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xr:revisionPtr revIDLastSave="0" documentId="13_ncr:1_{7FCF4478-A820-4678-9738-BA2ECFE135D3}" xr6:coauthVersionLast="47" xr6:coauthVersionMax="47" xr10:uidLastSave="{00000000-0000-0000-0000-000000000000}"/>
  <bookViews>
    <workbookView xWindow="-120" yWindow="-120" windowWidth="21840" windowHeight="13290" tabRatio="769" activeTab="2" xr2:uid="{00000000-000D-0000-FFFF-FFFF00000000}"/>
  </bookViews>
  <sheets>
    <sheet name="RESUMEN 1" sheetId="4" r:id="rId1"/>
    <sheet name="RESUMEN 2" sheetId="19" state="hidden" r:id="rId2"/>
    <sheet name="Saldo de Moneda " sheetId="1" r:id="rId3"/>
    <sheet name="Hoja1" sheetId="21" r:id="rId4"/>
    <sheet name="Detalle Ingresos" sheetId="18" r:id="rId5"/>
    <sheet name="Detalle Egresos" sheetId="20" r:id="rId6"/>
    <sheet name="sectoristas" sheetId="3" r:id="rId7"/>
    <sheet name="BCP" sheetId="6" state="hidden" r:id="rId8"/>
    <sheet name="BBVA" sheetId="7" state="hidden" r:id="rId9"/>
    <sheet name="SCOTIABANK" sheetId="8" state="hidden" r:id="rId10"/>
    <sheet name="INTERBANK" sheetId="9" state="hidden" r:id="rId11"/>
    <sheet name="GNB" sheetId="10" state="hidden" r:id="rId12"/>
    <sheet name="FINANCIERO" sheetId="11" state="hidden" r:id="rId13"/>
    <sheet name="SANTANDER" sheetId="12" state="hidden" r:id="rId14"/>
    <sheet name="CAJA CUSCO" sheetId="13" state="hidden" r:id="rId15"/>
    <sheet name="BCO NACION ORDINARIA" sheetId="14" state="hidden" r:id="rId16"/>
    <sheet name="BCO NACION DETRACCION" sheetId="15" state="hidden" r:id="rId17"/>
    <sheet name="BANBIF" sheetId="16" state="hidden" r:id="rId18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W8" i="1" l="1"/>
  <c r="LB8" i="1"/>
  <c r="KW9" i="1"/>
  <c r="LB9" i="1" s="1"/>
  <c r="KW10" i="1"/>
  <c r="LB10" i="1" s="1"/>
  <c r="KW11" i="1"/>
  <c r="LB11" i="1"/>
  <c r="KW12" i="1"/>
  <c r="LB12" i="1"/>
  <c r="KW13" i="1"/>
  <c r="LB13" i="1"/>
  <c r="CLN21" i="18"/>
  <c r="CLN4" i="18"/>
  <c r="CLO38" i="18" l="1"/>
  <c r="CLN38" i="18"/>
  <c r="CLM38" i="18"/>
  <c r="CLL38" i="18"/>
  <c r="CLO32" i="18"/>
  <c r="CLN32" i="18"/>
  <c r="CLM32" i="18"/>
  <c r="CLK32" i="18"/>
  <c r="CLJ32" i="18"/>
  <c r="CLI32" i="18"/>
  <c r="CLL32" i="18"/>
  <c r="CLO16" i="18"/>
  <c r="CLM16" i="18"/>
  <c r="CLL16" i="18"/>
  <c r="CLK16" i="18"/>
  <c r="CLJ16" i="18"/>
  <c r="CLI16" i="18"/>
  <c r="CLN16" i="18"/>
  <c r="PI36" i="1"/>
  <c r="C20" i="4" s="1"/>
  <c r="PH36" i="1"/>
  <c r="C19" i="4" s="1"/>
  <c r="PG36" i="1"/>
  <c r="C18" i="4" s="1"/>
  <c r="PF36" i="1"/>
  <c r="C17" i="4" s="1"/>
  <c r="PD36" i="1"/>
  <c r="PC36" i="1"/>
  <c r="PI20" i="1"/>
  <c r="C12" i="4" s="1"/>
  <c r="PH20" i="1"/>
  <c r="C11" i="4" s="1"/>
  <c r="PG20" i="1"/>
  <c r="C10" i="4" s="1"/>
  <c r="PF20" i="1"/>
  <c r="C9" i="4" s="1"/>
  <c r="PD20" i="1"/>
  <c r="PC20" i="1"/>
  <c r="CLF5" i="18" l="1"/>
  <c r="CLD21" i="18"/>
  <c r="CLD32" i="18" s="1"/>
  <c r="CLF4" i="18"/>
  <c r="CLF16" i="18" s="1"/>
  <c r="CLG38" i="18"/>
  <c r="CLF38" i="18"/>
  <c r="CLE38" i="18"/>
  <c r="CLD38" i="18"/>
  <c r="CLG32" i="18"/>
  <c r="CLE32" i="18"/>
  <c r="CLC32" i="18"/>
  <c r="CLB32" i="18"/>
  <c r="CLA32" i="18"/>
  <c r="CLF32" i="18"/>
  <c r="CLG16" i="18"/>
  <c r="CLE16" i="18"/>
  <c r="CLD16" i="18"/>
  <c r="CLC16" i="18"/>
  <c r="CLB16" i="18"/>
  <c r="CLA16" i="18"/>
  <c r="PA36" i="1"/>
  <c r="OZ36" i="1"/>
  <c r="OY36" i="1"/>
  <c r="OX36" i="1"/>
  <c r="OV36" i="1"/>
  <c r="OU36" i="1"/>
  <c r="PA20" i="1"/>
  <c r="OZ20" i="1"/>
  <c r="OY20" i="1"/>
  <c r="OX20" i="1"/>
  <c r="OV20" i="1"/>
  <c r="OU20" i="1"/>
  <c r="CKX4" i="18" l="1"/>
  <c r="CKX16" i="18" s="1"/>
  <c r="CKX21" i="18"/>
  <c r="CKX32" i="18" s="1"/>
  <c r="ON20" i="1"/>
  <c r="OM20" i="1"/>
  <c r="CKY38" i="18"/>
  <c r="CKX38" i="18"/>
  <c r="CKW38" i="18"/>
  <c r="CKV38" i="18"/>
  <c r="CKY32" i="18"/>
  <c r="CKW32" i="18"/>
  <c r="CKV32" i="18"/>
  <c r="CKU32" i="18"/>
  <c r="CKT32" i="18"/>
  <c r="CKS32" i="18"/>
  <c r="CKW16" i="18"/>
  <c r="CKV16" i="18"/>
  <c r="CKU16" i="18"/>
  <c r="CKT16" i="18"/>
  <c r="CKS16" i="18"/>
  <c r="OS36" i="1"/>
  <c r="OR36" i="1"/>
  <c r="OQ36" i="1"/>
  <c r="OP36" i="1"/>
  <c r="ON36" i="1"/>
  <c r="OM36" i="1"/>
  <c r="OS20" i="1"/>
  <c r="OR20" i="1"/>
  <c r="OQ20" i="1"/>
  <c r="OP20" i="1"/>
  <c r="CKY16" i="18" l="1"/>
  <c r="CKP22" i="18"/>
  <c r="CKP5" i="18"/>
  <c r="OF36" i="1"/>
  <c r="CKQ15" i="18" l="1"/>
  <c r="CKQ16" i="18" s="1"/>
  <c r="CKQ38" i="18"/>
  <c r="CKP38" i="18"/>
  <c r="CKO38" i="18"/>
  <c r="CKN38" i="18"/>
  <c r="CKO32" i="18"/>
  <c r="CKM32" i="18"/>
  <c r="CKL32" i="18"/>
  <c r="CKK32" i="18"/>
  <c r="CKP32" i="18"/>
  <c r="CKN32" i="18"/>
  <c r="CKO16" i="18"/>
  <c r="CKN16" i="18"/>
  <c r="CKM16" i="18"/>
  <c r="CKL16" i="18"/>
  <c r="CKK16" i="18"/>
  <c r="CKP16" i="18"/>
  <c r="OK36" i="1"/>
  <c r="OJ36" i="1"/>
  <c r="OI36" i="1"/>
  <c r="OH36" i="1"/>
  <c r="OE36" i="1"/>
  <c r="OK20" i="1"/>
  <c r="OI20" i="1"/>
  <c r="OH20" i="1"/>
  <c r="OF20" i="1"/>
  <c r="OE20" i="1"/>
  <c r="OJ20" i="1"/>
  <c r="CKQ32" i="18" l="1"/>
  <c r="OB9" i="1"/>
  <c r="CKH22" i="18"/>
  <c r="CKH5" i="18"/>
  <c r="CKH6" i="18"/>
  <c r="CKF4" i="18"/>
  <c r="CKF21" i="18"/>
  <c r="CKI38" i="18" l="1"/>
  <c r="CKH38" i="18"/>
  <c r="CKG38" i="18"/>
  <c r="CKF38" i="18"/>
  <c r="CKH32" i="18"/>
  <c r="CKG32" i="18"/>
  <c r="CKF32" i="18"/>
  <c r="CKE32" i="18"/>
  <c r="CKD32" i="18"/>
  <c r="CKC32" i="18"/>
  <c r="CKI32" i="18"/>
  <c r="CKH16" i="18"/>
  <c r="CKG16" i="18"/>
  <c r="CKF16" i="18"/>
  <c r="CKE16" i="18"/>
  <c r="CKD16" i="18"/>
  <c r="CKC16" i="18"/>
  <c r="CKI15" i="18"/>
  <c r="CKI13" i="18"/>
  <c r="OC36" i="1"/>
  <c r="OB36" i="1"/>
  <c r="OA36" i="1"/>
  <c r="NZ36" i="1"/>
  <c r="NX36" i="1"/>
  <c r="NW36" i="1"/>
  <c r="OC20" i="1"/>
  <c r="OB20" i="1"/>
  <c r="OA20" i="1"/>
  <c r="NZ20" i="1"/>
  <c r="NX20" i="1"/>
  <c r="NW20" i="1"/>
  <c r="C23" i="4"/>
  <c r="C7" i="4"/>
  <c r="C15" i="4" s="1"/>
  <c r="CKI16" i="18" l="1"/>
  <c r="CKA38" i="18" l="1"/>
  <c r="CJZ38" i="18"/>
  <c r="CJY38" i="18"/>
  <c r="CJX38" i="18"/>
  <c r="CJZ32" i="18"/>
  <c r="CJY32" i="18"/>
  <c r="CJX32" i="18"/>
  <c r="CJW32" i="18"/>
  <c r="CJV32" i="18"/>
  <c r="CJU32" i="18"/>
  <c r="CKA31" i="18"/>
  <c r="CKA30" i="18"/>
  <c r="CKA29" i="18"/>
  <c r="CKA28" i="18"/>
  <c r="CKA27" i="18"/>
  <c r="CKA26" i="18"/>
  <c r="CKA25" i="18"/>
  <c r="CKA24" i="18"/>
  <c r="CKA23" i="18"/>
  <c r="CKA22" i="18"/>
  <c r="CKA21" i="18"/>
  <c r="CJZ16" i="18"/>
  <c r="CJY16" i="18"/>
  <c r="CJX16" i="18"/>
  <c r="CJW16" i="18"/>
  <c r="CJV16" i="18"/>
  <c r="CJU16" i="18"/>
  <c r="CKA15" i="18"/>
  <c r="CKA14" i="18"/>
  <c r="CKA13" i="18"/>
  <c r="CKA12" i="18"/>
  <c r="CKA11" i="18"/>
  <c r="CKA10" i="18"/>
  <c r="CKA9" i="18"/>
  <c r="CKA8" i="18"/>
  <c r="CKA7" i="18"/>
  <c r="CKA6" i="18"/>
  <c r="CKA5" i="18"/>
  <c r="CKA4" i="18"/>
  <c r="NU36" i="1"/>
  <c r="NT36" i="1"/>
  <c r="NS36" i="1"/>
  <c r="NR36" i="1"/>
  <c r="NP36" i="1"/>
  <c r="NO36" i="1"/>
  <c r="NU20" i="1"/>
  <c r="NT20" i="1"/>
  <c r="NS20" i="1"/>
  <c r="NR20" i="1"/>
  <c r="NP20" i="1"/>
  <c r="NO20" i="1"/>
  <c r="CKA32" i="18" l="1"/>
  <c r="CKA16" i="18"/>
  <c r="CJS38" i="18"/>
  <c r="CJR38" i="18"/>
  <c r="CJQ38" i="18"/>
  <c r="CJP38" i="18"/>
  <c r="CJR32" i="18"/>
  <c r="CJQ32" i="18"/>
  <c r="CJP32" i="18"/>
  <c r="CJO32" i="18"/>
  <c r="CJN32" i="18"/>
  <c r="CJM32" i="18"/>
  <c r="CJS31" i="18"/>
  <c r="CJS30" i="18"/>
  <c r="CJS29" i="18"/>
  <c r="CJS28" i="18"/>
  <c r="CJS27" i="18"/>
  <c r="CJS26" i="18"/>
  <c r="CJS25" i="18"/>
  <c r="CJS24" i="18"/>
  <c r="CJS23" i="18"/>
  <c r="CJS22" i="18"/>
  <c r="CJS21" i="18"/>
  <c r="CJR16" i="18"/>
  <c r="CJQ16" i="18"/>
  <c r="CJP16" i="18"/>
  <c r="CJO16" i="18"/>
  <c r="CJN16" i="18"/>
  <c r="CJM16" i="18"/>
  <c r="CJS15" i="18"/>
  <c r="CJS14" i="18"/>
  <c r="CJS13" i="18"/>
  <c r="CJS12" i="18"/>
  <c r="CJS11" i="18"/>
  <c r="CJS10" i="18"/>
  <c r="CJS9" i="18"/>
  <c r="CJS8" i="18"/>
  <c r="CJS7" i="18"/>
  <c r="CJS6" i="18"/>
  <c r="CJS5" i="18"/>
  <c r="CJS4" i="18"/>
  <c r="CJS16" i="18" l="1"/>
  <c r="CJS32" i="18"/>
  <c r="NH36" i="1" l="1"/>
  <c r="NM36" i="1"/>
  <c r="NL36" i="1"/>
  <c r="NK36" i="1"/>
  <c r="NJ36" i="1"/>
  <c r="NG36" i="1"/>
  <c r="NM20" i="1"/>
  <c r="NL20" i="1"/>
  <c r="NK20" i="1"/>
  <c r="NJ20" i="1"/>
  <c r="NH20" i="1"/>
  <c r="NG20" i="1"/>
  <c r="CJK4" i="18" l="1"/>
  <c r="CJK38" i="18" l="1"/>
  <c r="CJJ38" i="18"/>
  <c r="CJI38" i="18"/>
  <c r="CJH38" i="18"/>
  <c r="CJJ32" i="18"/>
  <c r="CJI32" i="18"/>
  <c r="CJH32" i="18"/>
  <c r="CJG32" i="18"/>
  <c r="CJF32" i="18"/>
  <c r="CJE32" i="18"/>
  <c r="CJK31" i="18"/>
  <c r="CJK30" i="18"/>
  <c r="CJK29" i="18"/>
  <c r="CJK28" i="18"/>
  <c r="CJK27" i="18"/>
  <c r="CJK26" i="18"/>
  <c r="CJK25" i="18"/>
  <c r="CJK24" i="18"/>
  <c r="CJK23" i="18"/>
  <c r="CJK22" i="18"/>
  <c r="CJK21" i="18"/>
  <c r="CJJ16" i="18"/>
  <c r="CJI16" i="18"/>
  <c r="CJH16" i="18"/>
  <c r="CJG16" i="18"/>
  <c r="CJF16" i="18"/>
  <c r="CJE16" i="18"/>
  <c r="CJK15" i="18"/>
  <c r="CJK14" i="18"/>
  <c r="CJK13" i="18"/>
  <c r="CJK12" i="18"/>
  <c r="CJK11" i="18"/>
  <c r="CJK10" i="18"/>
  <c r="CJK9" i="18"/>
  <c r="CJK8" i="18"/>
  <c r="CJK7" i="18"/>
  <c r="CJK6" i="18"/>
  <c r="CJK5" i="18"/>
  <c r="CJK16" i="18" l="1"/>
  <c r="CJK32" i="18"/>
  <c r="NE36" i="1" l="1"/>
  <c r="ND36" i="1"/>
  <c r="NC36" i="1"/>
  <c r="NB36" i="1"/>
  <c r="MZ36" i="1"/>
  <c r="MY36" i="1"/>
  <c r="NE20" i="1"/>
  <c r="ND20" i="1"/>
  <c r="NC20" i="1"/>
  <c r="NB20" i="1"/>
  <c r="MY20" i="1"/>
  <c r="MZ20" i="1"/>
  <c r="C27" i="4" l="1"/>
  <c r="C25" i="4"/>
  <c r="CJD31" i="18" l="1"/>
  <c r="CJL31" i="18" s="1"/>
  <c r="CJT31" i="18" s="1"/>
  <c r="CKB31" i="18" s="1"/>
  <c r="CKJ31" i="18" s="1"/>
  <c r="CKR31" i="18" s="1"/>
  <c r="CKZ31" i="18" s="1"/>
  <c r="CLH31" i="18" s="1"/>
  <c r="CLP31" i="18" s="1"/>
  <c r="CJD10" i="18"/>
  <c r="CJL10" i="18" s="1"/>
  <c r="CJT10" i="18" s="1"/>
  <c r="CKB10" i="18" s="1"/>
  <c r="CKJ10" i="18" s="1"/>
  <c r="CKR10" i="18" s="1"/>
  <c r="CKZ10" i="18" s="1"/>
  <c r="CLH10" i="18" s="1"/>
  <c r="CLP10" i="18" s="1"/>
  <c r="CJD11" i="18"/>
  <c r="CJL11" i="18" s="1"/>
  <c r="CJT11" i="18" s="1"/>
  <c r="CKB11" i="18" s="1"/>
  <c r="CKJ11" i="18" s="1"/>
  <c r="CKR11" i="18" s="1"/>
  <c r="CKZ11" i="18" s="1"/>
  <c r="CLH11" i="18" s="1"/>
  <c r="CLP11" i="18" s="1"/>
  <c r="CJD12" i="18"/>
  <c r="CJL12" i="18" s="1"/>
  <c r="CJT12" i="18" s="1"/>
  <c r="CKB12" i="18" s="1"/>
  <c r="CKJ12" i="18" s="1"/>
  <c r="CKR12" i="18" s="1"/>
  <c r="CKZ12" i="18" s="1"/>
  <c r="CLH12" i="18" s="1"/>
  <c r="CLP12" i="18" s="1"/>
  <c r="CJC38" i="18"/>
  <c r="CJB38" i="18"/>
  <c r="CJA38" i="18"/>
  <c r="CIZ38" i="18"/>
  <c r="CJB32" i="18"/>
  <c r="CJA32" i="18"/>
  <c r="CIZ32" i="18"/>
  <c r="CIY32" i="18"/>
  <c r="CIX32" i="18"/>
  <c r="CIW32" i="18"/>
  <c r="CJC31" i="18"/>
  <c r="CJC30" i="18"/>
  <c r="CJD30" i="18" s="1"/>
  <c r="CJL30" i="18" s="1"/>
  <c r="CJT30" i="18" s="1"/>
  <c r="CKB30" i="18" s="1"/>
  <c r="CKJ30" i="18" s="1"/>
  <c r="CKR30" i="18" s="1"/>
  <c r="CKZ30" i="18" s="1"/>
  <c r="CLH30" i="18" s="1"/>
  <c r="CLP30" i="18" s="1"/>
  <c r="CJC29" i="18"/>
  <c r="CJD29" i="18" s="1"/>
  <c r="CJL29" i="18" s="1"/>
  <c r="CJT29" i="18" s="1"/>
  <c r="CKB29" i="18" s="1"/>
  <c r="CKJ29" i="18" s="1"/>
  <c r="CKR29" i="18" s="1"/>
  <c r="CKZ29" i="18" s="1"/>
  <c r="CLH29" i="18" s="1"/>
  <c r="CLP29" i="18" s="1"/>
  <c r="CJC28" i="18"/>
  <c r="CJD28" i="18" s="1"/>
  <c r="CJL28" i="18" s="1"/>
  <c r="CJT28" i="18" s="1"/>
  <c r="CKB28" i="18" s="1"/>
  <c r="CKJ28" i="18" s="1"/>
  <c r="CKR28" i="18" s="1"/>
  <c r="CKZ28" i="18" s="1"/>
  <c r="CLH28" i="18" s="1"/>
  <c r="CLP28" i="18" s="1"/>
  <c r="CJC27" i="18"/>
  <c r="CJD27" i="18" s="1"/>
  <c r="CJL27" i="18" s="1"/>
  <c r="CJT27" i="18" s="1"/>
  <c r="CKB27" i="18" s="1"/>
  <c r="CKJ27" i="18" s="1"/>
  <c r="CKR27" i="18" s="1"/>
  <c r="CKZ27" i="18" s="1"/>
  <c r="CLH27" i="18" s="1"/>
  <c r="CLP27" i="18" s="1"/>
  <c r="CJC26" i="18"/>
  <c r="CJD26" i="18" s="1"/>
  <c r="CJL26" i="18" s="1"/>
  <c r="CJT26" i="18" s="1"/>
  <c r="CKB26" i="18" s="1"/>
  <c r="CKJ26" i="18" s="1"/>
  <c r="CKR26" i="18" s="1"/>
  <c r="CKZ26" i="18" s="1"/>
  <c r="CLH26" i="18" s="1"/>
  <c r="CLP26" i="18" s="1"/>
  <c r="CJC25" i="18"/>
  <c r="CJD25" i="18" s="1"/>
  <c r="CJL25" i="18" s="1"/>
  <c r="CJT25" i="18" s="1"/>
  <c r="CKB25" i="18" s="1"/>
  <c r="CKJ25" i="18" s="1"/>
  <c r="CKR25" i="18" s="1"/>
  <c r="CKZ25" i="18" s="1"/>
  <c r="CLH25" i="18" s="1"/>
  <c r="CLP25" i="18" s="1"/>
  <c r="CJC24" i="18"/>
  <c r="CJD24" i="18" s="1"/>
  <c r="CJL24" i="18" s="1"/>
  <c r="CJT24" i="18" s="1"/>
  <c r="CKB24" i="18" s="1"/>
  <c r="CKJ24" i="18" s="1"/>
  <c r="CKR24" i="18" s="1"/>
  <c r="CKZ24" i="18" s="1"/>
  <c r="CLH24" i="18" s="1"/>
  <c r="CLP24" i="18" s="1"/>
  <c r="CJC23" i="18"/>
  <c r="CJD23" i="18" s="1"/>
  <c r="CJL23" i="18" s="1"/>
  <c r="CJT23" i="18" s="1"/>
  <c r="CKB23" i="18" s="1"/>
  <c r="CKJ23" i="18" s="1"/>
  <c r="CKR23" i="18" s="1"/>
  <c r="CKZ23" i="18" s="1"/>
  <c r="CLH23" i="18" s="1"/>
  <c r="CLP23" i="18" s="1"/>
  <c r="CJC22" i="18"/>
  <c r="CJD22" i="18" s="1"/>
  <c r="CJL22" i="18" s="1"/>
  <c r="CJT22" i="18" s="1"/>
  <c r="CKB22" i="18" s="1"/>
  <c r="CJC21" i="18"/>
  <c r="CJD21" i="18" s="1"/>
  <c r="CJL21" i="18" s="1"/>
  <c r="CJB16" i="18"/>
  <c r="CJA16" i="18"/>
  <c r="CIZ16" i="18"/>
  <c r="CIY16" i="18"/>
  <c r="CIX16" i="18"/>
  <c r="CIW16" i="18"/>
  <c r="CJC15" i="18"/>
  <c r="CJD15" i="18" s="1"/>
  <c r="CJL15" i="18" s="1"/>
  <c r="CJT15" i="18" s="1"/>
  <c r="CKB15" i="18" s="1"/>
  <c r="CKJ15" i="18" s="1"/>
  <c r="CKR15" i="18" s="1"/>
  <c r="CKZ15" i="18" s="1"/>
  <c r="CLH15" i="18" s="1"/>
  <c r="CLP15" i="18" s="1"/>
  <c r="CJC14" i="18"/>
  <c r="CJD14" i="18" s="1"/>
  <c r="CJL14" i="18" s="1"/>
  <c r="CJT14" i="18" s="1"/>
  <c r="CKB14" i="18" s="1"/>
  <c r="CKJ14" i="18" s="1"/>
  <c r="CKR14" i="18" s="1"/>
  <c r="CKZ14" i="18" s="1"/>
  <c r="CLH14" i="18" s="1"/>
  <c r="CLP14" i="18" s="1"/>
  <c r="CJC13" i="18"/>
  <c r="CJD13" i="18" s="1"/>
  <c r="CJL13" i="18" s="1"/>
  <c r="CJT13" i="18" s="1"/>
  <c r="CKB13" i="18" s="1"/>
  <c r="CKJ13" i="18" s="1"/>
  <c r="CKR13" i="18" s="1"/>
  <c r="CKZ13" i="18" s="1"/>
  <c r="CLH13" i="18" s="1"/>
  <c r="CLP13" i="18" s="1"/>
  <c r="CJC12" i="18"/>
  <c r="CJC11" i="18"/>
  <c r="CJC10" i="18"/>
  <c r="CJC9" i="18"/>
  <c r="CJD9" i="18" s="1"/>
  <c r="CJL9" i="18" s="1"/>
  <c r="CJT9" i="18" s="1"/>
  <c r="CKB9" i="18" s="1"/>
  <c r="CKJ9" i="18" s="1"/>
  <c r="CKR9" i="18" s="1"/>
  <c r="CKZ9" i="18" s="1"/>
  <c r="CLH9" i="18" s="1"/>
  <c r="CLP9" i="18" s="1"/>
  <c r="CJC8" i="18"/>
  <c r="CJD8" i="18" s="1"/>
  <c r="CJL8" i="18" s="1"/>
  <c r="CJT8" i="18" s="1"/>
  <c r="CKB8" i="18" s="1"/>
  <c r="CKJ8" i="18" s="1"/>
  <c r="CKR8" i="18" s="1"/>
  <c r="CKZ8" i="18" s="1"/>
  <c r="CLH8" i="18" s="1"/>
  <c r="CLP8" i="18" s="1"/>
  <c r="CJC7" i="18"/>
  <c r="CJD7" i="18" s="1"/>
  <c r="CJL7" i="18" s="1"/>
  <c r="CJT7" i="18" s="1"/>
  <c r="CKB7" i="18" s="1"/>
  <c r="CKJ7" i="18" s="1"/>
  <c r="CKR7" i="18" s="1"/>
  <c r="CKZ7" i="18" s="1"/>
  <c r="CLH7" i="18" s="1"/>
  <c r="CLP7" i="18" s="1"/>
  <c r="CJC6" i="18"/>
  <c r="CJD6" i="18" s="1"/>
  <c r="CJL6" i="18" s="1"/>
  <c r="CJT6" i="18" s="1"/>
  <c r="CKB6" i="18" s="1"/>
  <c r="CKJ6" i="18" s="1"/>
  <c r="CKR6" i="18" s="1"/>
  <c r="CKZ6" i="18" s="1"/>
  <c r="CLH6" i="18" s="1"/>
  <c r="CLP6" i="18" s="1"/>
  <c r="CJC5" i="18"/>
  <c r="CJD5" i="18" s="1"/>
  <c r="CJL5" i="18" s="1"/>
  <c r="CJT5" i="18" s="1"/>
  <c r="CKB5" i="18" s="1"/>
  <c r="CKJ5" i="18" s="1"/>
  <c r="CKR5" i="18" s="1"/>
  <c r="CKZ5" i="18" s="1"/>
  <c r="CLH5" i="18" s="1"/>
  <c r="CLP5" i="18" s="1"/>
  <c r="CJC4" i="18"/>
  <c r="CJD4" i="18" s="1"/>
  <c r="CJL4" i="18" s="1"/>
  <c r="MR17" i="1"/>
  <c r="MR20" i="1" s="1"/>
  <c r="MW36" i="1"/>
  <c r="MV36" i="1"/>
  <c r="MU36" i="1"/>
  <c r="MT36" i="1"/>
  <c r="MR36" i="1"/>
  <c r="MQ36" i="1"/>
  <c r="MW20" i="1"/>
  <c r="MV20" i="1"/>
  <c r="MU20" i="1"/>
  <c r="MT20" i="1"/>
  <c r="MQ20" i="1"/>
  <c r="CJT4" i="18" l="1"/>
  <c r="CJL16" i="18"/>
  <c r="CJT21" i="18"/>
  <c r="CJL32" i="18"/>
  <c r="CKJ22" i="18"/>
  <c r="CKR22" i="18" s="1"/>
  <c r="CKZ22" i="18" s="1"/>
  <c r="CLH22" i="18" s="1"/>
  <c r="CLP22" i="18" s="1"/>
  <c r="CJD32" i="18"/>
  <c r="CJD16" i="18"/>
  <c r="CJC16" i="18"/>
  <c r="CJC32" i="18"/>
  <c r="CKB21" i="18" l="1"/>
  <c r="CJT32" i="18"/>
  <c r="CKB4" i="18"/>
  <c r="CJT16" i="18"/>
  <c r="MJ36" i="1"/>
  <c r="CIU21" i="18"/>
  <c r="CIU31" i="18"/>
  <c r="CIU22" i="18"/>
  <c r="CIU23" i="18"/>
  <c r="CIU24" i="18"/>
  <c r="CIU25" i="18"/>
  <c r="CIU26" i="18"/>
  <c r="CIU27" i="18"/>
  <c r="CIU28" i="18"/>
  <c r="CIU29" i="18"/>
  <c r="CIU30" i="18"/>
  <c r="CIU5" i="18"/>
  <c r="CIU6" i="18"/>
  <c r="CIU7" i="18"/>
  <c r="CIU8" i="18"/>
  <c r="CIU9" i="18"/>
  <c r="CIU10" i="18"/>
  <c r="CIU11" i="18"/>
  <c r="CIU12" i="18"/>
  <c r="CIU13" i="18"/>
  <c r="CIU14" i="18"/>
  <c r="CIU15" i="18"/>
  <c r="CIU4" i="18"/>
  <c r="CIU38" i="18"/>
  <c r="CIT38" i="18"/>
  <c r="CIS38" i="18"/>
  <c r="CIR38" i="18"/>
  <c r="CIT32" i="18"/>
  <c r="CIS32" i="18"/>
  <c r="CIR32" i="18"/>
  <c r="CIQ32" i="18"/>
  <c r="CIP32" i="18"/>
  <c r="CIO32" i="18"/>
  <c r="CIT16" i="18"/>
  <c r="CIS16" i="18"/>
  <c r="CIR16" i="18"/>
  <c r="CIQ16" i="18"/>
  <c r="CIP16" i="18"/>
  <c r="CIO16" i="18"/>
  <c r="CIU32" i="18" l="1"/>
  <c r="CKJ4" i="18"/>
  <c r="CKB16" i="18"/>
  <c r="CKJ21" i="18"/>
  <c r="CKB32" i="18"/>
  <c r="CIU16" i="18"/>
  <c r="CKR4" i="18" l="1"/>
  <c r="CKJ16" i="18"/>
  <c r="CKR21" i="18"/>
  <c r="CKJ32" i="18"/>
  <c r="C26" i="4"/>
  <c r="MO36" i="1"/>
  <c r="MN36" i="1"/>
  <c r="MM36" i="1"/>
  <c r="ML36" i="1"/>
  <c r="MI36" i="1"/>
  <c r="MO20" i="1"/>
  <c r="MN20" i="1"/>
  <c r="MM20" i="1"/>
  <c r="ML20" i="1"/>
  <c r="MJ20" i="1"/>
  <c r="MI20" i="1"/>
  <c r="CKZ21" i="18" l="1"/>
  <c r="CKR32" i="18"/>
  <c r="CKZ4" i="18"/>
  <c r="CKR16" i="18"/>
  <c r="CII32" i="18"/>
  <c r="CIJ32" i="18"/>
  <c r="CIK32" i="18"/>
  <c r="CIL32" i="18"/>
  <c r="CIM32" i="18"/>
  <c r="MB10" i="1"/>
  <c r="CIM38" i="18"/>
  <c r="CIL38" i="18"/>
  <c r="CIK38" i="18"/>
  <c r="CIJ38" i="18"/>
  <c r="CIH32" i="18"/>
  <c r="CIG32" i="18"/>
  <c r="CIM16" i="18"/>
  <c r="CIL16" i="18"/>
  <c r="CIK16" i="18"/>
  <c r="CIJ16" i="18"/>
  <c r="CII16" i="18"/>
  <c r="CIH16" i="18"/>
  <c r="CIG16" i="18"/>
  <c r="MG36" i="1"/>
  <c r="MF36" i="1"/>
  <c r="ME36" i="1"/>
  <c r="MD36" i="1"/>
  <c r="MB36" i="1"/>
  <c r="MA36" i="1"/>
  <c r="MG20" i="1"/>
  <c r="MF20" i="1"/>
  <c r="ME20" i="1"/>
  <c r="MD20" i="1"/>
  <c r="MB20" i="1"/>
  <c r="MA20" i="1"/>
  <c r="CLH4" i="18" l="1"/>
  <c r="CKZ16" i="18"/>
  <c r="CLH21" i="18"/>
  <c r="CKZ32" i="18"/>
  <c r="CLP21" i="18" l="1"/>
  <c r="CLP32" i="18" s="1"/>
  <c r="CLH32" i="18"/>
  <c r="CLP4" i="18"/>
  <c r="CLP16" i="18" s="1"/>
  <c r="CLH16" i="18"/>
  <c r="CID38" i="18"/>
  <c r="LY36" i="1" l="1"/>
  <c r="LX36" i="1"/>
  <c r="LW36" i="1"/>
  <c r="LV36" i="1"/>
  <c r="LT36" i="1"/>
  <c r="LS36" i="1"/>
  <c r="LY20" i="1"/>
  <c r="LX20" i="1"/>
  <c r="LW20" i="1"/>
  <c r="LV20" i="1"/>
  <c r="LT20" i="1"/>
  <c r="LS20" i="1"/>
  <c r="CIC38" i="18"/>
  <c r="CIB38" i="18"/>
  <c r="CIE32" i="18"/>
  <c r="CID32" i="18"/>
  <c r="CIC32" i="18"/>
  <c r="CIB32" i="18"/>
  <c r="CIA32" i="18"/>
  <c r="CHZ32" i="18"/>
  <c r="CHY32" i="18"/>
  <c r="CIE16" i="18"/>
  <c r="CID16" i="18"/>
  <c r="CIC16" i="18"/>
  <c r="CIB16" i="18"/>
  <c r="CIA16" i="18"/>
  <c r="CHZ16" i="18"/>
  <c r="CHY16" i="18"/>
  <c r="CIE38" i="18" l="1"/>
  <c r="CHU38" i="18"/>
  <c r="CHT38" i="18"/>
  <c r="CHW37" i="18"/>
  <c r="CHW32" i="18"/>
  <c r="CHV32" i="18"/>
  <c r="CHU32" i="18"/>
  <c r="CHT32" i="18"/>
  <c r="CHS32" i="18"/>
  <c r="CHR32" i="18"/>
  <c r="CHQ32" i="18"/>
  <c r="CHW16" i="18"/>
  <c r="CHV16" i="18"/>
  <c r="CHU16" i="18"/>
  <c r="CHT16" i="18"/>
  <c r="CHS16" i="18"/>
  <c r="CHR16" i="18"/>
  <c r="CHQ16" i="18"/>
  <c r="CHW38" i="18" l="1"/>
  <c r="LQ36" i="1"/>
  <c r="LP36" i="1"/>
  <c r="LO36" i="1"/>
  <c r="LN36" i="1"/>
  <c r="LL36" i="1"/>
  <c r="LK36" i="1"/>
  <c r="LQ20" i="1"/>
  <c r="LP20" i="1"/>
  <c r="LO20" i="1"/>
  <c r="LN20" i="1"/>
  <c r="LL20" i="1"/>
  <c r="LK20" i="1"/>
  <c r="CHM38" i="18" l="1"/>
  <c r="CHL38" i="18"/>
  <c r="CHO37" i="18"/>
  <c r="CHO38" i="18" s="1"/>
  <c r="CHO32" i="18"/>
  <c r="CHM32" i="18"/>
  <c r="CHL32" i="18"/>
  <c r="CHK32" i="18"/>
  <c r="CHJ32" i="18"/>
  <c r="CHI32" i="18"/>
  <c r="CHN32" i="18"/>
  <c r="CHO16" i="18"/>
  <c r="CHM16" i="18"/>
  <c r="CHL16" i="18"/>
  <c r="CHK16" i="18"/>
  <c r="CHJ16" i="18"/>
  <c r="CHI16" i="18"/>
  <c r="CHN16" i="18"/>
  <c r="LI36" i="1" l="1"/>
  <c r="LH36" i="1"/>
  <c r="LG36" i="1"/>
  <c r="LF36" i="1"/>
  <c r="LD36" i="1"/>
  <c r="LC36" i="1"/>
  <c r="LI20" i="1"/>
  <c r="LH20" i="1"/>
  <c r="LG20" i="1"/>
  <c r="LF20" i="1"/>
  <c r="LD20" i="1"/>
  <c r="LC20" i="1"/>
  <c r="CHF21" i="18" l="1"/>
  <c r="CHF32" i="18" s="1"/>
  <c r="CHF4" i="18"/>
  <c r="CHF16" i="18" s="1"/>
  <c r="CHE38" i="18"/>
  <c r="CHD38" i="18"/>
  <c r="CHG37" i="18"/>
  <c r="CHG38" i="18" s="1"/>
  <c r="CHG32" i="18"/>
  <c r="CHE32" i="18"/>
  <c r="CHD32" i="18"/>
  <c r="CHC32" i="18"/>
  <c r="CHB32" i="18"/>
  <c r="CHA32" i="18"/>
  <c r="CHG16" i="18"/>
  <c r="CHE16" i="18"/>
  <c r="CHD16" i="18"/>
  <c r="CHC16" i="18"/>
  <c r="CHB16" i="18"/>
  <c r="CHA16" i="18"/>
  <c r="LA36" i="1"/>
  <c r="KZ36" i="1"/>
  <c r="KY36" i="1"/>
  <c r="KX36" i="1"/>
  <c r="KV36" i="1"/>
  <c r="KU36" i="1"/>
  <c r="LA20" i="1"/>
  <c r="KZ20" i="1"/>
  <c r="KY20" i="1"/>
  <c r="KX20" i="1"/>
  <c r="KV20" i="1"/>
  <c r="KU20" i="1"/>
  <c r="CGX22" i="18" l="1"/>
  <c r="CGX21" i="18"/>
  <c r="CGX32" i="18" s="1"/>
  <c r="CGX5" i="18"/>
  <c r="CGX4" i="18"/>
  <c r="CGW38" i="18"/>
  <c r="CGV38" i="18"/>
  <c r="CGY37" i="18"/>
  <c r="CGY38" i="18" s="1"/>
  <c r="CGY32" i="18"/>
  <c r="CGW32" i="18"/>
  <c r="CGV32" i="18"/>
  <c r="CGU32" i="18"/>
  <c r="CGT32" i="18"/>
  <c r="CGS32" i="18"/>
  <c r="CGY16" i="18"/>
  <c r="CGW16" i="18"/>
  <c r="CGV16" i="18"/>
  <c r="CGU16" i="18"/>
  <c r="CGT16" i="18"/>
  <c r="CGS16" i="18"/>
  <c r="KS36" i="1"/>
  <c r="KR36" i="1"/>
  <c r="KQ36" i="1"/>
  <c r="KP36" i="1"/>
  <c r="KN36" i="1"/>
  <c r="KM36" i="1"/>
  <c r="KS20" i="1"/>
  <c r="KR20" i="1"/>
  <c r="KQ20" i="1"/>
  <c r="KP20" i="1"/>
  <c r="KN20" i="1"/>
  <c r="KM20" i="1"/>
  <c r="CGX16" i="18" l="1"/>
  <c r="CGP5" i="18"/>
  <c r="CGP21" i="18"/>
  <c r="CGP32" i="18" s="1"/>
  <c r="CGP4" i="18"/>
  <c r="CGO38" i="18"/>
  <c r="CGN38" i="18"/>
  <c r="CGQ37" i="18"/>
  <c r="CGQ32" i="18"/>
  <c r="CGO32" i="18"/>
  <c r="CGN32" i="18"/>
  <c r="CGM32" i="18"/>
  <c r="CGL32" i="18"/>
  <c r="CGK32" i="18"/>
  <c r="CGQ16" i="18"/>
  <c r="CGO16" i="18"/>
  <c r="CGM16" i="18"/>
  <c r="CGL16" i="18"/>
  <c r="CGK16" i="18"/>
  <c r="CGN16" i="18"/>
  <c r="KK36" i="1"/>
  <c r="KJ36" i="1"/>
  <c r="KI36" i="1"/>
  <c r="KH36" i="1"/>
  <c r="KF36" i="1"/>
  <c r="KE36" i="1"/>
  <c r="KK20" i="1"/>
  <c r="KJ20" i="1"/>
  <c r="KI20" i="1"/>
  <c r="KH20" i="1"/>
  <c r="KF20" i="1"/>
  <c r="KE20" i="1"/>
  <c r="CGP16" i="18" l="1"/>
  <c r="CGQ38" i="18"/>
  <c r="CGH21" i="18"/>
  <c r="CGH32" i="18" s="1"/>
  <c r="CGF4" i="18"/>
  <c r="CGF16" i="18" s="1"/>
  <c r="CGG38" i="18"/>
  <c r="CGF38" i="18"/>
  <c r="CGI37" i="18"/>
  <c r="CGI38" i="18" s="1"/>
  <c r="CGI32" i="18"/>
  <c r="CGG32" i="18"/>
  <c r="CGF32" i="18"/>
  <c r="CGE32" i="18"/>
  <c r="CGD32" i="18"/>
  <c r="CGC32" i="18"/>
  <c r="CGI16" i="18"/>
  <c r="CGG16" i="18"/>
  <c r="CGE16" i="18"/>
  <c r="CGD16" i="18"/>
  <c r="CGC16" i="18"/>
  <c r="CGH16" i="18"/>
  <c r="KC36" i="1"/>
  <c r="KB36" i="1"/>
  <c r="KA36" i="1"/>
  <c r="JZ36" i="1"/>
  <c r="JX36" i="1"/>
  <c r="JW36" i="1"/>
  <c r="KC20" i="1"/>
  <c r="KB20" i="1"/>
  <c r="KA20" i="1"/>
  <c r="JZ20" i="1"/>
  <c r="JX20" i="1"/>
  <c r="JW20" i="1"/>
  <c r="CFZ22" i="18" l="1"/>
  <c r="CFZ21" i="18"/>
  <c r="CFZ4" i="18"/>
  <c r="CFZ16" i="18" s="1"/>
  <c r="JU36" i="1"/>
  <c r="JT36" i="1"/>
  <c r="JS36" i="1"/>
  <c r="JR36" i="1"/>
  <c r="JP36" i="1"/>
  <c r="JO36" i="1"/>
  <c r="JU20" i="1"/>
  <c r="JT20" i="1"/>
  <c r="JS20" i="1"/>
  <c r="JR20" i="1"/>
  <c r="JP20" i="1"/>
  <c r="JO20" i="1"/>
  <c r="CFY38" i="18"/>
  <c r="CFX38" i="18"/>
  <c r="CGA37" i="18"/>
  <c r="CGA38" i="18" s="1"/>
  <c r="CGA32" i="18"/>
  <c r="CFY32" i="18"/>
  <c r="CFX32" i="18"/>
  <c r="CFW32" i="18"/>
  <c r="CFV32" i="18"/>
  <c r="CFU32" i="18"/>
  <c r="CGA16" i="18"/>
  <c r="CFY16" i="18"/>
  <c r="CFX16" i="18"/>
  <c r="CFW16" i="18"/>
  <c r="CFV16" i="18"/>
  <c r="CFU16" i="18"/>
  <c r="H38" i="20"/>
  <c r="G38" i="20"/>
  <c r="J37" i="20"/>
  <c r="J38" i="20" s="1"/>
  <c r="J32" i="20"/>
  <c r="H32" i="20"/>
  <c r="G32" i="20"/>
  <c r="F32" i="20"/>
  <c r="E32" i="20"/>
  <c r="D32" i="20"/>
  <c r="K31" i="20"/>
  <c r="C31" i="20"/>
  <c r="K30" i="20"/>
  <c r="C30" i="20"/>
  <c r="K29" i="20"/>
  <c r="C29" i="20"/>
  <c r="K28" i="20"/>
  <c r="C28" i="20"/>
  <c r="K27" i="20"/>
  <c r="C27" i="20"/>
  <c r="K26" i="20"/>
  <c r="C26" i="20"/>
  <c r="K25" i="20"/>
  <c r="C25" i="20"/>
  <c r="K24" i="20"/>
  <c r="I24" i="20"/>
  <c r="C24" i="20"/>
  <c r="K23" i="20"/>
  <c r="C23" i="20"/>
  <c r="K22" i="20"/>
  <c r="I22" i="20"/>
  <c r="C22" i="20"/>
  <c r="K21" i="20"/>
  <c r="I21" i="20"/>
  <c r="C21" i="20"/>
  <c r="J16" i="20"/>
  <c r="H16" i="20"/>
  <c r="G16" i="20"/>
  <c r="F16" i="20"/>
  <c r="E16" i="20"/>
  <c r="D16" i="20"/>
  <c r="C6" i="20"/>
  <c r="K6" i="20" s="1"/>
  <c r="I4" i="20"/>
  <c r="I16" i="20" s="1"/>
  <c r="CFZ32" i="18" l="1"/>
  <c r="C32" i="20"/>
  <c r="C9" i="20"/>
  <c r="K9" i="20" s="1"/>
  <c r="C5" i="20"/>
  <c r="K5" i="20" s="1"/>
  <c r="C7" i="20"/>
  <c r="K7" i="20" s="1"/>
  <c r="C8" i="20"/>
  <c r="K8" i="20" s="1"/>
  <c r="C10" i="20"/>
  <c r="K10" i="20" s="1"/>
  <c r="C11" i="20"/>
  <c r="K11" i="20" s="1"/>
  <c r="C14" i="20"/>
  <c r="K14" i="20" s="1"/>
  <c r="C12" i="20"/>
  <c r="K12" i="20" s="1"/>
  <c r="C13" i="20"/>
  <c r="K13" i="20" s="1"/>
  <c r="C15" i="20"/>
  <c r="K15" i="20" s="1"/>
  <c r="I32" i="20"/>
  <c r="K32" i="20"/>
  <c r="CFR24" i="18"/>
  <c r="CFR22" i="18"/>
  <c r="CFR21" i="18"/>
  <c r="CFR4" i="18"/>
  <c r="CFR16" i="18" s="1"/>
  <c r="CFS38" i="18"/>
  <c r="CFQ38" i="18"/>
  <c r="CFP38" i="18"/>
  <c r="CFS37" i="18"/>
  <c r="CFS32" i="18"/>
  <c r="CFQ32" i="18"/>
  <c r="CFO32" i="18"/>
  <c r="CFN32" i="18"/>
  <c r="CFM32" i="18"/>
  <c r="CFP32" i="18"/>
  <c r="CFS16" i="18"/>
  <c r="CFQ16" i="18"/>
  <c r="CFP16" i="18"/>
  <c r="CFO16" i="18"/>
  <c r="CFN16" i="18"/>
  <c r="CFM16" i="18"/>
  <c r="CFJ4" i="18"/>
  <c r="CFH21" i="18"/>
  <c r="JM36" i="1"/>
  <c r="JL36" i="1"/>
  <c r="JK36" i="1"/>
  <c r="JJ36" i="1"/>
  <c r="JH36" i="1"/>
  <c r="JG36" i="1"/>
  <c r="JM20" i="1"/>
  <c r="JL20" i="1"/>
  <c r="JK20" i="1"/>
  <c r="JJ20" i="1"/>
  <c r="JH20" i="1"/>
  <c r="JG20" i="1"/>
  <c r="CFR32" i="18" l="1"/>
  <c r="CFH32" i="18"/>
  <c r="CFJ16" i="18"/>
  <c r="CFI38" i="18"/>
  <c r="CFH38" i="18"/>
  <c r="CFK37" i="18"/>
  <c r="CFK38" i="18" s="1"/>
  <c r="CFK32" i="18"/>
  <c r="CFI32" i="18"/>
  <c r="CFG32" i="18"/>
  <c r="CFE32" i="18"/>
  <c r="CFF32" i="18"/>
  <c r="CFJ32" i="18"/>
  <c r="CFK16" i="18"/>
  <c r="CFI16" i="18"/>
  <c r="CFH16" i="18"/>
  <c r="CFG16" i="18"/>
  <c r="CFF16" i="18"/>
  <c r="CFE16" i="18"/>
  <c r="CFB4" i="18"/>
  <c r="CFB21" i="18"/>
  <c r="CFB22" i="18"/>
  <c r="CEX25" i="18"/>
  <c r="JE36" i="1"/>
  <c r="JD36" i="1"/>
  <c r="JC36" i="1"/>
  <c r="JB36" i="1"/>
  <c r="IZ36" i="1"/>
  <c r="IY36" i="1"/>
  <c r="JE20" i="1"/>
  <c r="JD20" i="1"/>
  <c r="JC20" i="1"/>
  <c r="JB20" i="1"/>
  <c r="IZ20" i="1"/>
  <c r="IY20" i="1"/>
  <c r="CEX32" i="18" l="1"/>
  <c r="CFB16" i="18"/>
  <c r="CFA38" i="18"/>
  <c r="CEZ38" i="18"/>
  <c r="CFC37" i="18"/>
  <c r="CFC38" i="18" s="1"/>
  <c r="CFC32" i="18"/>
  <c r="CFA32" i="18"/>
  <c r="CEZ32" i="18"/>
  <c r="CEY32" i="18"/>
  <c r="CEW32" i="18"/>
  <c r="CFC16" i="18"/>
  <c r="CFA16" i="18"/>
  <c r="CEZ16" i="18"/>
  <c r="CEY16" i="18"/>
  <c r="CEX16" i="18"/>
  <c r="CEW16" i="18"/>
  <c r="IW36" i="1"/>
  <c r="IV36" i="1"/>
  <c r="IU36" i="1"/>
  <c r="IT36" i="1"/>
  <c r="IR36" i="1"/>
  <c r="IQ36" i="1"/>
  <c r="IW20" i="1"/>
  <c r="IV20" i="1"/>
  <c r="IU20" i="1"/>
  <c r="IT20" i="1"/>
  <c r="IR20" i="1"/>
  <c r="IQ20" i="1"/>
  <c r="CFB32" i="18" l="1"/>
  <c r="CEU16" i="18"/>
  <c r="CEU32" i="18"/>
  <c r="CEE16" i="18"/>
  <c r="CEE32" i="18"/>
  <c r="CEM32" i="18"/>
  <c r="CEM16" i="18"/>
  <c r="CET21" i="18"/>
  <c r="CET32" i="18" s="1"/>
  <c r="CET4" i="18"/>
  <c r="CES38" i="18"/>
  <c r="CER38" i="18"/>
  <c r="CEU37" i="18"/>
  <c r="CEU38" i="18" s="1"/>
  <c r="CES32" i="18"/>
  <c r="CER32" i="18"/>
  <c r="CEQ32" i="18"/>
  <c r="CEP32" i="18"/>
  <c r="CEO32" i="18"/>
  <c r="CES16" i="18"/>
  <c r="CER16" i="18"/>
  <c r="CEQ16" i="18"/>
  <c r="CEP16" i="18"/>
  <c r="CEO16" i="18"/>
  <c r="CET16" i="18"/>
  <c r="IO36" i="1"/>
  <c r="IN36" i="1"/>
  <c r="IM36" i="1"/>
  <c r="IL36" i="1"/>
  <c r="IJ36" i="1"/>
  <c r="II36" i="1"/>
  <c r="IO20" i="1"/>
  <c r="IN20" i="1"/>
  <c r="IM20" i="1"/>
  <c r="IL20" i="1"/>
  <c r="IJ20" i="1"/>
  <c r="II20" i="1"/>
  <c r="CEL4" i="18" l="1"/>
  <c r="CEL16" i="18" s="1"/>
  <c r="CEK38" i="18"/>
  <c r="CEJ38" i="18"/>
  <c r="CEM37" i="18"/>
  <c r="CEM38" i="18" s="1"/>
  <c r="CEJ32" i="18"/>
  <c r="CEI32" i="18"/>
  <c r="CEH32" i="18"/>
  <c r="CEG32" i="18"/>
  <c r="CEK32" i="18"/>
  <c r="CEL32" i="18"/>
  <c r="CEK16" i="18"/>
  <c r="CEJ16" i="18"/>
  <c r="CEI16" i="18"/>
  <c r="CEH16" i="18"/>
  <c r="CEG16" i="18"/>
  <c r="CEB4" i="18"/>
  <c r="CED5" i="18"/>
  <c r="CED21" i="18"/>
  <c r="CED22" i="18"/>
  <c r="CEC25" i="18"/>
  <c r="CED25" i="18"/>
  <c r="IG36" i="1"/>
  <c r="IF36" i="1"/>
  <c r="IE36" i="1"/>
  <c r="ID36" i="1"/>
  <c r="IB36" i="1"/>
  <c r="IA36" i="1"/>
  <c r="IG20" i="1"/>
  <c r="IF20" i="1"/>
  <c r="IE20" i="1"/>
  <c r="ID20" i="1"/>
  <c r="IB20" i="1"/>
  <c r="IA20" i="1"/>
  <c r="CED32" i="18" l="1"/>
  <c r="CEC32" i="18"/>
  <c r="CED16" i="18"/>
  <c r="CEB16" i="18"/>
  <c r="CEC38" i="18"/>
  <c r="CEB38" i="18"/>
  <c r="CEE37" i="18"/>
  <c r="CEE38" i="18" s="1"/>
  <c r="CEB32" i="18"/>
  <c r="CEA32" i="18"/>
  <c r="CDZ32" i="18"/>
  <c r="CDY32" i="18"/>
  <c r="CEC16" i="18"/>
  <c r="CEA16" i="18"/>
  <c r="CDZ16" i="18"/>
  <c r="CDY16" i="18"/>
  <c r="HY36" i="1"/>
  <c r="HX36" i="1"/>
  <c r="HW36" i="1"/>
  <c r="HV36" i="1"/>
  <c r="HT36" i="1"/>
  <c r="HS36" i="1"/>
  <c r="HY20" i="1"/>
  <c r="HX20" i="1"/>
  <c r="HW20" i="1"/>
  <c r="HV20" i="1"/>
  <c r="HT20" i="1"/>
  <c r="HS20" i="1"/>
  <c r="CDU38" i="18" l="1"/>
  <c r="CDT38" i="18"/>
  <c r="CDW37" i="18"/>
  <c r="CDW38" i="18" s="1"/>
  <c r="CDV32" i="18"/>
  <c r="CDU32" i="18"/>
  <c r="CDT32" i="18"/>
  <c r="CDS32" i="18"/>
  <c r="CDR32" i="18"/>
  <c r="CDQ32" i="18"/>
  <c r="CDW31" i="18"/>
  <c r="CDW30" i="18"/>
  <c r="CDW29" i="18"/>
  <c r="CDW28" i="18"/>
  <c r="CDW27" i="18"/>
  <c r="CDW26" i="18"/>
  <c r="CDW25" i="18"/>
  <c r="CDW24" i="18"/>
  <c r="CDW23" i="18"/>
  <c r="CDW22" i="18"/>
  <c r="CDW21" i="18"/>
  <c r="CDV16" i="18"/>
  <c r="CDU16" i="18"/>
  <c r="CDT16" i="18"/>
  <c r="CDS16" i="18"/>
  <c r="CDR16" i="18"/>
  <c r="CDQ16" i="18"/>
  <c r="CDW15" i="18"/>
  <c r="CDW14" i="18"/>
  <c r="CDW13" i="18"/>
  <c r="CDW12" i="18"/>
  <c r="CDW11" i="18"/>
  <c r="CDW10" i="18"/>
  <c r="CDW9" i="18"/>
  <c r="CDW8" i="18"/>
  <c r="CDW7" i="18"/>
  <c r="CDW6" i="18"/>
  <c r="CDW5" i="18"/>
  <c r="CDW4" i="18"/>
  <c r="CDW32" i="18" l="1"/>
  <c r="CDW16" i="18"/>
  <c r="C4" i="20" l="1"/>
  <c r="HQ36" i="1"/>
  <c r="HP36" i="1"/>
  <c r="HO36" i="1"/>
  <c r="HN36" i="1"/>
  <c r="HL36" i="1"/>
  <c r="HK36" i="1"/>
  <c r="HQ20" i="1"/>
  <c r="HP20" i="1"/>
  <c r="HO20" i="1"/>
  <c r="HN20" i="1"/>
  <c r="HL20" i="1"/>
  <c r="HK20" i="1"/>
  <c r="C16" i="20" l="1"/>
  <c r="K4" i="20"/>
  <c r="K16" i="20" s="1"/>
  <c r="CDM38" i="18"/>
  <c r="CDL38" i="18"/>
  <c r="CDO37" i="18"/>
  <c r="CDO38" i="18" s="1"/>
  <c r="CDN32" i="18"/>
  <c r="CDM32" i="18"/>
  <c r="CDL32" i="18"/>
  <c r="CDK32" i="18"/>
  <c r="CDJ32" i="18"/>
  <c r="CDI32" i="18"/>
  <c r="CDO31" i="18"/>
  <c r="CDO30" i="18"/>
  <c r="CDO29" i="18"/>
  <c r="CDO28" i="18"/>
  <c r="CDO27" i="18"/>
  <c r="CDO26" i="18"/>
  <c r="CDO25" i="18"/>
  <c r="CDO24" i="18"/>
  <c r="CDO23" i="18"/>
  <c r="CDO22" i="18"/>
  <c r="CDO21" i="18"/>
  <c r="CDN16" i="18"/>
  <c r="CDM16" i="18"/>
  <c r="CDL16" i="18"/>
  <c r="CDK16" i="18"/>
  <c r="CDJ16" i="18"/>
  <c r="CDI16" i="18"/>
  <c r="CDO15" i="18"/>
  <c r="CDO14" i="18"/>
  <c r="CDO13" i="18"/>
  <c r="CDO12" i="18"/>
  <c r="CDO11" i="18"/>
  <c r="CDO10" i="18"/>
  <c r="CDO9" i="18"/>
  <c r="CDO8" i="18"/>
  <c r="CDO7" i="18"/>
  <c r="CDO6" i="18"/>
  <c r="CDO5" i="18"/>
  <c r="CDO4" i="18"/>
  <c r="CDO32" i="18" l="1"/>
  <c r="CDO16" i="18"/>
  <c r="HI36" i="1" l="1"/>
  <c r="HH36" i="1"/>
  <c r="HG36" i="1"/>
  <c r="HF36" i="1"/>
  <c r="HD36" i="1"/>
  <c r="HC36" i="1"/>
  <c r="HI20" i="1"/>
  <c r="HH20" i="1"/>
  <c r="HG20" i="1"/>
  <c r="HF20" i="1"/>
  <c r="HD20" i="1"/>
  <c r="HC20" i="1"/>
  <c r="CDG4" i="18" l="1"/>
  <c r="CDE38" i="18"/>
  <c r="CDD38" i="18"/>
  <c r="CDG37" i="18"/>
  <c r="CDG38" i="18" s="1"/>
  <c r="CDF32" i="18"/>
  <c r="CDE32" i="18"/>
  <c r="CDD32" i="18"/>
  <c r="CDC32" i="18"/>
  <c r="CDB32" i="18"/>
  <c r="CDA32" i="18"/>
  <c r="CDG31" i="18"/>
  <c r="CDG30" i="18"/>
  <c r="CDG29" i="18"/>
  <c r="CDG28" i="18"/>
  <c r="CDG27" i="18"/>
  <c r="CDG26" i="18"/>
  <c r="CDG25" i="18"/>
  <c r="CDG24" i="18"/>
  <c r="CDG23" i="18"/>
  <c r="CDG22" i="18"/>
  <c r="CDG21" i="18"/>
  <c r="CDF16" i="18"/>
  <c r="CDE16" i="18"/>
  <c r="CDD16" i="18"/>
  <c r="CDC16" i="18"/>
  <c r="CDB16" i="18"/>
  <c r="CDA16" i="18"/>
  <c r="CDG15" i="18"/>
  <c r="CDG14" i="18"/>
  <c r="CDG13" i="18"/>
  <c r="CDG12" i="18"/>
  <c r="CDG11" i="18"/>
  <c r="CDG10" i="18"/>
  <c r="CDG9" i="18"/>
  <c r="CDG8" i="18"/>
  <c r="CDG7" i="18"/>
  <c r="CDG6" i="18"/>
  <c r="CDG5" i="18"/>
  <c r="CDG32" i="18" l="1"/>
  <c r="CDG16" i="18"/>
  <c r="HA36" i="1" l="1"/>
  <c r="GZ36" i="1"/>
  <c r="GY36" i="1"/>
  <c r="GX36" i="1"/>
  <c r="GV36" i="1"/>
  <c r="GU36" i="1"/>
  <c r="HA20" i="1"/>
  <c r="GZ20" i="1"/>
  <c r="GY20" i="1"/>
  <c r="GX20" i="1"/>
  <c r="GV20" i="1"/>
  <c r="GU20" i="1"/>
  <c r="CCW38" i="18" l="1"/>
  <c r="CCV38" i="18"/>
  <c r="CCY37" i="18"/>
  <c r="CCY38" i="18" s="1"/>
  <c r="CCX32" i="18"/>
  <c r="CCW32" i="18"/>
  <c r="CCV32" i="18"/>
  <c r="CCU32" i="18"/>
  <c r="CCT32" i="18"/>
  <c r="CCS32" i="18"/>
  <c r="CCY31" i="18"/>
  <c r="CCY30" i="18"/>
  <c r="CCY29" i="18"/>
  <c r="CCY28" i="18"/>
  <c r="CCY27" i="18"/>
  <c r="CCY26" i="18"/>
  <c r="CCY25" i="18"/>
  <c r="CCY24" i="18"/>
  <c r="CCY23" i="18"/>
  <c r="CCY22" i="18"/>
  <c r="CCY21" i="18"/>
  <c r="CCX16" i="18"/>
  <c r="CCW16" i="18"/>
  <c r="CCV16" i="18"/>
  <c r="CCU16" i="18"/>
  <c r="CCT16" i="18"/>
  <c r="CCS16" i="18"/>
  <c r="CCY15" i="18"/>
  <c r="CCY14" i="18"/>
  <c r="CCY13" i="18"/>
  <c r="CCY12" i="18"/>
  <c r="CCY11" i="18"/>
  <c r="CCY10" i="18"/>
  <c r="CCY9" i="18"/>
  <c r="CCY8" i="18"/>
  <c r="CCY7" i="18"/>
  <c r="CCY6" i="18"/>
  <c r="CCY5" i="18"/>
  <c r="CCY4" i="18"/>
  <c r="CCY32" i="18" l="1"/>
  <c r="CCY16" i="18"/>
  <c r="GS36" i="1" l="1"/>
  <c r="GR36" i="1"/>
  <c r="GQ36" i="1"/>
  <c r="GP36" i="1"/>
  <c r="GN36" i="1"/>
  <c r="GM36" i="1"/>
  <c r="GS20" i="1"/>
  <c r="GR20" i="1"/>
  <c r="GQ20" i="1"/>
  <c r="GP20" i="1"/>
  <c r="GN20" i="1"/>
  <c r="GM20" i="1"/>
  <c r="CCR11" i="18" l="1"/>
  <c r="CCZ11" i="18" s="1"/>
  <c r="CDH11" i="18" s="1"/>
  <c r="CDP11" i="18" s="1"/>
  <c r="CDX11" i="18" s="1"/>
  <c r="CEF11" i="18" s="1"/>
  <c r="CEN11" i="18" s="1"/>
  <c r="CEV11" i="18" s="1"/>
  <c r="CFD11" i="18" s="1"/>
  <c r="CFL11" i="18" s="1"/>
  <c r="CFT11" i="18" s="1"/>
  <c r="CGB11" i="18" s="1"/>
  <c r="CGJ11" i="18" s="1"/>
  <c r="CGR11" i="18" s="1"/>
  <c r="CGZ11" i="18" s="1"/>
  <c r="CHH11" i="18" s="1"/>
  <c r="CHP11" i="18" s="1"/>
  <c r="CHX11" i="18" s="1"/>
  <c r="CIF11" i="18" s="1"/>
  <c r="CIN11" i="18" s="1"/>
  <c r="CIV11" i="18" s="1"/>
  <c r="CCR12" i="18"/>
  <c r="CCZ12" i="18" s="1"/>
  <c r="CDH12" i="18" s="1"/>
  <c r="CDP12" i="18" s="1"/>
  <c r="CDX12" i="18" s="1"/>
  <c r="CEF12" i="18" s="1"/>
  <c r="CEN12" i="18" s="1"/>
  <c r="CEV12" i="18" s="1"/>
  <c r="CFD12" i="18" s="1"/>
  <c r="CFL12" i="18" s="1"/>
  <c r="CFT12" i="18" s="1"/>
  <c r="CGB12" i="18" s="1"/>
  <c r="CGJ12" i="18" s="1"/>
  <c r="CGR12" i="18" s="1"/>
  <c r="CGZ12" i="18" s="1"/>
  <c r="CHH12" i="18" s="1"/>
  <c r="CHP12" i="18" s="1"/>
  <c r="CHX12" i="18" s="1"/>
  <c r="CIF12" i="18" s="1"/>
  <c r="CIN12" i="18" s="1"/>
  <c r="CIV12" i="18" s="1"/>
  <c r="CCQ22" i="18"/>
  <c r="CCQ23" i="18"/>
  <c r="CCR23" i="18" s="1"/>
  <c r="CCZ23" i="18" s="1"/>
  <c r="CDH23" i="18" s="1"/>
  <c r="CDP23" i="18" s="1"/>
  <c r="CDX23" i="18" s="1"/>
  <c r="CEF23" i="18" s="1"/>
  <c r="CEN23" i="18" s="1"/>
  <c r="CEV23" i="18" s="1"/>
  <c r="CFD23" i="18" s="1"/>
  <c r="CFL23" i="18" s="1"/>
  <c r="CFT23" i="18" s="1"/>
  <c r="CGB23" i="18" s="1"/>
  <c r="CGJ23" i="18" s="1"/>
  <c r="CGR23" i="18" s="1"/>
  <c r="CGZ23" i="18" s="1"/>
  <c r="CHH23" i="18" s="1"/>
  <c r="CHP23" i="18" s="1"/>
  <c r="CHX23" i="18" s="1"/>
  <c r="CIF23" i="18" s="1"/>
  <c r="CIN23" i="18" s="1"/>
  <c r="CIV23" i="18" s="1"/>
  <c r="CCQ24" i="18"/>
  <c r="CCR24" i="18" s="1"/>
  <c r="CCZ24" i="18" s="1"/>
  <c r="CDH24" i="18" s="1"/>
  <c r="CDP24" i="18" s="1"/>
  <c r="CDX24" i="18" s="1"/>
  <c r="CEF24" i="18" s="1"/>
  <c r="CEN24" i="18" s="1"/>
  <c r="CEV24" i="18" s="1"/>
  <c r="CFD24" i="18" s="1"/>
  <c r="CFL24" i="18" s="1"/>
  <c r="CFT24" i="18" s="1"/>
  <c r="CGB24" i="18" s="1"/>
  <c r="CGJ24" i="18" s="1"/>
  <c r="CGR24" i="18" s="1"/>
  <c r="CGZ24" i="18" s="1"/>
  <c r="CHH24" i="18" s="1"/>
  <c r="CHP24" i="18" s="1"/>
  <c r="CHX24" i="18" s="1"/>
  <c r="CIF24" i="18" s="1"/>
  <c r="CIN24" i="18" s="1"/>
  <c r="CIV24" i="18" s="1"/>
  <c r="CCQ25" i="18"/>
  <c r="CCR25" i="18" s="1"/>
  <c r="CCZ25" i="18" s="1"/>
  <c r="CDH25" i="18" s="1"/>
  <c r="CDP25" i="18" s="1"/>
  <c r="CDX25" i="18" s="1"/>
  <c r="CEF25" i="18" s="1"/>
  <c r="CEN25" i="18" s="1"/>
  <c r="CEV25" i="18" s="1"/>
  <c r="CFD25" i="18" s="1"/>
  <c r="CFL25" i="18" s="1"/>
  <c r="CFT25" i="18" s="1"/>
  <c r="CGB25" i="18" s="1"/>
  <c r="CGJ25" i="18" s="1"/>
  <c r="CGR25" i="18" s="1"/>
  <c r="CGZ25" i="18" s="1"/>
  <c r="CHH25" i="18" s="1"/>
  <c r="CHP25" i="18" s="1"/>
  <c r="CHX25" i="18" s="1"/>
  <c r="CIF25" i="18" s="1"/>
  <c r="CIN25" i="18" s="1"/>
  <c r="CIV25" i="18" s="1"/>
  <c r="CCQ26" i="18"/>
  <c r="CCR26" i="18" s="1"/>
  <c r="CCZ26" i="18" s="1"/>
  <c r="CDH26" i="18" s="1"/>
  <c r="CDP26" i="18" s="1"/>
  <c r="CDX26" i="18" s="1"/>
  <c r="CEF26" i="18" s="1"/>
  <c r="CEN26" i="18" s="1"/>
  <c r="CEV26" i="18" s="1"/>
  <c r="CFD26" i="18" s="1"/>
  <c r="CFL26" i="18" s="1"/>
  <c r="CFT26" i="18" s="1"/>
  <c r="CGB26" i="18" s="1"/>
  <c r="CGJ26" i="18" s="1"/>
  <c r="CGR26" i="18" s="1"/>
  <c r="CGZ26" i="18" s="1"/>
  <c r="CHH26" i="18" s="1"/>
  <c r="CHP26" i="18" s="1"/>
  <c r="CHX26" i="18" s="1"/>
  <c r="CIF26" i="18" s="1"/>
  <c r="CIN26" i="18" s="1"/>
  <c r="CIV26" i="18" s="1"/>
  <c r="CCQ27" i="18"/>
  <c r="CCR27" i="18" s="1"/>
  <c r="CCZ27" i="18" s="1"/>
  <c r="CDH27" i="18" s="1"/>
  <c r="CDP27" i="18" s="1"/>
  <c r="CDX27" i="18" s="1"/>
  <c r="CEF27" i="18" s="1"/>
  <c r="CEN27" i="18" s="1"/>
  <c r="CEV27" i="18" s="1"/>
  <c r="CFD27" i="18" s="1"/>
  <c r="CFL27" i="18" s="1"/>
  <c r="CFT27" i="18" s="1"/>
  <c r="CGB27" i="18" s="1"/>
  <c r="CGJ27" i="18" s="1"/>
  <c r="CGR27" i="18" s="1"/>
  <c r="CGZ27" i="18" s="1"/>
  <c r="CHH27" i="18" s="1"/>
  <c r="CHP27" i="18" s="1"/>
  <c r="CHX27" i="18" s="1"/>
  <c r="CIF27" i="18" s="1"/>
  <c r="CIN27" i="18" s="1"/>
  <c r="CIV27" i="18" s="1"/>
  <c r="CCQ28" i="18"/>
  <c r="CCR28" i="18" s="1"/>
  <c r="CCZ28" i="18" s="1"/>
  <c r="CDH28" i="18" s="1"/>
  <c r="CDP28" i="18" s="1"/>
  <c r="CDX28" i="18" s="1"/>
  <c r="CEF28" i="18" s="1"/>
  <c r="CEN28" i="18" s="1"/>
  <c r="CEV28" i="18" s="1"/>
  <c r="CFD28" i="18" s="1"/>
  <c r="CFL28" i="18" s="1"/>
  <c r="CFT28" i="18" s="1"/>
  <c r="CGB28" i="18" s="1"/>
  <c r="CGJ28" i="18" s="1"/>
  <c r="CGR28" i="18" s="1"/>
  <c r="CGZ28" i="18" s="1"/>
  <c r="CHH28" i="18" s="1"/>
  <c r="CHP28" i="18" s="1"/>
  <c r="CHX28" i="18" s="1"/>
  <c r="CIF28" i="18" s="1"/>
  <c r="CIN28" i="18" s="1"/>
  <c r="CIV28" i="18" s="1"/>
  <c r="CCQ29" i="18"/>
  <c r="CCR29" i="18" s="1"/>
  <c r="CCZ29" i="18" s="1"/>
  <c r="CDH29" i="18" s="1"/>
  <c r="CDP29" i="18" s="1"/>
  <c r="CDX29" i="18" s="1"/>
  <c r="CEF29" i="18" s="1"/>
  <c r="CEN29" i="18" s="1"/>
  <c r="CEV29" i="18" s="1"/>
  <c r="CFD29" i="18" s="1"/>
  <c r="CFL29" i="18" s="1"/>
  <c r="CFT29" i="18" s="1"/>
  <c r="CGB29" i="18" s="1"/>
  <c r="CGJ29" i="18" s="1"/>
  <c r="CGR29" i="18" s="1"/>
  <c r="CGZ29" i="18" s="1"/>
  <c r="CHH29" i="18" s="1"/>
  <c r="CHP29" i="18" s="1"/>
  <c r="CHX29" i="18" s="1"/>
  <c r="CIF29" i="18" s="1"/>
  <c r="CIN29" i="18" s="1"/>
  <c r="CIV29" i="18" s="1"/>
  <c r="CCQ30" i="18"/>
  <c r="CCR30" i="18" s="1"/>
  <c r="CCZ30" i="18" s="1"/>
  <c r="CDH30" i="18" s="1"/>
  <c r="CDP30" i="18" s="1"/>
  <c r="CDX30" i="18" s="1"/>
  <c r="CEF30" i="18" s="1"/>
  <c r="CEN30" i="18" s="1"/>
  <c r="CEV30" i="18" s="1"/>
  <c r="CFD30" i="18" s="1"/>
  <c r="CFL30" i="18" s="1"/>
  <c r="CFT30" i="18" s="1"/>
  <c r="CGB30" i="18" s="1"/>
  <c r="CGJ30" i="18" s="1"/>
  <c r="CGR30" i="18" s="1"/>
  <c r="CGZ30" i="18" s="1"/>
  <c r="CHH30" i="18" s="1"/>
  <c r="CHP30" i="18" s="1"/>
  <c r="CHX30" i="18" s="1"/>
  <c r="CIF30" i="18" s="1"/>
  <c r="CIN30" i="18" s="1"/>
  <c r="CIV30" i="18" s="1"/>
  <c r="CCQ31" i="18"/>
  <c r="CCR31" i="18" s="1"/>
  <c r="CCZ31" i="18" s="1"/>
  <c r="CDH31" i="18" s="1"/>
  <c r="CDP31" i="18" s="1"/>
  <c r="CDX31" i="18" s="1"/>
  <c r="CEF31" i="18" s="1"/>
  <c r="CEN31" i="18" s="1"/>
  <c r="CEV31" i="18" s="1"/>
  <c r="CFD31" i="18" s="1"/>
  <c r="CFL31" i="18" s="1"/>
  <c r="CFT31" i="18" s="1"/>
  <c r="CGB31" i="18" s="1"/>
  <c r="CGJ31" i="18" s="1"/>
  <c r="CGR31" i="18" s="1"/>
  <c r="CGZ31" i="18" s="1"/>
  <c r="CHH31" i="18" s="1"/>
  <c r="CHP31" i="18" s="1"/>
  <c r="CHX31" i="18" s="1"/>
  <c r="CIF31" i="18" s="1"/>
  <c r="CIN31" i="18" s="1"/>
  <c r="CIV31" i="18" s="1"/>
  <c r="CCQ21" i="18"/>
  <c r="CCR21" i="18" s="1"/>
  <c r="CCZ21" i="18" s="1"/>
  <c r="CDH21" i="18" s="1"/>
  <c r="CDP21" i="18" s="1"/>
  <c r="CDX21" i="18" s="1"/>
  <c r="CEF21" i="18" s="1"/>
  <c r="CEN21" i="18" s="1"/>
  <c r="CEV21" i="18" s="1"/>
  <c r="CFD21" i="18" s="1"/>
  <c r="CFL21" i="18" s="1"/>
  <c r="CFT21" i="18" s="1"/>
  <c r="CGB21" i="18" s="1"/>
  <c r="CGJ21" i="18" s="1"/>
  <c r="CGR21" i="18" s="1"/>
  <c r="CGZ21" i="18" s="1"/>
  <c r="CHH21" i="18" s="1"/>
  <c r="CHP21" i="18" s="1"/>
  <c r="CHX21" i="18" s="1"/>
  <c r="CIF21" i="18" s="1"/>
  <c r="CIN21" i="18" s="1"/>
  <c r="CIV21" i="18" s="1"/>
  <c r="CCQ5" i="18"/>
  <c r="CCR5" i="18" s="1"/>
  <c r="CCQ6" i="18"/>
  <c r="CCR6" i="18" s="1"/>
  <c r="CCZ6" i="18" s="1"/>
  <c r="CDH6" i="18" s="1"/>
  <c r="CDP6" i="18" s="1"/>
  <c r="CDX6" i="18" s="1"/>
  <c r="CEF6" i="18" s="1"/>
  <c r="CEN6" i="18" s="1"/>
  <c r="CEV6" i="18" s="1"/>
  <c r="CFD6" i="18" s="1"/>
  <c r="CFL6" i="18" s="1"/>
  <c r="CFT6" i="18" s="1"/>
  <c r="CGB6" i="18" s="1"/>
  <c r="CGJ6" i="18" s="1"/>
  <c r="CGR6" i="18" s="1"/>
  <c r="CGZ6" i="18" s="1"/>
  <c r="CHH6" i="18" s="1"/>
  <c r="CHP6" i="18" s="1"/>
  <c r="CHX6" i="18" s="1"/>
  <c r="CIF6" i="18" s="1"/>
  <c r="CIN6" i="18" s="1"/>
  <c r="CIV6" i="18" s="1"/>
  <c r="CCQ7" i="18"/>
  <c r="CCR7" i="18" s="1"/>
  <c r="CCZ7" i="18" s="1"/>
  <c r="CDH7" i="18" s="1"/>
  <c r="CDP7" i="18" s="1"/>
  <c r="CDX7" i="18" s="1"/>
  <c r="CEF7" i="18" s="1"/>
  <c r="CEN7" i="18" s="1"/>
  <c r="CEV7" i="18" s="1"/>
  <c r="CFD7" i="18" s="1"/>
  <c r="CFL7" i="18" s="1"/>
  <c r="CFT7" i="18" s="1"/>
  <c r="CGB7" i="18" s="1"/>
  <c r="CGJ7" i="18" s="1"/>
  <c r="CGR7" i="18" s="1"/>
  <c r="CGZ7" i="18" s="1"/>
  <c r="CHH7" i="18" s="1"/>
  <c r="CHP7" i="18" s="1"/>
  <c r="CHX7" i="18" s="1"/>
  <c r="CIF7" i="18" s="1"/>
  <c r="CIN7" i="18" s="1"/>
  <c r="CIV7" i="18" s="1"/>
  <c r="CCQ8" i="18"/>
  <c r="CCR8" i="18" s="1"/>
  <c r="CCZ8" i="18" s="1"/>
  <c r="CDH8" i="18" s="1"/>
  <c r="CDP8" i="18" s="1"/>
  <c r="CDX8" i="18" s="1"/>
  <c r="CEF8" i="18" s="1"/>
  <c r="CEN8" i="18" s="1"/>
  <c r="CEV8" i="18" s="1"/>
  <c r="CFD8" i="18" s="1"/>
  <c r="CFL8" i="18" s="1"/>
  <c r="CFT8" i="18" s="1"/>
  <c r="CGB8" i="18" s="1"/>
  <c r="CGJ8" i="18" s="1"/>
  <c r="CGR8" i="18" s="1"/>
  <c r="CGZ8" i="18" s="1"/>
  <c r="CHH8" i="18" s="1"/>
  <c r="CHP8" i="18" s="1"/>
  <c r="CHX8" i="18" s="1"/>
  <c r="CIF8" i="18" s="1"/>
  <c r="CIN8" i="18" s="1"/>
  <c r="CIV8" i="18" s="1"/>
  <c r="CCQ9" i="18"/>
  <c r="CCR9" i="18" s="1"/>
  <c r="CCZ9" i="18" s="1"/>
  <c r="CDH9" i="18" s="1"/>
  <c r="CDP9" i="18" s="1"/>
  <c r="CDX9" i="18" s="1"/>
  <c r="CEF9" i="18" s="1"/>
  <c r="CEN9" i="18" s="1"/>
  <c r="CEV9" i="18" s="1"/>
  <c r="CFD9" i="18" s="1"/>
  <c r="CFL9" i="18" s="1"/>
  <c r="CFT9" i="18" s="1"/>
  <c r="CGB9" i="18" s="1"/>
  <c r="CGJ9" i="18" s="1"/>
  <c r="CGR9" i="18" s="1"/>
  <c r="CGZ9" i="18" s="1"/>
  <c r="CHH9" i="18" s="1"/>
  <c r="CHP9" i="18" s="1"/>
  <c r="CHX9" i="18" s="1"/>
  <c r="CIF9" i="18" s="1"/>
  <c r="CIN9" i="18" s="1"/>
  <c r="CIV9" i="18" s="1"/>
  <c r="CCQ10" i="18"/>
  <c r="CCR10" i="18" s="1"/>
  <c r="CCZ10" i="18" s="1"/>
  <c r="CDH10" i="18" s="1"/>
  <c r="CDP10" i="18" s="1"/>
  <c r="CDX10" i="18" s="1"/>
  <c r="CEF10" i="18" s="1"/>
  <c r="CEN10" i="18" s="1"/>
  <c r="CEV10" i="18" s="1"/>
  <c r="CFD10" i="18" s="1"/>
  <c r="CFL10" i="18" s="1"/>
  <c r="CFT10" i="18" s="1"/>
  <c r="CGB10" i="18" s="1"/>
  <c r="CGJ10" i="18" s="1"/>
  <c r="CGR10" i="18" s="1"/>
  <c r="CGZ10" i="18" s="1"/>
  <c r="CHH10" i="18" s="1"/>
  <c r="CHP10" i="18" s="1"/>
  <c r="CHX10" i="18" s="1"/>
  <c r="CIF10" i="18" s="1"/>
  <c r="CIN10" i="18" s="1"/>
  <c r="CIV10" i="18" s="1"/>
  <c r="CCQ11" i="18"/>
  <c r="CCQ12" i="18"/>
  <c r="CCQ13" i="18"/>
  <c r="CCR13" i="18" s="1"/>
  <c r="CCZ13" i="18" s="1"/>
  <c r="CDH13" i="18" s="1"/>
  <c r="CDP13" i="18" s="1"/>
  <c r="CDX13" i="18" s="1"/>
  <c r="CEF13" i="18" s="1"/>
  <c r="CEN13" i="18" s="1"/>
  <c r="CEV13" i="18" s="1"/>
  <c r="CFD13" i="18" s="1"/>
  <c r="CFL13" i="18" s="1"/>
  <c r="CFT13" i="18" s="1"/>
  <c r="CGB13" i="18" s="1"/>
  <c r="CGJ13" i="18" s="1"/>
  <c r="CGR13" i="18" s="1"/>
  <c r="CGZ13" i="18" s="1"/>
  <c r="CHH13" i="18" s="1"/>
  <c r="CHP13" i="18" s="1"/>
  <c r="CHX13" i="18" s="1"/>
  <c r="CIF13" i="18" s="1"/>
  <c r="CIN13" i="18" s="1"/>
  <c r="CIV13" i="18" s="1"/>
  <c r="CCQ14" i="18"/>
  <c r="CCR14" i="18" s="1"/>
  <c r="CCZ14" i="18" s="1"/>
  <c r="CDH14" i="18" s="1"/>
  <c r="CDP14" i="18" s="1"/>
  <c r="CDX14" i="18" s="1"/>
  <c r="CEF14" i="18" s="1"/>
  <c r="CEN14" i="18" s="1"/>
  <c r="CEV14" i="18" s="1"/>
  <c r="CFD14" i="18" s="1"/>
  <c r="CFL14" i="18" s="1"/>
  <c r="CFT14" i="18" s="1"/>
  <c r="CGB14" i="18" s="1"/>
  <c r="CGJ14" i="18" s="1"/>
  <c r="CGR14" i="18" s="1"/>
  <c r="CGZ14" i="18" s="1"/>
  <c r="CHH14" i="18" s="1"/>
  <c r="CHP14" i="18" s="1"/>
  <c r="CHX14" i="18" s="1"/>
  <c r="CIF14" i="18" s="1"/>
  <c r="CIN14" i="18" s="1"/>
  <c r="CIV14" i="18" s="1"/>
  <c r="CCQ15" i="18"/>
  <c r="CCR15" i="18" s="1"/>
  <c r="CCZ15" i="18" s="1"/>
  <c r="CDH15" i="18" s="1"/>
  <c r="CDP15" i="18" s="1"/>
  <c r="CDX15" i="18" s="1"/>
  <c r="CEF15" i="18" s="1"/>
  <c r="CEN15" i="18" s="1"/>
  <c r="CEV15" i="18" s="1"/>
  <c r="CFD15" i="18" s="1"/>
  <c r="CFL15" i="18" s="1"/>
  <c r="CFT15" i="18" s="1"/>
  <c r="CGB15" i="18" s="1"/>
  <c r="CGJ15" i="18" s="1"/>
  <c r="CGR15" i="18" s="1"/>
  <c r="CGZ15" i="18" s="1"/>
  <c r="CHH15" i="18" s="1"/>
  <c r="CHP15" i="18" s="1"/>
  <c r="CHX15" i="18" s="1"/>
  <c r="CIF15" i="18" s="1"/>
  <c r="CIN15" i="18" s="1"/>
  <c r="CIV15" i="18" s="1"/>
  <c r="CCQ4" i="18"/>
  <c r="CCR4" i="18" s="1"/>
  <c r="CCZ4" i="18" s="1"/>
  <c r="CCI22" i="18"/>
  <c r="CCI23" i="18"/>
  <c r="CCI24" i="18"/>
  <c r="CCI25" i="18"/>
  <c r="CCI26" i="18"/>
  <c r="CCI27" i="18"/>
  <c r="CCI28" i="18"/>
  <c r="CCI29" i="18"/>
  <c r="CCI30" i="18"/>
  <c r="CCI31" i="18"/>
  <c r="CCI21" i="18"/>
  <c r="CCI5" i="18"/>
  <c r="CCI6" i="18"/>
  <c r="CCI7" i="18"/>
  <c r="CCI8" i="18"/>
  <c r="CCI9" i="18"/>
  <c r="CCI10" i="18"/>
  <c r="CCI11" i="18"/>
  <c r="CCI12" i="18"/>
  <c r="CCI13" i="18"/>
  <c r="CCI14" i="18"/>
  <c r="CCI15" i="18"/>
  <c r="CCI4" i="18"/>
  <c r="CCO38" i="18"/>
  <c r="CCN38" i="18"/>
  <c r="CCQ37" i="18"/>
  <c r="CCQ38" i="18" s="1"/>
  <c r="CCO32" i="18"/>
  <c r="CCN32" i="18"/>
  <c r="CCM32" i="18"/>
  <c r="CCL32" i="18"/>
  <c r="CCK32" i="18"/>
  <c r="CCP32" i="18"/>
  <c r="CCO16" i="18"/>
  <c r="CCN16" i="18"/>
  <c r="CCM16" i="18"/>
  <c r="CCL16" i="18"/>
  <c r="CCK16" i="18"/>
  <c r="CCP16" i="18"/>
  <c r="CCG38" i="18"/>
  <c r="CCF38" i="18"/>
  <c r="CCI37" i="18"/>
  <c r="CCI38" i="18" s="1"/>
  <c r="CCG32" i="18"/>
  <c r="CCF32" i="18"/>
  <c r="CCE32" i="18"/>
  <c r="CCD32" i="18"/>
  <c r="CCC32" i="18"/>
  <c r="CCH32" i="18"/>
  <c r="CCG16" i="18"/>
  <c r="CCF16" i="18"/>
  <c r="CCE16" i="18"/>
  <c r="CCD16" i="18"/>
  <c r="CCC16" i="18"/>
  <c r="GK36" i="1"/>
  <c r="GJ36" i="1"/>
  <c r="GI36" i="1"/>
  <c r="GH36" i="1"/>
  <c r="GF36" i="1"/>
  <c r="GE36" i="1"/>
  <c r="GK20" i="1"/>
  <c r="GJ20" i="1"/>
  <c r="GI20" i="1"/>
  <c r="GH20" i="1"/>
  <c r="GF20" i="1"/>
  <c r="GE20" i="1"/>
  <c r="GC36" i="1"/>
  <c r="GB36" i="1"/>
  <c r="GA36" i="1"/>
  <c r="FZ36" i="1"/>
  <c r="FX36" i="1"/>
  <c r="FW36" i="1"/>
  <c r="GC20" i="1"/>
  <c r="GB20" i="1"/>
  <c r="GA20" i="1"/>
  <c r="FZ20" i="1"/>
  <c r="FX20" i="1"/>
  <c r="FW20" i="1"/>
  <c r="CCQ32" i="18" l="1"/>
  <c r="CCZ5" i="18"/>
  <c r="CDH5" i="18" s="1"/>
  <c r="CDP5" i="18" s="1"/>
  <c r="CDX5" i="18" s="1"/>
  <c r="CEF5" i="18" s="1"/>
  <c r="CEN5" i="18" s="1"/>
  <c r="CEV5" i="18" s="1"/>
  <c r="CFD5" i="18" s="1"/>
  <c r="CFL5" i="18" s="1"/>
  <c r="CFT5" i="18" s="1"/>
  <c r="CGB5" i="18" s="1"/>
  <c r="CGJ5" i="18" s="1"/>
  <c r="CGR5" i="18" s="1"/>
  <c r="CGZ5" i="18" s="1"/>
  <c r="CHH5" i="18" s="1"/>
  <c r="CHP5" i="18" s="1"/>
  <c r="CHX5" i="18" s="1"/>
  <c r="CIF5" i="18" s="1"/>
  <c r="CIN5" i="18" s="1"/>
  <c r="CIV5" i="18" s="1"/>
  <c r="CCR16" i="18"/>
  <c r="CDH4" i="18"/>
  <c r="CCZ16" i="18"/>
  <c r="CCR22" i="18"/>
  <c r="CCZ22" i="18" s="1"/>
  <c r="CDH22" i="18" s="1"/>
  <c r="CDP22" i="18" s="1"/>
  <c r="CDX22" i="18" s="1"/>
  <c r="CEF22" i="18" s="1"/>
  <c r="CEN22" i="18" s="1"/>
  <c r="CEV22" i="18" s="1"/>
  <c r="CFD22" i="18" s="1"/>
  <c r="CFL22" i="18" s="1"/>
  <c r="CFT22" i="18" s="1"/>
  <c r="CGB22" i="18" s="1"/>
  <c r="CGJ22" i="18" s="1"/>
  <c r="CGR22" i="18" s="1"/>
  <c r="CGZ22" i="18" s="1"/>
  <c r="CHH22" i="18" s="1"/>
  <c r="CHP22" i="18" s="1"/>
  <c r="CHX22" i="18" s="1"/>
  <c r="CIF22" i="18" s="1"/>
  <c r="CIN22" i="18" s="1"/>
  <c r="CIV22" i="18" s="1"/>
  <c r="CCI32" i="18"/>
  <c r="CCQ16" i="18"/>
  <c r="CCI16" i="18"/>
  <c r="CCH16" i="18"/>
  <c r="CBX13" i="18"/>
  <c r="CBZ13" i="18" s="1"/>
  <c r="CBZ22" i="18"/>
  <c r="CBZ21" i="18"/>
  <c r="CBZ32" i="18" s="1"/>
  <c r="CBZ4" i="18"/>
  <c r="CCA38" i="18"/>
  <c r="CBY38" i="18"/>
  <c r="CBX38" i="18"/>
  <c r="CCA37" i="18"/>
  <c r="CCA32" i="18"/>
  <c r="CBY32" i="18"/>
  <c r="CBW32" i="18"/>
  <c r="CBV32" i="18"/>
  <c r="CBU32" i="18"/>
  <c r="CBX32" i="18"/>
  <c r="CCA16" i="18"/>
  <c r="CBY16" i="18"/>
  <c r="CBW16" i="18"/>
  <c r="CBV16" i="18"/>
  <c r="CBU16" i="18"/>
  <c r="FU36" i="1"/>
  <c r="FT36" i="1"/>
  <c r="FS36" i="1"/>
  <c r="FR36" i="1"/>
  <c r="FP36" i="1"/>
  <c r="FO36" i="1"/>
  <c r="FU20" i="1"/>
  <c r="FT20" i="1"/>
  <c r="FS20" i="1"/>
  <c r="FR20" i="1"/>
  <c r="FP20" i="1"/>
  <c r="FO20" i="1"/>
  <c r="CCR32" i="18" l="1"/>
  <c r="CCZ32" i="18" s="1"/>
  <c r="CDH32" i="18" s="1"/>
  <c r="CDP32" i="18" s="1"/>
  <c r="CDX32" i="18" s="1"/>
  <c r="CEF32" i="18" s="1"/>
  <c r="CEN32" i="18" s="1"/>
  <c r="CEV32" i="18" s="1"/>
  <c r="CFD32" i="18" s="1"/>
  <c r="CFL32" i="18" s="1"/>
  <c r="CFT32" i="18" s="1"/>
  <c r="CGB32" i="18" s="1"/>
  <c r="CGJ32" i="18" s="1"/>
  <c r="CGR32" i="18" s="1"/>
  <c r="CGZ32" i="18" s="1"/>
  <c r="CHH32" i="18" s="1"/>
  <c r="CHP32" i="18" s="1"/>
  <c r="CHX32" i="18" s="1"/>
  <c r="CIF32" i="18" s="1"/>
  <c r="CIN32" i="18" s="1"/>
  <c r="CIV32" i="18" s="1"/>
  <c r="CBZ16" i="18"/>
  <c r="CDP4" i="18"/>
  <c r="CDH16" i="18"/>
  <c r="CBX16" i="18"/>
  <c r="CBR4" i="18"/>
  <c r="CBP22" i="18"/>
  <c r="CBP32" i="18" s="1"/>
  <c r="CBP5" i="18"/>
  <c r="CBR21" i="18"/>
  <c r="CBR32" i="18" s="1"/>
  <c r="CBQ38" i="18"/>
  <c r="CBP38" i="18"/>
  <c r="CBS37" i="18"/>
  <c r="CBS38" i="18" s="1"/>
  <c r="CBS32" i="18"/>
  <c r="CBQ32" i="18"/>
  <c r="CBO32" i="18"/>
  <c r="CBN32" i="18"/>
  <c r="CBM32" i="18"/>
  <c r="CBS16" i="18"/>
  <c r="CBQ16" i="18"/>
  <c r="CBO16" i="18"/>
  <c r="CBN16" i="18"/>
  <c r="CBM16" i="18"/>
  <c r="FM36" i="1"/>
  <c r="FL36" i="1"/>
  <c r="FK36" i="1"/>
  <c r="FJ36" i="1"/>
  <c r="FH36" i="1"/>
  <c r="FG36" i="1"/>
  <c r="FM20" i="1"/>
  <c r="FL20" i="1"/>
  <c r="FK20" i="1"/>
  <c r="FJ20" i="1"/>
  <c r="FH20" i="1"/>
  <c r="FG20" i="1"/>
  <c r="CDX4" i="18" l="1"/>
  <c r="CDP16" i="18"/>
  <c r="CBP16" i="18"/>
  <c r="CBR16" i="18"/>
  <c r="CBH5" i="18"/>
  <c r="CBJ5" i="18" s="1"/>
  <c r="CBJ21" i="18"/>
  <c r="CBJ4" i="18"/>
  <c r="CEF4" i="18" l="1"/>
  <c r="CDX16" i="18"/>
  <c r="CBI38" i="18"/>
  <c r="CBH38" i="18"/>
  <c r="CBK37" i="18"/>
  <c r="CBK38" i="18" s="1"/>
  <c r="CBK32" i="18"/>
  <c r="CBJ32" i="18"/>
  <c r="CBI32" i="18"/>
  <c r="CBH32" i="18"/>
  <c r="CBG32" i="18"/>
  <c r="CBF32" i="18"/>
  <c r="CBE32" i="18"/>
  <c r="CBK16" i="18"/>
  <c r="CBI16" i="18"/>
  <c r="CBG16" i="18"/>
  <c r="CBF16" i="18"/>
  <c r="CBE16" i="18"/>
  <c r="CBJ16" i="18"/>
  <c r="CBH16" i="18"/>
  <c r="FE36" i="1"/>
  <c r="FD36" i="1"/>
  <c r="FC36" i="1"/>
  <c r="FB36" i="1"/>
  <c r="EZ36" i="1"/>
  <c r="EY36" i="1"/>
  <c r="FE20" i="1"/>
  <c r="FD20" i="1"/>
  <c r="FC20" i="1"/>
  <c r="FB20" i="1"/>
  <c r="EZ20" i="1"/>
  <c r="EY20" i="1"/>
  <c r="CEN4" i="18" l="1"/>
  <c r="CEF16" i="18"/>
  <c r="CBB13" i="18"/>
  <c r="CBB6" i="18"/>
  <c r="CAZ4" i="18"/>
  <c r="EV8" i="1"/>
  <c r="EV20" i="1" s="1"/>
  <c r="CBA38" i="18"/>
  <c r="CAZ38" i="18"/>
  <c r="CBC37" i="18"/>
  <c r="CBC38" i="18" s="1"/>
  <c r="CBC32" i="18"/>
  <c r="CBA32" i="18"/>
  <c r="CAZ32" i="18"/>
  <c r="CAY32" i="18"/>
  <c r="CAX32" i="18"/>
  <c r="CAW32" i="18"/>
  <c r="CBB32" i="18"/>
  <c r="CBC16" i="18"/>
  <c r="CBA16" i="18"/>
  <c r="CAY16" i="18"/>
  <c r="CAX16" i="18"/>
  <c r="CAW16" i="18"/>
  <c r="CAZ16" i="18"/>
  <c r="EW36" i="1"/>
  <c r="EV36" i="1"/>
  <c r="EU36" i="1"/>
  <c r="ET36" i="1"/>
  <c r="ER36" i="1"/>
  <c r="EQ36" i="1"/>
  <c r="EW20" i="1"/>
  <c r="EU20" i="1"/>
  <c r="ET20" i="1"/>
  <c r="ER20" i="1"/>
  <c r="EQ20" i="1"/>
  <c r="CEV4" i="18" l="1"/>
  <c r="CEN16" i="18"/>
  <c r="CBB16" i="18"/>
  <c r="CAT21" i="18"/>
  <c r="CAT32" i="18" s="1"/>
  <c r="CAR4" i="18"/>
  <c r="CAR16" i="18" s="1"/>
  <c r="CAS38" i="18"/>
  <c r="CAR38" i="18"/>
  <c r="CAU37" i="18"/>
  <c r="CAU38" i="18" s="1"/>
  <c r="CAU32" i="18"/>
  <c r="CAS32" i="18"/>
  <c r="CAR32" i="18"/>
  <c r="CAQ32" i="18"/>
  <c r="CAP32" i="18"/>
  <c r="CAO32" i="18"/>
  <c r="CAU16" i="18"/>
  <c r="CAS16" i="18"/>
  <c r="CAQ16" i="18"/>
  <c r="CAP16" i="18"/>
  <c r="CAO16" i="18"/>
  <c r="CAT16" i="18"/>
  <c r="EO36" i="1"/>
  <c r="EN36" i="1"/>
  <c r="EM36" i="1"/>
  <c r="EL36" i="1"/>
  <c r="EJ36" i="1"/>
  <c r="EI36" i="1"/>
  <c r="EO20" i="1"/>
  <c r="EN20" i="1"/>
  <c r="EM20" i="1"/>
  <c r="EL20" i="1"/>
  <c r="EJ20" i="1"/>
  <c r="EI20" i="1"/>
  <c r="CFD4" i="18" l="1"/>
  <c r="CEV16" i="18"/>
  <c r="CAL22" i="18"/>
  <c r="CAL6" i="18"/>
  <c r="CAL16" i="18" s="1"/>
  <c r="CAJ5" i="18"/>
  <c r="CAL21" i="18"/>
  <c r="CAJ4" i="18"/>
  <c r="CAK38" i="18"/>
  <c r="CAJ38" i="18"/>
  <c r="CAM37" i="18"/>
  <c r="CAM38" i="18" s="1"/>
  <c r="CAM32" i="18"/>
  <c r="CAK32" i="18"/>
  <c r="CAJ32" i="18"/>
  <c r="CAI32" i="18"/>
  <c r="CAH32" i="18"/>
  <c r="CAG32" i="18"/>
  <c r="CAM16" i="18"/>
  <c r="CAK16" i="18"/>
  <c r="CAI16" i="18"/>
  <c r="CAH16" i="18"/>
  <c r="CAG16" i="18"/>
  <c r="ED9" i="1"/>
  <c r="ED20" i="1" s="1"/>
  <c r="EG36" i="1"/>
  <c r="EF36" i="1"/>
  <c r="EE36" i="1"/>
  <c r="ED36" i="1"/>
  <c r="EB36" i="1"/>
  <c r="EA36" i="1"/>
  <c r="EG20" i="1"/>
  <c r="EF20" i="1"/>
  <c r="EE20" i="1"/>
  <c r="EB20" i="1"/>
  <c r="EA20" i="1"/>
  <c r="CFL4" i="18" l="1"/>
  <c r="CFD16" i="18"/>
  <c r="CAL32" i="18"/>
  <c r="CAJ16" i="18"/>
  <c r="CAD13" i="18"/>
  <c r="CAD4" i="18"/>
  <c r="CAC38" i="18"/>
  <c r="CAB38" i="18"/>
  <c r="CAE37" i="18"/>
  <c r="CAE38" i="18" s="1"/>
  <c r="CAE32" i="18"/>
  <c r="CAC32" i="18"/>
  <c r="CAA32" i="18"/>
  <c r="BZZ32" i="18"/>
  <c r="BZY32" i="18"/>
  <c r="CAB32" i="18"/>
  <c r="CAD32" i="18"/>
  <c r="CAE16" i="18"/>
  <c r="CAC16" i="18"/>
  <c r="CAB16" i="18"/>
  <c r="CAA16" i="18"/>
  <c r="BZZ16" i="18"/>
  <c r="BZY16" i="18"/>
  <c r="DY36" i="1"/>
  <c r="DX36" i="1"/>
  <c r="DW36" i="1"/>
  <c r="DV36" i="1"/>
  <c r="DT36" i="1"/>
  <c r="DS36" i="1"/>
  <c r="DY20" i="1"/>
  <c r="DX20" i="1"/>
  <c r="DW20" i="1"/>
  <c r="DV20" i="1"/>
  <c r="DT20" i="1"/>
  <c r="DS20" i="1"/>
  <c r="CFT4" i="18" l="1"/>
  <c r="CFL16" i="18"/>
  <c r="CAD16" i="18"/>
  <c r="BZT22" i="18"/>
  <c r="BZT32" i="18" s="1"/>
  <c r="BZT5" i="18"/>
  <c r="BZT16" i="18" s="1"/>
  <c r="BZV21" i="18"/>
  <c r="BZV32" i="18" s="1"/>
  <c r="BZV4" i="18"/>
  <c r="BZV16" i="18" s="1"/>
  <c r="DQ36" i="1"/>
  <c r="DP36" i="1"/>
  <c r="DO36" i="1"/>
  <c r="DN36" i="1"/>
  <c r="DL36" i="1"/>
  <c r="DK36" i="1"/>
  <c r="DQ20" i="1"/>
  <c r="DP20" i="1"/>
  <c r="DO20" i="1"/>
  <c r="DN20" i="1"/>
  <c r="DL20" i="1"/>
  <c r="DK20" i="1"/>
  <c r="BZU38" i="18"/>
  <c r="BZT38" i="18"/>
  <c r="BZW37" i="18"/>
  <c r="BZW38" i="18" s="1"/>
  <c r="BZW32" i="18"/>
  <c r="BZU32" i="18"/>
  <c r="BZS32" i="18"/>
  <c r="BZR32" i="18"/>
  <c r="BZQ32" i="18"/>
  <c r="BZW16" i="18"/>
  <c r="BZS16" i="18"/>
  <c r="BZR16" i="18"/>
  <c r="BZQ16" i="18"/>
  <c r="BZU16" i="18"/>
  <c r="CGB4" i="18" l="1"/>
  <c r="CFT16" i="18"/>
  <c r="C37" i="20"/>
  <c r="BZN13" i="18"/>
  <c r="BZN16" i="18" s="1"/>
  <c r="BZM4" i="18"/>
  <c r="BZN21" i="18"/>
  <c r="BZN32" i="18" s="1"/>
  <c r="BZM38" i="18"/>
  <c r="BZL38" i="18"/>
  <c r="BZO37" i="18"/>
  <c r="BZO32" i="18"/>
  <c r="BZM32" i="18"/>
  <c r="BZL32" i="18"/>
  <c r="BZK32" i="18"/>
  <c r="BZJ32" i="18"/>
  <c r="BZI32" i="18"/>
  <c r="BZO16" i="18"/>
  <c r="BZM16" i="18"/>
  <c r="BZL16" i="18"/>
  <c r="BZK16" i="18"/>
  <c r="BZJ16" i="18"/>
  <c r="BZI16" i="18"/>
  <c r="DI36" i="1"/>
  <c r="DH36" i="1"/>
  <c r="DG36" i="1"/>
  <c r="DF36" i="1"/>
  <c r="DD36" i="1"/>
  <c r="DC36" i="1"/>
  <c r="DI20" i="1"/>
  <c r="DH20" i="1"/>
  <c r="DG20" i="1"/>
  <c r="DF20" i="1"/>
  <c r="DD20" i="1"/>
  <c r="DC20" i="1"/>
  <c r="BZO38" i="18" l="1"/>
  <c r="CGJ4" i="18"/>
  <c r="CGB16" i="18"/>
  <c r="C38" i="20"/>
  <c r="K37" i="20"/>
  <c r="K38" i="20" s="1"/>
  <c r="BZF5" i="18"/>
  <c r="BZF21" i="18"/>
  <c r="BZF32" i="18" s="1"/>
  <c r="BZF4" i="18"/>
  <c r="BZE38" i="18"/>
  <c r="BZD38" i="18"/>
  <c r="BZG37" i="18"/>
  <c r="BZG32" i="18"/>
  <c r="BZE32" i="18"/>
  <c r="BZD32" i="18"/>
  <c r="BZC32" i="18"/>
  <c r="BZB32" i="18"/>
  <c r="BZA32" i="18"/>
  <c r="BZG16" i="18"/>
  <c r="BZE16" i="18"/>
  <c r="BZD16" i="18"/>
  <c r="BZC16" i="18"/>
  <c r="BZB16" i="18"/>
  <c r="BZA16" i="18"/>
  <c r="DA36" i="1"/>
  <c r="CZ36" i="1"/>
  <c r="CY36" i="1"/>
  <c r="CX36" i="1"/>
  <c r="CV36" i="1"/>
  <c r="CU36" i="1"/>
  <c r="DA20" i="1"/>
  <c r="CZ20" i="1"/>
  <c r="CY20" i="1"/>
  <c r="CX20" i="1"/>
  <c r="CV20" i="1"/>
  <c r="CU20" i="1"/>
  <c r="CGR4" i="18" l="1"/>
  <c r="CGJ16" i="18"/>
  <c r="BZG38" i="18"/>
  <c r="BZF16" i="18"/>
  <c r="BYX6" i="18"/>
  <c r="BYX4" i="18"/>
  <c r="BYW38" i="18"/>
  <c r="BYV38" i="18"/>
  <c r="BYY37" i="18"/>
  <c r="BYY32" i="18"/>
  <c r="BYX32" i="18"/>
  <c r="BYW32" i="18"/>
  <c r="BYV32" i="18"/>
  <c r="BYU32" i="18"/>
  <c r="BYT32" i="18"/>
  <c r="BYS32" i="18"/>
  <c r="BYY16" i="18"/>
  <c r="BYW16" i="18"/>
  <c r="BYV16" i="18"/>
  <c r="BYU16" i="18"/>
  <c r="BYT16" i="18"/>
  <c r="BYS16" i="18"/>
  <c r="CGZ4" i="18" l="1"/>
  <c r="CGR16" i="18"/>
  <c r="BYX16" i="18"/>
  <c r="BYY38" i="18"/>
  <c r="CS36" i="1"/>
  <c r="CR36" i="1"/>
  <c r="CQ36" i="1"/>
  <c r="CP36" i="1"/>
  <c r="CN36" i="1"/>
  <c r="CM36" i="1"/>
  <c r="CS20" i="1"/>
  <c r="CR20" i="1"/>
  <c r="CQ20" i="1"/>
  <c r="CP20" i="1"/>
  <c r="CN20" i="1"/>
  <c r="CM20" i="1"/>
  <c r="CHH4" i="18" l="1"/>
  <c r="CGZ16" i="18"/>
  <c r="BYP4" i="18"/>
  <c r="BYP16" i="18" s="1"/>
  <c r="E16" i="19"/>
  <c r="F16" i="19"/>
  <c r="BYO38" i="18"/>
  <c r="BYN38" i="18"/>
  <c r="BYQ37" i="18"/>
  <c r="BYQ32" i="18"/>
  <c r="BYO32" i="18"/>
  <c r="BYN32" i="18"/>
  <c r="BYM32" i="18"/>
  <c r="BYL32" i="18"/>
  <c r="BYK32" i="18"/>
  <c r="BYP32" i="18"/>
  <c r="BYQ16" i="18"/>
  <c r="BYO16" i="18"/>
  <c r="BYM16" i="18"/>
  <c r="BYL16" i="18"/>
  <c r="BYK16" i="18"/>
  <c r="BYN16" i="18"/>
  <c r="CK36" i="1"/>
  <c r="CJ36" i="1"/>
  <c r="CI36" i="1"/>
  <c r="CH36" i="1"/>
  <c r="CF36" i="1"/>
  <c r="CE36" i="1"/>
  <c r="CK20" i="1"/>
  <c r="CJ20" i="1"/>
  <c r="CI20" i="1"/>
  <c r="CH20" i="1"/>
  <c r="CF20" i="1"/>
  <c r="CE20" i="1"/>
  <c r="CHP4" i="18" l="1"/>
  <c r="CHH16" i="18"/>
  <c r="BYQ38" i="18"/>
  <c r="BYH5" i="18"/>
  <c r="BYH16" i="18" s="1"/>
  <c r="BYH21" i="18"/>
  <c r="BYH32" i="18" s="1"/>
  <c r="BYF4" i="18"/>
  <c r="BYF16" i="18" s="1"/>
  <c r="BZ36" i="1"/>
  <c r="BX36" i="1"/>
  <c r="BW36" i="1"/>
  <c r="CC36" i="1"/>
  <c r="CB36" i="1"/>
  <c r="CA36" i="1"/>
  <c r="CC20" i="1"/>
  <c r="CB20" i="1"/>
  <c r="CA20" i="1"/>
  <c r="BZ20" i="1"/>
  <c r="BX20" i="1"/>
  <c r="BW20" i="1"/>
  <c r="BYG38" i="18"/>
  <c r="BYF38" i="18"/>
  <c r="BYI37" i="18"/>
  <c r="BYI38" i="18" s="1"/>
  <c r="BYI32" i="18"/>
  <c r="BYG32" i="18"/>
  <c r="BYE32" i="18"/>
  <c r="BYD32" i="18"/>
  <c r="BYC32" i="18"/>
  <c r="BYF32" i="18"/>
  <c r="BYI16" i="18"/>
  <c r="BYG16" i="18"/>
  <c r="BYE16" i="18"/>
  <c r="BYD16" i="18"/>
  <c r="BYC16" i="18"/>
  <c r="CHP16" i="18" l="1"/>
  <c r="CHX4" i="18"/>
  <c r="BXZ5" i="18"/>
  <c r="BXZ16" i="18" s="1"/>
  <c r="BXX21" i="18"/>
  <c r="BXX22" i="18"/>
  <c r="BYA38" i="18"/>
  <c r="BXY38" i="18"/>
  <c r="BXX38" i="18"/>
  <c r="BYA37" i="18"/>
  <c r="BYA32" i="18"/>
  <c r="BXY32" i="18"/>
  <c r="BXW32" i="18"/>
  <c r="BXV32" i="18"/>
  <c r="BXU32" i="18"/>
  <c r="BXZ32" i="18"/>
  <c r="BYA16" i="18"/>
  <c r="BXY16" i="18"/>
  <c r="BXW16" i="18"/>
  <c r="BXV16" i="18"/>
  <c r="BXU16" i="18"/>
  <c r="BXX16" i="18"/>
  <c r="BU36" i="1"/>
  <c r="BT36" i="1"/>
  <c r="BS36" i="1"/>
  <c r="BR36" i="1"/>
  <c r="BP36" i="1"/>
  <c r="BO36" i="1"/>
  <c r="BU20" i="1"/>
  <c r="BT20" i="1"/>
  <c r="BS20" i="1"/>
  <c r="BR20" i="1"/>
  <c r="BP20" i="1"/>
  <c r="BO20" i="1"/>
  <c r="CIF4" i="18" l="1"/>
  <c r="CHX16" i="18"/>
  <c r="BXX32" i="18"/>
  <c r="BXR22" i="18"/>
  <c r="BXR21" i="18"/>
  <c r="BXP4" i="18"/>
  <c r="BXP16" i="18" s="1"/>
  <c r="BM36" i="1"/>
  <c r="BL36" i="1"/>
  <c r="BK36" i="1"/>
  <c r="BJ36" i="1"/>
  <c r="BH36" i="1"/>
  <c r="BG36" i="1"/>
  <c r="BM20" i="1"/>
  <c r="BL20" i="1"/>
  <c r="BK20" i="1"/>
  <c r="BJ20" i="1"/>
  <c r="BH20" i="1"/>
  <c r="BG20" i="1"/>
  <c r="BXQ38" i="18"/>
  <c r="BXP38" i="18"/>
  <c r="BXS37" i="18"/>
  <c r="BXS38" i="18" s="1"/>
  <c r="BXS32" i="18"/>
  <c r="BXQ32" i="18"/>
  <c r="BXO32" i="18"/>
  <c r="BXN32" i="18"/>
  <c r="BXM32" i="18"/>
  <c r="BXP32" i="18"/>
  <c r="BXS16" i="18"/>
  <c r="BXR16" i="18"/>
  <c r="BXQ16" i="18"/>
  <c r="BXO16" i="18"/>
  <c r="BXN16" i="18"/>
  <c r="BXM16" i="18"/>
  <c r="CIN4" i="18" l="1"/>
  <c r="CIF16" i="18"/>
  <c r="BXR32" i="18"/>
  <c r="BXH21" i="18"/>
  <c r="BXH32" i="18" s="1"/>
  <c r="BXI38" i="18"/>
  <c r="BXH38" i="18"/>
  <c r="BXK37" i="18"/>
  <c r="BXK38" i="18" s="1"/>
  <c r="BXK32" i="18"/>
  <c r="BXJ32" i="18"/>
  <c r="BXI32" i="18"/>
  <c r="BXG32" i="18"/>
  <c r="BXF32" i="18"/>
  <c r="BXE32" i="18"/>
  <c r="BXK16" i="18"/>
  <c r="BXI16" i="18"/>
  <c r="BXH16" i="18"/>
  <c r="BXG16" i="18"/>
  <c r="BXF16" i="18"/>
  <c r="BXE16" i="18"/>
  <c r="BXJ16" i="18"/>
  <c r="BXB4" i="18"/>
  <c r="BE36" i="1"/>
  <c r="BD36" i="1"/>
  <c r="BC36" i="1"/>
  <c r="BB36" i="1"/>
  <c r="AZ36" i="1"/>
  <c r="AY36" i="1"/>
  <c r="BE20" i="1"/>
  <c r="BD20" i="1"/>
  <c r="BC20" i="1"/>
  <c r="BB20" i="1"/>
  <c r="AZ20" i="1"/>
  <c r="AY20" i="1"/>
  <c r="CIV4" i="18" l="1"/>
  <c r="CIV16" i="18" s="1"/>
  <c r="CIN16" i="18"/>
  <c r="BXB16" i="18"/>
  <c r="BXA38" i="18"/>
  <c r="BWZ38" i="18"/>
  <c r="BXC37" i="18"/>
  <c r="BXC38" i="18" s="1"/>
  <c r="BXC32" i="18"/>
  <c r="BXB32" i="18"/>
  <c r="BXA32" i="18"/>
  <c r="BWZ32" i="18"/>
  <c r="BWY32" i="18"/>
  <c r="BWX32" i="18"/>
  <c r="BWW32" i="18"/>
  <c r="BXC16" i="18"/>
  <c r="BXA16" i="18"/>
  <c r="BWY16" i="18"/>
  <c r="BWX16" i="18"/>
  <c r="BWW16" i="18"/>
  <c r="BWZ16" i="18"/>
  <c r="AW36" i="1"/>
  <c r="AV36" i="1"/>
  <c r="AU36" i="1"/>
  <c r="AT36" i="1"/>
  <c r="AR36" i="1"/>
  <c r="AQ36" i="1"/>
  <c r="AW20" i="1"/>
  <c r="AV20" i="1"/>
  <c r="AU20" i="1"/>
  <c r="AT20" i="1"/>
  <c r="AR20" i="1"/>
  <c r="AQ20" i="1"/>
  <c r="BWR4" i="18" l="1"/>
  <c r="BWS38" i="18"/>
  <c r="BWR38" i="18"/>
  <c r="BWU37" i="18"/>
  <c r="BWU38" i="18" s="1"/>
  <c r="BWU32" i="18"/>
  <c r="BWS32" i="18"/>
  <c r="BWQ32" i="18"/>
  <c r="BWP32" i="18"/>
  <c r="BWO32" i="18"/>
  <c r="BWT32" i="18"/>
  <c r="BWR32" i="18"/>
  <c r="BWU16" i="18"/>
  <c r="BWT16" i="18"/>
  <c r="BWS16" i="18"/>
  <c r="BWR16" i="18"/>
  <c r="BWQ16" i="18"/>
  <c r="BWP16" i="18"/>
  <c r="BWO16" i="18"/>
  <c r="AJ18" i="1"/>
  <c r="AI20" i="1"/>
  <c r="AJ20" i="1"/>
  <c r="AO36" i="1"/>
  <c r="AN36" i="1"/>
  <c r="AM36" i="1"/>
  <c r="AJ36" i="1"/>
  <c r="AI36" i="1"/>
  <c r="AO20" i="1"/>
  <c r="AN20" i="1"/>
  <c r="AM20" i="1"/>
  <c r="BWL22" i="18" l="1"/>
  <c r="BWL32" i="18" s="1"/>
  <c r="BWJ21" i="18"/>
  <c r="BWJ32" i="18" s="1"/>
  <c r="BWJ16" i="18"/>
  <c r="BWK38" i="18"/>
  <c r="BWJ38" i="18"/>
  <c r="BWM37" i="18"/>
  <c r="BWM38" i="18" s="1"/>
  <c r="BWM32" i="18"/>
  <c r="BWK32" i="18"/>
  <c r="BWI32" i="18"/>
  <c r="BWH32" i="18"/>
  <c r="BWG32" i="18"/>
  <c r="BWM16" i="18"/>
  <c r="BWK16" i="18"/>
  <c r="BWI16" i="18"/>
  <c r="BWH16" i="18"/>
  <c r="BWG16" i="18"/>
  <c r="BWL16" i="18"/>
  <c r="AD26" i="1"/>
  <c r="AL36" i="1" s="1"/>
  <c r="AD9" i="1"/>
  <c r="AB20" i="1"/>
  <c r="AG36" i="1"/>
  <c r="AF36" i="1"/>
  <c r="AE36" i="1"/>
  <c r="AB36" i="1"/>
  <c r="AA36" i="1"/>
  <c r="AG20" i="1"/>
  <c r="AF20" i="1"/>
  <c r="AE20" i="1"/>
  <c r="AD20" i="1" l="1"/>
  <c r="AL20" i="1"/>
  <c r="AD36" i="1"/>
  <c r="AA20" i="1"/>
  <c r="BWD21" i="18"/>
  <c r="BWD32" i="18" s="1"/>
  <c r="BWC32" i="18"/>
  <c r="BWD4" i="18"/>
  <c r="BWD16" i="18" s="1"/>
  <c r="BWB4" i="18"/>
  <c r="BWB16" i="18" s="1"/>
  <c r="BWC38" i="18"/>
  <c r="BWB38" i="18"/>
  <c r="BWE37" i="18"/>
  <c r="BWE38" i="18" s="1"/>
  <c r="BWE32" i="18"/>
  <c r="BWB32" i="18"/>
  <c r="BWA32" i="18"/>
  <c r="BVZ32" i="18"/>
  <c r="BVY32" i="18"/>
  <c r="BWE16" i="18"/>
  <c r="BWA16" i="18"/>
  <c r="BVZ16" i="18"/>
  <c r="BVY16" i="18"/>
  <c r="Y36" i="1"/>
  <c r="X36" i="1"/>
  <c r="W36" i="1"/>
  <c r="V36" i="1"/>
  <c r="T36" i="1"/>
  <c r="S36" i="1"/>
  <c r="Y20" i="1"/>
  <c r="X20" i="1"/>
  <c r="W20" i="1"/>
  <c r="V20" i="1"/>
  <c r="T20" i="1"/>
  <c r="S20" i="1"/>
  <c r="BWF37" i="18" l="1"/>
  <c r="BWC16" i="18"/>
  <c r="BVX31" i="18"/>
  <c r="BWF31" i="18" s="1"/>
  <c r="BWN31" i="18" s="1"/>
  <c r="BWV31" i="18" s="1"/>
  <c r="BXD31" i="18" s="1"/>
  <c r="BXL31" i="18" s="1"/>
  <c r="BXT31" i="18" s="1"/>
  <c r="BYB31" i="18" s="1"/>
  <c r="BYJ31" i="18" s="1"/>
  <c r="BYR31" i="18" s="1"/>
  <c r="BYZ31" i="18" s="1"/>
  <c r="BZH31" i="18" s="1"/>
  <c r="BZP31" i="18" s="1"/>
  <c r="BZX31" i="18" s="1"/>
  <c r="CAF31" i="18" s="1"/>
  <c r="CAN31" i="18" s="1"/>
  <c r="CAV31" i="18" s="1"/>
  <c r="CBD31" i="18" s="1"/>
  <c r="CBL31" i="18" s="1"/>
  <c r="CBT31" i="18" s="1"/>
  <c r="CCB31" i="18" s="1"/>
  <c r="CCJ31" i="18" s="1"/>
  <c r="BVX30" i="18"/>
  <c r="BWF30" i="18" s="1"/>
  <c r="BWN30" i="18" s="1"/>
  <c r="BWV30" i="18" s="1"/>
  <c r="BXD30" i="18" s="1"/>
  <c r="BXL30" i="18" s="1"/>
  <c r="BXT30" i="18" s="1"/>
  <c r="BYB30" i="18" s="1"/>
  <c r="BYJ30" i="18" s="1"/>
  <c r="BYR30" i="18" s="1"/>
  <c r="BYZ30" i="18" s="1"/>
  <c r="BZH30" i="18" s="1"/>
  <c r="BZP30" i="18" s="1"/>
  <c r="BZX30" i="18" s="1"/>
  <c r="CAF30" i="18" s="1"/>
  <c r="CAN30" i="18" s="1"/>
  <c r="CAV30" i="18" s="1"/>
  <c r="CBD30" i="18" s="1"/>
  <c r="CBL30" i="18" s="1"/>
  <c r="CBT30" i="18" s="1"/>
  <c r="CCB30" i="18" s="1"/>
  <c r="CCJ30" i="18" s="1"/>
  <c r="BVX29" i="18"/>
  <c r="BWF29" i="18" s="1"/>
  <c r="BWN29" i="18" s="1"/>
  <c r="BWV29" i="18" s="1"/>
  <c r="BXD29" i="18" s="1"/>
  <c r="BXL29" i="18" s="1"/>
  <c r="BXT29" i="18" s="1"/>
  <c r="BYB29" i="18" s="1"/>
  <c r="BYJ29" i="18" s="1"/>
  <c r="BYR29" i="18" s="1"/>
  <c r="BYZ29" i="18" s="1"/>
  <c r="BZH29" i="18" s="1"/>
  <c r="BZP29" i="18" s="1"/>
  <c r="BZX29" i="18" s="1"/>
  <c r="CAF29" i="18" s="1"/>
  <c r="CAN29" i="18" s="1"/>
  <c r="CAV29" i="18" s="1"/>
  <c r="CBD29" i="18" s="1"/>
  <c r="CBL29" i="18" s="1"/>
  <c r="CBT29" i="18" s="1"/>
  <c r="CCB29" i="18" s="1"/>
  <c r="CCJ29" i="18" s="1"/>
  <c r="BVX28" i="18"/>
  <c r="BWF28" i="18" s="1"/>
  <c r="BWN28" i="18" s="1"/>
  <c r="BWV28" i="18" s="1"/>
  <c r="BXD28" i="18" s="1"/>
  <c r="BXL28" i="18" s="1"/>
  <c r="BXT28" i="18" s="1"/>
  <c r="BYB28" i="18" s="1"/>
  <c r="BYJ28" i="18" s="1"/>
  <c r="BYR28" i="18" s="1"/>
  <c r="BYZ28" i="18" s="1"/>
  <c r="BZH28" i="18" s="1"/>
  <c r="BZP28" i="18" s="1"/>
  <c r="BZX28" i="18" s="1"/>
  <c r="CAF28" i="18" s="1"/>
  <c r="CAN28" i="18" s="1"/>
  <c r="CAV28" i="18" s="1"/>
  <c r="CBD28" i="18" s="1"/>
  <c r="CBL28" i="18" s="1"/>
  <c r="CBT28" i="18" s="1"/>
  <c r="CCB28" i="18" s="1"/>
  <c r="CCJ28" i="18" s="1"/>
  <c r="BVX27" i="18"/>
  <c r="BWF27" i="18" s="1"/>
  <c r="BWN27" i="18" s="1"/>
  <c r="BWV27" i="18" s="1"/>
  <c r="BXD27" i="18" s="1"/>
  <c r="BXL27" i="18" s="1"/>
  <c r="BXT27" i="18" s="1"/>
  <c r="BYB27" i="18" s="1"/>
  <c r="BYJ27" i="18" s="1"/>
  <c r="BYR27" i="18" s="1"/>
  <c r="BYZ27" i="18" s="1"/>
  <c r="BZH27" i="18" s="1"/>
  <c r="BZP27" i="18" s="1"/>
  <c r="BZX27" i="18" s="1"/>
  <c r="CAF27" i="18" s="1"/>
  <c r="CAN27" i="18" s="1"/>
  <c r="CAV27" i="18" s="1"/>
  <c r="CBD27" i="18" s="1"/>
  <c r="CBL27" i="18" s="1"/>
  <c r="CBT27" i="18" s="1"/>
  <c r="CCB27" i="18" s="1"/>
  <c r="CCJ27" i="18" s="1"/>
  <c r="BVX26" i="18"/>
  <c r="BWF26" i="18" s="1"/>
  <c r="BWN26" i="18" s="1"/>
  <c r="BWV26" i="18" s="1"/>
  <c r="BXD26" i="18" s="1"/>
  <c r="BXL26" i="18" s="1"/>
  <c r="BXT26" i="18" s="1"/>
  <c r="BYB26" i="18" s="1"/>
  <c r="BYJ26" i="18" s="1"/>
  <c r="BYR26" i="18" s="1"/>
  <c r="BYZ26" i="18" s="1"/>
  <c r="BZH26" i="18" s="1"/>
  <c r="BZP26" i="18" s="1"/>
  <c r="BZX26" i="18" s="1"/>
  <c r="CAF26" i="18" s="1"/>
  <c r="CAN26" i="18" s="1"/>
  <c r="CAV26" i="18" s="1"/>
  <c r="CBD26" i="18" s="1"/>
  <c r="CBL26" i="18" s="1"/>
  <c r="CBT26" i="18" s="1"/>
  <c r="CCB26" i="18" s="1"/>
  <c r="CCJ26" i="18" s="1"/>
  <c r="BVX25" i="18"/>
  <c r="BWF25" i="18" s="1"/>
  <c r="BWN25" i="18" s="1"/>
  <c r="BWV25" i="18" s="1"/>
  <c r="BXD25" i="18" s="1"/>
  <c r="BXL25" i="18" s="1"/>
  <c r="BXT25" i="18" s="1"/>
  <c r="BYB25" i="18" s="1"/>
  <c r="BYJ25" i="18" s="1"/>
  <c r="BYR25" i="18" s="1"/>
  <c r="BYZ25" i="18" s="1"/>
  <c r="BZH25" i="18" s="1"/>
  <c r="BZP25" i="18" s="1"/>
  <c r="BZX25" i="18" s="1"/>
  <c r="CAF25" i="18" s="1"/>
  <c r="CAN25" i="18" s="1"/>
  <c r="CAV25" i="18" s="1"/>
  <c r="CBD25" i="18" s="1"/>
  <c r="CBL25" i="18" s="1"/>
  <c r="CBT25" i="18" s="1"/>
  <c r="CCB25" i="18" s="1"/>
  <c r="CCJ25" i="18" s="1"/>
  <c r="BVX24" i="18"/>
  <c r="BWF24" i="18" s="1"/>
  <c r="BWN24" i="18" s="1"/>
  <c r="BWV24" i="18" s="1"/>
  <c r="BXD24" i="18" s="1"/>
  <c r="BXL24" i="18" s="1"/>
  <c r="BXT24" i="18" s="1"/>
  <c r="BYB24" i="18" s="1"/>
  <c r="BYJ24" i="18" s="1"/>
  <c r="BYR24" i="18" s="1"/>
  <c r="BYZ24" i="18" s="1"/>
  <c r="BZH24" i="18" s="1"/>
  <c r="BZP24" i="18" s="1"/>
  <c r="BZX24" i="18" s="1"/>
  <c r="CAF24" i="18" s="1"/>
  <c r="CAN24" i="18" s="1"/>
  <c r="CAV24" i="18" s="1"/>
  <c r="CBD24" i="18" s="1"/>
  <c r="CBL24" i="18" s="1"/>
  <c r="CBT24" i="18" s="1"/>
  <c r="CCB24" i="18" s="1"/>
  <c r="CCJ24" i="18" s="1"/>
  <c r="BVX23" i="18"/>
  <c r="BWF23" i="18" s="1"/>
  <c r="BWN23" i="18" s="1"/>
  <c r="BWV23" i="18" s="1"/>
  <c r="BXD23" i="18" s="1"/>
  <c r="BXL23" i="18" s="1"/>
  <c r="BXT23" i="18" s="1"/>
  <c r="BYB23" i="18" s="1"/>
  <c r="BYJ23" i="18" s="1"/>
  <c r="BYR23" i="18" s="1"/>
  <c r="BYZ23" i="18" s="1"/>
  <c r="BZH23" i="18" s="1"/>
  <c r="BZP23" i="18" s="1"/>
  <c r="BZX23" i="18" s="1"/>
  <c r="CAF23" i="18" s="1"/>
  <c r="CAN23" i="18" s="1"/>
  <c r="CAV23" i="18" s="1"/>
  <c r="CBD23" i="18" s="1"/>
  <c r="CBL23" i="18" s="1"/>
  <c r="CBT23" i="18" s="1"/>
  <c r="CCB23" i="18" s="1"/>
  <c r="CCJ23" i="18" s="1"/>
  <c r="BVX22" i="18"/>
  <c r="BWF22" i="18" s="1"/>
  <c r="BWN22" i="18" s="1"/>
  <c r="BWV22" i="18" s="1"/>
  <c r="BXD22" i="18" s="1"/>
  <c r="BXL22" i="18" s="1"/>
  <c r="BXT22" i="18" s="1"/>
  <c r="BYB22" i="18" s="1"/>
  <c r="BYJ22" i="18" s="1"/>
  <c r="BYR22" i="18" s="1"/>
  <c r="BYZ22" i="18" s="1"/>
  <c r="BZH22" i="18" s="1"/>
  <c r="BZP22" i="18" s="1"/>
  <c r="BZX22" i="18" s="1"/>
  <c r="CAF22" i="18" s="1"/>
  <c r="CAN22" i="18" s="1"/>
  <c r="CAV22" i="18" s="1"/>
  <c r="CBD22" i="18" s="1"/>
  <c r="CBL22" i="18" s="1"/>
  <c r="CBT22" i="18" s="1"/>
  <c r="CCB22" i="18" s="1"/>
  <c r="CCJ22" i="18" s="1"/>
  <c r="BVX21" i="18"/>
  <c r="BWF21" i="18" s="1"/>
  <c r="BWN21" i="18" s="1"/>
  <c r="BWV21" i="18" s="1"/>
  <c r="BXD21" i="18" s="1"/>
  <c r="BXL21" i="18" s="1"/>
  <c r="BXT21" i="18" s="1"/>
  <c r="BYB21" i="18" s="1"/>
  <c r="BYJ21" i="18" s="1"/>
  <c r="BYR21" i="18" s="1"/>
  <c r="BYZ21" i="18" s="1"/>
  <c r="BZH21" i="18" s="1"/>
  <c r="BZP21" i="18" s="1"/>
  <c r="BZX21" i="18" s="1"/>
  <c r="CAF21" i="18" s="1"/>
  <c r="CAN21" i="18" s="1"/>
  <c r="CAV21" i="18" s="1"/>
  <c r="CBD21" i="18" s="1"/>
  <c r="CBL21" i="18" s="1"/>
  <c r="CBT21" i="18" s="1"/>
  <c r="CCB21" i="18" s="1"/>
  <c r="CCJ21" i="18" s="1"/>
  <c r="BVX15" i="18"/>
  <c r="BWF15" i="18" s="1"/>
  <c r="BWN15" i="18" s="1"/>
  <c r="BWV15" i="18" s="1"/>
  <c r="BXD15" i="18" s="1"/>
  <c r="BXL15" i="18" s="1"/>
  <c r="BXT15" i="18" s="1"/>
  <c r="BYB15" i="18" s="1"/>
  <c r="BYJ15" i="18" s="1"/>
  <c r="BYR15" i="18" s="1"/>
  <c r="BYZ15" i="18" s="1"/>
  <c r="BZH15" i="18" s="1"/>
  <c r="BZP15" i="18" s="1"/>
  <c r="BZX15" i="18" s="1"/>
  <c r="CAF15" i="18" s="1"/>
  <c r="CAN15" i="18" s="1"/>
  <c r="CAV15" i="18" s="1"/>
  <c r="CBD15" i="18" s="1"/>
  <c r="CBL15" i="18" s="1"/>
  <c r="CBT15" i="18" s="1"/>
  <c r="CCB15" i="18" s="1"/>
  <c r="CCJ15" i="18" s="1"/>
  <c r="BVX14" i="18"/>
  <c r="BWF14" i="18" s="1"/>
  <c r="BWN14" i="18" s="1"/>
  <c r="BWV14" i="18" s="1"/>
  <c r="BXD14" i="18" s="1"/>
  <c r="BXL14" i="18" s="1"/>
  <c r="BXT14" i="18" s="1"/>
  <c r="BYB14" i="18" s="1"/>
  <c r="BYJ14" i="18" s="1"/>
  <c r="BYR14" i="18" s="1"/>
  <c r="BYZ14" i="18" s="1"/>
  <c r="BZH14" i="18" s="1"/>
  <c r="BZP14" i="18" s="1"/>
  <c r="BZX14" i="18" s="1"/>
  <c r="CAF14" i="18" s="1"/>
  <c r="CAN14" i="18" s="1"/>
  <c r="CAV14" i="18" s="1"/>
  <c r="CBD14" i="18" s="1"/>
  <c r="CBL14" i="18" s="1"/>
  <c r="CBT14" i="18" s="1"/>
  <c r="CCB14" i="18" s="1"/>
  <c r="CCJ14" i="18" s="1"/>
  <c r="BVX13" i="18"/>
  <c r="BWF13" i="18" s="1"/>
  <c r="BWN13" i="18" s="1"/>
  <c r="BWV13" i="18" s="1"/>
  <c r="BXD13" i="18" s="1"/>
  <c r="BXL13" i="18" s="1"/>
  <c r="BXT13" i="18" s="1"/>
  <c r="BYB13" i="18" s="1"/>
  <c r="BYJ13" i="18" s="1"/>
  <c r="BYR13" i="18" s="1"/>
  <c r="BYZ13" i="18" s="1"/>
  <c r="BZH13" i="18" s="1"/>
  <c r="BZP13" i="18" s="1"/>
  <c r="BZX13" i="18" s="1"/>
  <c r="CAF13" i="18" s="1"/>
  <c r="CAN13" i="18" s="1"/>
  <c r="CAV13" i="18" s="1"/>
  <c r="CBD13" i="18" s="1"/>
  <c r="CBL13" i="18" s="1"/>
  <c r="CBT13" i="18" s="1"/>
  <c r="CCB13" i="18" s="1"/>
  <c r="CCJ13" i="18" s="1"/>
  <c r="BVX12" i="18"/>
  <c r="BWF12" i="18" s="1"/>
  <c r="BWN12" i="18" s="1"/>
  <c r="BWV12" i="18" s="1"/>
  <c r="BXD12" i="18" s="1"/>
  <c r="BXL12" i="18" s="1"/>
  <c r="BXT12" i="18" s="1"/>
  <c r="BYB12" i="18" s="1"/>
  <c r="BYJ12" i="18" s="1"/>
  <c r="BYR12" i="18" s="1"/>
  <c r="BYZ12" i="18" s="1"/>
  <c r="BZH12" i="18" s="1"/>
  <c r="BZP12" i="18" s="1"/>
  <c r="BZX12" i="18" s="1"/>
  <c r="CAF12" i="18" s="1"/>
  <c r="CAN12" i="18" s="1"/>
  <c r="CAV12" i="18" s="1"/>
  <c r="CBD12" i="18" s="1"/>
  <c r="CBL12" i="18" s="1"/>
  <c r="CBT12" i="18" s="1"/>
  <c r="CCB12" i="18" s="1"/>
  <c r="CCJ12" i="18" s="1"/>
  <c r="BVX11" i="18"/>
  <c r="BWF11" i="18" s="1"/>
  <c r="BWN11" i="18" s="1"/>
  <c r="BWV11" i="18" s="1"/>
  <c r="BXD11" i="18" s="1"/>
  <c r="BXL11" i="18" s="1"/>
  <c r="BXT11" i="18" s="1"/>
  <c r="BYB11" i="18" s="1"/>
  <c r="BYJ11" i="18" s="1"/>
  <c r="BYR11" i="18" s="1"/>
  <c r="BYZ11" i="18" s="1"/>
  <c r="BZH11" i="18" s="1"/>
  <c r="BZP11" i="18" s="1"/>
  <c r="BZX11" i="18" s="1"/>
  <c r="CAF11" i="18" s="1"/>
  <c r="CAN11" i="18" s="1"/>
  <c r="CAV11" i="18" s="1"/>
  <c r="CBD11" i="18" s="1"/>
  <c r="CBL11" i="18" s="1"/>
  <c r="CBT11" i="18" s="1"/>
  <c r="CCB11" i="18" s="1"/>
  <c r="CCJ11" i="18" s="1"/>
  <c r="BVX10" i="18"/>
  <c r="BWF10" i="18" s="1"/>
  <c r="BWN10" i="18" s="1"/>
  <c r="BWV10" i="18" s="1"/>
  <c r="BXD10" i="18" s="1"/>
  <c r="BXL10" i="18" s="1"/>
  <c r="BXT10" i="18" s="1"/>
  <c r="BYB10" i="18" s="1"/>
  <c r="BYJ10" i="18" s="1"/>
  <c r="BYR10" i="18" s="1"/>
  <c r="BYZ10" i="18" s="1"/>
  <c r="BZH10" i="18" s="1"/>
  <c r="BZP10" i="18" s="1"/>
  <c r="BZX10" i="18" s="1"/>
  <c r="CAF10" i="18" s="1"/>
  <c r="CAN10" i="18" s="1"/>
  <c r="CAV10" i="18" s="1"/>
  <c r="CBD10" i="18" s="1"/>
  <c r="CBL10" i="18" s="1"/>
  <c r="CBT10" i="18" s="1"/>
  <c r="CCB10" i="18" s="1"/>
  <c r="CCJ10" i="18" s="1"/>
  <c r="BVX9" i="18"/>
  <c r="BWF9" i="18" s="1"/>
  <c r="BWN9" i="18" s="1"/>
  <c r="BWV9" i="18" s="1"/>
  <c r="BXD9" i="18" s="1"/>
  <c r="BXL9" i="18" s="1"/>
  <c r="BXT9" i="18" s="1"/>
  <c r="BYB9" i="18" s="1"/>
  <c r="BYJ9" i="18" s="1"/>
  <c r="BYR9" i="18" s="1"/>
  <c r="BYZ9" i="18" s="1"/>
  <c r="BZH9" i="18" s="1"/>
  <c r="BZP9" i="18" s="1"/>
  <c r="BZX9" i="18" s="1"/>
  <c r="CAF9" i="18" s="1"/>
  <c r="CAN9" i="18" s="1"/>
  <c r="CAV9" i="18" s="1"/>
  <c r="CBD9" i="18" s="1"/>
  <c r="CBL9" i="18" s="1"/>
  <c r="CBT9" i="18" s="1"/>
  <c r="CCB9" i="18" s="1"/>
  <c r="CCJ9" i="18" s="1"/>
  <c r="BVX8" i="18"/>
  <c r="BWF8" i="18" s="1"/>
  <c r="BWN8" i="18" s="1"/>
  <c r="BWV8" i="18" s="1"/>
  <c r="BXD8" i="18" s="1"/>
  <c r="BXL8" i="18" s="1"/>
  <c r="BXT8" i="18" s="1"/>
  <c r="BYB8" i="18" s="1"/>
  <c r="BYJ8" i="18" s="1"/>
  <c r="BYR8" i="18" s="1"/>
  <c r="BYZ8" i="18" s="1"/>
  <c r="BZH8" i="18" s="1"/>
  <c r="BZP8" i="18" s="1"/>
  <c r="BZX8" i="18" s="1"/>
  <c r="CAF8" i="18" s="1"/>
  <c r="CAN8" i="18" s="1"/>
  <c r="CAV8" i="18" s="1"/>
  <c r="CBD8" i="18" s="1"/>
  <c r="CBL8" i="18" s="1"/>
  <c r="CBT8" i="18" s="1"/>
  <c r="CCB8" i="18" s="1"/>
  <c r="CCJ8" i="18" s="1"/>
  <c r="BVX7" i="18"/>
  <c r="BWF7" i="18" s="1"/>
  <c r="BWN7" i="18" s="1"/>
  <c r="BWV7" i="18" s="1"/>
  <c r="BXD7" i="18" s="1"/>
  <c r="BXL7" i="18" s="1"/>
  <c r="BXT7" i="18" s="1"/>
  <c r="BYB7" i="18" s="1"/>
  <c r="BYJ7" i="18" s="1"/>
  <c r="BYR7" i="18" s="1"/>
  <c r="BYZ7" i="18" s="1"/>
  <c r="BZH7" i="18" s="1"/>
  <c r="BZP7" i="18" s="1"/>
  <c r="BZX7" i="18" s="1"/>
  <c r="CAF7" i="18" s="1"/>
  <c r="CAN7" i="18" s="1"/>
  <c r="CAV7" i="18" s="1"/>
  <c r="CBD7" i="18" s="1"/>
  <c r="CBL7" i="18" s="1"/>
  <c r="CBT7" i="18" s="1"/>
  <c r="CCB7" i="18" s="1"/>
  <c r="CCJ7" i="18" s="1"/>
  <c r="BVX6" i="18"/>
  <c r="BWF6" i="18" s="1"/>
  <c r="BWN6" i="18" s="1"/>
  <c r="BWV6" i="18" s="1"/>
  <c r="BXD6" i="18" s="1"/>
  <c r="BXL6" i="18" s="1"/>
  <c r="BXT6" i="18" s="1"/>
  <c r="BYB6" i="18" s="1"/>
  <c r="BYJ6" i="18" s="1"/>
  <c r="BYR6" i="18" s="1"/>
  <c r="BYZ6" i="18" s="1"/>
  <c r="BZH6" i="18" s="1"/>
  <c r="BZP6" i="18" s="1"/>
  <c r="BZX6" i="18" s="1"/>
  <c r="CAF6" i="18" s="1"/>
  <c r="CAN6" i="18" s="1"/>
  <c r="CAV6" i="18" s="1"/>
  <c r="CBD6" i="18" s="1"/>
  <c r="CBL6" i="18" s="1"/>
  <c r="CBT6" i="18" s="1"/>
  <c r="CCB6" i="18" s="1"/>
  <c r="CCJ6" i="18" s="1"/>
  <c r="BVX5" i="18"/>
  <c r="BWF5" i="18" s="1"/>
  <c r="BWN5" i="18" s="1"/>
  <c r="BWV5" i="18" s="1"/>
  <c r="BXD5" i="18" s="1"/>
  <c r="BXL5" i="18" s="1"/>
  <c r="BXT5" i="18" s="1"/>
  <c r="BYB5" i="18" s="1"/>
  <c r="BYJ5" i="18" s="1"/>
  <c r="BYR5" i="18" s="1"/>
  <c r="BYZ5" i="18" s="1"/>
  <c r="BZH5" i="18" s="1"/>
  <c r="BZP5" i="18" s="1"/>
  <c r="BZX5" i="18" s="1"/>
  <c r="CAF5" i="18" s="1"/>
  <c r="CAN5" i="18" s="1"/>
  <c r="CAV5" i="18" s="1"/>
  <c r="CBD5" i="18" s="1"/>
  <c r="CBL5" i="18" s="1"/>
  <c r="CBT5" i="18" s="1"/>
  <c r="CCB5" i="18" s="1"/>
  <c r="CCJ5" i="18" s="1"/>
  <c r="BVX4" i="18"/>
  <c r="BWF4" i="18" s="1"/>
  <c r="BWN4" i="18" s="1"/>
  <c r="BWV4" i="18" s="1"/>
  <c r="BXD4" i="18" s="1"/>
  <c r="BXL4" i="18" s="1"/>
  <c r="BXT4" i="18" s="1"/>
  <c r="BYB4" i="18" s="1"/>
  <c r="BYJ4" i="18" s="1"/>
  <c r="BYR4" i="18" s="1"/>
  <c r="BYZ4" i="18" s="1"/>
  <c r="BZH4" i="18" s="1"/>
  <c r="BZP4" i="18" s="1"/>
  <c r="BZX4" i="18" s="1"/>
  <c r="CAF4" i="18" s="1"/>
  <c r="CAN4" i="18" s="1"/>
  <c r="CAV4" i="18" s="1"/>
  <c r="CBD4" i="18" s="1"/>
  <c r="CBL4" i="18" s="1"/>
  <c r="CBT4" i="18" s="1"/>
  <c r="CCB4" i="18" s="1"/>
  <c r="CCJ4" i="18" s="1"/>
  <c r="BVX38" i="18"/>
  <c r="BVU38" i="18"/>
  <c r="BVT38" i="18"/>
  <c r="BVW37" i="18"/>
  <c r="BVW38" i="18" s="1"/>
  <c r="BVW32" i="18"/>
  <c r="BVV32" i="18"/>
  <c r="BVU32" i="18"/>
  <c r="BVT32" i="18"/>
  <c r="BVS32" i="18"/>
  <c r="BVR32" i="18"/>
  <c r="BVQ32" i="18"/>
  <c r="BVW16" i="18"/>
  <c r="BVV16" i="18"/>
  <c r="BVU16" i="18"/>
  <c r="BVT16" i="18"/>
  <c r="BVS16" i="18"/>
  <c r="BVR16" i="18"/>
  <c r="BVQ16" i="18"/>
  <c r="Q36" i="1"/>
  <c r="P36" i="1"/>
  <c r="O36" i="1"/>
  <c r="N36" i="1"/>
  <c r="L36" i="1"/>
  <c r="K36" i="1"/>
  <c r="Q20" i="1"/>
  <c r="P20" i="1"/>
  <c r="O20" i="1"/>
  <c r="N20" i="1"/>
  <c r="L20" i="1"/>
  <c r="K20" i="1"/>
  <c r="BWF38" i="18" l="1"/>
  <c r="BWN37" i="18"/>
  <c r="BVX32" i="18"/>
  <c r="BWF32" i="18" s="1"/>
  <c r="BWN32" i="18" s="1"/>
  <c r="BWV32" i="18" s="1"/>
  <c r="BXD32" i="18" s="1"/>
  <c r="BXL32" i="18" s="1"/>
  <c r="BXT32" i="18" s="1"/>
  <c r="BYB32" i="18" s="1"/>
  <c r="BYJ32" i="18" s="1"/>
  <c r="BYR32" i="18" s="1"/>
  <c r="BYZ32" i="18" s="1"/>
  <c r="BZH32" i="18" s="1"/>
  <c r="BZP32" i="18" s="1"/>
  <c r="BZX32" i="18" s="1"/>
  <c r="CAF32" i="18" s="1"/>
  <c r="CAN32" i="18" s="1"/>
  <c r="CAV32" i="18" s="1"/>
  <c r="CBD32" i="18" s="1"/>
  <c r="CBL32" i="18" s="1"/>
  <c r="CBT32" i="18" s="1"/>
  <c r="CCB32" i="18" s="1"/>
  <c r="CCJ32" i="18" s="1"/>
  <c r="BVX16" i="18"/>
  <c r="BWF16" i="18" s="1"/>
  <c r="BWN16" i="18" s="1"/>
  <c r="BWV16" i="18" s="1"/>
  <c r="BXD16" i="18" s="1"/>
  <c r="BXL16" i="18" s="1"/>
  <c r="BXT16" i="18" s="1"/>
  <c r="BYB16" i="18" s="1"/>
  <c r="BYJ16" i="18" s="1"/>
  <c r="BYR16" i="18" s="1"/>
  <c r="BYZ16" i="18" s="1"/>
  <c r="BZH16" i="18" s="1"/>
  <c r="BZP16" i="18" s="1"/>
  <c r="BZX16" i="18" s="1"/>
  <c r="CAF16" i="18" s="1"/>
  <c r="CAN16" i="18" s="1"/>
  <c r="CAV16" i="18" s="1"/>
  <c r="CBD16" i="18" s="1"/>
  <c r="CBL16" i="18" s="1"/>
  <c r="CBT16" i="18" s="1"/>
  <c r="CCB16" i="18" s="1"/>
  <c r="CCJ16" i="18" s="1"/>
  <c r="BVP38" i="18"/>
  <c r="BVM38" i="18"/>
  <c r="BVL38" i="18"/>
  <c r="BVO37" i="18"/>
  <c r="BVO38" i="18" s="1"/>
  <c r="BVO32" i="18"/>
  <c r="BVN32" i="18"/>
  <c r="BVM32" i="18"/>
  <c r="BVL32" i="18"/>
  <c r="BVK32" i="18"/>
  <c r="BVJ32" i="18"/>
  <c r="BVI32" i="18"/>
  <c r="BVO16" i="18"/>
  <c r="BVN16" i="18"/>
  <c r="BVM16" i="18"/>
  <c r="BVL16" i="18"/>
  <c r="BVK16" i="18"/>
  <c r="BVJ16" i="18"/>
  <c r="BVI16" i="18"/>
  <c r="I36" i="1"/>
  <c r="H36" i="1"/>
  <c r="G36" i="1"/>
  <c r="F36" i="1"/>
  <c r="D36" i="1"/>
  <c r="C36" i="1"/>
  <c r="I20" i="1"/>
  <c r="H20" i="1"/>
  <c r="G20" i="1"/>
  <c r="F20" i="1"/>
  <c r="D20" i="1"/>
  <c r="C20" i="1"/>
  <c r="BWN38" i="18" l="1"/>
  <c r="BWV37" i="18"/>
  <c r="BVF32" i="18"/>
  <c r="BVE16" i="18"/>
  <c r="BVH38" i="18"/>
  <c r="BVE38" i="18"/>
  <c r="BVD38" i="18"/>
  <c r="BVG37" i="18"/>
  <c r="BVG38" i="18" s="1"/>
  <c r="BVG32" i="18"/>
  <c r="BVE32" i="18"/>
  <c r="BVD32" i="18"/>
  <c r="BVC32" i="18"/>
  <c r="BVB32" i="18"/>
  <c r="BVA32" i="18"/>
  <c r="BVG16" i="18"/>
  <c r="BVF16" i="18"/>
  <c r="BVC16" i="18"/>
  <c r="BVB16" i="18"/>
  <c r="BVA16" i="18"/>
  <c r="BWV38" i="18" l="1"/>
  <c r="BXD37" i="18"/>
  <c r="BVD16" i="18"/>
  <c r="BUZ38" i="18"/>
  <c r="BUW38" i="18"/>
  <c r="BUV38" i="18"/>
  <c r="BUY37" i="18"/>
  <c r="BUY38" i="18" s="1"/>
  <c r="BUY32" i="18"/>
  <c r="BUX32" i="18"/>
  <c r="BUW32" i="18"/>
  <c r="BUV32" i="18"/>
  <c r="BUU32" i="18"/>
  <c r="BUT32" i="18"/>
  <c r="BUS32" i="18"/>
  <c r="BUY16" i="18"/>
  <c r="BUX16" i="18"/>
  <c r="BUW16" i="18"/>
  <c r="BUV16" i="18"/>
  <c r="BUU16" i="18"/>
  <c r="BUT16" i="18"/>
  <c r="BUS16" i="18"/>
  <c r="BUQ16" i="18"/>
  <c r="BXD38" i="18" l="1"/>
  <c r="BXL37" i="18"/>
  <c r="BUR38" i="18"/>
  <c r="BUO38" i="18"/>
  <c r="BUN38" i="18"/>
  <c r="BUQ37" i="18"/>
  <c r="BUQ38" i="18" s="1"/>
  <c r="BUQ32" i="18"/>
  <c r="BUP32" i="18"/>
  <c r="BUO32" i="18"/>
  <c r="BUN32" i="18"/>
  <c r="BUM32" i="18"/>
  <c r="BUL32" i="18"/>
  <c r="BUK32" i="18"/>
  <c r="BUO16" i="18"/>
  <c r="BUN16" i="18"/>
  <c r="BUM16" i="18"/>
  <c r="BUL16" i="18"/>
  <c r="BUK16" i="18"/>
  <c r="BUP16" i="18"/>
  <c r="BXL38" i="18" l="1"/>
  <c r="BXT37" i="18"/>
  <c r="BXT38" i="18" l="1"/>
  <c r="BYB37" i="18"/>
  <c r="BUH4" i="18"/>
  <c r="BUH16" i="18" s="1"/>
  <c r="BUJ38" i="18"/>
  <c r="BUG38" i="18"/>
  <c r="BUF38" i="18"/>
  <c r="BUI37" i="18"/>
  <c r="BUI38" i="18" s="1"/>
  <c r="BUI32" i="18"/>
  <c r="BUH32" i="18"/>
  <c r="BUG32" i="18"/>
  <c r="BUF32" i="18"/>
  <c r="BUE32" i="18"/>
  <c r="BUD32" i="18"/>
  <c r="BUC32" i="18"/>
  <c r="BUI16" i="18"/>
  <c r="BUG16" i="18"/>
  <c r="BUE16" i="18"/>
  <c r="BUD16" i="18"/>
  <c r="BUC16" i="18"/>
  <c r="BUF16" i="18"/>
  <c r="BTX4" i="18"/>
  <c r="BYJ37" i="18" l="1"/>
  <c r="BYB38" i="18"/>
  <c r="BTX16" i="18"/>
  <c r="BUB38" i="18"/>
  <c r="BTY38" i="18"/>
  <c r="BTX38" i="18"/>
  <c r="BUA37" i="18"/>
  <c r="BUA38" i="18" s="1"/>
  <c r="BUA32" i="18"/>
  <c r="BTZ32" i="18"/>
  <c r="BTY32" i="18"/>
  <c r="BTX32" i="18"/>
  <c r="BTW32" i="18"/>
  <c r="BTV32" i="18"/>
  <c r="BTU32" i="18"/>
  <c r="BUA16" i="18"/>
  <c r="BTW16" i="18"/>
  <c r="BTV16" i="18"/>
  <c r="BTU16" i="18"/>
  <c r="BTZ16" i="18"/>
  <c r="BTY16" i="18"/>
  <c r="BYR37" i="18" l="1"/>
  <c r="BYJ38" i="18"/>
  <c r="BTR4" i="18"/>
  <c r="BTR16" i="18" s="1"/>
  <c r="BTQ4" i="18"/>
  <c r="BTQ16" i="18" s="1"/>
  <c r="BTT38" i="18"/>
  <c r="BTQ38" i="18"/>
  <c r="BTP38" i="18"/>
  <c r="BTS37" i="18"/>
  <c r="BTS38" i="18" s="1"/>
  <c r="BTS32" i="18"/>
  <c r="BTR32" i="18"/>
  <c r="BTQ32" i="18"/>
  <c r="BTO32" i="18"/>
  <c r="BTN32" i="18"/>
  <c r="BTM32" i="18"/>
  <c r="BTP32" i="18"/>
  <c r="BTS16" i="18"/>
  <c r="BTP16" i="18"/>
  <c r="BTO16" i="18"/>
  <c r="BTN16" i="18"/>
  <c r="BTM16" i="18"/>
  <c r="BYR38" i="18" l="1"/>
  <c r="BYZ37" i="18"/>
  <c r="BTH22" i="18"/>
  <c r="BTH32" i="18" s="1"/>
  <c r="BTH5" i="18"/>
  <c r="BTL38" i="18"/>
  <c r="BTK38" i="18"/>
  <c r="BTI38" i="18"/>
  <c r="BTH38" i="18"/>
  <c r="BTK37" i="18"/>
  <c r="BTK32" i="18"/>
  <c r="BTJ32" i="18"/>
  <c r="BTI32" i="18"/>
  <c r="BTG32" i="18"/>
  <c r="BTF32" i="18"/>
  <c r="BTE32" i="18"/>
  <c r="BTK16" i="18"/>
  <c r="BTJ16" i="18"/>
  <c r="BTI16" i="18"/>
  <c r="BTG16" i="18"/>
  <c r="BTF16" i="18"/>
  <c r="BTE16" i="18"/>
  <c r="BYZ38" i="18" l="1"/>
  <c r="BZH37" i="18"/>
  <c r="BTH16" i="18"/>
  <c r="BSZ21" i="18"/>
  <c r="BSZ32" i="18" s="1"/>
  <c r="BSZ5" i="18"/>
  <c r="BSZ4" i="18"/>
  <c r="BSV32" i="18"/>
  <c r="BRD32" i="18"/>
  <c r="BRE32" i="18"/>
  <c r="BRF32" i="18"/>
  <c r="BRG32" i="18"/>
  <c r="BRH32" i="18"/>
  <c r="BRI32" i="18"/>
  <c r="BRJ32" i="18"/>
  <c r="BRK32" i="18"/>
  <c r="BRL32" i="18"/>
  <c r="BRM32" i="18"/>
  <c r="BRN32" i="18"/>
  <c r="BRO32" i="18"/>
  <c r="BRP32" i="18"/>
  <c r="BRQ32" i="18"/>
  <c r="BRR32" i="18"/>
  <c r="BRS32" i="18"/>
  <c r="BRT32" i="18"/>
  <c r="BRU32" i="18"/>
  <c r="BRV32" i="18"/>
  <c r="BRW32" i="18"/>
  <c r="BRX32" i="18"/>
  <c r="BRY32" i="18"/>
  <c r="BRZ32" i="18"/>
  <c r="BSA32" i="18"/>
  <c r="BSB32" i="18"/>
  <c r="BSC32" i="18"/>
  <c r="BSD32" i="18"/>
  <c r="BSE32" i="18"/>
  <c r="BSF32" i="18"/>
  <c r="BSG32" i="18"/>
  <c r="BSH32" i="18"/>
  <c r="BSI32" i="18"/>
  <c r="BSJ32" i="18"/>
  <c r="BSK32" i="18"/>
  <c r="BSL32" i="18"/>
  <c r="BSM32" i="18"/>
  <c r="BSN32" i="18"/>
  <c r="BSO32" i="18"/>
  <c r="BSP32" i="18"/>
  <c r="BSQ32" i="18"/>
  <c r="BSR32" i="18"/>
  <c r="BSS32" i="18"/>
  <c r="BST32" i="18"/>
  <c r="BSU32" i="18"/>
  <c r="BRC32" i="18"/>
  <c r="BTD15" i="18"/>
  <c r="BTL15" i="18" s="1"/>
  <c r="BTT15" i="18" s="1"/>
  <c r="BUB15" i="18" s="1"/>
  <c r="BUJ15" i="18" s="1"/>
  <c r="BUR15" i="18" s="1"/>
  <c r="BUZ15" i="18" s="1"/>
  <c r="BVH15" i="18" s="1"/>
  <c r="BVP15" i="18" s="1"/>
  <c r="BTD14" i="18"/>
  <c r="BTL14" i="18" s="1"/>
  <c r="BTT14" i="18" s="1"/>
  <c r="BUB14" i="18" s="1"/>
  <c r="BUJ14" i="18" s="1"/>
  <c r="BUR14" i="18" s="1"/>
  <c r="BUZ14" i="18" s="1"/>
  <c r="BVH14" i="18" s="1"/>
  <c r="BVP14" i="18" s="1"/>
  <c r="BTD13" i="18"/>
  <c r="BTL13" i="18" s="1"/>
  <c r="BTT13" i="18" s="1"/>
  <c r="BUB13" i="18" s="1"/>
  <c r="BUJ13" i="18" s="1"/>
  <c r="BUR13" i="18" s="1"/>
  <c r="BUZ13" i="18" s="1"/>
  <c r="BVH13" i="18" s="1"/>
  <c r="BVP13" i="18" s="1"/>
  <c r="BTD12" i="18"/>
  <c r="BTL12" i="18" s="1"/>
  <c r="BTT12" i="18" s="1"/>
  <c r="BUB12" i="18" s="1"/>
  <c r="BUJ12" i="18" s="1"/>
  <c r="BUR12" i="18" s="1"/>
  <c r="BUZ12" i="18" s="1"/>
  <c r="BVH12" i="18" s="1"/>
  <c r="BVP12" i="18" s="1"/>
  <c r="BTD11" i="18"/>
  <c r="BTL11" i="18" s="1"/>
  <c r="BTT11" i="18" s="1"/>
  <c r="BUB11" i="18" s="1"/>
  <c r="BUJ11" i="18" s="1"/>
  <c r="BUR11" i="18" s="1"/>
  <c r="BUZ11" i="18" s="1"/>
  <c r="BVH11" i="18" s="1"/>
  <c r="BVP11" i="18" s="1"/>
  <c r="BTD10" i="18"/>
  <c r="BTL10" i="18" s="1"/>
  <c r="BTT10" i="18" s="1"/>
  <c r="BUB10" i="18" s="1"/>
  <c r="BUJ10" i="18" s="1"/>
  <c r="BUR10" i="18" s="1"/>
  <c r="BUZ10" i="18" s="1"/>
  <c r="BVH10" i="18" s="1"/>
  <c r="BVP10" i="18" s="1"/>
  <c r="BTD9" i="18"/>
  <c r="BTL9" i="18" s="1"/>
  <c r="BTT9" i="18" s="1"/>
  <c r="BUB9" i="18" s="1"/>
  <c r="BUJ9" i="18" s="1"/>
  <c r="BUR9" i="18" s="1"/>
  <c r="BUZ9" i="18" s="1"/>
  <c r="BVH9" i="18" s="1"/>
  <c r="BVP9" i="18" s="1"/>
  <c r="BTD8" i="18"/>
  <c r="BTL8" i="18" s="1"/>
  <c r="BTT8" i="18" s="1"/>
  <c r="BUB8" i="18" s="1"/>
  <c r="BUJ8" i="18" s="1"/>
  <c r="BUR8" i="18" s="1"/>
  <c r="BUZ8" i="18" s="1"/>
  <c r="BVH8" i="18" s="1"/>
  <c r="BVP8" i="18" s="1"/>
  <c r="BTD7" i="18"/>
  <c r="BTL7" i="18" s="1"/>
  <c r="BTT7" i="18" s="1"/>
  <c r="BUB7" i="18" s="1"/>
  <c r="BUJ7" i="18" s="1"/>
  <c r="BUR7" i="18" s="1"/>
  <c r="BUZ7" i="18" s="1"/>
  <c r="BVH7" i="18" s="1"/>
  <c r="BVP7" i="18" s="1"/>
  <c r="BTD6" i="18"/>
  <c r="BTL6" i="18" s="1"/>
  <c r="BTT6" i="18" s="1"/>
  <c r="BUB6" i="18" s="1"/>
  <c r="BUJ6" i="18" s="1"/>
  <c r="BUR6" i="18" s="1"/>
  <c r="BUZ6" i="18" s="1"/>
  <c r="BVH6" i="18" s="1"/>
  <c r="BVP6" i="18" s="1"/>
  <c r="BTD5" i="18"/>
  <c r="BTL5" i="18" s="1"/>
  <c r="BTT5" i="18" s="1"/>
  <c r="BUB5" i="18" s="1"/>
  <c r="BUJ5" i="18" s="1"/>
  <c r="BUR5" i="18" s="1"/>
  <c r="BUZ5" i="18" s="1"/>
  <c r="BVH5" i="18" s="1"/>
  <c r="BVP5" i="18" s="1"/>
  <c r="BTD4" i="18"/>
  <c r="BTL4" i="18" s="1"/>
  <c r="BTT4" i="18" s="1"/>
  <c r="BTD31" i="18"/>
  <c r="BTL31" i="18" s="1"/>
  <c r="BTT31" i="18" s="1"/>
  <c r="BUB31" i="18" s="1"/>
  <c r="BUJ31" i="18" s="1"/>
  <c r="BUR31" i="18" s="1"/>
  <c r="BUZ31" i="18" s="1"/>
  <c r="BVH31" i="18" s="1"/>
  <c r="BVP31" i="18" s="1"/>
  <c r="BTD30" i="18"/>
  <c r="BTL30" i="18" s="1"/>
  <c r="BTT30" i="18" s="1"/>
  <c r="BUB30" i="18" s="1"/>
  <c r="BUJ30" i="18" s="1"/>
  <c r="BUR30" i="18" s="1"/>
  <c r="BUZ30" i="18" s="1"/>
  <c r="BVH30" i="18" s="1"/>
  <c r="BVP30" i="18" s="1"/>
  <c r="BTD29" i="18"/>
  <c r="BTL29" i="18" s="1"/>
  <c r="BTT29" i="18" s="1"/>
  <c r="BUB29" i="18" s="1"/>
  <c r="BUJ29" i="18" s="1"/>
  <c r="BUR29" i="18" s="1"/>
  <c r="BUZ29" i="18" s="1"/>
  <c r="BVH29" i="18" s="1"/>
  <c r="BVP29" i="18" s="1"/>
  <c r="BTD28" i="18"/>
  <c r="BTL28" i="18" s="1"/>
  <c r="BTT28" i="18" s="1"/>
  <c r="BUB28" i="18" s="1"/>
  <c r="BUJ28" i="18" s="1"/>
  <c r="BUR28" i="18" s="1"/>
  <c r="BUZ28" i="18" s="1"/>
  <c r="BVH28" i="18" s="1"/>
  <c r="BVP28" i="18" s="1"/>
  <c r="BTD27" i="18"/>
  <c r="BTL27" i="18" s="1"/>
  <c r="BTT27" i="18" s="1"/>
  <c r="BUB27" i="18" s="1"/>
  <c r="BUJ27" i="18" s="1"/>
  <c r="BUR27" i="18" s="1"/>
  <c r="BUZ27" i="18" s="1"/>
  <c r="BVH27" i="18" s="1"/>
  <c r="BVP27" i="18" s="1"/>
  <c r="BTD26" i="18"/>
  <c r="BTL26" i="18" s="1"/>
  <c r="BTT26" i="18" s="1"/>
  <c r="BUB26" i="18" s="1"/>
  <c r="BUJ26" i="18" s="1"/>
  <c r="BUR26" i="18" s="1"/>
  <c r="BUZ26" i="18" s="1"/>
  <c r="BVH26" i="18" s="1"/>
  <c r="BVP26" i="18" s="1"/>
  <c r="BTD25" i="18"/>
  <c r="BTL25" i="18" s="1"/>
  <c r="BTT25" i="18" s="1"/>
  <c r="BUB25" i="18" s="1"/>
  <c r="BUJ25" i="18" s="1"/>
  <c r="BUR25" i="18" s="1"/>
  <c r="BUZ25" i="18" s="1"/>
  <c r="BVH25" i="18" s="1"/>
  <c r="BVP25" i="18" s="1"/>
  <c r="BTD24" i="18"/>
  <c r="BTL24" i="18" s="1"/>
  <c r="BTT24" i="18" s="1"/>
  <c r="BUB24" i="18" s="1"/>
  <c r="BUJ24" i="18" s="1"/>
  <c r="BUR24" i="18" s="1"/>
  <c r="BUZ24" i="18" s="1"/>
  <c r="BVH24" i="18" s="1"/>
  <c r="BVP24" i="18" s="1"/>
  <c r="BTD23" i="18"/>
  <c r="BTL23" i="18" s="1"/>
  <c r="BTT23" i="18" s="1"/>
  <c r="BUB23" i="18" s="1"/>
  <c r="BUJ23" i="18" s="1"/>
  <c r="BUR23" i="18" s="1"/>
  <c r="BUZ23" i="18" s="1"/>
  <c r="BVH23" i="18" s="1"/>
  <c r="BVP23" i="18" s="1"/>
  <c r="BTD22" i="18"/>
  <c r="BTL22" i="18" s="1"/>
  <c r="BTT22" i="18" s="1"/>
  <c r="BUB22" i="18" s="1"/>
  <c r="BUJ22" i="18" s="1"/>
  <c r="BUR22" i="18" s="1"/>
  <c r="BUZ22" i="18" s="1"/>
  <c r="BVH22" i="18" s="1"/>
  <c r="BVP22" i="18" s="1"/>
  <c r="BTD21" i="18"/>
  <c r="BTL21" i="18" s="1"/>
  <c r="BTT21" i="18" s="1"/>
  <c r="BTC38" i="18"/>
  <c r="BTA38" i="18"/>
  <c r="BSZ38" i="18"/>
  <c r="BTD38" i="18"/>
  <c r="BTC37" i="18"/>
  <c r="BTB32" i="18"/>
  <c r="BTA32" i="18"/>
  <c r="BSY32" i="18"/>
  <c r="BSX32" i="18"/>
  <c r="BSW32" i="18"/>
  <c r="BTB16" i="18"/>
  <c r="BTA16" i="18"/>
  <c r="BSY16" i="18"/>
  <c r="BSX16" i="18"/>
  <c r="BSW16" i="18"/>
  <c r="BTC16" i="18"/>
  <c r="BSL16" i="18"/>
  <c r="BRQ16" i="18"/>
  <c r="BRR16" i="18"/>
  <c r="BRS16" i="18"/>
  <c r="BRT16" i="18"/>
  <c r="BRU16" i="18"/>
  <c r="BRV16" i="18"/>
  <c r="BRW16" i="18"/>
  <c r="BRX16" i="18"/>
  <c r="BRY16" i="18"/>
  <c r="BRZ16" i="18"/>
  <c r="BSA16" i="18"/>
  <c r="BSB16" i="18"/>
  <c r="BSC16" i="18"/>
  <c r="BSD16" i="18"/>
  <c r="BSE16" i="18"/>
  <c r="BSF16" i="18"/>
  <c r="BSG16" i="18"/>
  <c r="BSH16" i="18"/>
  <c r="BSI16" i="18"/>
  <c r="BSJ16" i="18"/>
  <c r="BSK16" i="18"/>
  <c r="BRE16" i="18"/>
  <c r="BRF16" i="18"/>
  <c r="BRG16" i="18"/>
  <c r="BRH16" i="18"/>
  <c r="BRI16" i="18"/>
  <c r="BRJ16" i="18"/>
  <c r="BRK16" i="18"/>
  <c r="BRL16" i="18"/>
  <c r="BRM16" i="18"/>
  <c r="BRN16" i="18"/>
  <c r="BRO16" i="18"/>
  <c r="BRP16" i="18"/>
  <c r="BRD16" i="18"/>
  <c r="BQZ16" i="18"/>
  <c r="BRA16" i="18"/>
  <c r="BRC16" i="18"/>
  <c r="BQX32" i="18"/>
  <c r="BQY32" i="18"/>
  <c r="BQZ32" i="18"/>
  <c r="BRA32" i="18"/>
  <c r="BRB32" i="18"/>
  <c r="BQW32" i="18"/>
  <c r="BQV32" i="18"/>
  <c r="BQU32" i="18"/>
  <c r="BQT32" i="18"/>
  <c r="BQY16" i="18"/>
  <c r="BQX16" i="18"/>
  <c r="BQW16" i="18"/>
  <c r="BQV16" i="18"/>
  <c r="BQU16" i="18"/>
  <c r="BQT16" i="18"/>
  <c r="BQS32" i="18"/>
  <c r="BQS16" i="18"/>
  <c r="BQP6" i="18"/>
  <c r="BQP5" i="18"/>
  <c r="BQP4" i="18"/>
  <c r="BUB21" i="18" l="1"/>
  <c r="BTT32" i="18"/>
  <c r="BTL16" i="18"/>
  <c r="BTL32" i="18"/>
  <c r="BTT16" i="18"/>
  <c r="BUB4" i="18"/>
  <c r="BZH38" i="18"/>
  <c r="BZP37" i="18"/>
  <c r="BSZ16" i="18"/>
  <c r="BTD32" i="18"/>
  <c r="BTC32" i="18"/>
  <c r="BTD16" i="18"/>
  <c r="BRB16" i="18"/>
  <c r="BZP38" i="18" l="1"/>
  <c r="BZX37" i="18"/>
  <c r="BUJ4" i="18"/>
  <c r="BUB16" i="18"/>
  <c r="BUJ21" i="18"/>
  <c r="BUB32" i="18"/>
  <c r="BUR21" i="18" l="1"/>
  <c r="BUJ32" i="18"/>
  <c r="BUR4" i="18"/>
  <c r="BUJ16" i="18"/>
  <c r="BZX38" i="18"/>
  <c r="CAF37" i="18"/>
  <c r="CAF38" i="18" l="1"/>
  <c r="CAN37" i="18"/>
  <c r="BUZ4" i="18"/>
  <c r="BUR16" i="18"/>
  <c r="BUZ21" i="18"/>
  <c r="BUR32" i="18"/>
  <c r="BVH21" i="18" l="1"/>
  <c r="BUZ32" i="18"/>
  <c r="BVH4" i="18"/>
  <c r="BUZ16" i="18"/>
  <c r="CAN38" i="18"/>
  <c r="CAV37" i="18"/>
  <c r="BVP21" i="18" l="1"/>
  <c r="BVP32" i="18" s="1"/>
  <c r="BVH32" i="18"/>
  <c r="CAV38" i="18"/>
  <c r="CBD37" i="18"/>
  <c r="BVP4" i="18"/>
  <c r="BVP16" i="18" s="1"/>
  <c r="BVH16" i="18"/>
  <c r="CBD38" i="18" l="1"/>
  <c r="CBL37" i="18"/>
  <c r="CBL38" i="18" l="1"/>
  <c r="CBT37" i="18"/>
  <c r="CBT38" i="18" l="1"/>
  <c r="CCB37" i="18"/>
  <c r="CCB38" i="18" l="1"/>
  <c r="CCJ37" i="18"/>
  <c r="CCJ38" i="18" l="1"/>
  <c r="CCR37" i="18"/>
  <c r="CCR38" i="18" l="1"/>
  <c r="CCZ37" i="18"/>
  <c r="CCZ38" i="18" l="1"/>
  <c r="CDH37" i="18"/>
  <c r="CDH38" i="18" l="1"/>
  <c r="CDP37" i="18"/>
  <c r="CDP38" i="18" l="1"/>
  <c r="CDX37" i="18"/>
  <c r="CDX38" i="18" l="1"/>
  <c r="CEF37" i="18"/>
  <c r="CEF38" i="18" l="1"/>
  <c r="CEN37" i="18"/>
  <c r="CEN38" i="18" l="1"/>
  <c r="CEV37" i="18"/>
  <c r="CEV38" i="18" l="1"/>
  <c r="CFD37" i="18"/>
  <c r="CFD38" i="18" l="1"/>
  <c r="CFL37" i="18"/>
  <c r="CFL38" i="18" l="1"/>
  <c r="CFT37" i="18"/>
  <c r="CFT38" i="18" l="1"/>
  <c r="CGB37" i="18"/>
  <c r="CGB38" i="18" l="1"/>
  <c r="CGJ37" i="18"/>
  <c r="CGR37" i="18" l="1"/>
  <c r="CGJ38" i="18"/>
  <c r="CGR38" i="18" l="1"/>
  <c r="CGZ37" i="18"/>
  <c r="CGZ38" i="18" l="1"/>
  <c r="CHH37" i="18"/>
  <c r="CHH38" i="18" l="1"/>
  <c r="CHP37" i="18"/>
  <c r="CHP38" i="18" l="1"/>
  <c r="CHX37" i="18"/>
  <c r="CHX38" i="18" l="1"/>
  <c r="CIF37" i="18"/>
  <c r="CIF38" i="18" l="1"/>
  <c r="CIN37" i="18"/>
  <c r="CIN38" i="18" l="1"/>
  <c r="CIV37" i="18"/>
  <c r="CIV38" i="18" l="1"/>
  <c r="CJD37" i="18"/>
  <c r="CJD38" i="18" l="1"/>
  <c r="CJL37" i="18"/>
  <c r="CJT37" i="18" l="1"/>
  <c r="CJL38" i="18"/>
  <c r="CKB37" i="18" l="1"/>
  <c r="CJT38" i="18"/>
  <c r="CKB38" i="18" l="1"/>
  <c r="CKJ37" i="18"/>
  <c r="CKJ38" i="18" l="1"/>
  <c r="CKR37" i="18"/>
  <c r="CKZ37" i="18" l="1"/>
  <c r="CKR38" i="18"/>
  <c r="CKZ38" i="18" l="1"/>
  <c r="CLH37" i="18"/>
  <c r="CLH38" i="18" l="1"/>
  <c r="CLP37" i="18"/>
  <c r="CLP38" i="18" s="1"/>
  <c r="BQN38" i="18" l="1"/>
  <c r="BQM38" i="18"/>
  <c r="BQP37" i="18"/>
  <c r="BQO32" i="18"/>
  <c r="BQN32" i="18"/>
  <c r="BQM32" i="18"/>
  <c r="BQL32" i="18"/>
  <c r="BQK32" i="18"/>
  <c r="BQJ32" i="18"/>
  <c r="BQP31" i="18"/>
  <c r="BQP30" i="18"/>
  <c r="BQP28" i="18"/>
  <c r="BQP27" i="18"/>
  <c r="BQP26" i="18"/>
  <c r="BQP25" i="18"/>
  <c r="BQP24" i="18"/>
  <c r="BQP23" i="18"/>
  <c r="BQP22" i="18"/>
  <c r="BQP21" i="18"/>
  <c r="BQO16" i="18"/>
  <c r="BQN16" i="18"/>
  <c r="BQM16" i="18"/>
  <c r="BQL16" i="18"/>
  <c r="BQK16" i="18"/>
  <c r="BQJ16" i="18"/>
  <c r="BQP15" i="18"/>
  <c r="BQP14" i="18"/>
  <c r="BQP13" i="18"/>
  <c r="BQP12" i="18"/>
  <c r="BQP11" i="18"/>
  <c r="BQP10" i="18"/>
  <c r="BQP8" i="18"/>
  <c r="BQP7" i="18"/>
  <c r="BQP32" i="18" l="1"/>
  <c r="BQP16" i="18"/>
  <c r="BQP38" i="18"/>
  <c r="BQF38" i="18"/>
  <c r="BQE38" i="18"/>
  <c r="BQH37" i="18"/>
  <c r="BQG32" i="18"/>
  <c r="BQF32" i="18"/>
  <c r="BQE32" i="18"/>
  <c r="BQD32" i="18"/>
  <c r="BQC32" i="18"/>
  <c r="BQB32" i="18"/>
  <c r="BQH31" i="18"/>
  <c r="BQH30" i="18"/>
  <c r="BQH28" i="18"/>
  <c r="BQH27" i="18"/>
  <c r="BQH26" i="18"/>
  <c r="BQH25" i="18"/>
  <c r="BQH24" i="18"/>
  <c r="BQH23" i="18"/>
  <c r="BQH22" i="18"/>
  <c r="BQH21" i="18"/>
  <c r="BQG16" i="18"/>
  <c r="BQF16" i="18"/>
  <c r="BQE16" i="18"/>
  <c r="BQD16" i="18"/>
  <c r="BQC16" i="18"/>
  <c r="BQB16" i="18"/>
  <c r="BQH15" i="18"/>
  <c r="BQH14" i="18"/>
  <c r="BQH13" i="18"/>
  <c r="BQH12" i="18"/>
  <c r="BQH11" i="18"/>
  <c r="BQH10" i="18"/>
  <c r="BQH8" i="18"/>
  <c r="BQH7" i="18"/>
  <c r="BQH6" i="18"/>
  <c r="BQH5" i="18"/>
  <c r="BQH4" i="18"/>
  <c r="C28" i="4"/>
  <c r="BQH32" i="18" l="1"/>
  <c r="BQH16" i="18"/>
  <c r="BQH38" i="18"/>
  <c r="BPX38" i="18" l="1"/>
  <c r="BPW38" i="18"/>
  <c r="BPZ37" i="18"/>
  <c r="BPZ38" i="18" s="1"/>
  <c r="BPY32" i="18"/>
  <c r="BPX32" i="18"/>
  <c r="BPW32" i="18"/>
  <c r="BPV32" i="18"/>
  <c r="BPU32" i="18"/>
  <c r="BPT32" i="18"/>
  <c r="BPZ31" i="18"/>
  <c r="BPZ30" i="18"/>
  <c r="BPZ28" i="18"/>
  <c r="BPZ27" i="18"/>
  <c r="BPZ26" i="18"/>
  <c r="BPZ25" i="18"/>
  <c r="BPZ24" i="18"/>
  <c r="BPZ23" i="18"/>
  <c r="BPZ22" i="18"/>
  <c r="BPZ21" i="18"/>
  <c r="BPY16" i="18"/>
  <c r="BPX16" i="18"/>
  <c r="BPW16" i="18"/>
  <c r="BPV16" i="18"/>
  <c r="BPU16" i="18"/>
  <c r="BPT16" i="18"/>
  <c r="BPZ15" i="18"/>
  <c r="BPZ14" i="18"/>
  <c r="BPZ13" i="18"/>
  <c r="BPZ12" i="18"/>
  <c r="BPZ11" i="18"/>
  <c r="BPZ10" i="18"/>
  <c r="BPZ8" i="18"/>
  <c r="BPZ7" i="18"/>
  <c r="BPZ6" i="18"/>
  <c r="BPZ5" i="18"/>
  <c r="BPZ4" i="18"/>
  <c r="BPZ32" i="18" l="1"/>
  <c r="BPZ16" i="18"/>
  <c r="BPP38" i="18"/>
  <c r="BPO38" i="18"/>
  <c r="BPR37" i="18"/>
  <c r="BPQ32" i="18"/>
  <c r="BPP32" i="18"/>
  <c r="BPO32" i="18"/>
  <c r="BPN32" i="18"/>
  <c r="BPM32" i="18"/>
  <c r="BPL32" i="18"/>
  <c r="BPR31" i="18"/>
  <c r="BPR30" i="18"/>
  <c r="BPR28" i="18"/>
  <c r="BPR27" i="18"/>
  <c r="BPR26" i="18"/>
  <c r="BPR25" i="18"/>
  <c r="BPR24" i="18"/>
  <c r="BPR23" i="18"/>
  <c r="BPR22" i="18"/>
  <c r="BPR21" i="18"/>
  <c r="BPQ16" i="18"/>
  <c r="BPP16" i="18"/>
  <c r="BPO16" i="18"/>
  <c r="BPN16" i="18"/>
  <c r="BPM16" i="18"/>
  <c r="BPL16" i="18"/>
  <c r="BPR15" i="18"/>
  <c r="BPR14" i="18"/>
  <c r="BPR13" i="18"/>
  <c r="BPR12" i="18"/>
  <c r="BPR11" i="18"/>
  <c r="BPR10" i="18"/>
  <c r="BPR8" i="18"/>
  <c r="BPR7" i="18"/>
  <c r="BPR6" i="18"/>
  <c r="BPR5" i="18"/>
  <c r="BPR4" i="18"/>
  <c r="BPR16" i="18" l="1"/>
  <c r="BPR32" i="18"/>
  <c r="BPR38" i="18"/>
  <c r="BPH38" i="18"/>
  <c r="BPG38" i="18"/>
  <c r="BPJ37" i="18"/>
  <c r="BPI32" i="18"/>
  <c r="BPH32" i="18"/>
  <c r="BPG32" i="18"/>
  <c r="BPF32" i="18"/>
  <c r="BPE32" i="18"/>
  <c r="BPD32" i="18"/>
  <c r="BPJ31" i="18"/>
  <c r="BPJ30" i="18"/>
  <c r="BPJ28" i="18"/>
  <c r="BPJ27" i="18"/>
  <c r="BPJ26" i="18"/>
  <c r="BPJ25" i="18"/>
  <c r="BPJ24" i="18"/>
  <c r="BPJ23" i="18"/>
  <c r="BPJ22" i="18"/>
  <c r="BPJ21" i="18"/>
  <c r="BPI16" i="18"/>
  <c r="BPH16" i="18"/>
  <c r="BPG16" i="18"/>
  <c r="BPF16" i="18"/>
  <c r="BPE16" i="18"/>
  <c r="BPD16" i="18"/>
  <c r="BPJ15" i="18"/>
  <c r="BPJ14" i="18"/>
  <c r="BPJ13" i="18"/>
  <c r="BPJ12" i="18"/>
  <c r="BPJ11" i="18"/>
  <c r="BPJ10" i="18"/>
  <c r="BPJ8" i="18"/>
  <c r="BPJ7" i="18"/>
  <c r="BPJ6" i="18"/>
  <c r="BPJ5" i="18"/>
  <c r="BPJ4" i="18"/>
  <c r="BPJ32" i="18" l="1"/>
  <c r="BPJ16" i="18"/>
  <c r="BPJ38" i="18"/>
  <c r="BOZ38" i="18"/>
  <c r="BOY38" i="18"/>
  <c r="BPB37" i="18"/>
  <c r="BPA32" i="18"/>
  <c r="BOZ32" i="18"/>
  <c r="BOY32" i="18"/>
  <c r="BOX32" i="18"/>
  <c r="BOW32" i="18"/>
  <c r="BOV32" i="18"/>
  <c r="BPB31" i="18"/>
  <c r="BPB30" i="18"/>
  <c r="BPB28" i="18"/>
  <c r="BPB27" i="18"/>
  <c r="BPB26" i="18"/>
  <c r="BPB25" i="18"/>
  <c r="BPB24" i="18"/>
  <c r="BPB23" i="18"/>
  <c r="BPB22" i="18"/>
  <c r="BPB21" i="18"/>
  <c r="BPA16" i="18"/>
  <c r="BOZ16" i="18"/>
  <c r="BOY16" i="18"/>
  <c r="BOX16" i="18"/>
  <c r="BOW16" i="18"/>
  <c r="BOV16" i="18"/>
  <c r="BPB15" i="18"/>
  <c r="BPB14" i="18"/>
  <c r="BPB13" i="18"/>
  <c r="BPB12" i="18"/>
  <c r="BPB11" i="18"/>
  <c r="BPB10" i="18"/>
  <c r="BPB8" i="18"/>
  <c r="BPB7" i="18"/>
  <c r="BPB6" i="18"/>
  <c r="BPB5" i="18"/>
  <c r="BPB4" i="18"/>
  <c r="BPB16" i="18" l="1"/>
  <c r="BPB32" i="18"/>
  <c r="BPB38" i="18"/>
  <c r="BOR38" i="18" l="1"/>
  <c r="BOQ38" i="18"/>
  <c r="BOT37" i="18"/>
  <c r="BOS32" i="18"/>
  <c r="BOR32" i="18"/>
  <c r="BOQ32" i="18"/>
  <c r="BOP32" i="18"/>
  <c r="BOO32" i="18"/>
  <c r="BON32" i="18"/>
  <c r="BOT31" i="18"/>
  <c r="BOT30" i="18"/>
  <c r="BOT28" i="18"/>
  <c r="BOT27" i="18"/>
  <c r="BOT26" i="18"/>
  <c r="BOT25" i="18"/>
  <c r="BOT24" i="18"/>
  <c r="BOT23" i="18"/>
  <c r="BOT22" i="18"/>
  <c r="BOT21" i="18"/>
  <c r="BOS16" i="18"/>
  <c r="BOR16" i="18"/>
  <c r="BOQ16" i="18"/>
  <c r="BOP16" i="18"/>
  <c r="BOO16" i="18"/>
  <c r="BON16" i="18"/>
  <c r="BOT15" i="18"/>
  <c r="BOT14" i="18"/>
  <c r="BOT13" i="18"/>
  <c r="BOT12" i="18"/>
  <c r="BOT11" i="18"/>
  <c r="BOT10" i="18"/>
  <c r="BOT8" i="18"/>
  <c r="BOT7" i="18"/>
  <c r="BOT6" i="18"/>
  <c r="BOT5" i="18"/>
  <c r="BOT4" i="18"/>
  <c r="BOT16" i="18" l="1"/>
  <c r="BOT32" i="18"/>
  <c r="BOT38" i="18"/>
  <c r="BOJ38" i="18"/>
  <c r="BOI38" i="18"/>
  <c r="BOL37" i="18"/>
  <c r="BOK32" i="18"/>
  <c r="BOJ32" i="18"/>
  <c r="BOI32" i="18"/>
  <c r="BOH32" i="18"/>
  <c r="BOG32" i="18"/>
  <c r="BOF32" i="18"/>
  <c r="BOL31" i="18"/>
  <c r="BOL30" i="18"/>
  <c r="BOL28" i="18"/>
  <c r="BOL27" i="18"/>
  <c r="BOL26" i="18"/>
  <c r="BOL25" i="18"/>
  <c r="BOL24" i="18"/>
  <c r="BOL23" i="18"/>
  <c r="BOL22" i="18"/>
  <c r="BOL21" i="18"/>
  <c r="BOK16" i="18"/>
  <c r="BOJ16" i="18"/>
  <c r="BOI16" i="18"/>
  <c r="BOH16" i="18"/>
  <c r="BOG16" i="18"/>
  <c r="BOF16" i="18"/>
  <c r="BOL15" i="18"/>
  <c r="BOL14" i="18"/>
  <c r="BOL13" i="18"/>
  <c r="BOL12" i="18"/>
  <c r="BOL11" i="18"/>
  <c r="BOL10" i="18"/>
  <c r="BOL8" i="18"/>
  <c r="BOL7" i="18"/>
  <c r="BOL6" i="18"/>
  <c r="BOL5" i="18"/>
  <c r="BOL4" i="18"/>
  <c r="BOL16" i="18" l="1"/>
  <c r="BOL32" i="18"/>
  <c r="BOL38" i="18"/>
  <c r="BOB38" i="18"/>
  <c r="BOA38" i="18"/>
  <c r="BOD37" i="18"/>
  <c r="BOD38" i="18" s="1"/>
  <c r="BOC32" i="18"/>
  <c r="BOB32" i="18"/>
  <c r="BOA32" i="18"/>
  <c r="BNZ32" i="18"/>
  <c r="BNY32" i="18"/>
  <c r="BNX32" i="18"/>
  <c r="BOD31" i="18"/>
  <c r="BOD30" i="18"/>
  <c r="BOD28" i="18"/>
  <c r="BOD27" i="18"/>
  <c r="BOD26" i="18"/>
  <c r="BOD25" i="18"/>
  <c r="BOD24" i="18"/>
  <c r="BOD23" i="18"/>
  <c r="BOD22" i="18"/>
  <c r="BOD21" i="18"/>
  <c r="BOC16" i="18"/>
  <c r="BOB16" i="18"/>
  <c r="BOA16" i="18"/>
  <c r="BNZ16" i="18"/>
  <c r="BNY16" i="18"/>
  <c r="BNX16" i="18"/>
  <c r="BOD15" i="18"/>
  <c r="BOD14" i="18"/>
  <c r="BOD13" i="18"/>
  <c r="BOD12" i="18"/>
  <c r="BOD11" i="18"/>
  <c r="BOD10" i="18"/>
  <c r="BOD8" i="18"/>
  <c r="BOD7" i="18"/>
  <c r="BOD6" i="18"/>
  <c r="BOD5" i="18"/>
  <c r="BOD4" i="18"/>
  <c r="BOD32" i="18" l="1"/>
  <c r="BOD16" i="18"/>
  <c r="BNT38" i="18" l="1"/>
  <c r="BNS38" i="18"/>
  <c r="BNV37" i="18"/>
  <c r="BNU32" i="18"/>
  <c r="BNT32" i="18"/>
  <c r="BNS32" i="18"/>
  <c r="BNR32" i="18"/>
  <c r="BNQ32" i="18"/>
  <c r="BNP32" i="18"/>
  <c r="BNV31" i="18"/>
  <c r="BNV30" i="18"/>
  <c r="BNV28" i="18"/>
  <c r="BNV27" i="18"/>
  <c r="BNV26" i="18"/>
  <c r="BNV25" i="18"/>
  <c r="BNV24" i="18"/>
  <c r="BNV23" i="18"/>
  <c r="BNV22" i="18"/>
  <c r="BNV21" i="18"/>
  <c r="BNU16" i="18"/>
  <c r="BNT16" i="18"/>
  <c r="BNS16" i="18"/>
  <c r="BNR16" i="18"/>
  <c r="BNQ16" i="18"/>
  <c r="BNP16" i="18"/>
  <c r="BNV15" i="18"/>
  <c r="BNV14" i="18"/>
  <c r="BNV13" i="18"/>
  <c r="BNV12" i="18"/>
  <c r="BNV11" i="18"/>
  <c r="BNV10" i="18"/>
  <c r="BNV8" i="18"/>
  <c r="BNV7" i="18"/>
  <c r="BNV6" i="18"/>
  <c r="BNV5" i="18"/>
  <c r="BNV4" i="18"/>
  <c r="BNV32" i="18" l="1"/>
  <c r="BNV38" i="18"/>
  <c r="BNV16" i="18"/>
  <c r="BNL38" i="18"/>
  <c r="BNK38" i="18"/>
  <c r="BNN37" i="18"/>
  <c r="BNM32" i="18"/>
  <c r="BNL32" i="18"/>
  <c r="BNK32" i="18"/>
  <c r="BNJ32" i="18"/>
  <c r="BNI32" i="18"/>
  <c r="BNH32" i="18"/>
  <c r="BNN31" i="18"/>
  <c r="BNN30" i="18"/>
  <c r="BNN28" i="18"/>
  <c r="BNN27" i="18"/>
  <c r="BNN26" i="18"/>
  <c r="BNN25" i="18"/>
  <c r="BNN24" i="18"/>
  <c r="BNN23" i="18"/>
  <c r="BNN22" i="18"/>
  <c r="BNN21" i="18"/>
  <c r="BNM16" i="18"/>
  <c r="BNL16" i="18"/>
  <c r="BNK16" i="18"/>
  <c r="BNJ16" i="18"/>
  <c r="BNI16" i="18"/>
  <c r="BNH16" i="18"/>
  <c r="BNN15" i="18"/>
  <c r="BNN14" i="18"/>
  <c r="BNN13" i="18"/>
  <c r="BNN12" i="18"/>
  <c r="BNN11" i="18"/>
  <c r="BNN10" i="18"/>
  <c r="BNN8" i="18"/>
  <c r="BNN7" i="18"/>
  <c r="BNN6" i="18"/>
  <c r="BNN5" i="18"/>
  <c r="BNN4" i="18"/>
  <c r="BNN16" i="18" l="1"/>
  <c r="BNN32" i="18"/>
  <c r="BNN38" i="18"/>
  <c r="BND38" i="18"/>
  <c r="BNC38" i="18"/>
  <c r="BNF37" i="18"/>
  <c r="BNE32" i="18"/>
  <c r="BND32" i="18"/>
  <c r="BNC32" i="18"/>
  <c r="BNB32" i="18"/>
  <c r="BNA32" i="18"/>
  <c r="BMZ32" i="18"/>
  <c r="BNF31" i="18"/>
  <c r="BNF30" i="18"/>
  <c r="BNF28" i="18"/>
  <c r="BNF27" i="18"/>
  <c r="BNF26" i="18"/>
  <c r="BNF25" i="18"/>
  <c r="BNF24" i="18"/>
  <c r="BNF23" i="18"/>
  <c r="BNF22" i="18"/>
  <c r="BNF21" i="18"/>
  <c r="BNE16" i="18"/>
  <c r="BND16" i="18"/>
  <c r="BNC16" i="18"/>
  <c r="BNB16" i="18"/>
  <c r="BNA16" i="18"/>
  <c r="BMZ16" i="18"/>
  <c r="BNF15" i="18"/>
  <c r="BNF14" i="18"/>
  <c r="BNF13" i="18"/>
  <c r="BNF12" i="18"/>
  <c r="BNF11" i="18"/>
  <c r="BNF10" i="18"/>
  <c r="BNF8" i="18"/>
  <c r="BNF7" i="18"/>
  <c r="BNF6" i="18"/>
  <c r="BNF5" i="18"/>
  <c r="BNF4" i="18"/>
  <c r="BNF16" i="18" l="1"/>
  <c r="BNF32" i="18"/>
  <c r="BNF38" i="18"/>
  <c r="BMV38" i="18"/>
  <c r="BMU38" i="18"/>
  <c r="BMX37" i="18"/>
  <c r="BMW32" i="18"/>
  <c r="BMV32" i="18"/>
  <c r="BMU32" i="18"/>
  <c r="BMT32" i="18"/>
  <c r="BMS32" i="18"/>
  <c r="BMR32" i="18"/>
  <c r="BMX31" i="18"/>
  <c r="BMX30" i="18"/>
  <c r="BMX28" i="18"/>
  <c r="BMX27" i="18"/>
  <c r="BMX26" i="18"/>
  <c r="BMX25" i="18"/>
  <c r="BMX24" i="18"/>
  <c r="BMX23" i="18"/>
  <c r="BMX22" i="18"/>
  <c r="BMX21" i="18"/>
  <c r="BMW16" i="18"/>
  <c r="BMV16" i="18"/>
  <c r="BMU16" i="18"/>
  <c r="BMT16" i="18"/>
  <c r="BMS16" i="18"/>
  <c r="BMR16" i="18"/>
  <c r="BMX15" i="18"/>
  <c r="BMX14" i="18"/>
  <c r="BMX13" i="18"/>
  <c r="BMX12" i="18"/>
  <c r="BMX11" i="18"/>
  <c r="BMX10" i="18"/>
  <c r="BMX8" i="18"/>
  <c r="BMX7" i="18"/>
  <c r="BMX6" i="18"/>
  <c r="BMX5" i="18"/>
  <c r="BMX4" i="18"/>
  <c r="BMX32" i="18" l="1"/>
  <c r="BMX16" i="18"/>
  <c r="BMX38" i="18"/>
  <c r="BMN38" i="18"/>
  <c r="BMM38" i="18"/>
  <c r="BMP37" i="18"/>
  <c r="BMO32" i="18"/>
  <c r="BMN32" i="18"/>
  <c r="BML32" i="18"/>
  <c r="BMK32" i="18"/>
  <c r="BMJ32" i="18"/>
  <c r="BMP31" i="18"/>
  <c r="BMP30" i="18"/>
  <c r="BMP28" i="18"/>
  <c r="BMP27" i="18"/>
  <c r="BMP26" i="18"/>
  <c r="BMM32" i="18"/>
  <c r="BMP24" i="18"/>
  <c r="BMP23" i="18"/>
  <c r="BMP22" i="18"/>
  <c r="BMP21" i="18"/>
  <c r="BMO16" i="18"/>
  <c r="BMN16" i="18"/>
  <c r="BMM16" i="18"/>
  <c r="BML16" i="18"/>
  <c r="BMK16" i="18"/>
  <c r="BMJ16" i="18"/>
  <c r="BMP15" i="18"/>
  <c r="BMP14" i="18"/>
  <c r="BMP13" i="18"/>
  <c r="BMP12" i="18"/>
  <c r="BMP11" i="18"/>
  <c r="BMP10" i="18"/>
  <c r="BMP8" i="18"/>
  <c r="BMP7" i="18"/>
  <c r="BMP6" i="18"/>
  <c r="BMP5" i="18"/>
  <c r="BMP4" i="18"/>
  <c r="BMP16" i="18" l="1"/>
  <c r="BMP25" i="18"/>
  <c r="BMP38" i="18"/>
  <c r="BMF4" i="18"/>
  <c r="BMF16" i="18" s="1"/>
  <c r="BME25" i="18"/>
  <c r="BME32" i="18" s="1"/>
  <c r="BMF38" i="18"/>
  <c r="BME38" i="18"/>
  <c r="BMH37" i="18"/>
  <c r="BMG32" i="18"/>
  <c r="BMF32" i="18"/>
  <c r="BMD32" i="18"/>
  <c r="BMC32" i="18"/>
  <c r="BMB32" i="18"/>
  <c r="BMH31" i="18"/>
  <c r="BMH30" i="18"/>
  <c r="BMH28" i="18"/>
  <c r="BMH27" i="18"/>
  <c r="BMH26" i="18"/>
  <c r="BMH24" i="18"/>
  <c r="BMH23" i="18"/>
  <c r="BMH22" i="18"/>
  <c r="BMH21" i="18"/>
  <c r="BMG16" i="18"/>
  <c r="BME16" i="18"/>
  <c r="BMD16" i="18"/>
  <c r="BMC16" i="18"/>
  <c r="BMB16" i="18"/>
  <c r="BMH15" i="18"/>
  <c r="BMH14" i="18"/>
  <c r="BMH13" i="18"/>
  <c r="BMH12" i="18"/>
  <c r="BMH11" i="18"/>
  <c r="BMH10" i="18"/>
  <c r="BMH8" i="18"/>
  <c r="BMH7" i="18"/>
  <c r="BMH6" i="18"/>
  <c r="BMH5" i="18"/>
  <c r="BMH4" i="18"/>
  <c r="BMH25" i="18" l="1"/>
  <c r="BMP32" i="18"/>
  <c r="BMH16" i="18"/>
  <c r="BMH32" i="18"/>
  <c r="BMH38" i="18"/>
  <c r="BLX38" i="18"/>
  <c r="BLW38" i="18"/>
  <c r="BLZ37" i="18"/>
  <c r="BLY32" i="18"/>
  <c r="BLX32" i="18"/>
  <c r="BLW32" i="18"/>
  <c r="BLV32" i="18"/>
  <c r="BLU32" i="18"/>
  <c r="BLT32" i="18"/>
  <c r="BLZ31" i="18"/>
  <c r="BLZ30" i="18"/>
  <c r="BLZ28" i="18"/>
  <c r="BLZ27" i="18"/>
  <c r="BLZ26" i="18"/>
  <c r="BLZ25" i="18"/>
  <c r="BLZ24" i="18"/>
  <c r="BLZ23" i="18"/>
  <c r="BLZ22" i="18"/>
  <c r="BLZ21" i="18"/>
  <c r="BLY16" i="18"/>
  <c r="BLX16" i="18"/>
  <c r="BLW16" i="18"/>
  <c r="BLV16" i="18"/>
  <c r="BLU16" i="18"/>
  <c r="BLT16" i="18"/>
  <c r="BLZ15" i="18"/>
  <c r="BLZ14" i="18"/>
  <c r="BLZ13" i="18"/>
  <c r="BLZ12" i="18"/>
  <c r="BLZ11" i="18"/>
  <c r="BLZ10" i="18"/>
  <c r="BLZ8" i="18"/>
  <c r="BLZ7" i="18"/>
  <c r="BLZ6" i="18"/>
  <c r="BLZ5" i="18"/>
  <c r="BLZ4" i="18"/>
  <c r="BLZ16" i="18" l="1"/>
  <c r="BLZ32" i="18"/>
  <c r="BLZ38" i="18"/>
  <c r="BLP38" i="18" l="1"/>
  <c r="BLO38" i="18"/>
  <c r="BLR37" i="18"/>
  <c r="BLQ32" i="18"/>
  <c r="BLP32" i="18"/>
  <c r="BLO32" i="18"/>
  <c r="BLN32" i="18"/>
  <c r="BLM32" i="18"/>
  <c r="BLL32" i="18"/>
  <c r="BLR31" i="18"/>
  <c r="BLR30" i="18"/>
  <c r="BLR28" i="18"/>
  <c r="BLR27" i="18"/>
  <c r="BLR26" i="18"/>
  <c r="BLR25" i="18"/>
  <c r="BLR24" i="18"/>
  <c r="BLR23" i="18"/>
  <c r="BLR22" i="18"/>
  <c r="BLR21" i="18"/>
  <c r="BLP16" i="18"/>
  <c r="BLN16" i="18"/>
  <c r="BLM16" i="18"/>
  <c r="BLL16" i="18"/>
  <c r="BLR15" i="18"/>
  <c r="BLR14" i="18"/>
  <c r="BLR13" i="18"/>
  <c r="BLR12" i="18"/>
  <c r="BLR11" i="18"/>
  <c r="BLR10" i="18"/>
  <c r="BLR8" i="18"/>
  <c r="BLR7" i="18"/>
  <c r="BLR6" i="18"/>
  <c r="BLQ16" i="18"/>
  <c r="BLR4" i="18"/>
  <c r="BLO16" i="18"/>
  <c r="BLR32" i="18" l="1"/>
  <c r="BLR5" i="18"/>
  <c r="BLR38" i="18"/>
  <c r="BLR16" i="18" l="1"/>
  <c r="BLI5" i="18"/>
  <c r="BLI13" i="18"/>
  <c r="BLJ13" i="18" s="1"/>
  <c r="BLG4" i="18"/>
  <c r="BLJ4" i="18" s="1"/>
  <c r="BLH38" i="18"/>
  <c r="BLG38" i="18"/>
  <c r="BLJ37" i="18"/>
  <c r="BLI32" i="18"/>
  <c r="BLH32" i="18"/>
  <c r="BLG32" i="18"/>
  <c r="BLF32" i="18"/>
  <c r="BLE32" i="18"/>
  <c r="BLD32" i="18"/>
  <c r="BLJ31" i="18"/>
  <c r="BLJ30" i="18"/>
  <c r="BLJ28" i="18"/>
  <c r="BLJ27" i="18"/>
  <c r="BLJ26" i="18"/>
  <c r="BLJ25" i="18"/>
  <c r="BLJ24" i="18"/>
  <c r="BLJ23" i="18"/>
  <c r="BLJ22" i="18"/>
  <c r="BLJ21" i="18"/>
  <c r="BLH16" i="18"/>
  <c r="BLF16" i="18"/>
  <c r="BLE16" i="18"/>
  <c r="BLD16" i="18"/>
  <c r="BLJ15" i="18"/>
  <c r="BLJ14" i="18"/>
  <c r="BLJ12" i="18"/>
  <c r="BLJ11" i="18"/>
  <c r="BLJ10" i="18"/>
  <c r="BLJ8" i="18"/>
  <c r="BLJ7" i="18"/>
  <c r="BLJ6" i="18"/>
  <c r="BLJ5" i="18"/>
  <c r="BLB4" i="18"/>
  <c r="BLC4" i="18" s="1"/>
  <c r="BLG16" i="18" l="1"/>
  <c r="BLK4" i="18"/>
  <c r="BLS4" i="18" s="1"/>
  <c r="BMA4" i="18" s="1"/>
  <c r="BLI16" i="18"/>
  <c r="BLJ32" i="18"/>
  <c r="BLJ16" i="18"/>
  <c r="BLJ38" i="18"/>
  <c r="BMI4" i="18" l="1"/>
  <c r="BKZ38" i="18"/>
  <c r="BKY38" i="18"/>
  <c r="BLB37" i="18"/>
  <c r="BLC37" i="18" s="1"/>
  <c r="BLK37" i="18" s="1"/>
  <c r="BLA32" i="18"/>
  <c r="BKZ32" i="18"/>
  <c r="BKY32" i="18"/>
  <c r="BKX32" i="18"/>
  <c r="BKW32" i="18"/>
  <c r="BKV32" i="18"/>
  <c r="BLB31" i="18"/>
  <c r="BLC31" i="18" s="1"/>
  <c r="BLK31" i="18" s="1"/>
  <c r="BLS31" i="18" s="1"/>
  <c r="BMA31" i="18" s="1"/>
  <c r="BMI31" i="18" s="1"/>
  <c r="BMQ31" i="18" s="1"/>
  <c r="BMY31" i="18" s="1"/>
  <c r="BNG31" i="18" s="1"/>
  <c r="BNO31" i="18" s="1"/>
  <c r="BNW31" i="18" s="1"/>
  <c r="BOE31" i="18" s="1"/>
  <c r="BOM31" i="18" s="1"/>
  <c r="BOU31" i="18" s="1"/>
  <c r="BPC31" i="18" s="1"/>
  <c r="BPK31" i="18" s="1"/>
  <c r="BPS31" i="18" s="1"/>
  <c r="BQA31" i="18" s="1"/>
  <c r="BQI31" i="18" s="1"/>
  <c r="BQQ31" i="18" s="1"/>
  <c r="BQR31" i="18" s="1"/>
  <c r="BLB30" i="18"/>
  <c r="BLC30" i="18" s="1"/>
  <c r="BLK30" i="18" s="1"/>
  <c r="BLS30" i="18" s="1"/>
  <c r="BMA30" i="18" s="1"/>
  <c r="BMI30" i="18" s="1"/>
  <c r="BMQ30" i="18" s="1"/>
  <c r="BMY30" i="18" s="1"/>
  <c r="BNG30" i="18" s="1"/>
  <c r="BNO30" i="18" s="1"/>
  <c r="BNW30" i="18" s="1"/>
  <c r="BOE30" i="18" s="1"/>
  <c r="BOM30" i="18" s="1"/>
  <c r="BOU30" i="18" s="1"/>
  <c r="BPC30" i="18" s="1"/>
  <c r="BPK30" i="18" s="1"/>
  <c r="BPS30" i="18" s="1"/>
  <c r="BQA30" i="18" s="1"/>
  <c r="BQI30" i="18" s="1"/>
  <c r="BQQ30" i="18" s="1"/>
  <c r="BQR30" i="18" s="1"/>
  <c r="BLB28" i="18"/>
  <c r="BLC28" i="18" s="1"/>
  <c r="BLK28" i="18" s="1"/>
  <c r="BLS28" i="18" s="1"/>
  <c r="BMA28" i="18" s="1"/>
  <c r="BMI28" i="18" s="1"/>
  <c r="BMQ28" i="18" s="1"/>
  <c r="BMY28" i="18" s="1"/>
  <c r="BNG28" i="18" s="1"/>
  <c r="BNO28" i="18" s="1"/>
  <c r="BNW28" i="18" s="1"/>
  <c r="BOE28" i="18" s="1"/>
  <c r="BOM28" i="18" s="1"/>
  <c r="BOU28" i="18" s="1"/>
  <c r="BPC28" i="18" s="1"/>
  <c r="BPK28" i="18" s="1"/>
  <c r="BPS28" i="18" s="1"/>
  <c r="BQA28" i="18" s="1"/>
  <c r="BQI28" i="18" s="1"/>
  <c r="BQQ28" i="18" s="1"/>
  <c r="BQR28" i="18" s="1"/>
  <c r="BLB27" i="18"/>
  <c r="BLC27" i="18" s="1"/>
  <c r="BLK27" i="18" s="1"/>
  <c r="BLS27" i="18" s="1"/>
  <c r="BMA27" i="18" s="1"/>
  <c r="BMI27" i="18" s="1"/>
  <c r="BMQ27" i="18" s="1"/>
  <c r="BMY27" i="18" s="1"/>
  <c r="BNG27" i="18" s="1"/>
  <c r="BNO27" i="18" s="1"/>
  <c r="BNW27" i="18" s="1"/>
  <c r="BOE27" i="18" s="1"/>
  <c r="BOM27" i="18" s="1"/>
  <c r="BOU27" i="18" s="1"/>
  <c r="BPC27" i="18" s="1"/>
  <c r="BPK27" i="18" s="1"/>
  <c r="BPS27" i="18" s="1"/>
  <c r="BQA27" i="18" s="1"/>
  <c r="BQI27" i="18" s="1"/>
  <c r="BQQ27" i="18" s="1"/>
  <c r="BQR27" i="18" s="1"/>
  <c r="BLB26" i="18"/>
  <c r="BLC26" i="18" s="1"/>
  <c r="BLK26" i="18" s="1"/>
  <c r="BLS26" i="18" s="1"/>
  <c r="BMA26" i="18" s="1"/>
  <c r="BMI26" i="18" s="1"/>
  <c r="BMQ26" i="18" s="1"/>
  <c r="BMY26" i="18" s="1"/>
  <c r="BNG26" i="18" s="1"/>
  <c r="BNO26" i="18" s="1"/>
  <c r="BNW26" i="18" s="1"/>
  <c r="BOE26" i="18" s="1"/>
  <c r="BOM26" i="18" s="1"/>
  <c r="BOU26" i="18" s="1"/>
  <c r="BPC26" i="18" s="1"/>
  <c r="BPK26" i="18" s="1"/>
  <c r="BPS26" i="18" s="1"/>
  <c r="BQA26" i="18" s="1"/>
  <c r="BQI26" i="18" s="1"/>
  <c r="BQQ26" i="18" s="1"/>
  <c r="BQR26" i="18" s="1"/>
  <c r="BLB25" i="18"/>
  <c r="BLC25" i="18" s="1"/>
  <c r="BLK25" i="18" s="1"/>
  <c r="BLS25" i="18" s="1"/>
  <c r="BMA25" i="18" s="1"/>
  <c r="BMI25" i="18" s="1"/>
  <c r="BMQ25" i="18" s="1"/>
  <c r="BLB24" i="18"/>
  <c r="BLC24" i="18" s="1"/>
  <c r="BLK24" i="18" s="1"/>
  <c r="BLS24" i="18" s="1"/>
  <c r="BMA24" i="18" s="1"/>
  <c r="BMI24" i="18" s="1"/>
  <c r="BMQ24" i="18" s="1"/>
  <c r="BMY24" i="18" s="1"/>
  <c r="BNG24" i="18" s="1"/>
  <c r="BNO24" i="18" s="1"/>
  <c r="BNW24" i="18" s="1"/>
  <c r="BOE24" i="18" s="1"/>
  <c r="BOM24" i="18" s="1"/>
  <c r="BOU24" i="18" s="1"/>
  <c r="BPC24" i="18" s="1"/>
  <c r="BPK24" i="18" s="1"/>
  <c r="BPS24" i="18" s="1"/>
  <c r="BQA24" i="18" s="1"/>
  <c r="BQI24" i="18" s="1"/>
  <c r="BQQ24" i="18" s="1"/>
  <c r="BQR24" i="18" s="1"/>
  <c r="BLB23" i="18"/>
  <c r="BLC23" i="18" s="1"/>
  <c r="BLK23" i="18" s="1"/>
  <c r="BLS23" i="18" s="1"/>
  <c r="BMA23" i="18" s="1"/>
  <c r="BMI23" i="18" s="1"/>
  <c r="BMQ23" i="18" s="1"/>
  <c r="BMY23" i="18" s="1"/>
  <c r="BNG23" i="18" s="1"/>
  <c r="BNO23" i="18" s="1"/>
  <c r="BNW23" i="18" s="1"/>
  <c r="BLB22" i="18"/>
  <c r="BLC22" i="18" s="1"/>
  <c r="BLK22" i="18" s="1"/>
  <c r="BLS22" i="18" s="1"/>
  <c r="BLB21" i="18"/>
  <c r="BLC21" i="18" s="1"/>
  <c r="BLK21" i="18" s="1"/>
  <c r="BLA16" i="18"/>
  <c r="BKZ16" i="18"/>
  <c r="BKY16" i="18"/>
  <c r="BKX16" i="18"/>
  <c r="BKW16" i="18"/>
  <c r="BKV16" i="18"/>
  <c r="BLB15" i="18"/>
  <c r="BLC15" i="18" s="1"/>
  <c r="BLK15" i="18" s="1"/>
  <c r="BLS15" i="18" s="1"/>
  <c r="BMA15" i="18" s="1"/>
  <c r="BMI15" i="18" s="1"/>
  <c r="BMQ15" i="18" s="1"/>
  <c r="BMY15" i="18" s="1"/>
  <c r="BNG15" i="18" s="1"/>
  <c r="BNO15" i="18" s="1"/>
  <c r="BNW15" i="18" s="1"/>
  <c r="BOE15" i="18" s="1"/>
  <c r="BOM15" i="18" s="1"/>
  <c r="BOU15" i="18" s="1"/>
  <c r="BPC15" i="18" s="1"/>
  <c r="BPK15" i="18" s="1"/>
  <c r="BPS15" i="18" s="1"/>
  <c r="BQA15" i="18" s="1"/>
  <c r="BQI15" i="18" s="1"/>
  <c r="BQQ15" i="18" s="1"/>
  <c r="BQR15" i="18" s="1"/>
  <c r="BLB14" i="18"/>
  <c r="BLC14" i="18" s="1"/>
  <c r="BLK14" i="18" s="1"/>
  <c r="BLS14" i="18" s="1"/>
  <c r="BMA14" i="18" s="1"/>
  <c r="BMI14" i="18" s="1"/>
  <c r="BMQ14" i="18" s="1"/>
  <c r="BMY14" i="18" s="1"/>
  <c r="BNG14" i="18" s="1"/>
  <c r="BNO14" i="18" s="1"/>
  <c r="BNW14" i="18" s="1"/>
  <c r="BOE14" i="18" s="1"/>
  <c r="BOM14" i="18" s="1"/>
  <c r="BOU14" i="18" s="1"/>
  <c r="BPC14" i="18" s="1"/>
  <c r="BPK14" i="18" s="1"/>
  <c r="BPS14" i="18" s="1"/>
  <c r="BQA14" i="18" s="1"/>
  <c r="BQI14" i="18" s="1"/>
  <c r="BQQ14" i="18" s="1"/>
  <c r="BQR14" i="18" s="1"/>
  <c r="BLB13" i="18"/>
  <c r="BLC13" i="18" s="1"/>
  <c r="BLK13" i="18" s="1"/>
  <c r="BLS13" i="18" s="1"/>
  <c r="BMA13" i="18" s="1"/>
  <c r="BMI13" i="18" s="1"/>
  <c r="BMQ13" i="18" s="1"/>
  <c r="BMY13" i="18" s="1"/>
  <c r="BNG13" i="18" s="1"/>
  <c r="BNO13" i="18" s="1"/>
  <c r="BNW13" i="18" s="1"/>
  <c r="BOE13" i="18" s="1"/>
  <c r="BOM13" i="18" s="1"/>
  <c r="BOU13" i="18" s="1"/>
  <c r="BPC13" i="18" s="1"/>
  <c r="BPK13" i="18" s="1"/>
  <c r="BPS13" i="18" s="1"/>
  <c r="BQA13" i="18" s="1"/>
  <c r="BQI13" i="18" s="1"/>
  <c r="BQQ13" i="18" s="1"/>
  <c r="BQR13" i="18" s="1"/>
  <c r="BLB12" i="18"/>
  <c r="BLC12" i="18" s="1"/>
  <c r="BLK12" i="18" s="1"/>
  <c r="BLS12" i="18" s="1"/>
  <c r="BMA12" i="18" s="1"/>
  <c r="BMI12" i="18" s="1"/>
  <c r="BMQ12" i="18" s="1"/>
  <c r="BMY12" i="18" s="1"/>
  <c r="BNG12" i="18" s="1"/>
  <c r="BNO12" i="18" s="1"/>
  <c r="BNW12" i="18" s="1"/>
  <c r="BOE12" i="18" s="1"/>
  <c r="BOM12" i="18" s="1"/>
  <c r="BOU12" i="18" s="1"/>
  <c r="BPC12" i="18" s="1"/>
  <c r="BPK12" i="18" s="1"/>
  <c r="BPS12" i="18" s="1"/>
  <c r="BQA12" i="18" s="1"/>
  <c r="BQI12" i="18" s="1"/>
  <c r="BQQ12" i="18" s="1"/>
  <c r="BQR12" i="18" s="1"/>
  <c r="BLB11" i="18"/>
  <c r="BLC11" i="18" s="1"/>
  <c r="BLK11" i="18" s="1"/>
  <c r="BLS11" i="18" s="1"/>
  <c r="BMA11" i="18" s="1"/>
  <c r="BMI11" i="18" s="1"/>
  <c r="BMQ11" i="18" s="1"/>
  <c r="BMY11" i="18" s="1"/>
  <c r="BNG11" i="18" s="1"/>
  <c r="BNO11" i="18" s="1"/>
  <c r="BNW11" i="18" s="1"/>
  <c r="BOE11" i="18" s="1"/>
  <c r="BOM11" i="18" s="1"/>
  <c r="BOU11" i="18" s="1"/>
  <c r="BPC11" i="18" s="1"/>
  <c r="BPK11" i="18" s="1"/>
  <c r="BPS11" i="18" s="1"/>
  <c r="BQA11" i="18" s="1"/>
  <c r="BQI11" i="18" s="1"/>
  <c r="BQQ11" i="18" s="1"/>
  <c r="BQR11" i="18" s="1"/>
  <c r="BLB10" i="18"/>
  <c r="BLC10" i="18" s="1"/>
  <c r="BLK10" i="18" s="1"/>
  <c r="BLS10" i="18" s="1"/>
  <c r="BMA10" i="18" s="1"/>
  <c r="BMI10" i="18" s="1"/>
  <c r="BMQ10" i="18" s="1"/>
  <c r="BMY10" i="18" s="1"/>
  <c r="BNG10" i="18" s="1"/>
  <c r="BNO10" i="18" s="1"/>
  <c r="BNW10" i="18" s="1"/>
  <c r="BOE10" i="18" s="1"/>
  <c r="BOM10" i="18" s="1"/>
  <c r="BOU10" i="18" s="1"/>
  <c r="BPC10" i="18" s="1"/>
  <c r="BPK10" i="18" s="1"/>
  <c r="BPS10" i="18" s="1"/>
  <c r="BQA10" i="18" s="1"/>
  <c r="BQI10" i="18" s="1"/>
  <c r="BQQ10" i="18" s="1"/>
  <c r="BQR10" i="18" s="1"/>
  <c r="BLB8" i="18"/>
  <c r="BLC8" i="18" s="1"/>
  <c r="BLK8" i="18" s="1"/>
  <c r="BLS8" i="18" s="1"/>
  <c r="BMA8" i="18" s="1"/>
  <c r="BMI8" i="18" s="1"/>
  <c r="BMQ8" i="18" s="1"/>
  <c r="BMY8" i="18" s="1"/>
  <c r="BNG8" i="18" s="1"/>
  <c r="BNO8" i="18" s="1"/>
  <c r="BNW8" i="18" s="1"/>
  <c r="BOE8" i="18" s="1"/>
  <c r="BOM8" i="18" s="1"/>
  <c r="BOU8" i="18" s="1"/>
  <c r="BPC8" i="18" s="1"/>
  <c r="BPK8" i="18" s="1"/>
  <c r="BPS8" i="18" s="1"/>
  <c r="BQA8" i="18" s="1"/>
  <c r="BQI8" i="18" s="1"/>
  <c r="BQQ8" i="18" s="1"/>
  <c r="BQR8" i="18" s="1"/>
  <c r="BLB7" i="18"/>
  <c r="BLC7" i="18" s="1"/>
  <c r="BLK7" i="18" s="1"/>
  <c r="BLS7" i="18" s="1"/>
  <c r="BMA7" i="18" s="1"/>
  <c r="BMI7" i="18" s="1"/>
  <c r="BMQ7" i="18" s="1"/>
  <c r="BMY7" i="18" s="1"/>
  <c r="BNG7" i="18" s="1"/>
  <c r="BNO7" i="18" s="1"/>
  <c r="BNW7" i="18" s="1"/>
  <c r="BOE7" i="18" s="1"/>
  <c r="BOM7" i="18" s="1"/>
  <c r="BOU7" i="18" s="1"/>
  <c r="BPC7" i="18" s="1"/>
  <c r="BPK7" i="18" s="1"/>
  <c r="BPS7" i="18" s="1"/>
  <c r="BQA7" i="18" s="1"/>
  <c r="BQI7" i="18" s="1"/>
  <c r="BQQ7" i="18" s="1"/>
  <c r="BQR7" i="18" s="1"/>
  <c r="BLB6" i="18"/>
  <c r="BLC6" i="18" s="1"/>
  <c r="BLK6" i="18" s="1"/>
  <c r="BLS6" i="18" s="1"/>
  <c r="BMA6" i="18" s="1"/>
  <c r="BMI6" i="18" s="1"/>
  <c r="BMQ6" i="18" s="1"/>
  <c r="BMY6" i="18" s="1"/>
  <c r="BNG6" i="18" s="1"/>
  <c r="BNO6" i="18" s="1"/>
  <c r="BNW6" i="18" s="1"/>
  <c r="BOE6" i="18" s="1"/>
  <c r="BOM6" i="18" s="1"/>
  <c r="BOU6" i="18" s="1"/>
  <c r="BPC6" i="18" s="1"/>
  <c r="BPK6" i="18" s="1"/>
  <c r="BPS6" i="18" s="1"/>
  <c r="BQA6" i="18" s="1"/>
  <c r="BQI6" i="18" s="1"/>
  <c r="BQQ6" i="18" s="1"/>
  <c r="BQR6" i="18" s="1"/>
  <c r="BLB5" i="18"/>
  <c r="BOE23" i="18" l="1"/>
  <c r="BOM23" i="18" s="1"/>
  <c r="BOU23" i="18" s="1"/>
  <c r="BPC23" i="18" s="1"/>
  <c r="BPK23" i="18" s="1"/>
  <c r="BPS23" i="18" s="1"/>
  <c r="BQA23" i="18" s="1"/>
  <c r="BQI23" i="18" s="1"/>
  <c r="BQQ23" i="18" s="1"/>
  <c r="BQR23" i="18" s="1"/>
  <c r="BLC5" i="18"/>
  <c r="BLB16" i="18"/>
  <c r="BLS37" i="18"/>
  <c r="BLK38" i="18"/>
  <c r="BMA22" i="18"/>
  <c r="BLS21" i="18"/>
  <c r="BMA21" i="18" s="1"/>
  <c r="BMI21" i="18" s="1"/>
  <c r="BLK32" i="18"/>
  <c r="BMY25" i="18"/>
  <c r="BNG25" i="18" s="1"/>
  <c r="BNO25" i="18" s="1"/>
  <c r="BNW25" i="18" s="1"/>
  <c r="BOE25" i="18" s="1"/>
  <c r="BOM25" i="18" s="1"/>
  <c r="BOU25" i="18" s="1"/>
  <c r="BPC25" i="18" s="1"/>
  <c r="BPK25" i="18" s="1"/>
  <c r="BPS25" i="18" s="1"/>
  <c r="BQA25" i="18" s="1"/>
  <c r="BQI25" i="18" s="1"/>
  <c r="BQQ25" i="18" s="1"/>
  <c r="BQR25" i="18" s="1"/>
  <c r="BMQ4" i="18"/>
  <c r="BLC38" i="18"/>
  <c r="BLC32" i="18"/>
  <c r="BLB32" i="18"/>
  <c r="BLB38" i="18"/>
  <c r="BLK5" i="18" l="1"/>
  <c r="BLC16" i="18"/>
  <c r="BLS38" i="18"/>
  <c r="BMA37" i="18"/>
  <c r="BMQ21" i="18"/>
  <c r="BMA32" i="18"/>
  <c r="BMI22" i="18"/>
  <c r="BMQ22" i="18" s="1"/>
  <c r="BMY22" i="18" s="1"/>
  <c r="BLS32" i="18"/>
  <c r="BMY4" i="18"/>
  <c r="BKP21" i="18"/>
  <c r="BLS5" i="18" l="1"/>
  <c r="BLK16" i="18"/>
  <c r="BMA38" i="18"/>
  <c r="BMI37" i="18"/>
  <c r="BNG22" i="18"/>
  <c r="BNO22" i="18" s="1"/>
  <c r="BNW22" i="18" s="1"/>
  <c r="BOE22" i="18" s="1"/>
  <c r="BOM22" i="18" s="1"/>
  <c r="BOU22" i="18" s="1"/>
  <c r="BPC22" i="18" s="1"/>
  <c r="BPK22" i="18" s="1"/>
  <c r="BMI32" i="18"/>
  <c r="BMY21" i="18"/>
  <c r="BNG21" i="18" s="1"/>
  <c r="BMQ32" i="18"/>
  <c r="BNG4" i="18"/>
  <c r="BKR38" i="18"/>
  <c r="BKQ38" i="18"/>
  <c r="BKT37" i="18"/>
  <c r="BKS32" i="18"/>
  <c r="BKR32" i="18"/>
  <c r="BKQ32" i="18"/>
  <c r="BKP32" i="18"/>
  <c r="BKO32" i="18"/>
  <c r="BKN32" i="18"/>
  <c r="BKT31" i="18"/>
  <c r="BKT30" i="18"/>
  <c r="BKT28" i="18"/>
  <c r="BKT27" i="18"/>
  <c r="BKT26" i="18"/>
  <c r="BKT25" i="18"/>
  <c r="BKT24" i="18"/>
  <c r="BKT23" i="18"/>
  <c r="BKT22" i="18"/>
  <c r="BKT21" i="18"/>
  <c r="BKS16" i="18"/>
  <c r="BKR16" i="18"/>
  <c r="BKQ16" i="18"/>
  <c r="BKP16" i="18"/>
  <c r="BKO16" i="18"/>
  <c r="BKN16" i="18"/>
  <c r="BKT15" i="18"/>
  <c r="BKT14" i="18"/>
  <c r="BKT13" i="18"/>
  <c r="BKT12" i="18"/>
  <c r="BKT11" i="18"/>
  <c r="BKT10" i="18"/>
  <c r="BKT8" i="18"/>
  <c r="BKT7" i="18"/>
  <c r="BKT6" i="18"/>
  <c r="BKT5" i="18"/>
  <c r="BKT4" i="18"/>
  <c r="BPS22" i="18" l="1"/>
  <c r="BQA22" i="18" s="1"/>
  <c r="BMA5" i="18"/>
  <c r="BLS16" i="18"/>
  <c r="BMI38" i="18"/>
  <c r="BMQ37" i="18"/>
  <c r="BNO21" i="18"/>
  <c r="BNG32" i="18"/>
  <c r="BMY32" i="18"/>
  <c r="BNO4" i="18"/>
  <c r="BKT16" i="18"/>
  <c r="BKT32" i="18"/>
  <c r="BKT38" i="18"/>
  <c r="BNO32" i="18" l="1"/>
  <c r="BNW21" i="18"/>
  <c r="BQI22" i="18"/>
  <c r="BMI5" i="18"/>
  <c r="BMA16" i="18"/>
  <c r="BNW4" i="18"/>
  <c r="BMQ38" i="18"/>
  <c r="BMY37" i="18"/>
  <c r="BKJ38" i="18"/>
  <c r="BKI38" i="18"/>
  <c r="BKL37" i="18"/>
  <c r="BKK32" i="18"/>
  <c r="BKJ32" i="18"/>
  <c r="BKI32" i="18"/>
  <c r="BKH32" i="18"/>
  <c r="BKG32" i="18"/>
  <c r="BKF32" i="18"/>
  <c r="BKL31" i="18"/>
  <c r="BKL30" i="18"/>
  <c r="BKL28" i="18"/>
  <c r="BKL27" i="18"/>
  <c r="BKL26" i="18"/>
  <c r="BKL25" i="18"/>
  <c r="BKL24" i="18"/>
  <c r="BKL23" i="18"/>
  <c r="BKL22" i="18"/>
  <c r="BKL21" i="18"/>
  <c r="BKK16" i="18"/>
  <c r="BKJ16" i="18"/>
  <c r="BKI16" i="18"/>
  <c r="BKH16" i="18"/>
  <c r="BKG16" i="18"/>
  <c r="BKF16" i="18"/>
  <c r="BKL15" i="18"/>
  <c r="BKL14" i="18"/>
  <c r="BKL13" i="18"/>
  <c r="BKL12" i="18"/>
  <c r="BKL11" i="18"/>
  <c r="BKL10" i="18"/>
  <c r="BKL8" i="18"/>
  <c r="BKL7" i="18"/>
  <c r="BKL6" i="18"/>
  <c r="BKL5" i="18"/>
  <c r="BKL4" i="18"/>
  <c r="BQQ22" i="18" l="1"/>
  <c r="BQR22" i="18" s="1"/>
  <c r="BOE4" i="18"/>
  <c r="BMQ5" i="18"/>
  <c r="BMI16" i="18"/>
  <c r="BOE21" i="18"/>
  <c r="BNW32" i="18"/>
  <c r="BMY38" i="18"/>
  <c r="BNG37" i="18"/>
  <c r="BKL32" i="18"/>
  <c r="BKL16" i="18"/>
  <c r="BKL38" i="18"/>
  <c r="BOM4" i="18" l="1"/>
  <c r="BOE32" i="18"/>
  <c r="BOM21" i="18"/>
  <c r="BMY5" i="18"/>
  <c r="BMQ16" i="18"/>
  <c r="BNG38" i="18"/>
  <c r="BNO37" i="18"/>
  <c r="BKB38" i="18"/>
  <c r="BKA38" i="18"/>
  <c r="BKD37" i="18"/>
  <c r="BKC32" i="18"/>
  <c r="BKB32" i="18"/>
  <c r="BKA32" i="18"/>
  <c r="BJZ32" i="18"/>
  <c r="BJY32" i="18"/>
  <c r="BJX32" i="18"/>
  <c r="BKD31" i="18"/>
  <c r="BKD30" i="18"/>
  <c r="BKD28" i="18"/>
  <c r="BKD27" i="18"/>
  <c r="BKD26" i="18"/>
  <c r="BKD25" i="18"/>
  <c r="BKD24" i="18"/>
  <c r="BKD23" i="18"/>
  <c r="BKD22" i="18"/>
  <c r="BKD21" i="18"/>
  <c r="BKC16" i="18"/>
  <c r="BKB16" i="18"/>
  <c r="BKA16" i="18"/>
  <c r="BJZ16" i="18"/>
  <c r="BJY16" i="18"/>
  <c r="BJX16" i="18"/>
  <c r="BKD15" i="18"/>
  <c r="BKD14" i="18"/>
  <c r="BKD13" i="18"/>
  <c r="BKD12" i="18"/>
  <c r="BKD11" i="18"/>
  <c r="BKD10" i="18"/>
  <c r="BKD8" i="18"/>
  <c r="BKD7" i="18"/>
  <c r="BKD6" i="18"/>
  <c r="BKD5" i="18"/>
  <c r="BKD4" i="18"/>
  <c r="BNG5" i="18" l="1"/>
  <c r="BMY16" i="18"/>
  <c r="BOU21" i="18"/>
  <c r="BOM32" i="18"/>
  <c r="BOU4" i="18"/>
  <c r="BNO38" i="18"/>
  <c r="BNW37" i="18"/>
  <c r="BKD16" i="18"/>
  <c r="BKD32" i="18"/>
  <c r="BKD38" i="18"/>
  <c r="BPC21" i="18" l="1"/>
  <c r="BOU32" i="18"/>
  <c r="BNW38" i="18"/>
  <c r="BOE37" i="18"/>
  <c r="BPC4" i="18"/>
  <c r="BNO5" i="18"/>
  <c r="BNG16" i="18"/>
  <c r="BJK24" i="18"/>
  <c r="BNW5" i="18" l="1"/>
  <c r="BNO16" i="18"/>
  <c r="BOE38" i="18"/>
  <c r="BOM37" i="18"/>
  <c r="BPK4" i="18"/>
  <c r="BPK21" i="18"/>
  <c r="BPC32" i="18"/>
  <c r="BJT38" i="18"/>
  <c r="BJS38" i="18"/>
  <c r="BJV37" i="18"/>
  <c r="BJU32" i="18"/>
  <c r="BJT32" i="18"/>
  <c r="BJS32" i="18"/>
  <c r="BJR32" i="18"/>
  <c r="BJQ32" i="18"/>
  <c r="BJP32" i="18"/>
  <c r="BJV31" i="18"/>
  <c r="BJV30" i="18"/>
  <c r="BJV28" i="18"/>
  <c r="BJV27" i="18"/>
  <c r="BJV26" i="18"/>
  <c r="BJV25" i="18"/>
  <c r="BJV24" i="18"/>
  <c r="BJV23" i="18"/>
  <c r="BJV22" i="18"/>
  <c r="BJV21" i="18"/>
  <c r="BJU16" i="18"/>
  <c r="BJT16" i="18"/>
  <c r="BJS16" i="18"/>
  <c r="BJR16" i="18"/>
  <c r="BJQ16" i="18"/>
  <c r="BJP16" i="18"/>
  <c r="BJV15" i="18"/>
  <c r="BJV14" i="18"/>
  <c r="BJV13" i="18"/>
  <c r="BJV12" i="18"/>
  <c r="BJV11" i="18"/>
  <c r="BJV10" i="18"/>
  <c r="BJV8" i="18"/>
  <c r="BJV7" i="18"/>
  <c r="BJV6" i="18"/>
  <c r="BJV5" i="18"/>
  <c r="BJV4" i="18"/>
  <c r="BPS4" i="18" l="1"/>
  <c r="BOM38" i="18"/>
  <c r="BOU37" i="18"/>
  <c r="BPS21" i="18"/>
  <c r="BPK32" i="18"/>
  <c r="BOE5" i="18"/>
  <c r="BNW16" i="18"/>
  <c r="BJV32" i="18"/>
  <c r="BJV16" i="18"/>
  <c r="BJV38" i="18"/>
  <c r="BOU38" i="18" l="1"/>
  <c r="BPC37" i="18"/>
  <c r="BQA4" i="18"/>
  <c r="BQI4" i="18" s="1"/>
  <c r="BOM5" i="18"/>
  <c r="BOE16" i="18"/>
  <c r="BQA21" i="18"/>
  <c r="BPS32" i="18"/>
  <c r="BJL38" i="18"/>
  <c r="BJK38" i="18"/>
  <c r="BJN37" i="18"/>
  <c r="BJM32" i="18"/>
  <c r="BJL32" i="18"/>
  <c r="BJK32" i="18"/>
  <c r="BJJ32" i="18"/>
  <c r="BJI32" i="18"/>
  <c r="BJH32" i="18"/>
  <c r="BJN31" i="18"/>
  <c r="BJN30" i="18"/>
  <c r="BJN28" i="18"/>
  <c r="BJN27" i="18"/>
  <c r="BJN26" i="18"/>
  <c r="BJN25" i="18"/>
  <c r="BJN24" i="18"/>
  <c r="BJN23" i="18"/>
  <c r="BJN22" i="18"/>
  <c r="BJN21" i="18"/>
  <c r="BJM16" i="18"/>
  <c r="BJL16" i="18"/>
  <c r="BJK16" i="18"/>
  <c r="BJJ16" i="18"/>
  <c r="BJI16" i="18"/>
  <c r="BJH16" i="18"/>
  <c r="BJN15" i="18"/>
  <c r="BJN14" i="18"/>
  <c r="BJN13" i="18"/>
  <c r="BJN12" i="18"/>
  <c r="BJN11" i="18"/>
  <c r="BJN10" i="18"/>
  <c r="BJN8" i="18"/>
  <c r="BJN7" i="18"/>
  <c r="BJN6" i="18"/>
  <c r="BJN5" i="18"/>
  <c r="BJN4" i="18"/>
  <c r="BQQ4" i="18" l="1"/>
  <c r="BQR4" i="18" s="1"/>
  <c r="BOU5" i="18"/>
  <c r="BOM16" i="18"/>
  <c r="BQI21" i="18"/>
  <c r="BQA32" i="18"/>
  <c r="BPC38" i="18"/>
  <c r="BPK37" i="18"/>
  <c r="BJN16" i="18"/>
  <c r="BJN32" i="18"/>
  <c r="BJN38" i="18"/>
  <c r="BPK38" i="18" l="1"/>
  <c r="BPS37" i="18"/>
  <c r="BQQ21" i="18"/>
  <c r="BQI32" i="18"/>
  <c r="BPC5" i="18"/>
  <c r="BOU16" i="18"/>
  <c r="BJD38" i="18"/>
  <c r="BJC38" i="18"/>
  <c r="BJF37" i="18"/>
  <c r="BJF38" i="18" s="1"/>
  <c r="BJE32" i="18"/>
  <c r="BJD32" i="18"/>
  <c r="BJC32" i="18"/>
  <c r="BJB32" i="18"/>
  <c r="BJA32" i="18"/>
  <c r="BIZ32" i="18"/>
  <c r="BJF31" i="18"/>
  <c r="BJF30" i="18"/>
  <c r="BJF28" i="18"/>
  <c r="BJF27" i="18"/>
  <c r="BJF26" i="18"/>
  <c r="BJF25" i="18"/>
  <c r="BJF24" i="18"/>
  <c r="BJF23" i="18"/>
  <c r="BJF22" i="18"/>
  <c r="BJF21" i="18"/>
  <c r="BJE16" i="18"/>
  <c r="BJD16" i="18"/>
  <c r="BJC16" i="18"/>
  <c r="BJB16" i="18"/>
  <c r="BJA16" i="18"/>
  <c r="BIZ16" i="18"/>
  <c r="BJF15" i="18"/>
  <c r="BJF14" i="18"/>
  <c r="BJF13" i="18"/>
  <c r="BJF12" i="18"/>
  <c r="BJF11" i="18"/>
  <c r="BJF10" i="18"/>
  <c r="BJF8" i="18"/>
  <c r="BJF7" i="18"/>
  <c r="BJF6" i="18"/>
  <c r="BJF5" i="18"/>
  <c r="BJF4" i="18"/>
  <c r="BQQ32" i="18" l="1"/>
  <c r="BQR21" i="18"/>
  <c r="BQR32" i="18" s="1"/>
  <c r="BPK5" i="18"/>
  <c r="BPC16" i="18"/>
  <c r="BPS38" i="18"/>
  <c r="BQA37" i="18"/>
  <c r="BJF16" i="18"/>
  <c r="BJF32" i="18"/>
  <c r="BQA38" i="18" l="1"/>
  <c r="BQI37" i="18"/>
  <c r="BPS5" i="18"/>
  <c r="BPK16" i="18"/>
  <c r="BIV38" i="18"/>
  <c r="BIU38" i="18"/>
  <c r="BIX37" i="18"/>
  <c r="BIW32" i="18"/>
  <c r="BIV32" i="18"/>
  <c r="BIU32" i="18"/>
  <c r="BIT32" i="18"/>
  <c r="BIS32" i="18"/>
  <c r="BIR32" i="18"/>
  <c r="BIX31" i="18"/>
  <c r="BIX30" i="18"/>
  <c r="BIX28" i="18"/>
  <c r="BIX27" i="18"/>
  <c r="BIX26" i="18"/>
  <c r="BIX25" i="18"/>
  <c r="BIX24" i="18"/>
  <c r="BIX23" i="18"/>
  <c r="BIX22" i="18"/>
  <c r="BIX21" i="18"/>
  <c r="BIW16" i="18"/>
  <c r="BIV16" i="18"/>
  <c r="BIU16" i="18"/>
  <c r="BIT16" i="18"/>
  <c r="BIS16" i="18"/>
  <c r="BIR16" i="18"/>
  <c r="BIX15" i="18"/>
  <c r="BIX14" i="18"/>
  <c r="BIX13" i="18"/>
  <c r="BIX12" i="18"/>
  <c r="BIX11" i="18"/>
  <c r="BIX10" i="18"/>
  <c r="BIX8" i="18"/>
  <c r="BIX7" i="18"/>
  <c r="BIX6" i="18"/>
  <c r="BIX5" i="18"/>
  <c r="BIX4" i="18"/>
  <c r="BQA5" i="18" l="1"/>
  <c r="BPS16" i="18"/>
  <c r="BQI38" i="18"/>
  <c r="BQQ37" i="18"/>
  <c r="BIX32" i="18"/>
  <c r="BIX16" i="18"/>
  <c r="BIX38" i="18"/>
  <c r="BQQ38" i="18" l="1"/>
  <c r="BQR37" i="18"/>
  <c r="BQR38" i="18" s="1"/>
  <c r="BQI5" i="18"/>
  <c r="BQA16" i="18"/>
  <c r="BIN38" i="18"/>
  <c r="BIM38" i="18"/>
  <c r="BIP37" i="18"/>
  <c r="BIO32" i="18"/>
  <c r="BIN32" i="18"/>
  <c r="BIM32" i="18"/>
  <c r="BIL32" i="18"/>
  <c r="BIK32" i="18"/>
  <c r="BIJ32" i="18"/>
  <c r="BIP31" i="18"/>
  <c r="BIP30" i="18"/>
  <c r="BIP28" i="18"/>
  <c r="BIP27" i="18"/>
  <c r="BIP26" i="18"/>
  <c r="BIP25" i="18"/>
  <c r="BIP24" i="18"/>
  <c r="BIP23" i="18"/>
  <c r="BIP22" i="18"/>
  <c r="BIP21" i="18"/>
  <c r="BIO16" i="18"/>
  <c r="BIM16" i="18"/>
  <c r="BIL16" i="18"/>
  <c r="BIK16" i="18"/>
  <c r="BIJ16" i="18"/>
  <c r="BIP15" i="18"/>
  <c r="BIP14" i="18"/>
  <c r="BIP13" i="18"/>
  <c r="BIP12" i="18"/>
  <c r="BIP11" i="18"/>
  <c r="BIP10" i="18"/>
  <c r="BIP8" i="18"/>
  <c r="BIP7" i="18"/>
  <c r="BIP6" i="18"/>
  <c r="BIP5" i="18"/>
  <c r="BIP4" i="18"/>
  <c r="BQQ5" i="18" l="1"/>
  <c r="BQI16" i="18"/>
  <c r="BIP16" i="18"/>
  <c r="BIP32" i="18"/>
  <c r="BIN16" i="18"/>
  <c r="BIP38" i="18"/>
  <c r="BQQ16" i="18" l="1"/>
  <c r="BQR5" i="18"/>
  <c r="BQR16" i="18" s="1"/>
  <c r="BIF21" i="18"/>
  <c r="BIF4" i="18"/>
  <c r="BIF38" i="18" l="1"/>
  <c r="BIE38" i="18"/>
  <c r="BIH37" i="18"/>
  <c r="BIG32" i="18"/>
  <c r="BIF32" i="18"/>
  <c r="BIE32" i="18"/>
  <c r="BID32" i="18"/>
  <c r="BIC32" i="18"/>
  <c r="BIB32" i="18"/>
  <c r="BIH31" i="18"/>
  <c r="BIH30" i="18"/>
  <c r="BIH28" i="18"/>
  <c r="BIH27" i="18"/>
  <c r="BIH26" i="18"/>
  <c r="BIH25" i="18"/>
  <c r="BIH24" i="18"/>
  <c r="BIH23" i="18"/>
  <c r="BIH22" i="18"/>
  <c r="BIH21" i="18"/>
  <c r="BIG16" i="18"/>
  <c r="BIF16" i="18"/>
  <c r="BIE16" i="18"/>
  <c r="BID16" i="18"/>
  <c r="BIC16" i="18"/>
  <c r="BIB16" i="18"/>
  <c r="BIH15" i="18"/>
  <c r="BIH14" i="18"/>
  <c r="BIH13" i="18"/>
  <c r="BIH12" i="18"/>
  <c r="BIH11" i="18"/>
  <c r="BIH10" i="18"/>
  <c r="BIH8" i="18"/>
  <c r="BIH7" i="18"/>
  <c r="BIH6" i="18"/>
  <c r="BIH5" i="18"/>
  <c r="BIH4" i="18"/>
  <c r="BIH32" i="18" l="1"/>
  <c r="BIH38" i="18"/>
  <c r="BIH16" i="18"/>
  <c r="BHX38" i="18" l="1"/>
  <c r="BHW38" i="18"/>
  <c r="BHZ37" i="18"/>
  <c r="BHY32" i="18"/>
  <c r="BHX32" i="18"/>
  <c r="BHV32" i="18"/>
  <c r="BHU32" i="18"/>
  <c r="BHT32" i="18"/>
  <c r="BHZ31" i="18"/>
  <c r="BHZ30" i="18"/>
  <c r="BHZ28" i="18"/>
  <c r="BHZ27" i="18"/>
  <c r="BHZ26" i="18"/>
  <c r="BHZ25" i="18"/>
  <c r="BHZ24" i="18"/>
  <c r="BHZ23" i="18"/>
  <c r="BHZ22" i="18"/>
  <c r="BHW32" i="18"/>
  <c r="BHZ21" i="18"/>
  <c r="BHY16" i="18"/>
  <c r="BHX16" i="18"/>
  <c r="BHW16" i="18"/>
  <c r="BHV16" i="18"/>
  <c r="BHU16" i="18"/>
  <c r="BHT16" i="18"/>
  <c r="BHZ15" i="18"/>
  <c r="BHZ14" i="18"/>
  <c r="BHZ13" i="18"/>
  <c r="BHZ12" i="18"/>
  <c r="BHZ11" i="18"/>
  <c r="BHZ10" i="18"/>
  <c r="BHZ8" i="18"/>
  <c r="BHZ7" i="18"/>
  <c r="BHZ6" i="18"/>
  <c r="BHZ5" i="18"/>
  <c r="BHZ4" i="18"/>
  <c r="BHZ16" i="18" l="1"/>
  <c r="BHZ32" i="18"/>
  <c r="BHZ38" i="18"/>
  <c r="BHO22" i="18"/>
  <c r="BHP38" i="18" l="1"/>
  <c r="BHO38" i="18"/>
  <c r="BHR37" i="18"/>
  <c r="BHQ32" i="18"/>
  <c r="BHP32" i="18"/>
  <c r="BHO32" i="18"/>
  <c r="BHN32" i="18"/>
  <c r="BHM32" i="18"/>
  <c r="BHL32" i="18"/>
  <c r="BHR31" i="18"/>
  <c r="BHR30" i="18"/>
  <c r="BHR28" i="18"/>
  <c r="BHR27" i="18"/>
  <c r="BHR26" i="18"/>
  <c r="BHR25" i="18"/>
  <c r="BHR24" i="18"/>
  <c r="BHR23" i="18"/>
  <c r="BHR22" i="18"/>
  <c r="BHR21" i="18"/>
  <c r="BHQ16" i="18"/>
  <c r="BHP16" i="18"/>
  <c r="BHO16" i="18"/>
  <c r="BHN16" i="18"/>
  <c r="BHM16" i="18"/>
  <c r="BHL16" i="18"/>
  <c r="BHR15" i="18"/>
  <c r="BHR14" i="18"/>
  <c r="BHR13" i="18"/>
  <c r="BHR12" i="18"/>
  <c r="BHR11" i="18"/>
  <c r="BHR10" i="18"/>
  <c r="BHR8" i="18"/>
  <c r="BHR7" i="18"/>
  <c r="BHR6" i="18"/>
  <c r="BHR5" i="18"/>
  <c r="BHR4" i="18"/>
  <c r="BHR32" i="18" l="1"/>
  <c r="BHR16" i="18"/>
  <c r="BHR38" i="18"/>
  <c r="BHH38" i="18" l="1"/>
  <c r="BHG38" i="18"/>
  <c r="BHJ37" i="18"/>
  <c r="BHI32" i="18"/>
  <c r="BHH32" i="18"/>
  <c r="BHG32" i="18"/>
  <c r="BHF32" i="18"/>
  <c r="BHE32" i="18"/>
  <c r="BHD32" i="18"/>
  <c r="BHJ31" i="18"/>
  <c r="BHJ30" i="18"/>
  <c r="BHJ28" i="18"/>
  <c r="BHJ27" i="18"/>
  <c r="BHJ26" i="18"/>
  <c r="BHJ25" i="18"/>
  <c r="BHJ24" i="18"/>
  <c r="BHJ23" i="18"/>
  <c r="BHJ22" i="18"/>
  <c r="BHJ21" i="18"/>
  <c r="BHI16" i="18"/>
  <c r="BHH16" i="18"/>
  <c r="BHG16" i="18"/>
  <c r="BHF16" i="18"/>
  <c r="BHE16" i="18"/>
  <c r="BHD16" i="18"/>
  <c r="BHJ15" i="18"/>
  <c r="BHJ14" i="18"/>
  <c r="BHJ13" i="18"/>
  <c r="BHJ12" i="18"/>
  <c r="BHJ11" i="18"/>
  <c r="BHJ10" i="18"/>
  <c r="BHJ8" i="18"/>
  <c r="BHJ7" i="18"/>
  <c r="BHJ6" i="18"/>
  <c r="BHJ5" i="18"/>
  <c r="BHJ4" i="18"/>
  <c r="BHJ32" i="18" l="1"/>
  <c r="BHJ16" i="18"/>
  <c r="BHJ38" i="18"/>
  <c r="BGZ38" i="18" l="1"/>
  <c r="BGY38" i="18"/>
  <c r="BHB37" i="18"/>
  <c r="BHA32" i="18"/>
  <c r="BGZ32" i="18"/>
  <c r="BGY32" i="18"/>
  <c r="BGX32" i="18"/>
  <c r="BGW32" i="18"/>
  <c r="BGV32" i="18"/>
  <c r="BHB31" i="18"/>
  <c r="BHB30" i="18"/>
  <c r="BHB28" i="18"/>
  <c r="BHB27" i="18"/>
  <c r="BHB26" i="18"/>
  <c r="BHB25" i="18"/>
  <c r="BHB24" i="18"/>
  <c r="BHB23" i="18"/>
  <c r="BHB22" i="18"/>
  <c r="BHB21" i="18"/>
  <c r="BHA16" i="18"/>
  <c r="BGZ16" i="18"/>
  <c r="BGY16" i="18"/>
  <c r="BGX16" i="18"/>
  <c r="BGW16" i="18"/>
  <c r="BGV16" i="18"/>
  <c r="BHB15" i="18"/>
  <c r="BHB14" i="18"/>
  <c r="BHB13" i="18"/>
  <c r="BHB12" i="18"/>
  <c r="BHB11" i="18"/>
  <c r="BHB10" i="18"/>
  <c r="BHB8" i="18"/>
  <c r="BHB7" i="18"/>
  <c r="BHB6" i="18"/>
  <c r="BHB5" i="18"/>
  <c r="BHB4" i="18"/>
  <c r="BHB32" i="18" l="1"/>
  <c r="BHB16" i="18"/>
  <c r="BHB38" i="18"/>
  <c r="BGR38" i="18" l="1"/>
  <c r="BGQ38" i="18"/>
  <c r="BGT37" i="18"/>
  <c r="BGS32" i="18"/>
  <c r="BGR32" i="18"/>
  <c r="BGQ32" i="18"/>
  <c r="BGP32" i="18"/>
  <c r="BGO32" i="18"/>
  <c r="BGN32" i="18"/>
  <c r="BGT31" i="18"/>
  <c r="BGT30" i="18"/>
  <c r="BGT28" i="18"/>
  <c r="BGT27" i="18"/>
  <c r="BGT26" i="18"/>
  <c r="BGT25" i="18"/>
  <c r="BGT24" i="18"/>
  <c r="BGT23" i="18"/>
  <c r="BGT22" i="18"/>
  <c r="BGT21" i="18"/>
  <c r="BGS16" i="18"/>
  <c r="BGR16" i="18"/>
  <c r="BGQ16" i="18"/>
  <c r="BGP16" i="18"/>
  <c r="BGO16" i="18"/>
  <c r="BGN16" i="18"/>
  <c r="BGT15" i="18"/>
  <c r="BGT14" i="18"/>
  <c r="BGT13" i="18"/>
  <c r="BGT12" i="18"/>
  <c r="BGT11" i="18"/>
  <c r="BGT10" i="18"/>
  <c r="BGT8" i="18"/>
  <c r="BGT7" i="18"/>
  <c r="BGT6" i="18"/>
  <c r="BGT5" i="18"/>
  <c r="BGT4" i="18"/>
  <c r="BGT32" i="18" l="1"/>
  <c r="BGT16" i="18"/>
  <c r="BGT38" i="18"/>
  <c r="BGJ38" i="18" l="1"/>
  <c r="BGI38" i="18"/>
  <c r="BGL37" i="18"/>
  <c r="BGK32" i="18"/>
  <c r="BGJ32" i="18"/>
  <c r="BGI32" i="18"/>
  <c r="BGH32" i="18"/>
  <c r="BGG32" i="18"/>
  <c r="BGF32" i="18"/>
  <c r="BGL31" i="18"/>
  <c r="BGL30" i="18"/>
  <c r="BGL28" i="18"/>
  <c r="BGL27" i="18"/>
  <c r="BGL26" i="18"/>
  <c r="BGL25" i="18"/>
  <c r="BGL24" i="18"/>
  <c r="BGL23" i="18"/>
  <c r="BGL22" i="18"/>
  <c r="BGL21" i="18"/>
  <c r="BGK16" i="18"/>
  <c r="BGJ16" i="18"/>
  <c r="BGI16" i="18"/>
  <c r="BGH16" i="18"/>
  <c r="BGG16" i="18"/>
  <c r="BGF16" i="18"/>
  <c r="BGL15" i="18"/>
  <c r="BGL14" i="18"/>
  <c r="BGL13" i="18"/>
  <c r="BGL12" i="18"/>
  <c r="BGL11" i="18"/>
  <c r="BGL10" i="18"/>
  <c r="BGL8" i="18"/>
  <c r="BGL7" i="18"/>
  <c r="BGL6" i="18"/>
  <c r="BGL5" i="18"/>
  <c r="BGL4" i="18"/>
  <c r="BGL32" i="18" l="1"/>
  <c r="BGL16" i="18"/>
  <c r="BGL38" i="18"/>
  <c r="BGB38" i="18"/>
  <c r="BGA38" i="18"/>
  <c r="BGD37" i="18"/>
  <c r="BGC32" i="18"/>
  <c r="BGB32" i="18"/>
  <c r="BGA32" i="18"/>
  <c r="BFZ32" i="18"/>
  <c r="BFY32" i="18"/>
  <c r="BFX32" i="18"/>
  <c r="BGD31" i="18"/>
  <c r="BGD30" i="18"/>
  <c r="BGD28" i="18"/>
  <c r="BGD27" i="18"/>
  <c r="BGD26" i="18"/>
  <c r="BGD25" i="18"/>
  <c r="BGD24" i="18"/>
  <c r="BGD23" i="18"/>
  <c r="BGD22" i="18"/>
  <c r="BGD21" i="18"/>
  <c r="BGC16" i="18"/>
  <c r="BGB16" i="18"/>
  <c r="BFZ16" i="18"/>
  <c r="BFY16" i="18"/>
  <c r="BFX16" i="18"/>
  <c r="BGD15" i="18"/>
  <c r="BGD14" i="18"/>
  <c r="BGD13" i="18"/>
  <c r="BGA16" i="18"/>
  <c r="BGD12" i="18"/>
  <c r="BGD11" i="18"/>
  <c r="BGD10" i="18"/>
  <c r="BGD8" i="18"/>
  <c r="BGD7" i="18"/>
  <c r="BGD6" i="18"/>
  <c r="BGD5" i="18"/>
  <c r="BGD4" i="18"/>
  <c r="BGD16" i="18" l="1"/>
  <c r="BGD32" i="18"/>
  <c r="BGD38" i="18"/>
  <c r="BFS13" i="18" l="1"/>
  <c r="BFT38" i="18" l="1"/>
  <c r="BFS38" i="18"/>
  <c r="BFV37" i="18"/>
  <c r="BFU32" i="18"/>
  <c r="BFT32" i="18"/>
  <c r="BFS32" i="18"/>
  <c r="BFR32" i="18"/>
  <c r="BFQ32" i="18"/>
  <c r="BFP32" i="18"/>
  <c r="BFV31" i="18"/>
  <c r="BFV30" i="18"/>
  <c r="BFV28" i="18"/>
  <c r="BFV27" i="18"/>
  <c r="BFV26" i="18"/>
  <c r="BFV25" i="18"/>
  <c r="BFV24" i="18"/>
  <c r="BFV23" i="18"/>
  <c r="BFV22" i="18"/>
  <c r="BFV21" i="18"/>
  <c r="BFU16" i="18"/>
  <c r="BFT16" i="18"/>
  <c r="BFS16" i="18"/>
  <c r="BFR16" i="18"/>
  <c r="BFQ16" i="18"/>
  <c r="BFP16" i="18"/>
  <c r="BFV15" i="18"/>
  <c r="BFV14" i="18"/>
  <c r="BFV13" i="18"/>
  <c r="BFV12" i="18"/>
  <c r="BFV11" i="18"/>
  <c r="BFV10" i="18"/>
  <c r="BFV8" i="18"/>
  <c r="BFV7" i="18"/>
  <c r="BFV6" i="18"/>
  <c r="BFV5" i="18"/>
  <c r="BFV4" i="18"/>
  <c r="BFV16" i="18" l="1"/>
  <c r="BFV32" i="18"/>
  <c r="BFV38" i="18"/>
  <c r="BFL38" i="18" l="1"/>
  <c r="BFK38" i="18"/>
  <c r="BFN37" i="18"/>
  <c r="BFM32" i="18"/>
  <c r="BFL32" i="18"/>
  <c r="BFK32" i="18"/>
  <c r="BFJ32" i="18"/>
  <c r="BFI32" i="18"/>
  <c r="BFH32" i="18"/>
  <c r="BFN31" i="18"/>
  <c r="BFN30" i="18"/>
  <c r="BFN28" i="18"/>
  <c r="BFN27" i="18"/>
  <c r="BFN26" i="18"/>
  <c r="BFN25" i="18"/>
  <c r="BFN24" i="18"/>
  <c r="BFN23" i="18"/>
  <c r="BFN22" i="18"/>
  <c r="BFN21" i="18"/>
  <c r="BFM16" i="18"/>
  <c r="BFL16" i="18"/>
  <c r="BFK16" i="18"/>
  <c r="BFJ16" i="18"/>
  <c r="BFI16" i="18"/>
  <c r="BFH16" i="18"/>
  <c r="BFN15" i="18"/>
  <c r="BFN14" i="18"/>
  <c r="BFN13" i="18"/>
  <c r="BFN12" i="18"/>
  <c r="BFN11" i="18"/>
  <c r="BFN10" i="18"/>
  <c r="BFN8" i="18"/>
  <c r="BFN7" i="18"/>
  <c r="BFN6" i="18"/>
  <c r="BFN5" i="18"/>
  <c r="BFN4" i="18"/>
  <c r="BFN16" i="18" l="1"/>
  <c r="BFN32" i="18"/>
  <c r="BFN38" i="18"/>
  <c r="BFD38" i="18" l="1"/>
  <c r="BFC38" i="18"/>
  <c r="BFF37" i="18"/>
  <c r="BFE32" i="18"/>
  <c r="BFD32" i="18"/>
  <c r="BFC32" i="18"/>
  <c r="BFB32" i="18"/>
  <c r="BFA32" i="18"/>
  <c r="BEZ32" i="18"/>
  <c r="BFF31" i="18"/>
  <c r="BFF30" i="18"/>
  <c r="BFF28" i="18"/>
  <c r="BFF27" i="18"/>
  <c r="BFF26" i="18"/>
  <c r="BFF25" i="18"/>
  <c r="BFF24" i="18"/>
  <c r="BFF23" i="18"/>
  <c r="BFF22" i="18"/>
  <c r="BFF21" i="18"/>
  <c r="BFE16" i="18"/>
  <c r="BFD16" i="18"/>
  <c r="BFC16" i="18"/>
  <c r="BFB16" i="18"/>
  <c r="BFA16" i="18"/>
  <c r="BEZ16" i="18"/>
  <c r="BFF15" i="18"/>
  <c r="BFF14" i="18"/>
  <c r="BFF13" i="18"/>
  <c r="BFF12" i="18"/>
  <c r="BFF11" i="18"/>
  <c r="BFF10" i="18"/>
  <c r="BFF8" i="18"/>
  <c r="BFF7" i="18"/>
  <c r="BFF6" i="18"/>
  <c r="BFF5" i="18"/>
  <c r="BFF4" i="18"/>
  <c r="BFF16" i="18" l="1"/>
  <c r="BFF32" i="18"/>
  <c r="BFF38" i="18"/>
  <c r="BEV38" i="18" l="1"/>
  <c r="BEU38" i="18"/>
  <c r="BEX37" i="18"/>
  <c r="BEX38" i="18" s="1"/>
  <c r="BEW32" i="18"/>
  <c r="BEV32" i="18"/>
  <c r="BEU32" i="18"/>
  <c r="BET32" i="18"/>
  <c r="BES32" i="18"/>
  <c r="BER32" i="18"/>
  <c r="BEX31" i="18"/>
  <c r="BEX30" i="18"/>
  <c r="BEX28" i="18"/>
  <c r="BEX27" i="18"/>
  <c r="BEX26" i="18"/>
  <c r="BEX25" i="18"/>
  <c r="BEX24" i="18"/>
  <c r="BEX23" i="18"/>
  <c r="BEX22" i="18"/>
  <c r="BEX21" i="18"/>
  <c r="BEW16" i="18"/>
  <c r="BEV16" i="18"/>
  <c r="BEU16" i="18"/>
  <c r="BET16" i="18"/>
  <c r="BES16" i="18"/>
  <c r="BER16" i="18"/>
  <c r="BEX15" i="18"/>
  <c r="BEX14" i="18"/>
  <c r="BEX13" i="18"/>
  <c r="BEX12" i="18"/>
  <c r="BEX11" i="18"/>
  <c r="BEX10" i="18"/>
  <c r="BEX8" i="18"/>
  <c r="BEX7" i="18"/>
  <c r="BEX6" i="18"/>
  <c r="BEX5" i="18"/>
  <c r="BEX4" i="18"/>
  <c r="BEX32" i="18" l="1"/>
  <c r="BEX16" i="18"/>
  <c r="BEN38" i="18" l="1"/>
  <c r="BEM38" i="18"/>
  <c r="BEP37" i="18"/>
  <c r="BEP38" i="18" s="1"/>
  <c r="BEO32" i="18"/>
  <c r="BEN32" i="18"/>
  <c r="BEM32" i="18"/>
  <c r="BEL32" i="18"/>
  <c r="BEK32" i="18"/>
  <c r="BEJ32" i="18"/>
  <c r="BEP31" i="18"/>
  <c r="BEQ31" i="18" s="1"/>
  <c r="BEY31" i="18" s="1"/>
  <c r="BFG31" i="18" s="1"/>
  <c r="BFO31" i="18" s="1"/>
  <c r="BFW31" i="18" s="1"/>
  <c r="BGE31" i="18" s="1"/>
  <c r="BGM31" i="18" s="1"/>
  <c r="BGU31" i="18" s="1"/>
  <c r="BHC31" i="18" s="1"/>
  <c r="BHK31" i="18" s="1"/>
  <c r="BHS31" i="18" s="1"/>
  <c r="BIA31" i="18" s="1"/>
  <c r="BII31" i="18" s="1"/>
  <c r="BIQ31" i="18" s="1"/>
  <c r="BIY31" i="18" s="1"/>
  <c r="BJG31" i="18" s="1"/>
  <c r="BJO31" i="18" s="1"/>
  <c r="BJW31" i="18" s="1"/>
  <c r="BKE31" i="18" s="1"/>
  <c r="BKM31" i="18" s="1"/>
  <c r="BKU31" i="18" s="1"/>
  <c r="BEP30" i="18"/>
  <c r="BEQ30" i="18" s="1"/>
  <c r="BEY30" i="18" s="1"/>
  <c r="BFG30" i="18" s="1"/>
  <c r="BFO30" i="18" s="1"/>
  <c r="BFW30" i="18" s="1"/>
  <c r="BGE30" i="18" s="1"/>
  <c r="BGM30" i="18" s="1"/>
  <c r="BGU30" i="18" s="1"/>
  <c r="BHC30" i="18" s="1"/>
  <c r="BHK30" i="18" s="1"/>
  <c r="BHS30" i="18" s="1"/>
  <c r="BIA30" i="18" s="1"/>
  <c r="BII30" i="18" s="1"/>
  <c r="BIQ30" i="18" s="1"/>
  <c r="BIY30" i="18" s="1"/>
  <c r="BJG30" i="18" s="1"/>
  <c r="BJO30" i="18" s="1"/>
  <c r="BJW30" i="18" s="1"/>
  <c r="BKE30" i="18" s="1"/>
  <c r="BKM30" i="18" s="1"/>
  <c r="BKU30" i="18" s="1"/>
  <c r="BEP28" i="18"/>
  <c r="BEQ28" i="18" s="1"/>
  <c r="BEY28" i="18" s="1"/>
  <c r="BFG28" i="18" s="1"/>
  <c r="BFO28" i="18" s="1"/>
  <c r="BFW28" i="18" s="1"/>
  <c r="BGE28" i="18" s="1"/>
  <c r="BGM28" i="18" s="1"/>
  <c r="BGU28" i="18" s="1"/>
  <c r="BHC28" i="18" s="1"/>
  <c r="BHK28" i="18" s="1"/>
  <c r="BHS28" i="18" s="1"/>
  <c r="BIA28" i="18" s="1"/>
  <c r="BII28" i="18" s="1"/>
  <c r="BIQ28" i="18" s="1"/>
  <c r="BIY28" i="18" s="1"/>
  <c r="BJG28" i="18" s="1"/>
  <c r="BJO28" i="18" s="1"/>
  <c r="BJW28" i="18" s="1"/>
  <c r="BKE28" i="18" s="1"/>
  <c r="BKM28" i="18" s="1"/>
  <c r="BKU28" i="18" s="1"/>
  <c r="BEP27" i="18"/>
  <c r="BEQ27" i="18" s="1"/>
  <c r="BEY27" i="18" s="1"/>
  <c r="BFG27" i="18" s="1"/>
  <c r="BFO27" i="18" s="1"/>
  <c r="BFW27" i="18" s="1"/>
  <c r="BGE27" i="18" s="1"/>
  <c r="BGM27" i="18" s="1"/>
  <c r="BGU27" i="18" s="1"/>
  <c r="BHC27" i="18" s="1"/>
  <c r="BHK27" i="18" s="1"/>
  <c r="BHS27" i="18" s="1"/>
  <c r="BIA27" i="18" s="1"/>
  <c r="BII27" i="18" s="1"/>
  <c r="BIQ27" i="18" s="1"/>
  <c r="BIY27" i="18" s="1"/>
  <c r="BJG27" i="18" s="1"/>
  <c r="BJO27" i="18" s="1"/>
  <c r="BJW27" i="18" s="1"/>
  <c r="BKE27" i="18" s="1"/>
  <c r="BKM27" i="18" s="1"/>
  <c r="BKU27" i="18" s="1"/>
  <c r="BEP26" i="18"/>
  <c r="BEQ26" i="18" s="1"/>
  <c r="BEY26" i="18" s="1"/>
  <c r="BFG26" i="18" s="1"/>
  <c r="BFO26" i="18" s="1"/>
  <c r="BFW26" i="18" s="1"/>
  <c r="BGE26" i="18" s="1"/>
  <c r="BGM26" i="18" s="1"/>
  <c r="BGU26" i="18" s="1"/>
  <c r="BHC26" i="18" s="1"/>
  <c r="BHK26" i="18" s="1"/>
  <c r="BHS26" i="18" s="1"/>
  <c r="BIA26" i="18" s="1"/>
  <c r="BII26" i="18" s="1"/>
  <c r="BIQ26" i="18" s="1"/>
  <c r="BIY26" i="18" s="1"/>
  <c r="BJG26" i="18" s="1"/>
  <c r="BJO26" i="18" s="1"/>
  <c r="BJW26" i="18" s="1"/>
  <c r="BKE26" i="18" s="1"/>
  <c r="BKM26" i="18" s="1"/>
  <c r="BKU26" i="18" s="1"/>
  <c r="BEP25" i="18"/>
  <c r="BEQ25" i="18" s="1"/>
  <c r="BEY25" i="18" s="1"/>
  <c r="BFG25" i="18" s="1"/>
  <c r="BFO25" i="18" s="1"/>
  <c r="BFW25" i="18" s="1"/>
  <c r="BGE25" i="18" s="1"/>
  <c r="BGM25" i="18" s="1"/>
  <c r="BGU25" i="18" s="1"/>
  <c r="BHC25" i="18" s="1"/>
  <c r="BHK25" i="18" s="1"/>
  <c r="BHS25" i="18" s="1"/>
  <c r="BIA25" i="18" s="1"/>
  <c r="BII25" i="18" s="1"/>
  <c r="BIQ25" i="18" s="1"/>
  <c r="BIY25" i="18" s="1"/>
  <c r="BJG25" i="18" s="1"/>
  <c r="BJO25" i="18" s="1"/>
  <c r="BJW25" i="18" s="1"/>
  <c r="BKE25" i="18" s="1"/>
  <c r="BKM25" i="18" s="1"/>
  <c r="BKU25" i="18" s="1"/>
  <c r="BEP24" i="18"/>
  <c r="BEQ24" i="18" s="1"/>
  <c r="BEY24" i="18" s="1"/>
  <c r="BFG24" i="18" s="1"/>
  <c r="BFO24" i="18" s="1"/>
  <c r="BFW24" i="18" s="1"/>
  <c r="BGE24" i="18" s="1"/>
  <c r="BGM24" i="18" s="1"/>
  <c r="BGU24" i="18" s="1"/>
  <c r="BHC24" i="18" s="1"/>
  <c r="BHK24" i="18" s="1"/>
  <c r="BHS24" i="18" s="1"/>
  <c r="BIA24" i="18" s="1"/>
  <c r="BII24" i="18" s="1"/>
  <c r="BIQ24" i="18" s="1"/>
  <c r="BIY24" i="18" s="1"/>
  <c r="BJG24" i="18" s="1"/>
  <c r="BJO24" i="18" s="1"/>
  <c r="BJW24" i="18" s="1"/>
  <c r="BEP23" i="18"/>
  <c r="BEQ23" i="18" s="1"/>
  <c r="BEY23" i="18" s="1"/>
  <c r="BFG23" i="18" s="1"/>
  <c r="BFO23" i="18" s="1"/>
  <c r="BFW23" i="18" s="1"/>
  <c r="BGE23" i="18" s="1"/>
  <c r="BGM23" i="18" s="1"/>
  <c r="BGU23" i="18" s="1"/>
  <c r="BHC23" i="18" s="1"/>
  <c r="BHK23" i="18" s="1"/>
  <c r="BHS23" i="18" s="1"/>
  <c r="BIA23" i="18" s="1"/>
  <c r="BII23" i="18" s="1"/>
  <c r="BIQ23" i="18" s="1"/>
  <c r="BIY23" i="18" s="1"/>
  <c r="BJG23" i="18" s="1"/>
  <c r="BJO23" i="18" s="1"/>
  <c r="BJW23" i="18" s="1"/>
  <c r="BKE23" i="18" s="1"/>
  <c r="BKM23" i="18" s="1"/>
  <c r="BKU23" i="18" s="1"/>
  <c r="BEP22" i="18"/>
  <c r="BEQ22" i="18" s="1"/>
  <c r="BEY22" i="18" s="1"/>
  <c r="BEP21" i="18"/>
  <c r="BEQ21" i="18" s="1"/>
  <c r="BEY21" i="18" s="1"/>
  <c r="BFG21" i="18" s="1"/>
  <c r="BEO16" i="18"/>
  <c r="BEN16" i="18"/>
  <c r="BEM16" i="18"/>
  <c r="BEL16" i="18"/>
  <c r="BEK16" i="18"/>
  <c r="BEJ16" i="18"/>
  <c r="BEP15" i="18"/>
  <c r="BEQ15" i="18" s="1"/>
  <c r="BEY15" i="18" s="1"/>
  <c r="BFG15" i="18" s="1"/>
  <c r="BFO15" i="18" s="1"/>
  <c r="BFW15" i="18" s="1"/>
  <c r="BGE15" i="18" s="1"/>
  <c r="BGM15" i="18" s="1"/>
  <c r="BGU15" i="18" s="1"/>
  <c r="BHC15" i="18" s="1"/>
  <c r="BHK15" i="18" s="1"/>
  <c r="BHS15" i="18" s="1"/>
  <c r="BIA15" i="18" s="1"/>
  <c r="BII15" i="18" s="1"/>
  <c r="BIQ15" i="18" s="1"/>
  <c r="BIY15" i="18" s="1"/>
  <c r="BJG15" i="18" s="1"/>
  <c r="BJO15" i="18" s="1"/>
  <c r="BJW15" i="18" s="1"/>
  <c r="BKE15" i="18" s="1"/>
  <c r="BKM15" i="18" s="1"/>
  <c r="BKU15" i="18" s="1"/>
  <c r="BEP14" i="18"/>
  <c r="BEQ14" i="18" s="1"/>
  <c r="BEY14" i="18" s="1"/>
  <c r="BFG14" i="18" s="1"/>
  <c r="BFO14" i="18" s="1"/>
  <c r="BFW14" i="18" s="1"/>
  <c r="BGE14" i="18" s="1"/>
  <c r="BGM14" i="18" s="1"/>
  <c r="BGU14" i="18" s="1"/>
  <c r="BHC14" i="18" s="1"/>
  <c r="BHK14" i="18" s="1"/>
  <c r="BHS14" i="18" s="1"/>
  <c r="BIA14" i="18" s="1"/>
  <c r="BII14" i="18" s="1"/>
  <c r="BIQ14" i="18" s="1"/>
  <c r="BIY14" i="18" s="1"/>
  <c r="BJG14" i="18" s="1"/>
  <c r="BJO14" i="18" s="1"/>
  <c r="BJW14" i="18" s="1"/>
  <c r="BKE14" i="18" s="1"/>
  <c r="BKM14" i="18" s="1"/>
  <c r="BKU14" i="18" s="1"/>
  <c r="BEP13" i="18"/>
  <c r="BEQ13" i="18" s="1"/>
  <c r="BEY13" i="18" s="1"/>
  <c r="BFG13" i="18" s="1"/>
  <c r="BFO13" i="18" s="1"/>
  <c r="BFW13" i="18" s="1"/>
  <c r="BGE13" i="18" s="1"/>
  <c r="BGM13" i="18" s="1"/>
  <c r="BGU13" i="18" s="1"/>
  <c r="BHC13" i="18" s="1"/>
  <c r="BHK13" i="18" s="1"/>
  <c r="BHS13" i="18" s="1"/>
  <c r="BIA13" i="18" s="1"/>
  <c r="BII13" i="18" s="1"/>
  <c r="BIQ13" i="18" s="1"/>
  <c r="BIY13" i="18" s="1"/>
  <c r="BJG13" i="18" s="1"/>
  <c r="BJO13" i="18" s="1"/>
  <c r="BJW13" i="18" s="1"/>
  <c r="BKE13" i="18" s="1"/>
  <c r="BKM13" i="18" s="1"/>
  <c r="BKU13" i="18" s="1"/>
  <c r="BEP12" i="18"/>
  <c r="BEQ12" i="18" s="1"/>
  <c r="BEY12" i="18" s="1"/>
  <c r="BFG12" i="18" s="1"/>
  <c r="BFO12" i="18" s="1"/>
  <c r="BFW12" i="18" s="1"/>
  <c r="BGE12" i="18" s="1"/>
  <c r="BGM12" i="18" s="1"/>
  <c r="BGU12" i="18" s="1"/>
  <c r="BHC12" i="18" s="1"/>
  <c r="BEP11" i="18"/>
  <c r="BEQ11" i="18" s="1"/>
  <c r="BEY11" i="18" s="1"/>
  <c r="BFG11" i="18" s="1"/>
  <c r="BFO11" i="18" s="1"/>
  <c r="BFW11" i="18" s="1"/>
  <c r="BGE11" i="18" s="1"/>
  <c r="BGM11" i="18" s="1"/>
  <c r="BGU11" i="18" s="1"/>
  <c r="BHC11" i="18" s="1"/>
  <c r="BHK11" i="18" s="1"/>
  <c r="BHS11" i="18" s="1"/>
  <c r="BIA11" i="18" s="1"/>
  <c r="BII11" i="18" s="1"/>
  <c r="BIQ11" i="18" s="1"/>
  <c r="BIY11" i="18" s="1"/>
  <c r="BJG11" i="18" s="1"/>
  <c r="BJO11" i="18" s="1"/>
  <c r="BJW11" i="18" s="1"/>
  <c r="BKE11" i="18" s="1"/>
  <c r="BKM11" i="18" s="1"/>
  <c r="BKU11" i="18" s="1"/>
  <c r="BEP10" i="18"/>
  <c r="BEQ10" i="18" s="1"/>
  <c r="BEY10" i="18" s="1"/>
  <c r="BFG10" i="18" s="1"/>
  <c r="BFO10" i="18" s="1"/>
  <c r="BFW10" i="18" s="1"/>
  <c r="BGE10" i="18" s="1"/>
  <c r="BGM10" i="18" s="1"/>
  <c r="BGU10" i="18" s="1"/>
  <c r="BHC10" i="18" s="1"/>
  <c r="BHK10" i="18" s="1"/>
  <c r="BHS10" i="18" s="1"/>
  <c r="BIA10" i="18" s="1"/>
  <c r="BII10" i="18" s="1"/>
  <c r="BIQ10" i="18" s="1"/>
  <c r="BIY10" i="18" s="1"/>
  <c r="BJG10" i="18" s="1"/>
  <c r="BJO10" i="18" s="1"/>
  <c r="BJW10" i="18" s="1"/>
  <c r="BKE10" i="18" s="1"/>
  <c r="BKM10" i="18" s="1"/>
  <c r="BKU10" i="18" s="1"/>
  <c r="BEP8" i="18"/>
  <c r="BEQ8" i="18" s="1"/>
  <c r="BEY8" i="18" s="1"/>
  <c r="BFG8" i="18" s="1"/>
  <c r="BFO8" i="18" s="1"/>
  <c r="BFW8" i="18" s="1"/>
  <c r="BGE8" i="18" s="1"/>
  <c r="BGM8" i="18" s="1"/>
  <c r="BGU8" i="18" s="1"/>
  <c r="BHC8" i="18" s="1"/>
  <c r="BHK8" i="18" s="1"/>
  <c r="BHS8" i="18" s="1"/>
  <c r="BIA8" i="18" s="1"/>
  <c r="BII8" i="18" s="1"/>
  <c r="BIQ8" i="18" s="1"/>
  <c r="BIY8" i="18" s="1"/>
  <c r="BJG8" i="18" s="1"/>
  <c r="BJO8" i="18" s="1"/>
  <c r="BJW8" i="18" s="1"/>
  <c r="BKE8" i="18" s="1"/>
  <c r="BKM8" i="18" s="1"/>
  <c r="BKU8" i="18" s="1"/>
  <c r="BEP7" i="18"/>
  <c r="BEQ7" i="18" s="1"/>
  <c r="BEY7" i="18" s="1"/>
  <c r="BFG7" i="18" s="1"/>
  <c r="BFO7" i="18" s="1"/>
  <c r="BFW7" i="18" s="1"/>
  <c r="BGE7" i="18" s="1"/>
  <c r="BGM7" i="18" s="1"/>
  <c r="BGU7" i="18" s="1"/>
  <c r="BHC7" i="18" s="1"/>
  <c r="BHK7" i="18" s="1"/>
  <c r="BHS7" i="18" s="1"/>
  <c r="BIA7" i="18" s="1"/>
  <c r="BII7" i="18" s="1"/>
  <c r="BIQ7" i="18" s="1"/>
  <c r="BIY7" i="18" s="1"/>
  <c r="BJG7" i="18" s="1"/>
  <c r="BJO7" i="18" s="1"/>
  <c r="BJW7" i="18" s="1"/>
  <c r="BKE7" i="18" s="1"/>
  <c r="BKM7" i="18" s="1"/>
  <c r="BKU7" i="18" s="1"/>
  <c r="BEP6" i="18"/>
  <c r="BEQ6" i="18" s="1"/>
  <c r="BEY6" i="18" s="1"/>
  <c r="BFG6" i="18" s="1"/>
  <c r="BFO6" i="18" s="1"/>
  <c r="BFW6" i="18" s="1"/>
  <c r="BGE6" i="18" s="1"/>
  <c r="BGM6" i="18" s="1"/>
  <c r="BGU6" i="18" s="1"/>
  <c r="BHC6" i="18" s="1"/>
  <c r="BHK6" i="18" s="1"/>
  <c r="BHS6" i="18" s="1"/>
  <c r="BIA6" i="18" s="1"/>
  <c r="BII6" i="18" s="1"/>
  <c r="BIQ6" i="18" s="1"/>
  <c r="BIY6" i="18" s="1"/>
  <c r="BJG6" i="18" s="1"/>
  <c r="BJO6" i="18" s="1"/>
  <c r="BJW6" i="18" s="1"/>
  <c r="BKE6" i="18" s="1"/>
  <c r="BKM6" i="18" s="1"/>
  <c r="BKU6" i="18" s="1"/>
  <c r="BEP5" i="18"/>
  <c r="BEQ5" i="18" s="1"/>
  <c r="BEY5" i="18" s="1"/>
  <c r="BFG5" i="18" s="1"/>
  <c r="BFO5" i="18" s="1"/>
  <c r="BFW5" i="18" s="1"/>
  <c r="BGE5" i="18" s="1"/>
  <c r="BGM5" i="18" s="1"/>
  <c r="BGU5" i="18" s="1"/>
  <c r="BHC5" i="18" s="1"/>
  <c r="BHK5" i="18" s="1"/>
  <c r="BHS5" i="18" s="1"/>
  <c r="BIA5" i="18" s="1"/>
  <c r="BII5" i="18" s="1"/>
  <c r="BIQ5" i="18" s="1"/>
  <c r="BIY5" i="18" s="1"/>
  <c r="BJG5" i="18" s="1"/>
  <c r="BJO5" i="18" s="1"/>
  <c r="BJW5" i="18" s="1"/>
  <c r="BKE5" i="18" s="1"/>
  <c r="BKM5" i="18" s="1"/>
  <c r="BKU5" i="18" s="1"/>
  <c r="BEP4" i="18"/>
  <c r="BEQ4" i="18" s="1"/>
  <c r="BEY4" i="18" s="1"/>
  <c r="BKE24" i="18" l="1"/>
  <c r="BKM24" i="18" s="1"/>
  <c r="BKU24" i="18" s="1"/>
  <c r="BEY32" i="18"/>
  <c r="BFG22" i="18"/>
  <c r="BFO22" i="18" s="1"/>
  <c r="BFW22" i="18" s="1"/>
  <c r="BGE22" i="18" s="1"/>
  <c r="BGM22" i="18" s="1"/>
  <c r="BGU22" i="18" s="1"/>
  <c r="BHK12" i="18"/>
  <c r="BHS12" i="18" s="1"/>
  <c r="BIA12" i="18" s="1"/>
  <c r="BII12" i="18" s="1"/>
  <c r="BIQ12" i="18" s="1"/>
  <c r="BIY12" i="18" s="1"/>
  <c r="BJG12" i="18" s="1"/>
  <c r="BJO12" i="18" s="1"/>
  <c r="BJW12" i="18" s="1"/>
  <c r="BKE12" i="18" s="1"/>
  <c r="BKM12" i="18" s="1"/>
  <c r="BKU12" i="18" s="1"/>
  <c r="BFG4" i="18"/>
  <c r="BEY16" i="18"/>
  <c r="BFO21" i="18"/>
  <c r="BEQ37" i="18"/>
  <c r="BEP32" i="18"/>
  <c r="BEQ16" i="18"/>
  <c r="BEP16" i="18"/>
  <c r="BEQ32" i="18"/>
  <c r="BHC22" i="18" l="1"/>
  <c r="BEQ38" i="18"/>
  <c r="BEY37" i="18"/>
  <c r="BFO4" i="18"/>
  <c r="BFG16" i="18"/>
  <c r="BFG32" i="18"/>
  <c r="BFW21" i="18"/>
  <c r="BFO32" i="18"/>
  <c r="BEF38" i="18"/>
  <c r="BEE38" i="18"/>
  <c r="BEH37" i="18"/>
  <c r="BEG32" i="18"/>
  <c r="BEF32" i="18"/>
  <c r="BEE32" i="18"/>
  <c r="BED32" i="18"/>
  <c r="BEC32" i="18"/>
  <c r="BEB32" i="18"/>
  <c r="BEH31" i="18"/>
  <c r="BEH30" i="18"/>
  <c r="BEH28" i="18"/>
  <c r="BEH27" i="18"/>
  <c r="BEH26" i="18"/>
  <c r="BEH25" i="18"/>
  <c r="BEH24" i="18"/>
  <c r="BEH23" i="18"/>
  <c r="BEH22" i="18"/>
  <c r="BEH21" i="18"/>
  <c r="BEG16" i="18"/>
  <c r="BEF16" i="18"/>
  <c r="BEE16" i="18"/>
  <c r="BED16" i="18"/>
  <c r="BEC16" i="18"/>
  <c r="BEB16" i="18"/>
  <c r="BEH15" i="18"/>
  <c r="BEH14" i="18"/>
  <c r="BEH13" i="18"/>
  <c r="BEH12" i="18"/>
  <c r="BEH11" i="18"/>
  <c r="BEH10" i="18"/>
  <c r="BEH8" i="18"/>
  <c r="BEH7" i="18"/>
  <c r="BEH6" i="18"/>
  <c r="BEH5" i="18"/>
  <c r="BEH4" i="18"/>
  <c r="BEY38" i="18" l="1"/>
  <c r="BFG37" i="18"/>
  <c r="BGE21" i="18"/>
  <c r="BFW32" i="18"/>
  <c r="BHK22" i="18"/>
  <c r="BFW4" i="18"/>
  <c r="BFO16" i="18"/>
  <c r="BEH32" i="18"/>
  <c r="BEH16" i="18"/>
  <c r="BEH38" i="18"/>
  <c r="BHS22" i="18" l="1"/>
  <c r="BFG38" i="18"/>
  <c r="BFO37" i="18"/>
  <c r="BFW16" i="18"/>
  <c r="BGE4" i="18"/>
  <c r="BGM21" i="18"/>
  <c r="BGE32" i="18"/>
  <c r="BDX38" i="18"/>
  <c r="BDW38" i="18"/>
  <c r="BDZ37" i="18"/>
  <c r="BDY32" i="18"/>
  <c r="BDX32" i="18"/>
  <c r="BDW32" i="18"/>
  <c r="BDV32" i="18"/>
  <c r="BDU32" i="18"/>
  <c r="BDT32" i="18"/>
  <c r="BDZ31" i="18"/>
  <c r="BDZ30" i="18"/>
  <c r="BDZ28" i="18"/>
  <c r="BDZ27" i="18"/>
  <c r="BDZ26" i="18"/>
  <c r="BDZ25" i="18"/>
  <c r="BDZ24" i="18"/>
  <c r="BDZ23" i="18"/>
  <c r="BDZ22" i="18"/>
  <c r="BDZ21" i="18"/>
  <c r="BDY16" i="18"/>
  <c r="BDX16" i="18"/>
  <c r="BDW16" i="18"/>
  <c r="BDV16" i="18"/>
  <c r="BDU16" i="18"/>
  <c r="BDT16" i="18"/>
  <c r="BDZ15" i="18"/>
  <c r="BDZ14" i="18"/>
  <c r="BDZ13" i="18"/>
  <c r="BDZ12" i="18"/>
  <c r="BDZ11" i="18"/>
  <c r="BDZ10" i="18"/>
  <c r="BDZ8" i="18"/>
  <c r="BDZ7" i="18"/>
  <c r="BDZ6" i="18"/>
  <c r="BDZ5" i="18"/>
  <c r="BDZ4" i="18"/>
  <c r="BGU21" i="18" l="1"/>
  <c r="BGM32" i="18"/>
  <c r="BGM4" i="18"/>
  <c r="BGE16" i="18"/>
  <c r="BIA22" i="18"/>
  <c r="BII22" i="18" s="1"/>
  <c r="BIQ22" i="18" s="1"/>
  <c r="BIY22" i="18" s="1"/>
  <c r="BFO38" i="18"/>
  <c r="BFW37" i="18"/>
  <c r="BDZ32" i="18"/>
  <c r="BDZ16" i="18"/>
  <c r="BDZ38" i="18"/>
  <c r="BDP38" i="18"/>
  <c r="BDO38" i="18"/>
  <c r="BDR37" i="18"/>
  <c r="BDQ32" i="18"/>
  <c r="BDP32" i="18"/>
  <c r="BDO32" i="18"/>
  <c r="BDN32" i="18"/>
  <c r="BDM32" i="18"/>
  <c r="BDL32" i="18"/>
  <c r="BDR31" i="18"/>
  <c r="BDR30" i="18"/>
  <c r="BDR28" i="18"/>
  <c r="BDR27" i="18"/>
  <c r="BDR26" i="18"/>
  <c r="BDR25" i="18"/>
  <c r="BDR24" i="18"/>
  <c r="BDR23" i="18"/>
  <c r="BDR22" i="18"/>
  <c r="BDR21" i="18"/>
  <c r="BDQ16" i="18"/>
  <c r="BDP16" i="18"/>
  <c r="BDO16" i="18"/>
  <c r="BDN16" i="18"/>
  <c r="BDM16" i="18"/>
  <c r="BDL16" i="18"/>
  <c r="BDR15" i="18"/>
  <c r="BDR14" i="18"/>
  <c r="BDR13" i="18"/>
  <c r="BDR12" i="18"/>
  <c r="BDR11" i="18"/>
  <c r="BDR10" i="18"/>
  <c r="BDR8" i="18"/>
  <c r="BDR7" i="18"/>
  <c r="BDR6" i="18"/>
  <c r="BDR5" i="18"/>
  <c r="BDR4" i="18"/>
  <c r="BJG22" i="18" l="1"/>
  <c r="BJO22" i="18" s="1"/>
  <c r="BJW22" i="18" s="1"/>
  <c r="BKE22" i="18" s="1"/>
  <c r="BKM22" i="18" s="1"/>
  <c r="BHC21" i="18"/>
  <c r="BGU32" i="18"/>
  <c r="BFW38" i="18"/>
  <c r="BGE37" i="18"/>
  <c r="BGU4" i="18"/>
  <c r="BGM16" i="18"/>
  <c r="BDR16" i="18"/>
  <c r="BDR32" i="18"/>
  <c r="BDR38" i="18"/>
  <c r="BKU22" i="18" l="1"/>
  <c r="BHK21" i="18"/>
  <c r="BHC32" i="18"/>
  <c r="BGE38" i="18"/>
  <c r="BGM37" i="18"/>
  <c r="BHC4" i="18"/>
  <c r="BGU16" i="18"/>
  <c r="BGM38" i="18" l="1"/>
  <c r="BGU37" i="18"/>
  <c r="BHK4" i="18"/>
  <c r="BHC16" i="18"/>
  <c r="BHS21" i="18"/>
  <c r="BHK32" i="18"/>
  <c r="BDH38" i="18"/>
  <c r="BDG38" i="18"/>
  <c r="BDJ37" i="18"/>
  <c r="BDI32" i="18"/>
  <c r="BDG32" i="18"/>
  <c r="BDF32" i="18"/>
  <c r="BDE32" i="18"/>
  <c r="BDD32" i="18"/>
  <c r="BDJ31" i="18"/>
  <c r="BDJ30" i="18"/>
  <c r="BDJ28" i="18"/>
  <c r="BDJ27" i="18"/>
  <c r="BDJ26" i="18"/>
  <c r="BDJ25" i="18"/>
  <c r="BDJ24" i="18"/>
  <c r="BDJ23" i="18"/>
  <c r="BDJ22" i="18"/>
  <c r="BDH32" i="18"/>
  <c r="BDI16" i="18"/>
  <c r="BDH16" i="18"/>
  <c r="BDG16" i="18"/>
  <c r="BDF16" i="18"/>
  <c r="BDE16" i="18"/>
  <c r="BDD16" i="18"/>
  <c r="BDJ15" i="18"/>
  <c r="BDJ14" i="18"/>
  <c r="BDJ13" i="18"/>
  <c r="BDJ12" i="18"/>
  <c r="BDJ11" i="18"/>
  <c r="BDJ10" i="18"/>
  <c r="BDJ8" i="18"/>
  <c r="BDJ7" i="18"/>
  <c r="BDJ6" i="18"/>
  <c r="BDJ5" i="18"/>
  <c r="BDJ4" i="18"/>
  <c r="BHK16" i="18" l="1"/>
  <c r="BHS4" i="18"/>
  <c r="BGU38" i="18"/>
  <c r="BHC37" i="18"/>
  <c r="BIA21" i="18"/>
  <c r="BHS32" i="18"/>
  <c r="BDJ16" i="18"/>
  <c r="BDJ21" i="18"/>
  <c r="BDJ38" i="18"/>
  <c r="BCZ21" i="18"/>
  <c r="BIA32" i="18" l="1"/>
  <c r="BII21" i="18"/>
  <c r="BHC38" i="18"/>
  <c r="BHK37" i="18"/>
  <c r="BIA4" i="18"/>
  <c r="BHS16" i="18"/>
  <c r="BDJ32" i="18"/>
  <c r="BCZ38" i="18"/>
  <c r="BCY38" i="18"/>
  <c r="BDB37" i="18"/>
  <c r="BDA32" i="18"/>
  <c r="BCY32" i="18"/>
  <c r="BCX32" i="18"/>
  <c r="BCW32" i="18"/>
  <c r="BCV32" i="18"/>
  <c r="BDB31" i="18"/>
  <c r="BDB30" i="18"/>
  <c r="BDB28" i="18"/>
  <c r="BDB27" i="18"/>
  <c r="BDB26" i="18"/>
  <c r="BDB25" i="18"/>
  <c r="BDB24" i="18"/>
  <c r="BDB23" i="18"/>
  <c r="BDB22" i="18"/>
  <c r="BCZ32" i="18"/>
  <c r="BDA16" i="18"/>
  <c r="BCY16" i="18"/>
  <c r="BCX16" i="18"/>
  <c r="BCW16" i="18"/>
  <c r="BCV16" i="18"/>
  <c r="BDB15" i="18"/>
  <c r="BDB14" i="18"/>
  <c r="BDB13" i="18"/>
  <c r="BDB12" i="18"/>
  <c r="BDB11" i="18"/>
  <c r="BDB10" i="18"/>
  <c r="BDB8" i="18"/>
  <c r="BDB7" i="18"/>
  <c r="BDB6" i="18"/>
  <c r="BDB5" i="18"/>
  <c r="BDB4" i="18"/>
  <c r="BII32" i="18" l="1"/>
  <c r="BIQ21" i="18"/>
  <c r="BIA16" i="18"/>
  <c r="BII4" i="18"/>
  <c r="BHK38" i="18"/>
  <c r="BHS37" i="18"/>
  <c r="BDB16" i="18"/>
  <c r="BCZ16" i="18"/>
  <c r="BDB21" i="18"/>
  <c r="BDB38" i="18"/>
  <c r="BCR21" i="18"/>
  <c r="BCR4" i="18"/>
  <c r="BIY21" i="18" l="1"/>
  <c r="BIQ32" i="18"/>
  <c r="BIQ4" i="18"/>
  <c r="BII16" i="18"/>
  <c r="BHS38" i="18"/>
  <c r="BIA37" i="18"/>
  <c r="BDB32" i="18"/>
  <c r="BCR38" i="18"/>
  <c r="BCQ38" i="18"/>
  <c r="BCT37" i="18"/>
  <c r="BCT38" i="18" s="1"/>
  <c r="BCS32" i="18"/>
  <c r="BCR32" i="18"/>
  <c r="BCQ32" i="18"/>
  <c r="BCP32" i="18"/>
  <c r="BCO32" i="18"/>
  <c r="BCT31" i="18"/>
  <c r="BCT30" i="18"/>
  <c r="BCT28" i="18"/>
  <c r="BCT27" i="18"/>
  <c r="BCT26" i="18"/>
  <c r="BCT25" i="18"/>
  <c r="BCT24" i="18"/>
  <c r="BCT23" i="18"/>
  <c r="BCT22" i="18"/>
  <c r="BCN32" i="18"/>
  <c r="BCS16" i="18"/>
  <c r="BCQ16" i="18"/>
  <c r="BCP16" i="18"/>
  <c r="BCO16" i="18"/>
  <c r="BCN16" i="18"/>
  <c r="BCT15" i="18"/>
  <c r="BCT14" i="18"/>
  <c r="BCT13" i="18"/>
  <c r="BCT12" i="18"/>
  <c r="BCT11" i="18"/>
  <c r="BCT10" i="18"/>
  <c r="BCT8" i="18"/>
  <c r="BCT7" i="18"/>
  <c r="BCT6" i="18"/>
  <c r="BCT5" i="18"/>
  <c r="BCT4" i="18"/>
  <c r="BCR16" i="18"/>
  <c r="BIA38" i="18" l="1"/>
  <c r="BII37" i="18"/>
  <c r="BJG21" i="18"/>
  <c r="BIY32" i="18"/>
  <c r="BIQ16" i="18"/>
  <c r="BIY4" i="18"/>
  <c r="BCT16" i="18"/>
  <c r="BCT21" i="18"/>
  <c r="BCF21" i="18"/>
  <c r="BCF32" i="18" s="1"/>
  <c r="BCJ4" i="18"/>
  <c r="BCL4" i="18" s="1"/>
  <c r="BCJ38" i="18"/>
  <c r="BCI38" i="18"/>
  <c r="BCL37" i="18"/>
  <c r="BCK32" i="18"/>
  <c r="BCJ32" i="18"/>
  <c r="BCI32" i="18"/>
  <c r="BCH32" i="18"/>
  <c r="BCG32" i="18"/>
  <c r="BCL31" i="18"/>
  <c r="BCL30" i="18"/>
  <c r="BCL28" i="18"/>
  <c r="BCL27" i="18"/>
  <c r="BCL26" i="18"/>
  <c r="BCL25" i="18"/>
  <c r="BCL24" i="18"/>
  <c r="BCL23" i="18"/>
  <c r="BCL22" i="18"/>
  <c r="BCK16" i="18"/>
  <c r="BCI16" i="18"/>
  <c r="BCH16" i="18"/>
  <c r="BCG16" i="18"/>
  <c r="BCF16" i="18"/>
  <c r="BCL15" i="18"/>
  <c r="BCL14" i="18"/>
  <c r="BCL13" i="18"/>
  <c r="BCL12" i="18"/>
  <c r="BCL11" i="18"/>
  <c r="BCL10" i="18"/>
  <c r="BCL8" i="18"/>
  <c r="BCL7" i="18"/>
  <c r="BCL6" i="18"/>
  <c r="BCL5" i="18"/>
  <c r="BII38" i="18" l="1"/>
  <c r="BIQ37" i="18"/>
  <c r="BJO21" i="18"/>
  <c r="BJG32" i="18"/>
  <c r="BIY16" i="18"/>
  <c r="BJG4" i="18"/>
  <c r="BCT32" i="18"/>
  <c r="BCL21" i="18"/>
  <c r="BCJ16" i="18"/>
  <c r="BCL16" i="18"/>
  <c r="BCL38" i="18"/>
  <c r="BIQ38" i="18" l="1"/>
  <c r="BIY37" i="18"/>
  <c r="BJW21" i="18"/>
  <c r="BJO32" i="18"/>
  <c r="BJO4" i="18"/>
  <c r="BJG16" i="18"/>
  <c r="BCL32" i="18"/>
  <c r="BCB38" i="18"/>
  <c r="BCA38" i="18"/>
  <c r="BCD37" i="18"/>
  <c r="BCD38" i="18" s="1"/>
  <c r="BCC32" i="18"/>
  <c r="BCB32" i="18"/>
  <c r="BCA32" i="18"/>
  <c r="BBZ32" i="18"/>
  <c r="BBY32" i="18"/>
  <c r="BBX32" i="18"/>
  <c r="BCD31" i="18"/>
  <c r="BCD30" i="18"/>
  <c r="BCD28" i="18"/>
  <c r="BCD27" i="18"/>
  <c r="BCD26" i="18"/>
  <c r="BCD25" i="18"/>
  <c r="BCD24" i="18"/>
  <c r="BCD23" i="18"/>
  <c r="BCD22" i="18"/>
  <c r="BCD21" i="18"/>
  <c r="BCC16" i="18"/>
  <c r="BCB16" i="18"/>
  <c r="BCA16" i="18"/>
  <c r="BBZ16" i="18"/>
  <c r="BBY16" i="18"/>
  <c r="BBX16" i="18"/>
  <c r="BCD15" i="18"/>
  <c r="BCD14" i="18"/>
  <c r="BCD13" i="18"/>
  <c r="BCD12" i="18"/>
  <c r="BCD11" i="18"/>
  <c r="BCD10" i="18"/>
  <c r="BCD8" i="18"/>
  <c r="BCD7" i="18"/>
  <c r="BCD6" i="18"/>
  <c r="BCD5" i="18"/>
  <c r="BCD4" i="18"/>
  <c r="BIY38" i="18" l="1"/>
  <c r="BJG37" i="18"/>
  <c r="BKE21" i="18"/>
  <c r="BJW32" i="18"/>
  <c r="BJW4" i="18"/>
  <c r="BJO16" i="18"/>
  <c r="BCD16" i="18"/>
  <c r="BCD32" i="18"/>
  <c r="BJG38" i="18" l="1"/>
  <c r="BJO37" i="18"/>
  <c r="BKM21" i="18"/>
  <c r="BKE32" i="18"/>
  <c r="BKE4" i="18"/>
  <c r="BJW16" i="18"/>
  <c r="BJO38" i="18" l="1"/>
  <c r="BJW37" i="18"/>
  <c r="BKU21" i="18"/>
  <c r="BKU32" i="18" s="1"/>
  <c r="BKM32" i="18"/>
  <c r="BKM4" i="18"/>
  <c r="BKE16" i="18"/>
  <c r="BBT38" i="18"/>
  <c r="BBS38" i="18"/>
  <c r="BBV37" i="18"/>
  <c r="BBU32" i="18"/>
  <c r="BBT32" i="18"/>
  <c r="BBS32" i="18"/>
  <c r="BBR32" i="18"/>
  <c r="BBQ32" i="18"/>
  <c r="BBP32" i="18"/>
  <c r="BBV31" i="18"/>
  <c r="BBV30" i="18"/>
  <c r="BBV28" i="18"/>
  <c r="BBV27" i="18"/>
  <c r="BBV26" i="18"/>
  <c r="BBV25" i="18"/>
  <c r="BBV24" i="18"/>
  <c r="BBV23" i="18"/>
  <c r="BBV22" i="18"/>
  <c r="BBV21" i="18"/>
  <c r="BBU16" i="18"/>
  <c r="BBT16" i="18"/>
  <c r="BBS16" i="18"/>
  <c r="BBR16" i="18"/>
  <c r="BBQ16" i="18"/>
  <c r="BBP16" i="18"/>
  <c r="BBV15" i="18"/>
  <c r="BBV14" i="18"/>
  <c r="BBV13" i="18"/>
  <c r="BBV12" i="18"/>
  <c r="BBV11" i="18"/>
  <c r="BBV10" i="18"/>
  <c r="BBV8" i="18"/>
  <c r="BBV7" i="18"/>
  <c r="BBV6" i="18"/>
  <c r="BBV5" i="18"/>
  <c r="BBV4" i="18"/>
  <c r="BJW38" i="18" l="1"/>
  <c r="BKE37" i="18"/>
  <c r="BKU4" i="18"/>
  <c r="BKU16" i="18" s="1"/>
  <c r="BKM16" i="18"/>
  <c r="BBV32" i="18"/>
  <c r="BBV16" i="18"/>
  <c r="BBV38" i="18"/>
  <c r="BKE38" i="18" l="1"/>
  <c r="BKM37" i="18"/>
  <c r="BBL38" i="18"/>
  <c r="BBK38" i="18"/>
  <c r="BBN37" i="18"/>
  <c r="BBM32" i="18"/>
  <c r="BBL32" i="18"/>
  <c r="BBK32" i="18"/>
  <c r="BBJ32" i="18"/>
  <c r="BBI32" i="18"/>
  <c r="BBH32" i="18"/>
  <c r="BBN31" i="18"/>
  <c r="BBN30" i="18"/>
  <c r="BBN28" i="18"/>
  <c r="BBN27" i="18"/>
  <c r="BBN26" i="18"/>
  <c r="BBN25" i="18"/>
  <c r="BBN24" i="18"/>
  <c r="BBN23" i="18"/>
  <c r="BBN22" i="18"/>
  <c r="BBN21" i="18"/>
  <c r="BBM16" i="18"/>
  <c r="BBL16" i="18"/>
  <c r="BBK16" i="18"/>
  <c r="BBJ16" i="18"/>
  <c r="BBI16" i="18"/>
  <c r="BBH16" i="18"/>
  <c r="BBN15" i="18"/>
  <c r="BBN14" i="18"/>
  <c r="BBN13" i="18"/>
  <c r="BBN12" i="18"/>
  <c r="BBN11" i="18"/>
  <c r="BBN10" i="18"/>
  <c r="BBN8" i="18"/>
  <c r="BBN7" i="18"/>
  <c r="BBN6" i="18"/>
  <c r="BBN5" i="18"/>
  <c r="BBN4" i="18"/>
  <c r="BKM38" i="18" l="1"/>
  <c r="BKU37" i="18"/>
  <c r="BKU38" i="18" s="1"/>
  <c r="BBN32" i="18"/>
  <c r="BBN16" i="18"/>
  <c r="BBN38" i="18"/>
  <c r="BBD38" i="18" l="1"/>
  <c r="BBC38" i="18"/>
  <c r="BBF37" i="18"/>
  <c r="BBE32" i="18"/>
  <c r="BBD32" i="18"/>
  <c r="BBC32" i="18"/>
  <c r="BBB32" i="18"/>
  <c r="BBA32" i="18"/>
  <c r="BAZ32" i="18"/>
  <c r="BBF31" i="18"/>
  <c r="BBF30" i="18"/>
  <c r="BBF28" i="18"/>
  <c r="BBF27" i="18"/>
  <c r="BBF26" i="18"/>
  <c r="BBF25" i="18"/>
  <c r="BBF24" i="18"/>
  <c r="BBF23" i="18"/>
  <c r="BBF22" i="18"/>
  <c r="BBF21" i="18"/>
  <c r="BBE16" i="18"/>
  <c r="BBD16" i="18"/>
  <c r="BBC16" i="18"/>
  <c r="BBB16" i="18"/>
  <c r="BBA16" i="18"/>
  <c r="BAZ16" i="18"/>
  <c r="BBF15" i="18"/>
  <c r="BBF14" i="18"/>
  <c r="BBF13" i="18"/>
  <c r="BBF12" i="18"/>
  <c r="BBF11" i="18"/>
  <c r="BBF10" i="18"/>
  <c r="BBF8" i="18"/>
  <c r="BBF7" i="18"/>
  <c r="BBF6" i="18"/>
  <c r="BBF5" i="18"/>
  <c r="BBF4" i="18"/>
  <c r="BBF32" i="18" l="1"/>
  <c r="BBF38" i="18"/>
  <c r="BBF16" i="18"/>
  <c r="BAV38" i="18" l="1"/>
  <c r="BAU38" i="18"/>
  <c r="BAX37" i="18"/>
  <c r="BAW32" i="18"/>
  <c r="BAV32" i="18"/>
  <c r="BAU32" i="18"/>
  <c r="BAT32" i="18"/>
  <c r="BAS32" i="18"/>
  <c r="BAR32" i="18"/>
  <c r="BAX31" i="18"/>
  <c r="BAX30" i="18"/>
  <c r="BAX28" i="18"/>
  <c r="BAX27" i="18"/>
  <c r="BAX26" i="18"/>
  <c r="BAX25" i="18"/>
  <c r="BAX24" i="18"/>
  <c r="BAX23" i="18"/>
  <c r="BAX22" i="18"/>
  <c r="BAX21" i="18"/>
  <c r="BAW16" i="18"/>
  <c r="BAV16" i="18"/>
  <c r="BAU16" i="18"/>
  <c r="BAT16" i="18"/>
  <c r="BAS16" i="18"/>
  <c r="BAR16" i="18"/>
  <c r="BAX15" i="18"/>
  <c r="BAX14" i="18"/>
  <c r="BAX13" i="18"/>
  <c r="BAX12" i="18"/>
  <c r="BAX11" i="18"/>
  <c r="BAX10" i="18"/>
  <c r="BAX8" i="18"/>
  <c r="BAX7" i="18"/>
  <c r="BAX6" i="18"/>
  <c r="BAX5" i="18"/>
  <c r="BAX4" i="18"/>
  <c r="BAX16" i="18" l="1"/>
  <c r="BAX32" i="18"/>
  <c r="BAX38" i="18"/>
  <c r="BAN4" i="18"/>
  <c r="BAN38" i="18" l="1"/>
  <c r="BAM38" i="18"/>
  <c r="BAP37" i="18"/>
  <c r="BAO32" i="18"/>
  <c r="BAN32" i="18"/>
  <c r="BAM32" i="18"/>
  <c r="BAL32" i="18"/>
  <c r="BAK32" i="18"/>
  <c r="BAJ32" i="18"/>
  <c r="BAP31" i="18"/>
  <c r="BAP30" i="18"/>
  <c r="BAP28" i="18"/>
  <c r="BAP27" i="18"/>
  <c r="BAP26" i="18"/>
  <c r="BAP25" i="18"/>
  <c r="BAP24" i="18"/>
  <c r="BAP23" i="18"/>
  <c r="BAP22" i="18"/>
  <c r="BAP21" i="18"/>
  <c r="BAO16" i="18"/>
  <c r="BAN16" i="18"/>
  <c r="BAM16" i="18"/>
  <c r="BAL16" i="18"/>
  <c r="BAK16" i="18"/>
  <c r="BAJ16" i="18"/>
  <c r="BAP15" i="18"/>
  <c r="BAP14" i="18"/>
  <c r="BAP13" i="18"/>
  <c r="BAP12" i="18"/>
  <c r="BAP11" i="18"/>
  <c r="BAP10" i="18"/>
  <c r="BAP8" i="18"/>
  <c r="BAP7" i="18"/>
  <c r="BAP6" i="18"/>
  <c r="BAP5" i="18"/>
  <c r="BAP4" i="18"/>
  <c r="BAP16" i="18" l="1"/>
  <c r="BAP32" i="18"/>
  <c r="BAP38" i="18"/>
  <c r="BAF38" i="18"/>
  <c r="BAE38" i="18"/>
  <c r="BAH37" i="18"/>
  <c r="BAG32" i="18"/>
  <c r="BAF32" i="18"/>
  <c r="BAE32" i="18"/>
  <c r="BAD32" i="18"/>
  <c r="BAC32" i="18"/>
  <c r="BAB32" i="18"/>
  <c r="BAH31" i="18"/>
  <c r="BAH30" i="18"/>
  <c r="BAH28" i="18"/>
  <c r="BAH27" i="18"/>
  <c r="BAH26" i="18"/>
  <c r="BAH25" i="18"/>
  <c r="BAH24" i="18"/>
  <c r="BAH23" i="18"/>
  <c r="BAH22" i="18"/>
  <c r="BAH21" i="18"/>
  <c r="BAG16" i="18"/>
  <c r="BAF16" i="18"/>
  <c r="BAE16" i="18"/>
  <c r="BAD16" i="18"/>
  <c r="BAC16" i="18"/>
  <c r="BAB16" i="18"/>
  <c r="BAH15" i="18"/>
  <c r="BAH14" i="18"/>
  <c r="BAH13" i="18"/>
  <c r="BAH12" i="18"/>
  <c r="BAH11" i="18"/>
  <c r="BAH10" i="18"/>
  <c r="BAH8" i="18"/>
  <c r="BAH7" i="18"/>
  <c r="BAH6" i="18"/>
  <c r="BAH5" i="18"/>
  <c r="BAH4" i="18"/>
  <c r="BAH32" i="18" l="1"/>
  <c r="BAH16" i="18"/>
  <c r="BAH38" i="18"/>
  <c r="AZX38" i="18" l="1"/>
  <c r="AZW38" i="18"/>
  <c r="AZZ37" i="18"/>
  <c r="AZY32" i="18"/>
  <c r="AZX32" i="18"/>
  <c r="AZW32" i="18"/>
  <c r="AZV32" i="18"/>
  <c r="AZU32" i="18"/>
  <c r="AZT32" i="18"/>
  <c r="AZZ31" i="18"/>
  <c r="AZZ30" i="18"/>
  <c r="AZZ28" i="18"/>
  <c r="AZZ27" i="18"/>
  <c r="AZZ26" i="18"/>
  <c r="AZZ25" i="18"/>
  <c r="AZZ24" i="18"/>
  <c r="AZZ23" i="18"/>
  <c r="AZZ22" i="18"/>
  <c r="AZZ21" i="18"/>
  <c r="AZY16" i="18"/>
  <c r="AZX16" i="18"/>
  <c r="AZW16" i="18"/>
  <c r="AZV16" i="18"/>
  <c r="AZU16" i="18"/>
  <c r="AZT16" i="18"/>
  <c r="AZZ15" i="18"/>
  <c r="AZZ14" i="18"/>
  <c r="AZZ13" i="18"/>
  <c r="AZZ12" i="18"/>
  <c r="AZZ11" i="18"/>
  <c r="AZZ10" i="18"/>
  <c r="AZZ8" i="18"/>
  <c r="AZZ7" i="18"/>
  <c r="AZZ6" i="18"/>
  <c r="AZZ5" i="18"/>
  <c r="AZZ4" i="18"/>
  <c r="AZZ32" i="18" l="1"/>
  <c r="AZZ38" i="18"/>
  <c r="AZZ16" i="18"/>
  <c r="AZP38" i="18"/>
  <c r="AZO38" i="18"/>
  <c r="AZR37" i="18"/>
  <c r="AZQ32" i="18"/>
  <c r="AZP32" i="18"/>
  <c r="AZO32" i="18"/>
  <c r="AZN32" i="18"/>
  <c r="AZM32" i="18"/>
  <c r="AZL32" i="18"/>
  <c r="AZR31" i="18"/>
  <c r="AZR30" i="18"/>
  <c r="AZR28" i="18"/>
  <c r="AZR27" i="18"/>
  <c r="AZR26" i="18"/>
  <c r="AZR25" i="18"/>
  <c r="AZR24" i="18"/>
  <c r="AZR23" i="18"/>
  <c r="AZR22" i="18"/>
  <c r="AZR21" i="18"/>
  <c r="AZQ16" i="18"/>
  <c r="AZP16" i="18"/>
  <c r="AZO16" i="18"/>
  <c r="AZN16" i="18"/>
  <c r="AZM16" i="18"/>
  <c r="AZL16" i="18"/>
  <c r="AZR15" i="18"/>
  <c r="AZR14" i="18"/>
  <c r="AZR13" i="18"/>
  <c r="AZR12" i="18"/>
  <c r="AZR11" i="18"/>
  <c r="AZR10" i="18"/>
  <c r="AZR8" i="18"/>
  <c r="AZR7" i="18"/>
  <c r="AZR6" i="18"/>
  <c r="AZR5" i="18"/>
  <c r="AZR4" i="18"/>
  <c r="AZR32" i="18" l="1"/>
  <c r="AZR16" i="18"/>
  <c r="AZR38" i="18"/>
  <c r="AZH38" i="18" l="1"/>
  <c r="AZG38" i="18"/>
  <c r="AZJ37" i="18"/>
  <c r="AZJ38" i="18" s="1"/>
  <c r="AZI32" i="18"/>
  <c r="AZG32" i="18"/>
  <c r="AZF32" i="18"/>
  <c r="AZE32" i="18"/>
  <c r="AZD32" i="18"/>
  <c r="AZJ31" i="18"/>
  <c r="AZJ30" i="18"/>
  <c r="AZJ28" i="18"/>
  <c r="AZJ27" i="18"/>
  <c r="AZJ26" i="18"/>
  <c r="AZJ25" i="18"/>
  <c r="AZJ24" i="18"/>
  <c r="AZJ23" i="18"/>
  <c r="AZH32" i="18"/>
  <c r="AZJ21" i="18"/>
  <c r="AZI16" i="18"/>
  <c r="AZH16" i="18"/>
  <c r="AZG16" i="18"/>
  <c r="AZF16" i="18"/>
  <c r="AZE16" i="18"/>
  <c r="AZD16" i="18"/>
  <c r="AZJ15" i="18"/>
  <c r="AZJ14" i="18"/>
  <c r="AZJ13" i="18"/>
  <c r="AZJ12" i="18"/>
  <c r="AZJ11" i="18"/>
  <c r="AZJ10" i="18"/>
  <c r="AZJ8" i="18"/>
  <c r="AZJ7" i="18"/>
  <c r="AZJ6" i="18"/>
  <c r="AZJ5" i="18"/>
  <c r="AZJ4" i="18"/>
  <c r="AZJ16" i="18" l="1"/>
  <c r="AZJ22" i="18"/>
  <c r="AZJ32" i="18" l="1"/>
  <c r="AYZ22" i="18"/>
  <c r="AYZ38" i="18" l="1"/>
  <c r="AYY38" i="18"/>
  <c r="AZB37" i="18"/>
  <c r="AZA32" i="18"/>
  <c r="AYZ32" i="18"/>
  <c r="AYY32" i="18"/>
  <c r="AYX32" i="18"/>
  <c r="AYW32" i="18"/>
  <c r="AYV32" i="18"/>
  <c r="AZB31" i="18"/>
  <c r="AZB30" i="18"/>
  <c r="AZB28" i="18"/>
  <c r="AZB27" i="18"/>
  <c r="AZB26" i="18"/>
  <c r="AZB25" i="18"/>
  <c r="AZB24" i="18"/>
  <c r="AZB23" i="18"/>
  <c r="AZB22" i="18"/>
  <c r="AZB21" i="18"/>
  <c r="AZA16" i="18"/>
  <c r="AYZ16" i="18"/>
  <c r="AYY16" i="18"/>
  <c r="AYX16" i="18"/>
  <c r="AYW16" i="18"/>
  <c r="AYV16" i="18"/>
  <c r="AZB15" i="18"/>
  <c r="AZB14" i="18"/>
  <c r="AZB13" i="18"/>
  <c r="AZB12" i="18"/>
  <c r="AZB11" i="18"/>
  <c r="AZB10" i="18"/>
  <c r="AZB8" i="18"/>
  <c r="AZB7" i="18"/>
  <c r="AZB6" i="18"/>
  <c r="AZB5" i="18"/>
  <c r="AZB4" i="18"/>
  <c r="AZB16" i="18" l="1"/>
  <c r="AZB32" i="18"/>
  <c r="AZB38" i="18"/>
  <c r="AYR38" i="18" l="1"/>
  <c r="AYQ38" i="18"/>
  <c r="AYT37" i="18"/>
  <c r="AYS32" i="18"/>
  <c r="AYR32" i="18"/>
  <c r="AYQ32" i="18"/>
  <c r="AYP32" i="18"/>
  <c r="AYO32" i="18"/>
  <c r="AYN32" i="18"/>
  <c r="AYT31" i="18"/>
  <c r="AYT30" i="18"/>
  <c r="AYT28" i="18"/>
  <c r="AYT27" i="18"/>
  <c r="AYT26" i="18"/>
  <c r="AYT25" i="18"/>
  <c r="AYT24" i="18"/>
  <c r="AYT23" i="18"/>
  <c r="AYT22" i="18"/>
  <c r="AYT21" i="18"/>
  <c r="AYS16" i="18"/>
  <c r="AYR16" i="18"/>
  <c r="AYQ16" i="18"/>
  <c r="AYP16" i="18"/>
  <c r="AYO16" i="18"/>
  <c r="AYN16" i="18"/>
  <c r="AYT15" i="18"/>
  <c r="AYT14" i="18"/>
  <c r="AYT13" i="18"/>
  <c r="AYT12" i="18"/>
  <c r="AYT11" i="18"/>
  <c r="AYT10" i="18"/>
  <c r="AYT8" i="18"/>
  <c r="AYT7" i="18"/>
  <c r="AYT6" i="18"/>
  <c r="AYT5" i="18"/>
  <c r="AYT4" i="18"/>
  <c r="AYT32" i="18" l="1"/>
  <c r="AYT16" i="18"/>
  <c r="AYT38" i="18"/>
  <c r="AYJ38" i="18" l="1"/>
  <c r="AYI38" i="18"/>
  <c r="AYL37" i="18"/>
  <c r="AYK32" i="18"/>
  <c r="AYJ32" i="18"/>
  <c r="AYI32" i="18"/>
  <c r="AYH32" i="18"/>
  <c r="AYG32" i="18"/>
  <c r="AYF32" i="18"/>
  <c r="AYL31" i="18"/>
  <c r="AYL30" i="18"/>
  <c r="AYL28" i="18"/>
  <c r="AYL27" i="18"/>
  <c r="AYL26" i="18"/>
  <c r="AYL25" i="18"/>
  <c r="AYL24" i="18"/>
  <c r="AYL23" i="18"/>
  <c r="AYL22" i="18"/>
  <c r="AYL21" i="18"/>
  <c r="AYK16" i="18"/>
  <c r="AYJ16" i="18"/>
  <c r="AYI16" i="18"/>
  <c r="AYH16" i="18"/>
  <c r="AYG16" i="18"/>
  <c r="AYF16" i="18"/>
  <c r="AYL15" i="18"/>
  <c r="AYL14" i="18"/>
  <c r="AYL13" i="18"/>
  <c r="AYL12" i="18"/>
  <c r="AYL11" i="18"/>
  <c r="AYL10" i="18"/>
  <c r="AYL8" i="18"/>
  <c r="AYL7" i="18"/>
  <c r="AYL6" i="18"/>
  <c r="AYL5" i="18"/>
  <c r="AYL4" i="18"/>
  <c r="AYL38" i="18" l="1"/>
  <c r="AYL16" i="18"/>
  <c r="AYL32" i="18"/>
  <c r="AYB38" i="18"/>
  <c r="AYA38" i="18"/>
  <c r="AYD37" i="18"/>
  <c r="AYE37" i="18" s="1"/>
  <c r="AYM37" i="18" s="1"/>
  <c r="AYU37" i="18" s="1"/>
  <c r="AYC32" i="18"/>
  <c r="AYB32" i="18"/>
  <c r="AYA32" i="18"/>
  <c r="AXZ32" i="18"/>
  <c r="AXY32" i="18"/>
  <c r="AXX32" i="18"/>
  <c r="AYD31" i="18"/>
  <c r="AYE31" i="18" s="1"/>
  <c r="AYM31" i="18" s="1"/>
  <c r="AYU31" i="18" s="1"/>
  <c r="AZC31" i="18" s="1"/>
  <c r="AZK31" i="18" s="1"/>
  <c r="AZS31" i="18" s="1"/>
  <c r="BAA31" i="18" s="1"/>
  <c r="BAI31" i="18" s="1"/>
  <c r="BAQ31" i="18" s="1"/>
  <c r="BAY31" i="18" s="1"/>
  <c r="BBG31" i="18" s="1"/>
  <c r="BBO31" i="18" s="1"/>
  <c r="BBW31" i="18" s="1"/>
  <c r="BCE31" i="18" s="1"/>
  <c r="BCM31" i="18" s="1"/>
  <c r="BCU31" i="18" s="1"/>
  <c r="BDC31" i="18" s="1"/>
  <c r="BDK31" i="18" s="1"/>
  <c r="BDS31" i="18" s="1"/>
  <c r="BEA31" i="18" s="1"/>
  <c r="BEI31" i="18" s="1"/>
  <c r="AYD30" i="18"/>
  <c r="AYE30" i="18" s="1"/>
  <c r="AYM30" i="18" s="1"/>
  <c r="AYU30" i="18" s="1"/>
  <c r="AZC30" i="18" s="1"/>
  <c r="AZK30" i="18" s="1"/>
  <c r="AZS30" i="18" s="1"/>
  <c r="BAA30" i="18" s="1"/>
  <c r="BAI30" i="18" s="1"/>
  <c r="BAQ30" i="18" s="1"/>
  <c r="BAY30" i="18" s="1"/>
  <c r="BBG30" i="18" s="1"/>
  <c r="BBO30" i="18" s="1"/>
  <c r="BBW30" i="18" s="1"/>
  <c r="BCE30" i="18" s="1"/>
  <c r="BCM30" i="18" s="1"/>
  <c r="BCU30" i="18" s="1"/>
  <c r="BDC30" i="18" s="1"/>
  <c r="BDK30" i="18" s="1"/>
  <c r="BDS30" i="18" s="1"/>
  <c r="BEA30" i="18" s="1"/>
  <c r="BEI30" i="18" s="1"/>
  <c r="AYD28" i="18"/>
  <c r="AYE28" i="18" s="1"/>
  <c r="AYM28" i="18" s="1"/>
  <c r="AYU28" i="18" s="1"/>
  <c r="AZC28" i="18" s="1"/>
  <c r="AZK28" i="18" s="1"/>
  <c r="AZS28" i="18" s="1"/>
  <c r="BAA28" i="18" s="1"/>
  <c r="BAI28" i="18" s="1"/>
  <c r="BAQ28" i="18" s="1"/>
  <c r="BAY28" i="18" s="1"/>
  <c r="BBG28" i="18" s="1"/>
  <c r="BBO28" i="18" s="1"/>
  <c r="BBW28" i="18" s="1"/>
  <c r="BCE28" i="18" s="1"/>
  <c r="BCM28" i="18" s="1"/>
  <c r="BCU28" i="18" s="1"/>
  <c r="BDC28" i="18" s="1"/>
  <c r="BDK28" i="18" s="1"/>
  <c r="BDS28" i="18" s="1"/>
  <c r="BEA28" i="18" s="1"/>
  <c r="BEI28" i="18" s="1"/>
  <c r="AYD27" i="18"/>
  <c r="AYE27" i="18" s="1"/>
  <c r="AYM27" i="18" s="1"/>
  <c r="AYU27" i="18" s="1"/>
  <c r="AZC27" i="18" s="1"/>
  <c r="AZK27" i="18" s="1"/>
  <c r="AZS27" i="18" s="1"/>
  <c r="BAA27" i="18" s="1"/>
  <c r="BAI27" i="18" s="1"/>
  <c r="BAQ27" i="18" s="1"/>
  <c r="BAY27" i="18" s="1"/>
  <c r="BBG27" i="18" s="1"/>
  <c r="BBO27" i="18" s="1"/>
  <c r="BBW27" i="18" s="1"/>
  <c r="BCE27" i="18" s="1"/>
  <c r="BCM27" i="18" s="1"/>
  <c r="BCU27" i="18" s="1"/>
  <c r="BDC27" i="18" s="1"/>
  <c r="BDK27" i="18" s="1"/>
  <c r="BDS27" i="18" s="1"/>
  <c r="BEA27" i="18" s="1"/>
  <c r="BEI27" i="18" s="1"/>
  <c r="AYD26" i="18"/>
  <c r="AYE26" i="18" s="1"/>
  <c r="AYM26" i="18" s="1"/>
  <c r="AYU26" i="18" s="1"/>
  <c r="AZC26" i="18" s="1"/>
  <c r="AZK26" i="18" s="1"/>
  <c r="AZS26" i="18" s="1"/>
  <c r="BAA26" i="18" s="1"/>
  <c r="BAI26" i="18" s="1"/>
  <c r="BAQ26" i="18" s="1"/>
  <c r="BAY26" i="18" s="1"/>
  <c r="BBG26" i="18" s="1"/>
  <c r="BBO26" i="18" s="1"/>
  <c r="BBW26" i="18" s="1"/>
  <c r="BCE26" i="18" s="1"/>
  <c r="BCM26" i="18" s="1"/>
  <c r="BCU26" i="18" s="1"/>
  <c r="BDC26" i="18" s="1"/>
  <c r="BDK26" i="18" s="1"/>
  <c r="BDS26" i="18" s="1"/>
  <c r="BEA26" i="18" s="1"/>
  <c r="BEI26" i="18" s="1"/>
  <c r="AYD25" i="18"/>
  <c r="AYE25" i="18" s="1"/>
  <c r="AYM25" i="18" s="1"/>
  <c r="AYU25" i="18" s="1"/>
  <c r="AZC25" i="18" s="1"/>
  <c r="AZK25" i="18" s="1"/>
  <c r="AZS25" i="18" s="1"/>
  <c r="BAA25" i="18" s="1"/>
  <c r="BAI25" i="18" s="1"/>
  <c r="BAQ25" i="18" s="1"/>
  <c r="BAY25" i="18" s="1"/>
  <c r="BBG25" i="18" s="1"/>
  <c r="BBO25" i="18" s="1"/>
  <c r="BBW25" i="18" s="1"/>
  <c r="BCE25" i="18" s="1"/>
  <c r="BCM25" i="18" s="1"/>
  <c r="BCU25" i="18" s="1"/>
  <c r="BDC25" i="18" s="1"/>
  <c r="BDK25" i="18" s="1"/>
  <c r="BDS25" i="18" s="1"/>
  <c r="BEA25" i="18" s="1"/>
  <c r="BEI25" i="18" s="1"/>
  <c r="AYD24" i="18"/>
  <c r="AYE24" i="18" s="1"/>
  <c r="AYM24" i="18" s="1"/>
  <c r="AYU24" i="18" s="1"/>
  <c r="AZC24" i="18" s="1"/>
  <c r="AZK24" i="18" s="1"/>
  <c r="AZS24" i="18" s="1"/>
  <c r="BAA24" i="18" s="1"/>
  <c r="BAI24" i="18" s="1"/>
  <c r="BAQ24" i="18" s="1"/>
  <c r="BAY24" i="18" s="1"/>
  <c r="BBG24" i="18" s="1"/>
  <c r="BBO24" i="18" s="1"/>
  <c r="BBW24" i="18" s="1"/>
  <c r="BCE24" i="18" s="1"/>
  <c r="BCM24" i="18" s="1"/>
  <c r="BCU24" i="18" s="1"/>
  <c r="BDC24" i="18" s="1"/>
  <c r="BDK24" i="18" s="1"/>
  <c r="BDS24" i="18" s="1"/>
  <c r="BEA24" i="18" s="1"/>
  <c r="BEI24" i="18" s="1"/>
  <c r="AYD23" i="18"/>
  <c r="AYE23" i="18" s="1"/>
  <c r="AYM23" i="18" s="1"/>
  <c r="AYU23" i="18" s="1"/>
  <c r="AZC23" i="18" s="1"/>
  <c r="AZK23" i="18" s="1"/>
  <c r="AZS23" i="18" s="1"/>
  <c r="BAA23" i="18" s="1"/>
  <c r="BAI23" i="18" s="1"/>
  <c r="BAQ23" i="18" s="1"/>
  <c r="BAY23" i="18" s="1"/>
  <c r="BBG23" i="18" s="1"/>
  <c r="BBO23" i="18" s="1"/>
  <c r="BBW23" i="18" s="1"/>
  <c r="BCE23" i="18" s="1"/>
  <c r="BCM23" i="18" s="1"/>
  <c r="BCU23" i="18" s="1"/>
  <c r="BDC23" i="18" s="1"/>
  <c r="BDK23" i="18" s="1"/>
  <c r="BDS23" i="18" s="1"/>
  <c r="BEA23" i="18" s="1"/>
  <c r="BEI23" i="18" s="1"/>
  <c r="AYD22" i="18"/>
  <c r="AYD21" i="18"/>
  <c r="AYE21" i="18" s="1"/>
  <c r="AYM21" i="18" s="1"/>
  <c r="AYC16" i="18"/>
  <c r="AYB16" i="18"/>
  <c r="AYA16" i="18"/>
  <c r="AXZ16" i="18"/>
  <c r="AXY16" i="18"/>
  <c r="AXX16" i="18"/>
  <c r="AYD15" i="18"/>
  <c r="AYE15" i="18" s="1"/>
  <c r="AYM15" i="18" s="1"/>
  <c r="AYU15" i="18" s="1"/>
  <c r="AZC15" i="18" s="1"/>
  <c r="AZK15" i="18" s="1"/>
  <c r="AZS15" i="18" s="1"/>
  <c r="BAA15" i="18" s="1"/>
  <c r="BAI15" i="18" s="1"/>
  <c r="BAQ15" i="18" s="1"/>
  <c r="BAY15" i="18" s="1"/>
  <c r="BBG15" i="18" s="1"/>
  <c r="BBO15" i="18" s="1"/>
  <c r="BBW15" i="18" s="1"/>
  <c r="BCE15" i="18" s="1"/>
  <c r="BCM15" i="18" s="1"/>
  <c r="BCU15" i="18" s="1"/>
  <c r="BDC15" i="18" s="1"/>
  <c r="BDK15" i="18" s="1"/>
  <c r="BDS15" i="18" s="1"/>
  <c r="BEA15" i="18" s="1"/>
  <c r="BEI15" i="18" s="1"/>
  <c r="AYD14" i="18"/>
  <c r="AYE14" i="18" s="1"/>
  <c r="AYM14" i="18" s="1"/>
  <c r="AYU14" i="18" s="1"/>
  <c r="AZC14" i="18" s="1"/>
  <c r="AZK14" i="18" s="1"/>
  <c r="AZS14" i="18" s="1"/>
  <c r="BAA14" i="18" s="1"/>
  <c r="BAI14" i="18" s="1"/>
  <c r="BAQ14" i="18" s="1"/>
  <c r="BAY14" i="18" s="1"/>
  <c r="BBG14" i="18" s="1"/>
  <c r="BBO14" i="18" s="1"/>
  <c r="BBW14" i="18" s="1"/>
  <c r="BCE14" i="18" s="1"/>
  <c r="BCM14" i="18" s="1"/>
  <c r="BCU14" i="18" s="1"/>
  <c r="BDC14" i="18" s="1"/>
  <c r="BDK14" i="18" s="1"/>
  <c r="BDS14" i="18" s="1"/>
  <c r="BEA14" i="18" s="1"/>
  <c r="BEI14" i="18" s="1"/>
  <c r="AYD13" i="18"/>
  <c r="AYE13" i="18" s="1"/>
  <c r="AYM13" i="18" s="1"/>
  <c r="AYU13" i="18" s="1"/>
  <c r="AZC13" i="18" s="1"/>
  <c r="AYD12" i="18"/>
  <c r="AYE12" i="18" s="1"/>
  <c r="AYM12" i="18" s="1"/>
  <c r="AYU12" i="18" s="1"/>
  <c r="AZC12" i="18" s="1"/>
  <c r="AZK12" i="18" s="1"/>
  <c r="AZS12" i="18" s="1"/>
  <c r="BAA12" i="18" s="1"/>
  <c r="BAI12" i="18" s="1"/>
  <c r="BAQ12" i="18" s="1"/>
  <c r="BAY12" i="18" s="1"/>
  <c r="BBG12" i="18" s="1"/>
  <c r="BBO12" i="18" s="1"/>
  <c r="BBW12" i="18" s="1"/>
  <c r="BCE12" i="18" s="1"/>
  <c r="BCM12" i="18" s="1"/>
  <c r="BCU12" i="18" s="1"/>
  <c r="BDC12" i="18" s="1"/>
  <c r="BDK12" i="18" s="1"/>
  <c r="BDS12" i="18" s="1"/>
  <c r="BEA12" i="18" s="1"/>
  <c r="BEI12" i="18" s="1"/>
  <c r="AYD11" i="18"/>
  <c r="AYE11" i="18" s="1"/>
  <c r="AYM11" i="18" s="1"/>
  <c r="AYU11" i="18" s="1"/>
  <c r="AZC11" i="18" s="1"/>
  <c r="AZK11" i="18" s="1"/>
  <c r="AZS11" i="18" s="1"/>
  <c r="BAA11" i="18" s="1"/>
  <c r="BAI11" i="18" s="1"/>
  <c r="BAQ11" i="18" s="1"/>
  <c r="BAY11" i="18" s="1"/>
  <c r="BBG11" i="18" s="1"/>
  <c r="BBO11" i="18" s="1"/>
  <c r="BBW11" i="18" s="1"/>
  <c r="BCE11" i="18" s="1"/>
  <c r="BCM11" i="18" s="1"/>
  <c r="BCU11" i="18" s="1"/>
  <c r="BDC11" i="18" s="1"/>
  <c r="BDK11" i="18" s="1"/>
  <c r="BDS11" i="18" s="1"/>
  <c r="BEA11" i="18" s="1"/>
  <c r="BEI11" i="18" s="1"/>
  <c r="AYD10" i="18"/>
  <c r="AYE10" i="18" s="1"/>
  <c r="AYM10" i="18" s="1"/>
  <c r="AYU10" i="18" s="1"/>
  <c r="AZC10" i="18" s="1"/>
  <c r="AZK10" i="18" s="1"/>
  <c r="AZS10" i="18" s="1"/>
  <c r="BAA10" i="18" s="1"/>
  <c r="BAI10" i="18" s="1"/>
  <c r="BAQ10" i="18" s="1"/>
  <c r="BAY10" i="18" s="1"/>
  <c r="BBG10" i="18" s="1"/>
  <c r="BBO10" i="18" s="1"/>
  <c r="BBW10" i="18" s="1"/>
  <c r="BCE10" i="18" s="1"/>
  <c r="BCM10" i="18" s="1"/>
  <c r="BCU10" i="18" s="1"/>
  <c r="BDC10" i="18" s="1"/>
  <c r="BDK10" i="18" s="1"/>
  <c r="BDS10" i="18" s="1"/>
  <c r="BEA10" i="18" s="1"/>
  <c r="BEI10" i="18" s="1"/>
  <c r="AYD8" i="18"/>
  <c r="AYE8" i="18" s="1"/>
  <c r="AYM8" i="18" s="1"/>
  <c r="AYU8" i="18" s="1"/>
  <c r="AZC8" i="18" s="1"/>
  <c r="AZK8" i="18" s="1"/>
  <c r="AZS8" i="18" s="1"/>
  <c r="BAA8" i="18" s="1"/>
  <c r="BAI8" i="18" s="1"/>
  <c r="BAQ8" i="18" s="1"/>
  <c r="BAY8" i="18" s="1"/>
  <c r="BBG8" i="18" s="1"/>
  <c r="BBO8" i="18" s="1"/>
  <c r="BBW8" i="18" s="1"/>
  <c r="BCE8" i="18" s="1"/>
  <c r="BCM8" i="18" s="1"/>
  <c r="BCU8" i="18" s="1"/>
  <c r="BDC8" i="18" s="1"/>
  <c r="BDK8" i="18" s="1"/>
  <c r="BDS8" i="18" s="1"/>
  <c r="BEA8" i="18" s="1"/>
  <c r="BEI8" i="18" s="1"/>
  <c r="AYD7" i="18"/>
  <c r="AYE7" i="18" s="1"/>
  <c r="AYM7" i="18" s="1"/>
  <c r="AYU7" i="18" s="1"/>
  <c r="AZC7" i="18" s="1"/>
  <c r="AZK7" i="18" s="1"/>
  <c r="AZS7" i="18" s="1"/>
  <c r="BAA7" i="18" s="1"/>
  <c r="BAI7" i="18" s="1"/>
  <c r="BAQ7" i="18" s="1"/>
  <c r="BAY7" i="18" s="1"/>
  <c r="BBG7" i="18" s="1"/>
  <c r="BBO7" i="18" s="1"/>
  <c r="BBW7" i="18" s="1"/>
  <c r="BCE7" i="18" s="1"/>
  <c r="BCM7" i="18" s="1"/>
  <c r="BCU7" i="18" s="1"/>
  <c r="BDC7" i="18" s="1"/>
  <c r="BDK7" i="18" s="1"/>
  <c r="BDS7" i="18" s="1"/>
  <c r="BEA7" i="18" s="1"/>
  <c r="BEI7" i="18" s="1"/>
  <c r="AYD6" i="18"/>
  <c r="AYE6" i="18" s="1"/>
  <c r="AYM6" i="18" s="1"/>
  <c r="AYU6" i="18" s="1"/>
  <c r="AZC6" i="18" s="1"/>
  <c r="AZK6" i="18" s="1"/>
  <c r="AZS6" i="18" s="1"/>
  <c r="BAA6" i="18" s="1"/>
  <c r="BAI6" i="18" s="1"/>
  <c r="BAQ6" i="18" s="1"/>
  <c r="BAY6" i="18" s="1"/>
  <c r="BBG6" i="18" s="1"/>
  <c r="BBO6" i="18" s="1"/>
  <c r="BBW6" i="18" s="1"/>
  <c r="BCE6" i="18" s="1"/>
  <c r="BCM6" i="18" s="1"/>
  <c r="BCU6" i="18" s="1"/>
  <c r="BDC6" i="18" s="1"/>
  <c r="BDK6" i="18" s="1"/>
  <c r="BDS6" i="18" s="1"/>
  <c r="BEA6" i="18" s="1"/>
  <c r="BEI6" i="18" s="1"/>
  <c r="AYD5" i="18"/>
  <c r="AYE5" i="18" s="1"/>
  <c r="AYM5" i="18" s="1"/>
  <c r="AYU5" i="18" s="1"/>
  <c r="AZC5" i="18" s="1"/>
  <c r="AZK5" i="18" s="1"/>
  <c r="AZS5" i="18" s="1"/>
  <c r="BAA5" i="18" s="1"/>
  <c r="BAI5" i="18" s="1"/>
  <c r="BAQ5" i="18" s="1"/>
  <c r="BAY5" i="18" s="1"/>
  <c r="BBG5" i="18" s="1"/>
  <c r="BBO5" i="18" s="1"/>
  <c r="BBW5" i="18" s="1"/>
  <c r="BCE5" i="18" s="1"/>
  <c r="BCM5" i="18" s="1"/>
  <c r="BCU5" i="18" s="1"/>
  <c r="BDC5" i="18" s="1"/>
  <c r="BDK5" i="18" s="1"/>
  <c r="BDS5" i="18" s="1"/>
  <c r="BEA5" i="18" s="1"/>
  <c r="BEI5" i="18" s="1"/>
  <c r="AYD4" i="18"/>
  <c r="AYE4" i="18" l="1"/>
  <c r="AYM4" i="18" s="1"/>
  <c r="AYU21" i="18"/>
  <c r="AZK13" i="18"/>
  <c r="AZS13" i="18" s="1"/>
  <c r="BAA13" i="18" s="1"/>
  <c r="BAI13" i="18" s="1"/>
  <c r="BAQ13" i="18" s="1"/>
  <c r="BAY13" i="18" s="1"/>
  <c r="BBG13" i="18" s="1"/>
  <c r="BBO13" i="18" s="1"/>
  <c r="BBW13" i="18" s="1"/>
  <c r="BCE13" i="18" s="1"/>
  <c r="BCM13" i="18" s="1"/>
  <c r="BCU13" i="18" s="1"/>
  <c r="BDC13" i="18" s="1"/>
  <c r="BDK13" i="18" s="1"/>
  <c r="BDS13" i="18" s="1"/>
  <c r="BEA13" i="18" s="1"/>
  <c r="BEI13" i="18" s="1"/>
  <c r="AYU38" i="18"/>
  <c r="AZC37" i="18"/>
  <c r="AYM38" i="18"/>
  <c r="AYE38" i="18"/>
  <c r="AYD32" i="18"/>
  <c r="AYE22" i="18"/>
  <c r="AYE16" i="18"/>
  <c r="AYD16" i="18"/>
  <c r="AYD38" i="18"/>
  <c r="AYM16" i="18" l="1"/>
  <c r="AYU4" i="18"/>
  <c r="AZC38" i="18"/>
  <c r="AZK37" i="18"/>
  <c r="AZC21" i="18"/>
  <c r="AZC4" i="18"/>
  <c r="AZK4" i="18" s="1"/>
  <c r="AYU16" i="18"/>
  <c r="AYE32" i="18"/>
  <c r="AYM22" i="18"/>
  <c r="AXT38" i="18"/>
  <c r="AXS38" i="18"/>
  <c r="AXV37" i="18"/>
  <c r="AXU32" i="18"/>
  <c r="AXT32" i="18"/>
  <c r="AXS32" i="18"/>
  <c r="AXR32" i="18"/>
  <c r="AXQ32" i="18"/>
  <c r="AXP32" i="18"/>
  <c r="AXV31" i="18"/>
  <c r="AXV30" i="18"/>
  <c r="AXV28" i="18"/>
  <c r="AXV27" i="18"/>
  <c r="AXV26" i="18"/>
  <c r="AXV25" i="18"/>
  <c r="AXV24" i="18"/>
  <c r="AXV23" i="18"/>
  <c r="AXV22" i="18"/>
  <c r="AXV21" i="18"/>
  <c r="AXU16" i="18"/>
  <c r="AXT16" i="18"/>
  <c r="AXS16" i="18"/>
  <c r="AXR16" i="18"/>
  <c r="AXQ16" i="18"/>
  <c r="AXP16" i="18"/>
  <c r="AXV15" i="18"/>
  <c r="AXV14" i="18"/>
  <c r="AXV13" i="18"/>
  <c r="AXV12" i="18"/>
  <c r="AXV11" i="18"/>
  <c r="AXV10" i="18"/>
  <c r="AXV8" i="18"/>
  <c r="AXV7" i="18"/>
  <c r="AXV6" i="18"/>
  <c r="AXV5" i="18"/>
  <c r="AXV4" i="18"/>
  <c r="AYU22" i="18" l="1"/>
  <c r="AYM32" i="18"/>
  <c r="AZK21" i="18"/>
  <c r="AZS21" i="18" s="1"/>
  <c r="BAA21" i="18" s="1"/>
  <c r="BAI21" i="18" s="1"/>
  <c r="BAQ21" i="18" s="1"/>
  <c r="BAY21" i="18" s="1"/>
  <c r="AZK38" i="18"/>
  <c r="AZS37" i="18"/>
  <c r="AZC16" i="18"/>
  <c r="AXV16" i="18"/>
  <c r="AXV32" i="18"/>
  <c r="AXV38" i="18"/>
  <c r="AZS4" i="18" l="1"/>
  <c r="AZK16" i="18"/>
  <c r="AZC22" i="18"/>
  <c r="AYU32" i="18"/>
  <c r="BBG21" i="18"/>
  <c r="AZS38" i="18"/>
  <c r="BAA37" i="18"/>
  <c r="AXL38" i="18"/>
  <c r="AXK38" i="18"/>
  <c r="AXN37" i="18"/>
  <c r="AXN38" i="18" s="1"/>
  <c r="AXM32" i="18"/>
  <c r="AXL32" i="18"/>
  <c r="AXK32" i="18"/>
  <c r="AXJ32" i="18"/>
  <c r="AXI32" i="18"/>
  <c r="AXH32" i="18"/>
  <c r="AXN31" i="18"/>
  <c r="AXN30" i="18"/>
  <c r="AXN28" i="18"/>
  <c r="AXN27" i="18"/>
  <c r="AXN26" i="18"/>
  <c r="AXN25" i="18"/>
  <c r="AXN24" i="18"/>
  <c r="AXN23" i="18"/>
  <c r="AXN22" i="18"/>
  <c r="AXN21" i="18"/>
  <c r="AXM16" i="18"/>
  <c r="AXL16" i="18"/>
  <c r="AXK16" i="18"/>
  <c r="AXJ16" i="18"/>
  <c r="AXI16" i="18"/>
  <c r="AXH16" i="18"/>
  <c r="AXN15" i="18"/>
  <c r="AXN14" i="18"/>
  <c r="AXN13" i="18"/>
  <c r="AXN12" i="18"/>
  <c r="AXN11" i="18"/>
  <c r="AXN10" i="18"/>
  <c r="AXN8" i="18"/>
  <c r="AXN7" i="18"/>
  <c r="AXN6" i="18"/>
  <c r="AXN5" i="18"/>
  <c r="AXN4" i="18"/>
  <c r="AZK22" i="18" l="1"/>
  <c r="AZC32" i="18"/>
  <c r="BAA38" i="18"/>
  <c r="BAI37" i="18"/>
  <c r="BBO21" i="18"/>
  <c r="BBW21" i="18" s="1"/>
  <c r="BCE21" i="18" s="1"/>
  <c r="AZS16" i="18"/>
  <c r="BAA4" i="18"/>
  <c r="AXN32" i="18"/>
  <c r="AXN16" i="18"/>
  <c r="BAI4" i="18" l="1"/>
  <c r="BAA16" i="18"/>
  <c r="BAI38" i="18"/>
  <c r="BAQ37" i="18"/>
  <c r="BCM21" i="18"/>
  <c r="AZK32" i="18"/>
  <c r="AZS22" i="18"/>
  <c r="AXD38" i="18"/>
  <c r="AXC38" i="18"/>
  <c r="AXF37" i="18"/>
  <c r="AXF38" i="18" s="1"/>
  <c r="AXE32" i="18"/>
  <c r="AXD32" i="18"/>
  <c r="AXC32" i="18"/>
  <c r="AXB32" i="18"/>
  <c r="AXA32" i="18"/>
  <c r="AWZ32" i="18"/>
  <c r="AXF31" i="18"/>
  <c r="AXF30" i="18"/>
  <c r="AXF28" i="18"/>
  <c r="AXF27" i="18"/>
  <c r="AXF26" i="18"/>
  <c r="AXF25" i="18"/>
  <c r="AXF24" i="18"/>
  <c r="AXF23" i="18"/>
  <c r="AXF22" i="18"/>
  <c r="AXF21" i="18"/>
  <c r="AXE16" i="18"/>
  <c r="AXD16" i="18"/>
  <c r="AXC16" i="18"/>
  <c r="AXB16" i="18"/>
  <c r="AXA16" i="18"/>
  <c r="AWZ16" i="18"/>
  <c r="AXF15" i="18"/>
  <c r="AXF14" i="18"/>
  <c r="AXF13" i="18"/>
  <c r="AXF12" i="18"/>
  <c r="AXF11" i="18"/>
  <c r="AXF10" i="18"/>
  <c r="AXF8" i="18"/>
  <c r="AXF7" i="18"/>
  <c r="AXF6" i="18"/>
  <c r="AXF5" i="18"/>
  <c r="AXF4" i="18"/>
  <c r="AZS32" i="18" l="1"/>
  <c r="BAA22" i="18"/>
  <c r="BAQ38" i="18"/>
  <c r="BAY37" i="18"/>
  <c r="BCU21" i="18"/>
  <c r="BAQ4" i="18"/>
  <c r="BAI16" i="18"/>
  <c r="AXF32" i="18"/>
  <c r="AXF16" i="18"/>
  <c r="AWV38" i="18"/>
  <c r="AWU38" i="18"/>
  <c r="AWX37" i="18"/>
  <c r="AWX38" i="18" s="1"/>
  <c r="AWW32" i="18"/>
  <c r="AWV32" i="18"/>
  <c r="AWU32" i="18"/>
  <c r="AWT32" i="18"/>
  <c r="AWS32" i="18"/>
  <c r="AWR32" i="18"/>
  <c r="AWX31" i="18"/>
  <c r="AWX30" i="18"/>
  <c r="AWX28" i="18"/>
  <c r="AWX27" i="18"/>
  <c r="AWX26" i="18"/>
  <c r="AWX25" i="18"/>
  <c r="AWX24" i="18"/>
  <c r="AWX23" i="18"/>
  <c r="AWX22" i="18"/>
  <c r="AWX21" i="18"/>
  <c r="AWW16" i="18"/>
  <c r="AWV16" i="18"/>
  <c r="AWU16" i="18"/>
  <c r="AWT16" i="18"/>
  <c r="AWS16" i="18"/>
  <c r="AWR16" i="18"/>
  <c r="AWX15" i="18"/>
  <c r="AWX14" i="18"/>
  <c r="AWX13" i="18"/>
  <c r="AWX12" i="18"/>
  <c r="AWX11" i="18"/>
  <c r="AWX10" i="18"/>
  <c r="AWX8" i="18"/>
  <c r="AWX7" i="18"/>
  <c r="AWX6" i="18"/>
  <c r="AWX5" i="18"/>
  <c r="AWX4" i="18"/>
  <c r="BAQ16" i="18" l="1"/>
  <c r="BAY4" i="18"/>
  <c r="BAY38" i="18"/>
  <c r="BBG37" i="18"/>
  <c r="BAA32" i="18"/>
  <c r="BAI22" i="18"/>
  <c r="BDC21" i="18"/>
  <c r="AWX32" i="18"/>
  <c r="AWX16" i="18"/>
  <c r="BDK21" i="18" l="1"/>
  <c r="BAI32" i="18"/>
  <c r="BAQ22" i="18"/>
  <c r="BBG4" i="18"/>
  <c r="BAY16" i="18"/>
  <c r="BBG38" i="18"/>
  <c r="BBO37" i="18"/>
  <c r="AWN38" i="18"/>
  <c r="AWM38" i="18"/>
  <c r="AWP37" i="18"/>
  <c r="AWO32" i="18"/>
  <c r="AWN32" i="18"/>
  <c r="AWM32" i="18"/>
  <c r="AWL32" i="18"/>
  <c r="AWK32" i="18"/>
  <c r="AWJ32" i="18"/>
  <c r="AWP31" i="18"/>
  <c r="AWP30" i="18"/>
  <c r="AWP28" i="18"/>
  <c r="AWP27" i="18"/>
  <c r="AWP26" i="18"/>
  <c r="AWP25" i="18"/>
  <c r="AWP24" i="18"/>
  <c r="AWP23" i="18"/>
  <c r="AWP22" i="18"/>
  <c r="AWP21" i="18"/>
  <c r="AWO16" i="18"/>
  <c r="AWN16" i="18"/>
  <c r="AWM16" i="18"/>
  <c r="AWL16" i="18"/>
  <c r="AWK16" i="18"/>
  <c r="AWJ16" i="18"/>
  <c r="AWP15" i="18"/>
  <c r="AWP14" i="18"/>
  <c r="AWP13" i="18"/>
  <c r="AWP12" i="18"/>
  <c r="AWP11" i="18"/>
  <c r="AWP10" i="18"/>
  <c r="AWP8" i="18"/>
  <c r="AWP7" i="18"/>
  <c r="AWP6" i="18"/>
  <c r="AWP5" i="18"/>
  <c r="AWP4" i="18"/>
  <c r="BAQ32" i="18" l="1"/>
  <c r="BAY22" i="18"/>
  <c r="BDS21" i="18"/>
  <c r="BBO38" i="18"/>
  <c r="BBW37" i="18"/>
  <c r="BBO4" i="18"/>
  <c r="BBG16" i="18"/>
  <c r="AWP32" i="18"/>
  <c r="AWP16" i="18"/>
  <c r="AWP38" i="18"/>
  <c r="BEA21" i="18" l="1"/>
  <c r="BEI21" i="18" s="1"/>
  <c r="BBG22" i="18"/>
  <c r="BAY32" i="18"/>
  <c r="BBW4" i="18"/>
  <c r="BBO16" i="18"/>
  <c r="BBW38" i="18"/>
  <c r="BCE37" i="18"/>
  <c r="AWF38" i="18"/>
  <c r="AWE38" i="18"/>
  <c r="AWH37" i="18"/>
  <c r="AWG32" i="18"/>
  <c r="AWF32" i="18"/>
  <c r="AWE32" i="18"/>
  <c r="AWD32" i="18"/>
  <c r="AWC32" i="18"/>
  <c r="AWB32" i="18"/>
  <c r="AWH31" i="18"/>
  <c r="AWH30" i="18"/>
  <c r="AWH28" i="18"/>
  <c r="AWH27" i="18"/>
  <c r="AWH26" i="18"/>
  <c r="AWH25" i="18"/>
  <c r="AWH24" i="18"/>
  <c r="AWH23" i="18"/>
  <c r="AWH22" i="18"/>
  <c r="AWH21" i="18"/>
  <c r="AWG16" i="18"/>
  <c r="AWF16" i="18"/>
  <c r="AWE16" i="18"/>
  <c r="AWD16" i="18"/>
  <c r="AWC16" i="18"/>
  <c r="AWB16" i="18"/>
  <c r="AWH15" i="18"/>
  <c r="AWH14" i="18"/>
  <c r="AWH13" i="18"/>
  <c r="AWH12" i="18"/>
  <c r="AWH11" i="18"/>
  <c r="AWH10" i="18"/>
  <c r="AWH8" i="18"/>
  <c r="AWH7" i="18"/>
  <c r="AWH6" i="18"/>
  <c r="AWH5" i="18"/>
  <c r="AWH4" i="18"/>
  <c r="BBO22" i="18" l="1"/>
  <c r="BBG32" i="18"/>
  <c r="BCE38" i="18"/>
  <c r="BCM37" i="18"/>
  <c r="BCE4" i="18"/>
  <c r="BBW16" i="18"/>
  <c r="AWH16" i="18"/>
  <c r="AWH32" i="18"/>
  <c r="AWH38" i="18"/>
  <c r="BCM38" i="18" l="1"/>
  <c r="BCU37" i="18"/>
  <c r="BCM4" i="18"/>
  <c r="BCE16" i="18"/>
  <c r="BBO32" i="18"/>
  <c r="BBW22" i="18"/>
  <c r="AVX38" i="18"/>
  <c r="AVW38" i="18"/>
  <c r="AVZ37" i="18"/>
  <c r="AVZ38" i="18" s="1"/>
  <c r="AVY32" i="18"/>
  <c r="AVX32" i="18"/>
  <c r="AVW32" i="18"/>
  <c r="AVV32" i="18"/>
  <c r="AVU32" i="18"/>
  <c r="AVT32" i="18"/>
  <c r="AVZ31" i="18"/>
  <c r="AVZ30" i="18"/>
  <c r="AVZ28" i="18"/>
  <c r="AVZ27" i="18"/>
  <c r="AVZ26" i="18"/>
  <c r="AVZ25" i="18"/>
  <c r="AVZ24" i="18"/>
  <c r="AVZ23" i="18"/>
  <c r="AVZ22" i="18"/>
  <c r="AVZ21" i="18"/>
  <c r="AVY16" i="18"/>
  <c r="AVX16" i="18"/>
  <c r="AVW16" i="18"/>
  <c r="AVV16" i="18"/>
  <c r="AVU16" i="18"/>
  <c r="AVT16" i="18"/>
  <c r="AVZ15" i="18"/>
  <c r="AVZ14" i="18"/>
  <c r="AVZ13" i="18"/>
  <c r="AVZ12" i="18"/>
  <c r="AVZ11" i="18"/>
  <c r="AVZ10" i="18"/>
  <c r="AVZ8" i="18"/>
  <c r="AVZ7" i="18"/>
  <c r="AVZ6" i="18"/>
  <c r="AVZ5" i="18"/>
  <c r="AVZ4" i="18"/>
  <c r="BCU4" i="18" l="1"/>
  <c r="BCM16" i="18"/>
  <c r="BBW32" i="18"/>
  <c r="BCE22" i="18"/>
  <c r="BCU38" i="18"/>
  <c r="BDC37" i="18"/>
  <c r="AVZ32" i="18"/>
  <c r="AVZ16" i="18"/>
  <c r="BCM22" i="18" l="1"/>
  <c r="BCE32" i="18"/>
  <c r="BDC38" i="18"/>
  <c r="BDK37" i="18"/>
  <c r="BDC4" i="18"/>
  <c r="BCU16" i="18"/>
  <c r="AVP38" i="18"/>
  <c r="AVO38" i="18"/>
  <c r="AVR37" i="18"/>
  <c r="AVQ32" i="18"/>
  <c r="AVP32" i="18"/>
  <c r="AVO32" i="18"/>
  <c r="AVN32" i="18"/>
  <c r="AVM32" i="18"/>
  <c r="AVL32" i="18"/>
  <c r="AVR31" i="18"/>
  <c r="AVR30" i="18"/>
  <c r="AVR28" i="18"/>
  <c r="AVR27" i="18"/>
  <c r="AVR26" i="18"/>
  <c r="AVR25" i="18"/>
  <c r="AVR24" i="18"/>
  <c r="AVR23" i="18"/>
  <c r="AVR22" i="18"/>
  <c r="AVR21" i="18"/>
  <c r="AVQ16" i="18"/>
  <c r="AVP16" i="18"/>
  <c r="AVO16" i="18"/>
  <c r="AVN16" i="18"/>
  <c r="AVM16" i="18"/>
  <c r="AVL16" i="18"/>
  <c r="AVR15" i="18"/>
  <c r="AVR14" i="18"/>
  <c r="AVR13" i="18"/>
  <c r="AVR12" i="18"/>
  <c r="AVR11" i="18"/>
  <c r="AVR10" i="18"/>
  <c r="AVR8" i="18"/>
  <c r="AVR7" i="18"/>
  <c r="AVR6" i="18"/>
  <c r="AVR5" i="18"/>
  <c r="AVR4" i="18"/>
  <c r="BDK38" i="18" l="1"/>
  <c r="BDS37" i="18"/>
  <c r="BDK4" i="18"/>
  <c r="BDC16" i="18"/>
  <c r="BCU22" i="18"/>
  <c r="BCM32" i="18"/>
  <c r="AVR32" i="18"/>
  <c r="AVR16" i="18"/>
  <c r="AVR38" i="18"/>
  <c r="AVH38" i="18"/>
  <c r="AVG38" i="18"/>
  <c r="AVJ37" i="18"/>
  <c r="AVJ38" i="18" s="1"/>
  <c r="AVI32" i="18"/>
  <c r="AVH32" i="18"/>
  <c r="AVG32" i="18"/>
  <c r="AVF32" i="18"/>
  <c r="AVE32" i="18"/>
  <c r="AVD32" i="18"/>
  <c r="AVJ31" i="18"/>
  <c r="AVJ30" i="18"/>
  <c r="AVJ28" i="18"/>
  <c r="AVJ27" i="18"/>
  <c r="AVJ26" i="18"/>
  <c r="AVJ25" i="18"/>
  <c r="AVJ24" i="18"/>
  <c r="AVJ23" i="18"/>
  <c r="AVJ22" i="18"/>
  <c r="AVJ21" i="18"/>
  <c r="AVI16" i="18"/>
  <c r="AVH16" i="18"/>
  <c r="AVG16" i="18"/>
  <c r="AVF16" i="18"/>
  <c r="AVE16" i="18"/>
  <c r="AVD16" i="18"/>
  <c r="AVJ15" i="18"/>
  <c r="AVJ14" i="18"/>
  <c r="AVJ13" i="18"/>
  <c r="AVJ12" i="18"/>
  <c r="AVJ11" i="18"/>
  <c r="AVJ10" i="18"/>
  <c r="AVJ8" i="18"/>
  <c r="AVJ7" i="18"/>
  <c r="AVJ6" i="18"/>
  <c r="AVJ5" i="18"/>
  <c r="AVJ4" i="18"/>
  <c r="BDS4" i="18" l="1"/>
  <c r="BDK16" i="18"/>
  <c r="BDS38" i="18"/>
  <c r="BEA37" i="18"/>
  <c r="BDC22" i="18"/>
  <c r="BCU32" i="18"/>
  <c r="AVJ16" i="18"/>
  <c r="AVJ32" i="18"/>
  <c r="BEA38" i="18" l="1"/>
  <c r="BEI37" i="18"/>
  <c r="BEI38" i="18" s="1"/>
  <c r="BDK22" i="18"/>
  <c r="BDC32" i="18"/>
  <c r="BEA4" i="18"/>
  <c r="BDS16" i="18"/>
  <c r="AUZ38" i="18"/>
  <c r="AUY38" i="18"/>
  <c r="AVB37" i="18"/>
  <c r="AVA32" i="18"/>
  <c r="AUZ32" i="18"/>
  <c r="AUY32" i="18"/>
  <c r="AUX32" i="18"/>
  <c r="AUW32" i="18"/>
  <c r="AUV32" i="18"/>
  <c r="AVB31" i="18"/>
  <c r="AVB30" i="18"/>
  <c r="AVB28" i="18"/>
  <c r="AVB27" i="18"/>
  <c r="AVB26" i="18"/>
  <c r="AVB25" i="18"/>
  <c r="AVB24" i="18"/>
  <c r="AVB23" i="18"/>
  <c r="AVB22" i="18"/>
  <c r="AVB21" i="18"/>
  <c r="AVA16" i="18"/>
  <c r="AUZ16" i="18"/>
  <c r="AUY16" i="18"/>
  <c r="AUX16" i="18"/>
  <c r="AUW16" i="18"/>
  <c r="AUV16" i="18"/>
  <c r="AVB15" i="18"/>
  <c r="AVB14" i="18"/>
  <c r="AVB13" i="18"/>
  <c r="AVB12" i="18"/>
  <c r="AVB11" i="18"/>
  <c r="AVB10" i="18"/>
  <c r="AVB8" i="18"/>
  <c r="AVB7" i="18"/>
  <c r="AVB6" i="18"/>
  <c r="AVB5" i="18"/>
  <c r="AVB4" i="18"/>
  <c r="BDS22" i="18" l="1"/>
  <c r="BDK32" i="18"/>
  <c r="BEI4" i="18"/>
  <c r="BEI16" i="18" s="1"/>
  <c r="BEA16" i="18"/>
  <c r="AVB32" i="18"/>
  <c r="AVB38" i="18"/>
  <c r="AVB16" i="18"/>
  <c r="AUR38" i="18"/>
  <c r="AUQ38" i="18"/>
  <c r="AUT37" i="18"/>
  <c r="AUT38" i="18" s="1"/>
  <c r="AUS32" i="18"/>
  <c r="AUR32" i="18"/>
  <c r="AUQ32" i="18"/>
  <c r="AUP32" i="18"/>
  <c r="AUO32" i="18"/>
  <c r="AUN32" i="18"/>
  <c r="AUT31" i="18"/>
  <c r="AUT30" i="18"/>
  <c r="AUT28" i="18"/>
  <c r="AUT27" i="18"/>
  <c r="AUT26" i="18"/>
  <c r="AUT25" i="18"/>
  <c r="AUT24" i="18"/>
  <c r="AUT23" i="18"/>
  <c r="AUT22" i="18"/>
  <c r="AUT21" i="18"/>
  <c r="AUS16" i="18"/>
  <c r="AUR16" i="18"/>
  <c r="AUQ16" i="18"/>
  <c r="AUP16" i="18"/>
  <c r="AUO16" i="18"/>
  <c r="AUN16" i="18"/>
  <c r="AUT15" i="18"/>
  <c r="AUT14" i="18"/>
  <c r="AUT13" i="18"/>
  <c r="AUT12" i="18"/>
  <c r="AUT11" i="18"/>
  <c r="AUT10" i="18"/>
  <c r="AUT8" i="18"/>
  <c r="AUT7" i="18"/>
  <c r="AUT6" i="18"/>
  <c r="AUT5" i="18"/>
  <c r="AUT4" i="18"/>
  <c r="BEA22" i="18" l="1"/>
  <c r="BDS32" i="18"/>
  <c r="AUT32" i="18"/>
  <c r="AUT16" i="18"/>
  <c r="BEA32" i="18" l="1"/>
  <c r="BEI22" i="18"/>
  <c r="BEI32" i="18" s="1"/>
  <c r="AUJ38" i="18"/>
  <c r="AUI38" i="18"/>
  <c r="AUL37" i="18"/>
  <c r="AUK32" i="18"/>
  <c r="AUJ32" i="18"/>
  <c r="AUH32" i="18"/>
  <c r="AUG32" i="18"/>
  <c r="AUF32" i="18"/>
  <c r="AUL31" i="18"/>
  <c r="AUL30" i="18"/>
  <c r="AUL28" i="18"/>
  <c r="AUL27" i="18"/>
  <c r="AUL26" i="18"/>
  <c r="AUL25" i="18"/>
  <c r="AUL24" i="18"/>
  <c r="AUL23" i="18"/>
  <c r="AUL22" i="18"/>
  <c r="AUI32" i="18"/>
  <c r="AUL21" i="18"/>
  <c r="AUK16" i="18"/>
  <c r="AUJ16" i="18"/>
  <c r="AUI16" i="18"/>
  <c r="AUH16" i="18"/>
  <c r="AUG16" i="18"/>
  <c r="AUF16" i="18"/>
  <c r="AUL15" i="18"/>
  <c r="AUL14" i="18"/>
  <c r="AUL13" i="18"/>
  <c r="AUL12" i="18"/>
  <c r="AUL11" i="18"/>
  <c r="AUL10" i="18"/>
  <c r="AUL8" i="18"/>
  <c r="AUL7" i="18"/>
  <c r="AUL6" i="18"/>
  <c r="AUL5" i="18"/>
  <c r="AUL4" i="18"/>
  <c r="AUL16" i="18" l="1"/>
  <c r="AUL32" i="18"/>
  <c r="AUL38" i="18"/>
  <c r="AUA22" i="18"/>
  <c r="AUB38" i="18" l="1"/>
  <c r="AUA38" i="18"/>
  <c r="AUD37" i="18"/>
  <c r="AUC32" i="18"/>
  <c r="AUB32" i="18"/>
  <c r="AUA32" i="18"/>
  <c r="ATZ32" i="18"/>
  <c r="ATY32" i="18"/>
  <c r="ATX32" i="18"/>
  <c r="AUD31" i="18"/>
  <c r="AUD30" i="18"/>
  <c r="AUD28" i="18"/>
  <c r="AUD27" i="18"/>
  <c r="AUD26" i="18"/>
  <c r="AUD25" i="18"/>
  <c r="AUD24" i="18"/>
  <c r="AUD23" i="18"/>
  <c r="AUD22" i="18"/>
  <c r="AUD21" i="18"/>
  <c r="AUC16" i="18"/>
  <c r="AUB16" i="18"/>
  <c r="AUA16" i="18"/>
  <c r="ATZ16" i="18"/>
  <c r="ATY16" i="18"/>
  <c r="ATX16" i="18"/>
  <c r="AUD15" i="18"/>
  <c r="AUD14" i="18"/>
  <c r="AUD13" i="18"/>
  <c r="AUD12" i="18"/>
  <c r="AUD11" i="18"/>
  <c r="AUD10" i="18"/>
  <c r="AUD8" i="18"/>
  <c r="AUD7" i="18"/>
  <c r="AUD6" i="18"/>
  <c r="AUD5" i="18"/>
  <c r="AUD4" i="18"/>
  <c r="AUD16" i="18" l="1"/>
  <c r="AUD32" i="18"/>
  <c r="AUD38" i="18"/>
  <c r="ATT38" i="18"/>
  <c r="ATS38" i="18"/>
  <c r="ATV37" i="18"/>
  <c r="ATU32" i="18"/>
  <c r="ATT32" i="18"/>
  <c r="ATS32" i="18"/>
  <c r="ATR32" i="18"/>
  <c r="ATQ32" i="18"/>
  <c r="ATP32" i="18"/>
  <c r="ATV31" i="18"/>
  <c r="ATV30" i="18"/>
  <c r="ATV28" i="18"/>
  <c r="ATV27" i="18"/>
  <c r="ATV26" i="18"/>
  <c r="ATV25" i="18"/>
  <c r="ATV24" i="18"/>
  <c r="ATV23" i="18"/>
  <c r="ATV22" i="18"/>
  <c r="ATV21" i="18"/>
  <c r="ATU16" i="18"/>
  <c r="ATT16" i="18"/>
  <c r="ATS16" i="18"/>
  <c r="ATR16" i="18"/>
  <c r="ATQ16" i="18"/>
  <c r="ATP16" i="18"/>
  <c r="ATV15" i="18"/>
  <c r="ATV14" i="18"/>
  <c r="ATV13" i="18"/>
  <c r="ATV12" i="18"/>
  <c r="ATV11" i="18"/>
  <c r="ATV10" i="18"/>
  <c r="ATV8" i="18"/>
  <c r="ATV7" i="18"/>
  <c r="ATV6" i="18"/>
  <c r="ATV5" i="18"/>
  <c r="ATV4" i="18"/>
  <c r="ATV16" i="18" l="1"/>
  <c r="ATV32" i="18"/>
  <c r="ATV38" i="18"/>
  <c r="ATL38" i="18" l="1"/>
  <c r="ATK38" i="18"/>
  <c r="ATN37" i="18"/>
  <c r="ATM32" i="18"/>
  <c r="ATL32" i="18"/>
  <c r="ATK32" i="18"/>
  <c r="ATJ32" i="18"/>
  <c r="ATI32" i="18"/>
  <c r="ATH32" i="18"/>
  <c r="ATN31" i="18"/>
  <c r="ATN30" i="18"/>
  <c r="ATN28" i="18"/>
  <c r="ATN27" i="18"/>
  <c r="ATN26" i="18"/>
  <c r="ATN25" i="18"/>
  <c r="ATN24" i="18"/>
  <c r="ATN23" i="18"/>
  <c r="ATN22" i="18"/>
  <c r="ATN21" i="18"/>
  <c r="ATM16" i="18"/>
  <c r="ATL16" i="18"/>
  <c r="ATK16" i="18"/>
  <c r="ATJ16" i="18"/>
  <c r="ATI16" i="18"/>
  <c r="ATH16" i="18"/>
  <c r="ATN15" i="18"/>
  <c r="ATN14" i="18"/>
  <c r="ATN13" i="18"/>
  <c r="ATN12" i="18"/>
  <c r="ATN11" i="18"/>
  <c r="ATN10" i="18"/>
  <c r="ATN8" i="18"/>
  <c r="ATN7" i="18"/>
  <c r="ATN6" i="18"/>
  <c r="ATN5" i="18"/>
  <c r="ATN4" i="18"/>
  <c r="ATN32" i="18" l="1"/>
  <c r="ATN16" i="18"/>
  <c r="ATN38" i="18"/>
  <c r="ATD38" i="18" l="1"/>
  <c r="ATC38" i="18"/>
  <c r="ATF37" i="18"/>
  <c r="ATE32" i="18"/>
  <c r="ATD32" i="18"/>
  <c r="ATC32" i="18"/>
  <c r="ATB32" i="18"/>
  <c r="ATA32" i="18"/>
  <c r="ASZ32" i="18"/>
  <c r="ATF31" i="18"/>
  <c r="ATF30" i="18"/>
  <c r="ATF28" i="18"/>
  <c r="ATF27" i="18"/>
  <c r="ATF26" i="18"/>
  <c r="ATF25" i="18"/>
  <c r="ATF24" i="18"/>
  <c r="ATF23" i="18"/>
  <c r="ATF22" i="18"/>
  <c r="ATF21" i="18"/>
  <c r="ATE16" i="18"/>
  <c r="ATD16" i="18"/>
  <c r="ATC16" i="18"/>
  <c r="ATB16" i="18"/>
  <c r="ATA16" i="18"/>
  <c r="ASZ16" i="18"/>
  <c r="ATF15" i="18"/>
  <c r="ATF14" i="18"/>
  <c r="ATF13" i="18"/>
  <c r="ATF12" i="18"/>
  <c r="ATF11" i="18"/>
  <c r="ATF10" i="18"/>
  <c r="ATF8" i="18"/>
  <c r="ATF7" i="18"/>
  <c r="ATF6" i="18"/>
  <c r="ATF5" i="18"/>
  <c r="ATF4" i="18"/>
  <c r="ATF32" i="18" l="1"/>
  <c r="ATF16" i="18"/>
  <c r="ATF38" i="18"/>
  <c r="ASV38" i="18"/>
  <c r="ASU38" i="18"/>
  <c r="ASX37" i="18"/>
  <c r="ASW32" i="18"/>
  <c r="ASV32" i="18"/>
  <c r="ASU32" i="18"/>
  <c r="AST32" i="18"/>
  <c r="ASS32" i="18"/>
  <c r="ASR32" i="18"/>
  <c r="ASX31" i="18"/>
  <c r="ASX30" i="18"/>
  <c r="ASX28" i="18"/>
  <c r="ASX27" i="18"/>
  <c r="ASX26" i="18"/>
  <c r="ASX25" i="18"/>
  <c r="ASX24" i="18"/>
  <c r="ASX23" i="18"/>
  <c r="ASX22" i="18"/>
  <c r="ASX21" i="18"/>
  <c r="ASW16" i="18"/>
  <c r="ASV16" i="18"/>
  <c r="ASU16" i="18"/>
  <c r="AST16" i="18"/>
  <c r="ASS16" i="18"/>
  <c r="ASR16" i="18"/>
  <c r="ASX15" i="18"/>
  <c r="ASX14" i="18"/>
  <c r="ASX13" i="18"/>
  <c r="ASX12" i="18"/>
  <c r="ASX11" i="18"/>
  <c r="ASX10" i="18"/>
  <c r="ASX8" i="18"/>
  <c r="ASX7" i="18"/>
  <c r="ASX6" i="18"/>
  <c r="ASX5" i="18"/>
  <c r="ASX4" i="18"/>
  <c r="ASX32" i="18" l="1"/>
  <c r="ASX16" i="18"/>
  <c r="ASX38" i="18"/>
  <c r="ASN38" i="18" l="1"/>
  <c r="ASM38" i="18"/>
  <c r="ASP37" i="18"/>
  <c r="ASO32" i="18"/>
  <c r="ASN32" i="18"/>
  <c r="ASM32" i="18"/>
  <c r="ASL32" i="18"/>
  <c r="ASK32" i="18"/>
  <c r="ASJ32" i="18"/>
  <c r="ASP31" i="18"/>
  <c r="ASP30" i="18"/>
  <c r="ASP28" i="18"/>
  <c r="ASP27" i="18"/>
  <c r="ASP26" i="18"/>
  <c r="ASP25" i="18"/>
  <c r="ASP24" i="18"/>
  <c r="ASP23" i="18"/>
  <c r="ASP22" i="18"/>
  <c r="ASP21" i="18"/>
  <c r="ASO16" i="18"/>
  <c r="ASN16" i="18"/>
  <c r="ASM16" i="18"/>
  <c r="ASL16" i="18"/>
  <c r="ASK16" i="18"/>
  <c r="ASJ16" i="18"/>
  <c r="ASP15" i="18"/>
  <c r="ASP14" i="18"/>
  <c r="ASP13" i="18"/>
  <c r="ASP12" i="18"/>
  <c r="ASP11" i="18"/>
  <c r="ASP10" i="18"/>
  <c r="ASP8" i="18"/>
  <c r="ASP7" i="18"/>
  <c r="ASP6" i="18"/>
  <c r="ASP5" i="18"/>
  <c r="ASP4" i="18"/>
  <c r="ASP32" i="18" l="1"/>
  <c r="ASP16" i="18"/>
  <c r="ASP38" i="18"/>
  <c r="ASF38" i="18" l="1"/>
  <c r="ASE38" i="18"/>
  <c r="ASH37" i="18"/>
  <c r="ASI37" i="18" s="1"/>
  <c r="ASG32" i="18"/>
  <c r="ASF32" i="18"/>
  <c r="ASE32" i="18"/>
  <c r="ASD32" i="18"/>
  <c r="ASC32" i="18"/>
  <c r="ASB32" i="18"/>
  <c r="ASH31" i="18"/>
  <c r="ASH30" i="18"/>
  <c r="ASH28" i="18"/>
  <c r="ASH27" i="18"/>
  <c r="ASH26" i="18"/>
  <c r="ASH25" i="18"/>
  <c r="ASH24" i="18"/>
  <c r="ASH23" i="18"/>
  <c r="ASH22" i="18"/>
  <c r="ASH21" i="18"/>
  <c r="ASG16" i="18"/>
  <c r="ASF16" i="18"/>
  <c r="ASE16" i="18"/>
  <c r="ASD16" i="18"/>
  <c r="ASC16" i="18"/>
  <c r="ASB16" i="18"/>
  <c r="ASH15" i="18"/>
  <c r="ASH14" i="18"/>
  <c r="ASH13" i="18"/>
  <c r="ASH12" i="18"/>
  <c r="ASH11" i="18"/>
  <c r="ASH10" i="18"/>
  <c r="ASH8" i="18"/>
  <c r="ASH7" i="18"/>
  <c r="ASH6" i="18"/>
  <c r="ASH5" i="18"/>
  <c r="ASH4" i="18"/>
  <c r="ASI38" i="18" l="1"/>
  <c r="ASQ37" i="18"/>
  <c r="ASH32" i="18"/>
  <c r="ASH16" i="18"/>
  <c r="ASH38" i="18"/>
  <c r="ARX38" i="18"/>
  <c r="ARW38" i="18"/>
  <c r="ARZ37" i="18"/>
  <c r="ARZ38" i="18" s="1"/>
  <c r="ARY32" i="18"/>
  <c r="ARX32" i="18"/>
  <c r="ARW32" i="18"/>
  <c r="ARV32" i="18"/>
  <c r="ARU32" i="18"/>
  <c r="ART32" i="18"/>
  <c r="ARZ31" i="18"/>
  <c r="ASA31" i="18" s="1"/>
  <c r="ASI31" i="18" s="1"/>
  <c r="ASQ31" i="18" s="1"/>
  <c r="ASY31" i="18" s="1"/>
  <c r="ATG31" i="18" s="1"/>
  <c r="ATO31" i="18" s="1"/>
  <c r="ATW31" i="18" s="1"/>
  <c r="AUE31" i="18" s="1"/>
  <c r="AUM31" i="18" s="1"/>
  <c r="AUU31" i="18" s="1"/>
  <c r="AVC31" i="18" s="1"/>
  <c r="AVK31" i="18" s="1"/>
  <c r="AVS31" i="18" s="1"/>
  <c r="AWA31" i="18" s="1"/>
  <c r="AWI31" i="18" s="1"/>
  <c r="AWQ31" i="18" s="1"/>
  <c r="AWY31" i="18" s="1"/>
  <c r="AXG31" i="18" s="1"/>
  <c r="AXO31" i="18" s="1"/>
  <c r="AXW31" i="18" s="1"/>
  <c r="ARZ30" i="18"/>
  <c r="ASA30" i="18" s="1"/>
  <c r="ASI30" i="18" s="1"/>
  <c r="ASQ30" i="18" s="1"/>
  <c r="ASY30" i="18" s="1"/>
  <c r="ATG30" i="18" s="1"/>
  <c r="ATO30" i="18" s="1"/>
  <c r="ATW30" i="18" s="1"/>
  <c r="AUE30" i="18" s="1"/>
  <c r="AUM30" i="18" s="1"/>
  <c r="AUU30" i="18" s="1"/>
  <c r="AVC30" i="18" s="1"/>
  <c r="AVK30" i="18" s="1"/>
  <c r="AVS30" i="18" s="1"/>
  <c r="AWA30" i="18" s="1"/>
  <c r="AWI30" i="18" s="1"/>
  <c r="AWQ30" i="18" s="1"/>
  <c r="AWY30" i="18" s="1"/>
  <c r="AXG30" i="18" s="1"/>
  <c r="AXO30" i="18" s="1"/>
  <c r="AXW30" i="18" s="1"/>
  <c r="ARZ28" i="18"/>
  <c r="ASA28" i="18" s="1"/>
  <c r="ASI28" i="18" s="1"/>
  <c r="ASQ28" i="18" s="1"/>
  <c r="ASY28" i="18" s="1"/>
  <c r="ATG28" i="18" s="1"/>
  <c r="ATO28" i="18" s="1"/>
  <c r="ATW28" i="18" s="1"/>
  <c r="AUE28" i="18" s="1"/>
  <c r="AUM28" i="18" s="1"/>
  <c r="AUU28" i="18" s="1"/>
  <c r="AVC28" i="18" s="1"/>
  <c r="AVK28" i="18" s="1"/>
  <c r="AVS28" i="18" s="1"/>
  <c r="AWA28" i="18" s="1"/>
  <c r="AWI28" i="18" s="1"/>
  <c r="AWQ28" i="18" s="1"/>
  <c r="AWY28" i="18" s="1"/>
  <c r="AXG28" i="18" s="1"/>
  <c r="AXO28" i="18" s="1"/>
  <c r="AXW28" i="18" s="1"/>
  <c r="ARZ27" i="18"/>
  <c r="ASA27" i="18" s="1"/>
  <c r="ASI27" i="18" s="1"/>
  <c r="ASQ27" i="18" s="1"/>
  <c r="ASY27" i="18" s="1"/>
  <c r="ATG27" i="18" s="1"/>
  <c r="ATO27" i="18" s="1"/>
  <c r="ATW27" i="18" s="1"/>
  <c r="AUE27" i="18" s="1"/>
  <c r="AUM27" i="18" s="1"/>
  <c r="AUU27" i="18" s="1"/>
  <c r="AVC27" i="18" s="1"/>
  <c r="AVK27" i="18" s="1"/>
  <c r="AVS27" i="18" s="1"/>
  <c r="AWA27" i="18" s="1"/>
  <c r="AWI27" i="18" s="1"/>
  <c r="AWQ27" i="18" s="1"/>
  <c r="AWY27" i="18" s="1"/>
  <c r="AXG27" i="18" s="1"/>
  <c r="AXO27" i="18" s="1"/>
  <c r="AXW27" i="18" s="1"/>
  <c r="ARZ26" i="18"/>
  <c r="ASA26" i="18" s="1"/>
  <c r="ASI26" i="18" s="1"/>
  <c r="ASQ26" i="18" s="1"/>
  <c r="ASY26" i="18" s="1"/>
  <c r="ATG26" i="18" s="1"/>
  <c r="ATO26" i="18" s="1"/>
  <c r="ATW26" i="18" s="1"/>
  <c r="AUE26" i="18" s="1"/>
  <c r="AUM26" i="18" s="1"/>
  <c r="AUU26" i="18" s="1"/>
  <c r="AVC26" i="18" s="1"/>
  <c r="AVK26" i="18" s="1"/>
  <c r="AVS26" i="18" s="1"/>
  <c r="AWA26" i="18" s="1"/>
  <c r="AWI26" i="18" s="1"/>
  <c r="AWQ26" i="18" s="1"/>
  <c r="AWY26" i="18" s="1"/>
  <c r="AXG26" i="18" s="1"/>
  <c r="AXO26" i="18" s="1"/>
  <c r="AXW26" i="18" s="1"/>
  <c r="ARZ25" i="18"/>
  <c r="ASA25" i="18" s="1"/>
  <c r="ASI25" i="18" s="1"/>
  <c r="ASQ25" i="18" s="1"/>
  <c r="ASY25" i="18" s="1"/>
  <c r="ATG25" i="18" s="1"/>
  <c r="ATO25" i="18" s="1"/>
  <c r="ATW25" i="18" s="1"/>
  <c r="AUE25" i="18" s="1"/>
  <c r="AUM25" i="18" s="1"/>
  <c r="AUU25" i="18" s="1"/>
  <c r="AVC25" i="18" s="1"/>
  <c r="AVK25" i="18" s="1"/>
  <c r="AVS25" i="18" s="1"/>
  <c r="AWA25" i="18" s="1"/>
  <c r="AWI25" i="18" s="1"/>
  <c r="AWQ25" i="18" s="1"/>
  <c r="AWY25" i="18" s="1"/>
  <c r="AXG25" i="18" s="1"/>
  <c r="AXO25" i="18" s="1"/>
  <c r="AXW25" i="18" s="1"/>
  <c r="ARZ24" i="18"/>
  <c r="ASA24" i="18" s="1"/>
  <c r="ASI24" i="18" s="1"/>
  <c r="ASQ24" i="18" s="1"/>
  <c r="ASY24" i="18" s="1"/>
  <c r="ATG24" i="18" s="1"/>
  <c r="ATO24" i="18" s="1"/>
  <c r="ATW24" i="18" s="1"/>
  <c r="AUE24" i="18" s="1"/>
  <c r="AUM24" i="18" s="1"/>
  <c r="AUU24" i="18" s="1"/>
  <c r="AVC24" i="18" s="1"/>
  <c r="AVK24" i="18" s="1"/>
  <c r="AVS24" i="18" s="1"/>
  <c r="AWA24" i="18" s="1"/>
  <c r="AWI24" i="18" s="1"/>
  <c r="AWQ24" i="18" s="1"/>
  <c r="AWY24" i="18" s="1"/>
  <c r="AXG24" i="18" s="1"/>
  <c r="AXO24" i="18" s="1"/>
  <c r="AXW24" i="18" s="1"/>
  <c r="ARZ23" i="18"/>
  <c r="ASA23" i="18" s="1"/>
  <c r="ASI23" i="18" s="1"/>
  <c r="ARZ22" i="18"/>
  <c r="ASA22" i="18" s="1"/>
  <c r="ASI22" i="18" s="1"/>
  <c r="ASQ22" i="18" s="1"/>
  <c r="ASY22" i="18" s="1"/>
  <c r="ATG22" i="18" s="1"/>
  <c r="ATO22" i="18" s="1"/>
  <c r="ATW22" i="18" s="1"/>
  <c r="AUE22" i="18" s="1"/>
  <c r="AUM22" i="18" s="1"/>
  <c r="AUU22" i="18" s="1"/>
  <c r="AVC22" i="18" s="1"/>
  <c r="AVK22" i="18" s="1"/>
  <c r="AVS22" i="18" s="1"/>
  <c r="ARZ21" i="18"/>
  <c r="ASA21" i="18" s="1"/>
  <c r="ASI21" i="18" s="1"/>
  <c r="ASQ21" i="18" s="1"/>
  <c r="ASY21" i="18" s="1"/>
  <c r="ATG21" i="18" s="1"/>
  <c r="ATO21" i="18" s="1"/>
  <c r="ATW21" i="18" s="1"/>
  <c r="AUE21" i="18" s="1"/>
  <c r="AUM21" i="18" s="1"/>
  <c r="AUU21" i="18" s="1"/>
  <c r="AVC21" i="18" s="1"/>
  <c r="AVK21" i="18" s="1"/>
  <c r="AVS21" i="18" s="1"/>
  <c r="AWA21" i="18" s="1"/>
  <c r="AWI21" i="18" s="1"/>
  <c r="AWQ21" i="18" s="1"/>
  <c r="AWY21" i="18" s="1"/>
  <c r="AXG21" i="18" s="1"/>
  <c r="ARY16" i="18"/>
  <c r="ARX16" i="18"/>
  <c r="ARW16" i="18"/>
  <c r="ARV16" i="18"/>
  <c r="ARU16" i="18"/>
  <c r="ART16" i="18"/>
  <c r="ARZ15" i="18"/>
  <c r="ASA15" i="18" s="1"/>
  <c r="ASI15" i="18" s="1"/>
  <c r="ASQ15" i="18" s="1"/>
  <c r="ASY15" i="18" s="1"/>
  <c r="ATG15" i="18" s="1"/>
  <c r="ATO15" i="18" s="1"/>
  <c r="ATW15" i="18" s="1"/>
  <c r="AUE15" i="18" s="1"/>
  <c r="AUM15" i="18" s="1"/>
  <c r="AUU15" i="18" s="1"/>
  <c r="AVC15" i="18" s="1"/>
  <c r="AVK15" i="18" s="1"/>
  <c r="AVS15" i="18" s="1"/>
  <c r="AWA15" i="18" s="1"/>
  <c r="AWI15" i="18" s="1"/>
  <c r="AWQ15" i="18" s="1"/>
  <c r="AWY15" i="18" s="1"/>
  <c r="AXG15" i="18" s="1"/>
  <c r="AXO15" i="18" s="1"/>
  <c r="AXW15" i="18" s="1"/>
  <c r="ARZ14" i="18"/>
  <c r="ASA14" i="18" s="1"/>
  <c r="ASI14" i="18" s="1"/>
  <c r="ASQ14" i="18" s="1"/>
  <c r="ASY14" i="18" s="1"/>
  <c r="ATG14" i="18" s="1"/>
  <c r="ATO14" i="18" s="1"/>
  <c r="ATW14" i="18" s="1"/>
  <c r="AUE14" i="18" s="1"/>
  <c r="AUM14" i="18" s="1"/>
  <c r="AUU14" i="18" s="1"/>
  <c r="AVC14" i="18" s="1"/>
  <c r="AVK14" i="18" s="1"/>
  <c r="AVS14" i="18" s="1"/>
  <c r="AWA14" i="18" s="1"/>
  <c r="AWI14" i="18" s="1"/>
  <c r="AWQ14" i="18" s="1"/>
  <c r="AWY14" i="18" s="1"/>
  <c r="AXG14" i="18" s="1"/>
  <c r="AXO14" i="18" s="1"/>
  <c r="AXW14" i="18" s="1"/>
  <c r="ARZ13" i="18"/>
  <c r="ASA13" i="18" s="1"/>
  <c r="ASI13" i="18" s="1"/>
  <c r="ASQ13" i="18" s="1"/>
  <c r="ASY13" i="18" s="1"/>
  <c r="ATG13" i="18" s="1"/>
  <c r="ATO13" i="18" s="1"/>
  <c r="ATW13" i="18" s="1"/>
  <c r="AUE13" i="18" s="1"/>
  <c r="AUM13" i="18" s="1"/>
  <c r="AUU13" i="18" s="1"/>
  <c r="AVC13" i="18" s="1"/>
  <c r="AVK13" i="18" s="1"/>
  <c r="AVS13" i="18" s="1"/>
  <c r="AWA13" i="18" s="1"/>
  <c r="AWI13" i="18" s="1"/>
  <c r="AWQ13" i="18" s="1"/>
  <c r="AWY13" i="18" s="1"/>
  <c r="AXG13" i="18" s="1"/>
  <c r="AXO13" i="18" s="1"/>
  <c r="AXW13" i="18" s="1"/>
  <c r="ARZ12" i="18"/>
  <c r="ASA12" i="18" s="1"/>
  <c r="ASI12" i="18" s="1"/>
  <c r="ASQ12" i="18" s="1"/>
  <c r="ASY12" i="18" s="1"/>
  <c r="ATG12" i="18" s="1"/>
  <c r="ATO12" i="18" s="1"/>
  <c r="ATW12" i="18" s="1"/>
  <c r="AUE12" i="18" s="1"/>
  <c r="AUM12" i="18" s="1"/>
  <c r="AUU12" i="18" s="1"/>
  <c r="AVC12" i="18" s="1"/>
  <c r="AVK12" i="18" s="1"/>
  <c r="AVS12" i="18" s="1"/>
  <c r="AWA12" i="18" s="1"/>
  <c r="AWI12" i="18" s="1"/>
  <c r="AWQ12" i="18" s="1"/>
  <c r="AWY12" i="18" s="1"/>
  <c r="AXG12" i="18" s="1"/>
  <c r="AXO12" i="18" s="1"/>
  <c r="AXW12" i="18" s="1"/>
  <c r="ARZ11" i="18"/>
  <c r="ASA11" i="18" s="1"/>
  <c r="ASI11" i="18" s="1"/>
  <c r="ASQ11" i="18" s="1"/>
  <c r="ASY11" i="18" s="1"/>
  <c r="ATG11" i="18" s="1"/>
  <c r="ATO11" i="18" s="1"/>
  <c r="ATW11" i="18" s="1"/>
  <c r="AUE11" i="18" s="1"/>
  <c r="AUM11" i="18" s="1"/>
  <c r="AUU11" i="18" s="1"/>
  <c r="AVC11" i="18" s="1"/>
  <c r="AVK11" i="18" s="1"/>
  <c r="AVS11" i="18" s="1"/>
  <c r="AWA11" i="18" s="1"/>
  <c r="AWI11" i="18" s="1"/>
  <c r="AWQ11" i="18" s="1"/>
  <c r="AWY11" i="18" s="1"/>
  <c r="AXG11" i="18" s="1"/>
  <c r="AXO11" i="18" s="1"/>
  <c r="AXW11" i="18" s="1"/>
  <c r="ARZ10" i="18"/>
  <c r="ASA10" i="18" s="1"/>
  <c r="ASI10" i="18" s="1"/>
  <c r="ASQ10" i="18" s="1"/>
  <c r="ASY10" i="18" s="1"/>
  <c r="ATG10" i="18" s="1"/>
  <c r="ATO10" i="18" s="1"/>
  <c r="ATW10" i="18" s="1"/>
  <c r="AUE10" i="18" s="1"/>
  <c r="AUM10" i="18" s="1"/>
  <c r="AUU10" i="18" s="1"/>
  <c r="AVC10" i="18" s="1"/>
  <c r="AVK10" i="18" s="1"/>
  <c r="AVS10" i="18" s="1"/>
  <c r="AWA10" i="18" s="1"/>
  <c r="AWI10" i="18" s="1"/>
  <c r="AWQ10" i="18" s="1"/>
  <c r="AWY10" i="18" s="1"/>
  <c r="AXG10" i="18" s="1"/>
  <c r="AXO10" i="18" s="1"/>
  <c r="AXW10" i="18" s="1"/>
  <c r="ARZ8" i="18"/>
  <c r="ASA8" i="18" s="1"/>
  <c r="ASI8" i="18" s="1"/>
  <c r="ASQ8" i="18" s="1"/>
  <c r="ASY8" i="18" s="1"/>
  <c r="ATG8" i="18" s="1"/>
  <c r="ATO8" i="18" s="1"/>
  <c r="ATW8" i="18" s="1"/>
  <c r="AUE8" i="18" s="1"/>
  <c r="AUM8" i="18" s="1"/>
  <c r="AUU8" i="18" s="1"/>
  <c r="AVC8" i="18" s="1"/>
  <c r="AVK8" i="18" s="1"/>
  <c r="AVS8" i="18" s="1"/>
  <c r="AWA8" i="18" s="1"/>
  <c r="AWI8" i="18" s="1"/>
  <c r="AWQ8" i="18" s="1"/>
  <c r="AWY8" i="18" s="1"/>
  <c r="AXG8" i="18" s="1"/>
  <c r="AXO8" i="18" s="1"/>
  <c r="AXW8" i="18" s="1"/>
  <c r="ARZ7" i="18"/>
  <c r="ASA7" i="18" s="1"/>
  <c r="ASI7" i="18" s="1"/>
  <c r="ASQ7" i="18" s="1"/>
  <c r="ASY7" i="18" s="1"/>
  <c r="ATG7" i="18" s="1"/>
  <c r="ATO7" i="18" s="1"/>
  <c r="ATW7" i="18" s="1"/>
  <c r="AUE7" i="18" s="1"/>
  <c r="AUM7" i="18" s="1"/>
  <c r="AUU7" i="18" s="1"/>
  <c r="AVC7" i="18" s="1"/>
  <c r="AVK7" i="18" s="1"/>
  <c r="AVS7" i="18" s="1"/>
  <c r="AWA7" i="18" s="1"/>
  <c r="AWI7" i="18" s="1"/>
  <c r="AWQ7" i="18" s="1"/>
  <c r="AWY7" i="18" s="1"/>
  <c r="AXG7" i="18" s="1"/>
  <c r="AXO7" i="18" s="1"/>
  <c r="AXW7" i="18" s="1"/>
  <c r="ARZ6" i="18"/>
  <c r="ASA6" i="18" s="1"/>
  <c r="ASI6" i="18" s="1"/>
  <c r="ASQ6" i="18" s="1"/>
  <c r="ASY6" i="18" s="1"/>
  <c r="ATG6" i="18" s="1"/>
  <c r="ATO6" i="18" s="1"/>
  <c r="ATW6" i="18" s="1"/>
  <c r="AUE6" i="18" s="1"/>
  <c r="AUM6" i="18" s="1"/>
  <c r="AUU6" i="18" s="1"/>
  <c r="AVC6" i="18" s="1"/>
  <c r="AVK6" i="18" s="1"/>
  <c r="AVS6" i="18" s="1"/>
  <c r="AWA6" i="18" s="1"/>
  <c r="AWI6" i="18" s="1"/>
  <c r="AWQ6" i="18" s="1"/>
  <c r="AWY6" i="18" s="1"/>
  <c r="AXG6" i="18" s="1"/>
  <c r="AXO6" i="18" s="1"/>
  <c r="AXW6" i="18" s="1"/>
  <c r="ARZ5" i="18"/>
  <c r="ASA5" i="18" s="1"/>
  <c r="ASI5" i="18" s="1"/>
  <c r="ASQ5" i="18" s="1"/>
  <c r="ASY5" i="18" s="1"/>
  <c r="ATG5" i="18" s="1"/>
  <c r="ATO5" i="18" s="1"/>
  <c r="ATW5" i="18" s="1"/>
  <c r="AUE5" i="18" s="1"/>
  <c r="AUM5" i="18" s="1"/>
  <c r="AUU5" i="18" s="1"/>
  <c r="AVC5" i="18" s="1"/>
  <c r="AVK5" i="18" s="1"/>
  <c r="AVS5" i="18" s="1"/>
  <c r="AWA5" i="18" s="1"/>
  <c r="AWI5" i="18" s="1"/>
  <c r="AWQ5" i="18" s="1"/>
  <c r="AWY5" i="18" s="1"/>
  <c r="AXG5" i="18" s="1"/>
  <c r="AXO5" i="18" s="1"/>
  <c r="AXW5" i="18" s="1"/>
  <c r="ARZ4" i="18"/>
  <c r="ASA4" i="18" s="1"/>
  <c r="ASI4" i="18" s="1"/>
  <c r="ASQ4" i="18" s="1"/>
  <c r="AWA22" i="18" l="1"/>
  <c r="AXO21" i="18"/>
  <c r="AXW21" i="18" s="1"/>
  <c r="ASA37" i="18"/>
  <c r="ASA38" i="18" s="1"/>
  <c r="ASI16" i="18"/>
  <c r="ASQ38" i="18"/>
  <c r="ASY37" i="18"/>
  <c r="ASY4" i="18"/>
  <c r="ASQ16" i="18"/>
  <c r="ASQ23" i="18"/>
  <c r="ASI32" i="18"/>
  <c r="ASA32" i="18"/>
  <c r="ASA16" i="18"/>
  <c r="ARZ16" i="18"/>
  <c r="ARZ32" i="18"/>
  <c r="ASY38" i="18" l="1"/>
  <c r="ATG37" i="18"/>
  <c r="AWI22" i="18"/>
  <c r="ASY16" i="18"/>
  <c r="ATG4" i="18"/>
  <c r="ASY23" i="18"/>
  <c r="ASQ32" i="18"/>
  <c r="ARP38" i="18"/>
  <c r="ARO38" i="18"/>
  <c r="ARR37" i="18"/>
  <c r="ARS37" i="18" s="1"/>
  <c r="ARS38" i="18" s="1"/>
  <c r="ARQ32" i="18"/>
  <c r="ARP32" i="18"/>
  <c r="ARO32" i="18"/>
  <c r="ARN32" i="18"/>
  <c r="ARM32" i="18"/>
  <c r="ARL32" i="18"/>
  <c r="ARR31" i="18"/>
  <c r="ARR30" i="18"/>
  <c r="ARR28" i="18"/>
  <c r="ARR27" i="18"/>
  <c r="ARR26" i="18"/>
  <c r="ARR25" i="18"/>
  <c r="ARR24" i="18"/>
  <c r="ARR23" i="18"/>
  <c r="ARR22" i="18"/>
  <c r="ARR21" i="18"/>
  <c r="ARQ16" i="18"/>
  <c r="ARP16" i="18"/>
  <c r="ARO16" i="18"/>
  <c r="ARN16" i="18"/>
  <c r="ARM16" i="18"/>
  <c r="ARL16" i="18"/>
  <c r="ARR15" i="18"/>
  <c r="ARR14" i="18"/>
  <c r="ARR13" i="18"/>
  <c r="ARR12" i="18"/>
  <c r="ARR11" i="18"/>
  <c r="ARR10" i="18"/>
  <c r="ARR8" i="18"/>
  <c r="ARR7" i="18"/>
  <c r="ARR6" i="18"/>
  <c r="ARR5" i="18"/>
  <c r="ARR4" i="18"/>
  <c r="AWQ22" i="18" l="1"/>
  <c r="ATO4" i="18"/>
  <c r="ATG16" i="18"/>
  <c r="ATG38" i="18"/>
  <c r="ATO37" i="18"/>
  <c r="ATG23" i="18"/>
  <c r="ASY32" i="18"/>
  <c r="ARR32" i="18"/>
  <c r="ARR16" i="18"/>
  <c r="ARR38" i="18"/>
  <c r="ATO38" i="18" l="1"/>
  <c r="ATW37" i="18"/>
  <c r="AWY22" i="18"/>
  <c r="ATW4" i="18"/>
  <c r="ATO16" i="18"/>
  <c r="ATO23" i="18"/>
  <c r="ATG32" i="18"/>
  <c r="ARH38" i="18"/>
  <c r="ARG38" i="18"/>
  <c r="ARJ37" i="18"/>
  <c r="ARK37" i="18" s="1"/>
  <c r="ARK38" i="18" s="1"/>
  <c r="ARI32" i="18"/>
  <c r="ARH32" i="18"/>
  <c r="ARG32" i="18"/>
  <c r="ARF32" i="18"/>
  <c r="ARE32" i="18"/>
  <c r="ARD32" i="18"/>
  <c r="ARJ31" i="18"/>
  <c r="ARJ30" i="18"/>
  <c r="ARJ28" i="18"/>
  <c r="ARJ27" i="18"/>
  <c r="ARJ26" i="18"/>
  <c r="ARJ25" i="18"/>
  <c r="ARJ24" i="18"/>
  <c r="ARJ23" i="18"/>
  <c r="ARJ22" i="18"/>
  <c r="ARJ21" i="18"/>
  <c r="ARI16" i="18"/>
  <c r="ARH16" i="18"/>
  <c r="ARG16" i="18"/>
  <c r="ARF16" i="18"/>
  <c r="ARE16" i="18"/>
  <c r="ARD16" i="18"/>
  <c r="ARJ15" i="18"/>
  <c r="ARJ14" i="18"/>
  <c r="ARJ13" i="18"/>
  <c r="ARJ12" i="18"/>
  <c r="ARJ11" i="18"/>
  <c r="ARJ10" i="18"/>
  <c r="ARJ8" i="18"/>
  <c r="ARJ7" i="18"/>
  <c r="ARJ6" i="18"/>
  <c r="ARJ5" i="18"/>
  <c r="ARJ4" i="18"/>
  <c r="AXG22" i="18" l="1"/>
  <c r="ATW38" i="18"/>
  <c r="AUE37" i="18"/>
  <c r="ATW16" i="18"/>
  <c r="AUE4" i="18"/>
  <c r="ATW23" i="18"/>
  <c r="ATO32" i="18"/>
  <c r="ARJ32" i="18"/>
  <c r="ARJ16" i="18"/>
  <c r="ARJ38" i="18"/>
  <c r="AXO22" i="18" l="1"/>
  <c r="AXW22" i="18" s="1"/>
  <c r="AUE16" i="18"/>
  <c r="AUM4" i="18"/>
  <c r="AUE38" i="18"/>
  <c r="AUM37" i="18"/>
  <c r="AUE23" i="18"/>
  <c r="ATW32" i="18"/>
  <c r="AQZ38" i="18"/>
  <c r="AQY38" i="18"/>
  <c r="ARB37" i="18"/>
  <c r="ARC37" i="18" s="1"/>
  <c r="ARC38" i="18" s="1"/>
  <c r="ARA32" i="18"/>
  <c r="AQZ32" i="18"/>
  <c r="AQY32" i="18"/>
  <c r="AQX32" i="18"/>
  <c r="AQW32" i="18"/>
  <c r="AQV32" i="18"/>
  <c r="ARB31" i="18"/>
  <c r="ARB30" i="18"/>
  <c r="ARB28" i="18"/>
  <c r="ARB27" i="18"/>
  <c r="ARB26" i="18"/>
  <c r="ARB25" i="18"/>
  <c r="ARB24" i="18"/>
  <c r="ARB23" i="18"/>
  <c r="ARB22" i="18"/>
  <c r="ARB21" i="18"/>
  <c r="ARA16" i="18"/>
  <c r="AQZ16" i="18"/>
  <c r="AQY16" i="18"/>
  <c r="AQX16" i="18"/>
  <c r="AQW16" i="18"/>
  <c r="AQV16" i="18"/>
  <c r="ARB15" i="18"/>
  <c r="ARB14" i="18"/>
  <c r="ARB13" i="18"/>
  <c r="ARB12" i="18"/>
  <c r="ARB11" i="18"/>
  <c r="ARB10" i="18"/>
  <c r="ARB8" i="18"/>
  <c r="ARB7" i="18"/>
  <c r="ARB6" i="18"/>
  <c r="ARB5" i="18"/>
  <c r="ARB4" i="18"/>
  <c r="AUM16" i="18" l="1"/>
  <c r="AUU4" i="18"/>
  <c r="AUM38" i="18"/>
  <c r="AUU37" i="18"/>
  <c r="AUM23" i="18"/>
  <c r="AUE32" i="18"/>
  <c r="ARB16" i="18"/>
  <c r="ARB32" i="18"/>
  <c r="ARB38" i="18"/>
  <c r="AUU38" i="18" l="1"/>
  <c r="AVC37" i="18"/>
  <c r="AUU16" i="18"/>
  <c r="AVC4" i="18"/>
  <c r="AUU23" i="18"/>
  <c r="AUM32" i="18"/>
  <c r="AQR38" i="18"/>
  <c r="AQQ38" i="18"/>
  <c r="AQT37" i="18"/>
  <c r="AQU37" i="18" s="1"/>
  <c r="AQU38" i="18" s="1"/>
  <c r="AQS32" i="18"/>
  <c r="AQR32" i="18"/>
  <c r="AQQ32" i="18"/>
  <c r="AQP32" i="18"/>
  <c r="AQO32" i="18"/>
  <c r="AQN32" i="18"/>
  <c r="AQT31" i="18"/>
  <c r="AQT30" i="18"/>
  <c r="AQT28" i="18"/>
  <c r="AQT27" i="18"/>
  <c r="AQT26" i="18"/>
  <c r="AQT25" i="18"/>
  <c r="AQT24" i="18"/>
  <c r="AQT23" i="18"/>
  <c r="AQT22" i="18"/>
  <c r="AQT21" i="18"/>
  <c r="AQS16" i="18"/>
  <c r="AQR16" i="18"/>
  <c r="AQQ16" i="18"/>
  <c r="AQP16" i="18"/>
  <c r="AQO16" i="18"/>
  <c r="AQN16" i="18"/>
  <c r="AQT15" i="18"/>
  <c r="AQT14" i="18"/>
  <c r="AQT13" i="18"/>
  <c r="AQT12" i="18"/>
  <c r="AQT11" i="18"/>
  <c r="AQT10" i="18"/>
  <c r="AQT8" i="18"/>
  <c r="AQT7" i="18"/>
  <c r="AQT6" i="18"/>
  <c r="AQT5" i="18"/>
  <c r="AQT4" i="18"/>
  <c r="AVK4" i="18" l="1"/>
  <c r="AVC16" i="18"/>
  <c r="AVC38" i="18"/>
  <c r="AVK37" i="18"/>
  <c r="AVC23" i="18"/>
  <c r="AUU32" i="18"/>
  <c r="AQT32" i="18"/>
  <c r="AQT16" i="18"/>
  <c r="AQT38" i="18"/>
  <c r="AQJ38" i="18"/>
  <c r="AQI38" i="18"/>
  <c r="AQL37" i="18"/>
  <c r="AQM37" i="18" s="1"/>
  <c r="AQM38" i="18" s="1"/>
  <c r="AQK32" i="18"/>
  <c r="AQJ32" i="18"/>
  <c r="AQI32" i="18"/>
  <c r="AQH32" i="18"/>
  <c r="AQG32" i="18"/>
  <c r="AQF32" i="18"/>
  <c r="AQL31" i="18"/>
  <c r="AQL30" i="18"/>
  <c r="AQL28" i="18"/>
  <c r="AQL27" i="18"/>
  <c r="AQL26" i="18"/>
  <c r="AQL25" i="18"/>
  <c r="AQL24" i="18"/>
  <c r="AQL23" i="18"/>
  <c r="AQL22" i="18"/>
  <c r="AQL21" i="18"/>
  <c r="AQK16" i="18"/>
  <c r="AQJ16" i="18"/>
  <c r="AQI16" i="18"/>
  <c r="AQH16" i="18"/>
  <c r="AQG16" i="18"/>
  <c r="AQF16" i="18"/>
  <c r="AQL15" i="18"/>
  <c r="AQL14" i="18"/>
  <c r="AQL13" i="18"/>
  <c r="AQL12" i="18"/>
  <c r="AQL11" i="18"/>
  <c r="AQL10" i="18"/>
  <c r="AQL8" i="18"/>
  <c r="AQL7" i="18"/>
  <c r="AQL6" i="18"/>
  <c r="AQL5" i="18"/>
  <c r="AQL4" i="18"/>
  <c r="AVS4" i="18" l="1"/>
  <c r="AVK16" i="18"/>
  <c r="AVK38" i="18"/>
  <c r="AVS37" i="18"/>
  <c r="AVK23" i="18"/>
  <c r="AVC32" i="18"/>
  <c r="AQL16" i="18"/>
  <c r="AQL32" i="18"/>
  <c r="AQL38" i="18"/>
  <c r="AVS38" i="18" l="1"/>
  <c r="AWA37" i="18"/>
  <c r="AVK32" i="18"/>
  <c r="AVS23" i="18"/>
  <c r="AWA4" i="18"/>
  <c r="AVS16" i="18"/>
  <c r="AWA23" i="18" l="1"/>
  <c r="AVS32" i="18"/>
  <c r="AWA38" i="18"/>
  <c r="AWI37" i="18"/>
  <c r="AWA16" i="18"/>
  <c r="AWI4" i="18"/>
  <c r="AQB38" i="18"/>
  <c r="AQA38" i="18"/>
  <c r="AQD37" i="18"/>
  <c r="AQE37" i="18" s="1"/>
  <c r="AQE38" i="18" s="1"/>
  <c r="AQC32" i="18"/>
  <c r="AQB32" i="18"/>
  <c r="AQA32" i="18"/>
  <c r="APZ32" i="18"/>
  <c r="APY32" i="18"/>
  <c r="APX32" i="18"/>
  <c r="AQD31" i="18"/>
  <c r="AQD30" i="18"/>
  <c r="AQD28" i="18"/>
  <c r="AQD27" i="18"/>
  <c r="AQD26" i="18"/>
  <c r="AQD25" i="18"/>
  <c r="AQD24" i="18"/>
  <c r="AQD23" i="18"/>
  <c r="AQD22" i="18"/>
  <c r="AQD21" i="18"/>
  <c r="AQC16" i="18"/>
  <c r="AQB16" i="18"/>
  <c r="AQA16" i="18"/>
  <c r="APZ16" i="18"/>
  <c r="APY16" i="18"/>
  <c r="APX16" i="18"/>
  <c r="AQD15" i="18"/>
  <c r="AQD14" i="18"/>
  <c r="AQD13" i="18"/>
  <c r="AQD12" i="18"/>
  <c r="AQD11" i="18"/>
  <c r="AQD10" i="18"/>
  <c r="AQD8" i="18"/>
  <c r="AQD7" i="18"/>
  <c r="AQD6" i="18"/>
  <c r="AQD5" i="18"/>
  <c r="AQD4" i="18"/>
  <c r="AWI38" i="18" l="1"/>
  <c r="AWQ37" i="18"/>
  <c r="AWI16" i="18"/>
  <c r="AWQ4" i="18"/>
  <c r="AWI23" i="18"/>
  <c r="AWA32" i="18"/>
  <c r="AQD16" i="18"/>
  <c r="AQD32" i="18"/>
  <c r="AQD38" i="18"/>
  <c r="AWQ38" i="18" l="1"/>
  <c r="AWY37" i="18"/>
  <c r="AWQ23" i="18"/>
  <c r="AWI32" i="18"/>
  <c r="AWY4" i="18"/>
  <c r="AWQ16" i="18"/>
  <c r="APT38" i="18"/>
  <c r="APS38" i="18"/>
  <c r="APV37" i="18"/>
  <c r="APW37" i="18" s="1"/>
  <c r="APW38" i="18" s="1"/>
  <c r="APU32" i="18"/>
  <c r="APT32" i="18"/>
  <c r="APS32" i="18"/>
  <c r="APR32" i="18"/>
  <c r="APQ32" i="18"/>
  <c r="APP32" i="18"/>
  <c r="APV31" i="18"/>
  <c r="APV30" i="18"/>
  <c r="APV28" i="18"/>
  <c r="APV27" i="18"/>
  <c r="APV26" i="18"/>
  <c r="APV25" i="18"/>
  <c r="APV24" i="18"/>
  <c r="APV23" i="18"/>
  <c r="APV22" i="18"/>
  <c r="APV21" i="18"/>
  <c r="APU16" i="18"/>
  <c r="APT16" i="18"/>
  <c r="APS16" i="18"/>
  <c r="APR16" i="18"/>
  <c r="APQ16" i="18"/>
  <c r="APP16" i="18"/>
  <c r="APV15" i="18"/>
  <c r="APV14" i="18"/>
  <c r="APV13" i="18"/>
  <c r="APV12" i="18"/>
  <c r="APV11" i="18"/>
  <c r="APV10" i="18"/>
  <c r="APV8" i="18"/>
  <c r="APV7" i="18"/>
  <c r="APV6" i="18"/>
  <c r="APV5" i="18"/>
  <c r="APV4" i="18"/>
  <c r="AWY23" i="18" l="1"/>
  <c r="AWQ32" i="18"/>
  <c r="AWY38" i="18"/>
  <c r="AXG37" i="18"/>
  <c r="AWY16" i="18"/>
  <c r="AXG4" i="18"/>
  <c r="APV16" i="18"/>
  <c r="APV32" i="18"/>
  <c r="APV38" i="18"/>
  <c r="AXO4" i="18" l="1"/>
  <c r="AXW4" i="18" s="1"/>
  <c r="AXG16" i="18"/>
  <c r="AXG38" i="18"/>
  <c r="AXO37" i="18"/>
  <c r="AXG23" i="18"/>
  <c r="AWY32" i="18"/>
  <c r="APL38" i="18"/>
  <c r="APK38" i="18"/>
  <c r="APN37" i="18"/>
  <c r="APO37" i="18" s="1"/>
  <c r="APO38" i="18" s="1"/>
  <c r="APM32" i="18"/>
  <c r="APL32" i="18"/>
  <c r="APK32" i="18"/>
  <c r="APJ32" i="18"/>
  <c r="API32" i="18"/>
  <c r="APH32" i="18"/>
  <c r="APN31" i="18"/>
  <c r="APN30" i="18"/>
  <c r="APN28" i="18"/>
  <c r="APN27" i="18"/>
  <c r="APN26" i="18"/>
  <c r="APN25" i="18"/>
  <c r="APN24" i="18"/>
  <c r="APN23" i="18"/>
  <c r="APN22" i="18"/>
  <c r="APN21" i="18"/>
  <c r="APM16" i="18"/>
  <c r="APL16" i="18"/>
  <c r="APK16" i="18"/>
  <c r="APJ16" i="18"/>
  <c r="API16" i="18"/>
  <c r="APH16" i="18"/>
  <c r="APN15" i="18"/>
  <c r="APN14" i="18"/>
  <c r="APN13" i="18"/>
  <c r="APN12" i="18"/>
  <c r="APN11" i="18"/>
  <c r="APN10" i="18"/>
  <c r="APN8" i="18"/>
  <c r="APN7" i="18"/>
  <c r="APN6" i="18"/>
  <c r="APN5" i="18"/>
  <c r="APN4" i="18"/>
  <c r="AXO16" i="18" l="1"/>
  <c r="AXW16" i="18"/>
  <c r="AXO38" i="18"/>
  <c r="AXW37" i="18"/>
  <c r="AXW38" i="18" s="1"/>
  <c r="AXO23" i="18"/>
  <c r="AXG32" i="18"/>
  <c r="APN32" i="18"/>
  <c r="APN16" i="18"/>
  <c r="APN38" i="18"/>
  <c r="AXO32" i="18" l="1"/>
  <c r="AXW23" i="18"/>
  <c r="AXW32" i="18" s="1"/>
  <c r="APD38" i="18"/>
  <c r="APC38" i="18"/>
  <c r="APF37" i="18"/>
  <c r="APG37" i="18" s="1"/>
  <c r="APG38" i="18" s="1"/>
  <c r="APE32" i="18"/>
  <c r="APD32" i="18"/>
  <c r="APC32" i="18"/>
  <c r="APB32" i="18"/>
  <c r="APA32" i="18"/>
  <c r="AOZ32" i="18"/>
  <c r="APF31" i="18"/>
  <c r="APF30" i="18"/>
  <c r="APF28" i="18"/>
  <c r="APF27" i="18"/>
  <c r="APF26" i="18"/>
  <c r="APF25" i="18"/>
  <c r="APF24" i="18"/>
  <c r="APF23" i="18"/>
  <c r="APF22" i="18"/>
  <c r="APF21" i="18"/>
  <c r="APE16" i="18"/>
  <c r="APD16" i="18"/>
  <c r="APC16" i="18"/>
  <c r="APB16" i="18"/>
  <c r="APA16" i="18"/>
  <c r="AOZ16" i="18"/>
  <c r="APF15" i="18"/>
  <c r="APF14" i="18"/>
  <c r="APF13" i="18"/>
  <c r="APF12" i="18"/>
  <c r="APF11" i="18"/>
  <c r="APF10" i="18"/>
  <c r="APF8" i="18"/>
  <c r="APF7" i="18"/>
  <c r="APF6" i="18"/>
  <c r="APF5" i="18"/>
  <c r="APF4" i="18"/>
  <c r="APF16" i="18" l="1"/>
  <c r="APF32" i="18"/>
  <c r="APF38" i="18"/>
  <c r="AOV38" i="18" l="1"/>
  <c r="AOU38" i="18"/>
  <c r="AOX37" i="18"/>
  <c r="AOY37" i="18" s="1"/>
  <c r="AOY38" i="18" s="1"/>
  <c r="AOW32" i="18"/>
  <c r="AOV32" i="18"/>
  <c r="AOT32" i="18"/>
  <c r="AOS32" i="18"/>
  <c r="AOR32" i="18"/>
  <c r="AOX31" i="18"/>
  <c r="AOX30" i="18"/>
  <c r="AOX28" i="18"/>
  <c r="AOX27" i="18"/>
  <c r="AOX26" i="18"/>
  <c r="AOX25" i="18"/>
  <c r="AOX24" i="18"/>
  <c r="AOX23" i="18"/>
  <c r="AOX22" i="18"/>
  <c r="AOU32" i="18"/>
  <c r="AOX21" i="18"/>
  <c r="AOW16" i="18"/>
  <c r="AOV16" i="18"/>
  <c r="AOU16" i="18"/>
  <c r="AOT16" i="18"/>
  <c r="AOS16" i="18"/>
  <c r="AOR16" i="18"/>
  <c r="AOX15" i="18"/>
  <c r="AOX14" i="18"/>
  <c r="AOX13" i="18"/>
  <c r="AOX12" i="18"/>
  <c r="AOX11" i="18"/>
  <c r="AOX10" i="18"/>
  <c r="AOX8" i="18"/>
  <c r="AOX7" i="18"/>
  <c r="AOX6" i="18"/>
  <c r="AOX5" i="18"/>
  <c r="AOX4" i="18"/>
  <c r="AOX16" i="18" l="1"/>
  <c r="AOX32" i="18"/>
  <c r="AOX38" i="18"/>
  <c r="AOM22" i="18"/>
  <c r="AOM32" i="18" s="1"/>
  <c r="AON38" i="18"/>
  <c r="AOM38" i="18"/>
  <c r="AOP37" i="18"/>
  <c r="AOQ37" i="18" s="1"/>
  <c r="AOQ38" i="18" s="1"/>
  <c r="AOO32" i="18"/>
  <c r="AON32" i="18"/>
  <c r="AOL32" i="18"/>
  <c r="AOK32" i="18"/>
  <c r="AOJ32" i="18"/>
  <c r="AOP31" i="18"/>
  <c r="AOP30" i="18"/>
  <c r="AOP28" i="18"/>
  <c r="AOP27" i="18"/>
  <c r="AOP26" i="18"/>
  <c r="AOP25" i="18"/>
  <c r="AOP24" i="18"/>
  <c r="AOP23" i="18"/>
  <c r="AOP21" i="18"/>
  <c r="AOO16" i="18"/>
  <c r="AON16" i="18"/>
  <c r="AOM16" i="18"/>
  <c r="AOL16" i="18"/>
  <c r="AOK16" i="18"/>
  <c r="AOJ16" i="18"/>
  <c r="AOP15" i="18"/>
  <c r="AOP14" i="18"/>
  <c r="AOP13" i="18"/>
  <c r="AOP12" i="18"/>
  <c r="AOP11" i="18"/>
  <c r="AOP10" i="18"/>
  <c r="AOP8" i="18"/>
  <c r="AOP7" i="18"/>
  <c r="AOP6" i="18"/>
  <c r="AOP5" i="18"/>
  <c r="AOP4" i="18"/>
  <c r="AOP22" i="18" l="1"/>
  <c r="AOP32" i="18" s="1"/>
  <c r="AOP16" i="18"/>
  <c r="AOP38" i="18"/>
  <c r="AOF38" i="18" l="1"/>
  <c r="AOE38" i="18"/>
  <c r="AOH37" i="18"/>
  <c r="AOI37" i="18" s="1"/>
  <c r="AOI38" i="18" s="1"/>
  <c r="AOG32" i="18"/>
  <c r="AOF32" i="18"/>
  <c r="AOE32" i="18"/>
  <c r="AOD32" i="18"/>
  <c r="AOC32" i="18"/>
  <c r="AOB32" i="18"/>
  <c r="AOH31" i="18"/>
  <c r="AOH30" i="18"/>
  <c r="AOH28" i="18"/>
  <c r="AOH27" i="18"/>
  <c r="AOH26" i="18"/>
  <c r="AOH25" i="18"/>
  <c r="AOH24" i="18"/>
  <c r="AOH23" i="18"/>
  <c r="AOH22" i="18"/>
  <c r="AOH21" i="18"/>
  <c r="AOG16" i="18"/>
  <c r="AOF16" i="18"/>
  <c r="AOE16" i="18"/>
  <c r="AOD16" i="18"/>
  <c r="AOC16" i="18"/>
  <c r="AOB16" i="18"/>
  <c r="AOH15" i="18"/>
  <c r="AOH14" i="18"/>
  <c r="AOH13" i="18"/>
  <c r="AOH12" i="18"/>
  <c r="AOH11" i="18"/>
  <c r="AOH10" i="18"/>
  <c r="AOH8" i="18"/>
  <c r="AOH7" i="18"/>
  <c r="AOH6" i="18"/>
  <c r="AOH5" i="18"/>
  <c r="AOH4" i="18"/>
  <c r="AOH32" i="18" l="1"/>
  <c r="AOH16" i="18"/>
  <c r="AOH38" i="18"/>
  <c r="ANX38" i="18"/>
  <c r="ANW38" i="18"/>
  <c r="ANZ37" i="18"/>
  <c r="AOA37" i="18" s="1"/>
  <c r="AOA38" i="18" s="1"/>
  <c r="ANY32" i="18"/>
  <c r="ANX32" i="18"/>
  <c r="ANW32" i="18"/>
  <c r="ANV32" i="18"/>
  <c r="ANU32" i="18"/>
  <c r="ANT32" i="18"/>
  <c r="ANZ31" i="18"/>
  <c r="ANZ30" i="18"/>
  <c r="ANZ28" i="18"/>
  <c r="ANZ27" i="18"/>
  <c r="ANZ26" i="18"/>
  <c r="ANZ25" i="18"/>
  <c r="ANZ24" i="18"/>
  <c r="ANZ23" i="18"/>
  <c r="ANZ22" i="18"/>
  <c r="ANZ21" i="18"/>
  <c r="ANY16" i="18"/>
  <c r="ANX16" i="18"/>
  <c r="ANW16" i="18"/>
  <c r="ANV16" i="18"/>
  <c r="ANU16" i="18"/>
  <c r="ANT16" i="18"/>
  <c r="ANZ15" i="18"/>
  <c r="ANZ14" i="18"/>
  <c r="ANZ13" i="18"/>
  <c r="ANZ12" i="18"/>
  <c r="ANZ11" i="18"/>
  <c r="ANZ10" i="18"/>
  <c r="ANZ8" i="18"/>
  <c r="ANZ7" i="18"/>
  <c r="ANZ6" i="18"/>
  <c r="ANZ5" i="18"/>
  <c r="ANZ4" i="18"/>
  <c r="ANZ16" i="18" l="1"/>
  <c r="ANZ32" i="18"/>
  <c r="ANZ38" i="18"/>
  <c r="ANP38" i="18" l="1"/>
  <c r="ANO38" i="18"/>
  <c r="ANR37" i="18"/>
  <c r="ANR38" i="18" s="1"/>
  <c r="ANQ32" i="18"/>
  <c r="ANP32" i="18"/>
  <c r="ANO32" i="18"/>
  <c r="ANN32" i="18"/>
  <c r="ANM32" i="18"/>
  <c r="ANL32" i="18"/>
  <c r="ANR31" i="18"/>
  <c r="ANR30" i="18"/>
  <c r="ANR28" i="18"/>
  <c r="ANR27" i="18"/>
  <c r="ANR26" i="18"/>
  <c r="ANR25" i="18"/>
  <c r="ANR24" i="18"/>
  <c r="ANR23" i="18"/>
  <c r="ANR22" i="18"/>
  <c r="ANR21" i="18"/>
  <c r="ANQ16" i="18"/>
  <c r="ANP16" i="18"/>
  <c r="ANO16" i="18"/>
  <c r="ANN16" i="18"/>
  <c r="ANM16" i="18"/>
  <c r="ANL16" i="18"/>
  <c r="ANR15" i="18"/>
  <c r="ANR14" i="18"/>
  <c r="ANR13" i="18"/>
  <c r="ANR12" i="18"/>
  <c r="ANR11" i="18"/>
  <c r="ANR10" i="18"/>
  <c r="ANR8" i="18"/>
  <c r="ANR7" i="18"/>
  <c r="ANR6" i="18"/>
  <c r="ANR5" i="18"/>
  <c r="ANR4" i="18"/>
  <c r="ANS37" i="18" l="1"/>
  <c r="ANS38" i="18" s="1"/>
  <c r="ANR32" i="18"/>
  <c r="ANR16" i="18"/>
  <c r="ANH38" i="18" l="1"/>
  <c r="ANG38" i="18"/>
  <c r="ANJ37" i="18"/>
  <c r="ANK37" i="18" s="1"/>
  <c r="ANK38" i="18" s="1"/>
  <c r="ANI32" i="18"/>
  <c r="ANH32" i="18"/>
  <c r="ANG32" i="18"/>
  <c r="ANF32" i="18"/>
  <c r="ANE32" i="18"/>
  <c r="AND32" i="18"/>
  <c r="ANJ31" i="18"/>
  <c r="ANJ30" i="18"/>
  <c r="ANJ28" i="18"/>
  <c r="ANJ27" i="18"/>
  <c r="ANJ26" i="18"/>
  <c r="ANJ25" i="18"/>
  <c r="ANJ24" i="18"/>
  <c r="ANJ23" i="18"/>
  <c r="ANJ22" i="18"/>
  <c r="ANJ21" i="18"/>
  <c r="ANI16" i="18"/>
  <c r="ANH16" i="18"/>
  <c r="ANG16" i="18"/>
  <c r="ANF16" i="18"/>
  <c r="ANE16" i="18"/>
  <c r="AND16" i="18"/>
  <c r="ANJ15" i="18"/>
  <c r="ANJ14" i="18"/>
  <c r="ANJ13" i="18"/>
  <c r="ANJ12" i="18"/>
  <c r="ANJ11" i="18"/>
  <c r="ANJ10" i="18"/>
  <c r="ANJ8" i="18"/>
  <c r="ANJ7" i="18"/>
  <c r="ANJ6" i="18"/>
  <c r="ANJ5" i="18"/>
  <c r="ANJ4" i="18"/>
  <c r="ANJ16" i="18" l="1"/>
  <c r="ANJ38" i="18"/>
  <c r="ANJ32" i="18"/>
  <c r="AMZ38" i="18"/>
  <c r="AMY38" i="18"/>
  <c r="ANB37" i="18"/>
  <c r="ANC37" i="18" s="1"/>
  <c r="ANC38" i="18" s="1"/>
  <c r="ANA32" i="18"/>
  <c r="AMY32" i="18"/>
  <c r="AMX32" i="18"/>
  <c r="AMW32" i="18"/>
  <c r="AMV32" i="18"/>
  <c r="ANB31" i="18"/>
  <c r="AMZ32" i="18"/>
  <c r="ANB30" i="18"/>
  <c r="ANB28" i="18"/>
  <c r="ANB27" i="18"/>
  <c r="ANB26" i="18"/>
  <c r="ANB25" i="18"/>
  <c r="ANB24" i="18"/>
  <c r="ANB23" i="18"/>
  <c r="ANB22" i="18"/>
  <c r="ANB21" i="18"/>
  <c r="ANA16" i="18"/>
  <c r="AMZ16" i="18"/>
  <c r="AMY16" i="18"/>
  <c r="AMX16" i="18"/>
  <c r="AMW16" i="18"/>
  <c r="AMV16" i="18"/>
  <c r="ANB15" i="18"/>
  <c r="ANB14" i="18"/>
  <c r="ANB13" i="18"/>
  <c r="ANB12" i="18"/>
  <c r="ANB11" i="18"/>
  <c r="ANB10" i="18"/>
  <c r="ANB8" i="18"/>
  <c r="ANB7" i="18"/>
  <c r="ANB6" i="18"/>
  <c r="ANB5" i="18"/>
  <c r="ANB4" i="18"/>
  <c r="ANB16" i="18" l="1"/>
  <c r="ANB38" i="18"/>
  <c r="ANB32" i="18"/>
  <c r="AMR31" i="18" l="1"/>
  <c r="AMR38" i="18" l="1"/>
  <c r="AMQ38" i="18"/>
  <c r="AMT37" i="18"/>
  <c r="AMT38" i="18" s="1"/>
  <c r="AMS32" i="18"/>
  <c r="AMR32" i="18"/>
  <c r="AMQ32" i="18"/>
  <c r="AMP32" i="18"/>
  <c r="AMO32" i="18"/>
  <c r="AMN32" i="18"/>
  <c r="AMT31" i="18"/>
  <c r="AMT30" i="18"/>
  <c r="AMT28" i="18"/>
  <c r="AMT27" i="18"/>
  <c r="AMT26" i="18"/>
  <c r="AMT25" i="18"/>
  <c r="AMT24" i="18"/>
  <c r="AMT23" i="18"/>
  <c r="AMT22" i="18"/>
  <c r="AMT21" i="18"/>
  <c r="AMS16" i="18"/>
  <c r="AMR16" i="18"/>
  <c r="AMQ16" i="18"/>
  <c r="AMP16" i="18"/>
  <c r="AMO16" i="18"/>
  <c r="AMN16" i="18"/>
  <c r="AMT15" i="18"/>
  <c r="AMT14" i="18"/>
  <c r="AMT13" i="18"/>
  <c r="AMT12" i="18"/>
  <c r="AMT11" i="18"/>
  <c r="AMT10" i="18"/>
  <c r="AMT8" i="18"/>
  <c r="AMT7" i="18"/>
  <c r="AMT6" i="18"/>
  <c r="AMT5" i="18"/>
  <c r="AMT4" i="18"/>
  <c r="AMU37" i="18" l="1"/>
  <c r="AMU38" i="18" s="1"/>
  <c r="AMT32" i="18"/>
  <c r="AMT16" i="18"/>
  <c r="AMJ38" i="18" l="1"/>
  <c r="AMI38" i="18"/>
  <c r="AML37" i="18"/>
  <c r="AMM37" i="18" s="1"/>
  <c r="AMM38" i="18" s="1"/>
  <c r="AMK32" i="18"/>
  <c r="AMJ32" i="18"/>
  <c r="AMI32" i="18"/>
  <c r="AMH32" i="18"/>
  <c r="AMG32" i="18"/>
  <c r="AMF32" i="18"/>
  <c r="AML31" i="18"/>
  <c r="AML30" i="18"/>
  <c r="AML28" i="18"/>
  <c r="AML27" i="18"/>
  <c r="AML26" i="18"/>
  <c r="AML25" i="18"/>
  <c r="AML24" i="18"/>
  <c r="AML23" i="18"/>
  <c r="AML22" i="18"/>
  <c r="AML21" i="18"/>
  <c r="AMK16" i="18"/>
  <c r="AMJ16" i="18"/>
  <c r="AMI16" i="18"/>
  <c r="AMH16" i="18"/>
  <c r="AMG16" i="18"/>
  <c r="AMF16" i="18"/>
  <c r="AML15" i="18"/>
  <c r="AML14" i="18"/>
  <c r="AML13" i="18"/>
  <c r="AML12" i="18"/>
  <c r="AML11" i="18"/>
  <c r="AML10" i="18"/>
  <c r="AML8" i="18"/>
  <c r="AML7" i="18"/>
  <c r="AML6" i="18"/>
  <c r="AML5" i="18"/>
  <c r="AML4" i="18"/>
  <c r="AML16" i="18" l="1"/>
  <c r="AML32" i="18"/>
  <c r="AML38" i="18"/>
  <c r="AMB38" i="18" l="1"/>
  <c r="AMA38" i="18"/>
  <c r="AMD37" i="18"/>
  <c r="AME37" i="18" s="1"/>
  <c r="AME38" i="18" s="1"/>
  <c r="AMC32" i="18"/>
  <c r="AMB32" i="18"/>
  <c r="AMA32" i="18"/>
  <c r="ALZ32" i="18"/>
  <c r="ALY32" i="18"/>
  <c r="ALX32" i="18"/>
  <c r="AMD31" i="18"/>
  <c r="AMD30" i="18"/>
  <c r="AMD28" i="18"/>
  <c r="AMD27" i="18"/>
  <c r="AMD26" i="18"/>
  <c r="AMD25" i="18"/>
  <c r="AMD24" i="18"/>
  <c r="AMD23" i="18"/>
  <c r="AMD22" i="18"/>
  <c r="AMD21" i="18"/>
  <c r="AMC16" i="18"/>
  <c r="AMB16" i="18"/>
  <c r="AMA16" i="18"/>
  <c r="ALZ16" i="18"/>
  <c r="ALY16" i="18"/>
  <c r="ALX16" i="18"/>
  <c r="AMD15" i="18"/>
  <c r="AMD14" i="18"/>
  <c r="AMD13" i="18"/>
  <c r="AMD12" i="18"/>
  <c r="AMD11" i="18"/>
  <c r="AMD10" i="18"/>
  <c r="AMD8" i="18"/>
  <c r="AMD7" i="18"/>
  <c r="AMD6" i="18"/>
  <c r="AMD5" i="18"/>
  <c r="AMD4" i="18"/>
  <c r="AMD32" i="18" l="1"/>
  <c r="AMD38" i="18"/>
  <c r="AMD16" i="18"/>
  <c r="ALT38" i="18" l="1"/>
  <c r="ALS38" i="18"/>
  <c r="ALV37" i="18"/>
  <c r="ALW37" i="18" s="1"/>
  <c r="ALW38" i="18" s="1"/>
  <c r="ALU32" i="18"/>
  <c r="ALT32" i="18"/>
  <c r="ALS32" i="18"/>
  <c r="ALR32" i="18"/>
  <c r="ALQ32" i="18"/>
  <c r="ALP32" i="18"/>
  <c r="ALV31" i="18"/>
  <c r="ALV30" i="18"/>
  <c r="ALV28" i="18"/>
  <c r="ALV27" i="18"/>
  <c r="ALV26" i="18"/>
  <c r="ALV25" i="18"/>
  <c r="ALV24" i="18"/>
  <c r="ALV23" i="18"/>
  <c r="ALV22" i="18"/>
  <c r="ALV21" i="18"/>
  <c r="ALU16" i="18"/>
  <c r="ALT16" i="18"/>
  <c r="ALS16" i="18"/>
  <c r="ALR16" i="18"/>
  <c r="ALQ16" i="18"/>
  <c r="ALP16" i="18"/>
  <c r="ALV15" i="18"/>
  <c r="ALV14" i="18"/>
  <c r="ALV13" i="18"/>
  <c r="ALV12" i="18"/>
  <c r="ALV11" i="18"/>
  <c r="ALV10" i="18"/>
  <c r="ALV8" i="18"/>
  <c r="ALV7" i="18"/>
  <c r="ALV6" i="18"/>
  <c r="ALV5" i="18"/>
  <c r="ALV4" i="18"/>
  <c r="ALV32" i="18" l="1"/>
  <c r="ALV16" i="18"/>
  <c r="ALV38" i="18"/>
  <c r="ALN4" i="18" l="1"/>
  <c r="ALL38" i="18"/>
  <c r="ALK38" i="18"/>
  <c r="ALN37" i="18"/>
  <c r="ALN38" i="18" s="1"/>
  <c r="ALM32" i="18"/>
  <c r="ALL32" i="18"/>
  <c r="ALK32" i="18"/>
  <c r="ALJ32" i="18"/>
  <c r="ALI32" i="18"/>
  <c r="ALH32" i="18"/>
  <c r="ALN31" i="18"/>
  <c r="ALN30" i="18"/>
  <c r="ALN28" i="18"/>
  <c r="ALN27" i="18"/>
  <c r="ALN26" i="18"/>
  <c r="ALN25" i="18"/>
  <c r="ALN24" i="18"/>
  <c r="ALN23" i="18"/>
  <c r="ALN22" i="18"/>
  <c r="ALN21" i="18"/>
  <c r="ALM16" i="18"/>
  <c r="ALL16" i="18"/>
  <c r="ALK16" i="18"/>
  <c r="ALJ16" i="18"/>
  <c r="ALI16" i="18"/>
  <c r="ALH16" i="18"/>
  <c r="ALN15" i="18"/>
  <c r="ALN14" i="18"/>
  <c r="ALN13" i="18"/>
  <c r="ALN12" i="18"/>
  <c r="ALN11" i="18"/>
  <c r="ALN10" i="18"/>
  <c r="ALN8" i="18"/>
  <c r="ALN7" i="18"/>
  <c r="ALN6" i="18"/>
  <c r="ALN5" i="18"/>
  <c r="ALN32" i="18" l="1"/>
  <c r="ALO37" i="18"/>
  <c r="ALO38" i="18" s="1"/>
  <c r="ALN16" i="18"/>
  <c r="ALD38" i="18"/>
  <c r="ALC38" i="18"/>
  <c r="ALF37" i="18"/>
  <c r="ALF38" i="18" s="1"/>
  <c r="ALE32" i="18"/>
  <c r="ALD32" i="18"/>
  <c r="ALC32" i="18"/>
  <c r="ALB32" i="18"/>
  <c r="ALA32" i="18"/>
  <c r="AKZ32" i="18"/>
  <c r="ALF31" i="18"/>
  <c r="ALG31" i="18" s="1"/>
  <c r="ALO31" i="18" s="1"/>
  <c r="ALW31" i="18" s="1"/>
  <c r="AME31" i="18" s="1"/>
  <c r="AMM31" i="18" s="1"/>
  <c r="AMU31" i="18" s="1"/>
  <c r="ANC31" i="18" s="1"/>
  <c r="ANK31" i="18" s="1"/>
  <c r="ANS31" i="18" s="1"/>
  <c r="AOA31" i="18" s="1"/>
  <c r="AOI31" i="18" s="1"/>
  <c r="AOQ31" i="18" s="1"/>
  <c r="AOY31" i="18" s="1"/>
  <c r="APG31" i="18" s="1"/>
  <c r="APO31" i="18" s="1"/>
  <c r="APW31" i="18" s="1"/>
  <c r="AQE31" i="18" s="1"/>
  <c r="AQM31" i="18" s="1"/>
  <c r="AQU31" i="18" s="1"/>
  <c r="ARC31" i="18" s="1"/>
  <c r="ARK31" i="18" s="1"/>
  <c r="ARS31" i="18" s="1"/>
  <c r="ALF30" i="18"/>
  <c r="ALG30" i="18" s="1"/>
  <c r="ALO30" i="18" s="1"/>
  <c r="ALW30" i="18" s="1"/>
  <c r="AME30" i="18" s="1"/>
  <c r="AMM30" i="18" s="1"/>
  <c r="AMU30" i="18" s="1"/>
  <c r="ANC30" i="18" s="1"/>
  <c r="ANK30" i="18" s="1"/>
  <c r="ANS30" i="18" s="1"/>
  <c r="AOA30" i="18" s="1"/>
  <c r="AOI30" i="18" s="1"/>
  <c r="AOQ30" i="18" s="1"/>
  <c r="AOY30" i="18" s="1"/>
  <c r="APG30" i="18" s="1"/>
  <c r="APO30" i="18" s="1"/>
  <c r="APW30" i="18" s="1"/>
  <c r="AQE30" i="18" s="1"/>
  <c r="AQM30" i="18" s="1"/>
  <c r="AQU30" i="18" s="1"/>
  <c r="ARC30" i="18" s="1"/>
  <c r="ARK30" i="18" s="1"/>
  <c r="ARS30" i="18" s="1"/>
  <c r="ALF28" i="18"/>
  <c r="ALG28" i="18" s="1"/>
  <c r="ALO28" i="18" s="1"/>
  <c r="ALW28" i="18" s="1"/>
  <c r="AME28" i="18" s="1"/>
  <c r="AMM28" i="18" s="1"/>
  <c r="AMU28" i="18" s="1"/>
  <c r="ANC28" i="18" s="1"/>
  <c r="ANK28" i="18" s="1"/>
  <c r="ANS28" i="18" s="1"/>
  <c r="AOA28" i="18" s="1"/>
  <c r="AOI28" i="18" s="1"/>
  <c r="AOQ28" i="18" s="1"/>
  <c r="AOY28" i="18" s="1"/>
  <c r="APG28" i="18" s="1"/>
  <c r="APO28" i="18" s="1"/>
  <c r="APW28" i="18" s="1"/>
  <c r="AQE28" i="18" s="1"/>
  <c r="AQM28" i="18" s="1"/>
  <c r="AQU28" i="18" s="1"/>
  <c r="ARC28" i="18" s="1"/>
  <c r="ARK28" i="18" s="1"/>
  <c r="ARS28" i="18" s="1"/>
  <c r="ALF27" i="18"/>
  <c r="ALG27" i="18" s="1"/>
  <c r="ALO27" i="18" s="1"/>
  <c r="ALW27" i="18" s="1"/>
  <c r="AME27" i="18" s="1"/>
  <c r="AMM27" i="18" s="1"/>
  <c r="AMU27" i="18" s="1"/>
  <c r="ANC27" i="18" s="1"/>
  <c r="ANK27" i="18" s="1"/>
  <c r="ANS27" i="18" s="1"/>
  <c r="AOA27" i="18" s="1"/>
  <c r="AOI27" i="18" s="1"/>
  <c r="AOQ27" i="18" s="1"/>
  <c r="AOY27" i="18" s="1"/>
  <c r="APG27" i="18" s="1"/>
  <c r="APO27" i="18" s="1"/>
  <c r="APW27" i="18" s="1"/>
  <c r="AQE27" i="18" s="1"/>
  <c r="AQM27" i="18" s="1"/>
  <c r="AQU27" i="18" s="1"/>
  <c r="ARC27" i="18" s="1"/>
  <c r="ARK27" i="18" s="1"/>
  <c r="ARS27" i="18" s="1"/>
  <c r="ALF26" i="18"/>
  <c r="ALG26" i="18" s="1"/>
  <c r="ALO26" i="18" s="1"/>
  <c r="ALW26" i="18" s="1"/>
  <c r="AME26" i="18" s="1"/>
  <c r="AMM26" i="18" s="1"/>
  <c r="AMU26" i="18" s="1"/>
  <c r="ANC26" i="18" s="1"/>
  <c r="ANK26" i="18" s="1"/>
  <c r="ANS26" i="18" s="1"/>
  <c r="AOA26" i="18" s="1"/>
  <c r="AOI26" i="18" s="1"/>
  <c r="AOQ26" i="18" s="1"/>
  <c r="AOY26" i="18" s="1"/>
  <c r="APG26" i="18" s="1"/>
  <c r="APO26" i="18" s="1"/>
  <c r="APW26" i="18" s="1"/>
  <c r="AQE26" i="18" s="1"/>
  <c r="AQM26" i="18" s="1"/>
  <c r="AQU26" i="18" s="1"/>
  <c r="ARC26" i="18" s="1"/>
  <c r="ARK26" i="18" s="1"/>
  <c r="ARS26" i="18" s="1"/>
  <c r="ALF25" i="18"/>
  <c r="ALG25" i="18" s="1"/>
  <c r="ALO25" i="18" s="1"/>
  <c r="ALW25" i="18" s="1"/>
  <c r="AME25" i="18" s="1"/>
  <c r="AMM25" i="18" s="1"/>
  <c r="AMU25" i="18" s="1"/>
  <c r="ANC25" i="18" s="1"/>
  <c r="ANK25" i="18" s="1"/>
  <c r="ANS25" i="18" s="1"/>
  <c r="AOA25" i="18" s="1"/>
  <c r="AOI25" i="18" s="1"/>
  <c r="AOQ25" i="18" s="1"/>
  <c r="AOY25" i="18" s="1"/>
  <c r="APG25" i="18" s="1"/>
  <c r="APO25" i="18" s="1"/>
  <c r="APW25" i="18" s="1"/>
  <c r="AQE25" i="18" s="1"/>
  <c r="AQM25" i="18" s="1"/>
  <c r="AQU25" i="18" s="1"/>
  <c r="ARC25" i="18" s="1"/>
  <c r="ARK25" i="18" s="1"/>
  <c r="ARS25" i="18" s="1"/>
  <c r="ALF24" i="18"/>
  <c r="ALG24" i="18" s="1"/>
  <c r="ALO24" i="18" s="1"/>
  <c r="ALW24" i="18" s="1"/>
  <c r="AME24" i="18" s="1"/>
  <c r="AMM24" i="18" s="1"/>
  <c r="AMU24" i="18" s="1"/>
  <c r="ANC24" i="18" s="1"/>
  <c r="ANK24" i="18" s="1"/>
  <c r="ANS24" i="18" s="1"/>
  <c r="AOA24" i="18" s="1"/>
  <c r="AOI24" i="18" s="1"/>
  <c r="AOQ24" i="18" s="1"/>
  <c r="AOY24" i="18" s="1"/>
  <c r="APG24" i="18" s="1"/>
  <c r="APO24" i="18" s="1"/>
  <c r="APW24" i="18" s="1"/>
  <c r="AQE24" i="18" s="1"/>
  <c r="AQM24" i="18" s="1"/>
  <c r="AQU24" i="18" s="1"/>
  <c r="ARC24" i="18" s="1"/>
  <c r="ARK24" i="18" s="1"/>
  <c r="ARS24" i="18" s="1"/>
  <c r="ALF23" i="18"/>
  <c r="ALG23" i="18" s="1"/>
  <c r="ALO23" i="18" s="1"/>
  <c r="ALW23" i="18" s="1"/>
  <c r="AME23" i="18" s="1"/>
  <c r="AMM23" i="18" s="1"/>
  <c r="AMU23" i="18" s="1"/>
  <c r="ANC23" i="18" s="1"/>
  <c r="ANK23" i="18" s="1"/>
  <c r="ALF22" i="18"/>
  <c r="ALG22" i="18" s="1"/>
  <c r="ALO22" i="18" s="1"/>
  <c r="ALW22" i="18" s="1"/>
  <c r="ALF21" i="18"/>
  <c r="ALG21" i="18" s="1"/>
  <c r="ALO21" i="18" s="1"/>
  <c r="ALE16" i="18"/>
  <c r="ALD16" i="18"/>
  <c r="ALC16" i="18"/>
  <c r="ALB16" i="18"/>
  <c r="ALA16" i="18"/>
  <c r="AKZ16" i="18"/>
  <c r="ALF15" i="18"/>
  <c r="ALG15" i="18" s="1"/>
  <c r="ALO15" i="18" s="1"/>
  <c r="ALW15" i="18" s="1"/>
  <c r="AME15" i="18" s="1"/>
  <c r="AMM15" i="18" s="1"/>
  <c r="AMU15" i="18" s="1"/>
  <c r="ANC15" i="18" s="1"/>
  <c r="ANK15" i="18" s="1"/>
  <c r="ANS15" i="18" s="1"/>
  <c r="AOA15" i="18" s="1"/>
  <c r="AOI15" i="18" s="1"/>
  <c r="AOQ15" i="18" s="1"/>
  <c r="AOY15" i="18" s="1"/>
  <c r="APG15" i="18" s="1"/>
  <c r="APO15" i="18" s="1"/>
  <c r="APW15" i="18" s="1"/>
  <c r="AQE15" i="18" s="1"/>
  <c r="AQM15" i="18" s="1"/>
  <c r="AQU15" i="18" s="1"/>
  <c r="ARC15" i="18" s="1"/>
  <c r="ARK15" i="18" s="1"/>
  <c r="ARS15" i="18" s="1"/>
  <c r="ALF14" i="18"/>
  <c r="ALG14" i="18" s="1"/>
  <c r="ALO14" i="18" s="1"/>
  <c r="ALW14" i="18" s="1"/>
  <c r="AME14" i="18" s="1"/>
  <c r="AMM14" i="18" s="1"/>
  <c r="AMU14" i="18" s="1"/>
  <c r="ANC14" i="18" s="1"/>
  <c r="ANK14" i="18" s="1"/>
  <c r="ANS14" i="18" s="1"/>
  <c r="AOA14" i="18" s="1"/>
  <c r="AOI14" i="18" s="1"/>
  <c r="AOQ14" i="18" s="1"/>
  <c r="AOY14" i="18" s="1"/>
  <c r="APG14" i="18" s="1"/>
  <c r="APO14" i="18" s="1"/>
  <c r="APW14" i="18" s="1"/>
  <c r="AQE14" i="18" s="1"/>
  <c r="AQM14" i="18" s="1"/>
  <c r="AQU14" i="18" s="1"/>
  <c r="ARC14" i="18" s="1"/>
  <c r="ARK14" i="18" s="1"/>
  <c r="ARS14" i="18" s="1"/>
  <c r="ALF13" i="18"/>
  <c r="ALG13" i="18" s="1"/>
  <c r="ALO13" i="18" s="1"/>
  <c r="ALW13" i="18" s="1"/>
  <c r="AME13" i="18" s="1"/>
  <c r="AMM13" i="18" s="1"/>
  <c r="AMU13" i="18" s="1"/>
  <c r="ANC13" i="18" s="1"/>
  <c r="ANK13" i="18" s="1"/>
  <c r="ANS13" i="18" s="1"/>
  <c r="AOA13" i="18" s="1"/>
  <c r="AOI13" i="18" s="1"/>
  <c r="AOQ13" i="18" s="1"/>
  <c r="AOY13" i="18" s="1"/>
  <c r="APG13" i="18" s="1"/>
  <c r="APO13" i="18" s="1"/>
  <c r="APW13" i="18" s="1"/>
  <c r="AQE13" i="18" s="1"/>
  <c r="AQM13" i="18" s="1"/>
  <c r="AQU13" i="18" s="1"/>
  <c r="ARC13" i="18" s="1"/>
  <c r="ARK13" i="18" s="1"/>
  <c r="ARS13" i="18" s="1"/>
  <c r="ALF12" i="18"/>
  <c r="ALG12" i="18" s="1"/>
  <c r="ALO12" i="18" s="1"/>
  <c r="ALW12" i="18" s="1"/>
  <c r="AME12" i="18" s="1"/>
  <c r="ALF11" i="18"/>
  <c r="ALG11" i="18" s="1"/>
  <c r="ALO11" i="18" s="1"/>
  <c r="ALW11" i="18" s="1"/>
  <c r="AME11" i="18" s="1"/>
  <c r="AMM11" i="18" s="1"/>
  <c r="AMU11" i="18" s="1"/>
  <c r="ANC11" i="18" s="1"/>
  <c r="ANK11" i="18" s="1"/>
  <c r="ANS11" i="18" s="1"/>
  <c r="AOA11" i="18" s="1"/>
  <c r="AOI11" i="18" s="1"/>
  <c r="AOQ11" i="18" s="1"/>
  <c r="AOY11" i="18" s="1"/>
  <c r="APG11" i="18" s="1"/>
  <c r="APO11" i="18" s="1"/>
  <c r="APW11" i="18" s="1"/>
  <c r="AQE11" i="18" s="1"/>
  <c r="AQM11" i="18" s="1"/>
  <c r="AQU11" i="18" s="1"/>
  <c r="ARC11" i="18" s="1"/>
  <c r="ARK11" i="18" s="1"/>
  <c r="ARS11" i="18" s="1"/>
  <c r="ALF10" i="18"/>
  <c r="ALG10" i="18" s="1"/>
  <c r="ALO10" i="18" s="1"/>
  <c r="ALW10" i="18" s="1"/>
  <c r="AME10" i="18" s="1"/>
  <c r="AMM10" i="18" s="1"/>
  <c r="AMU10" i="18" s="1"/>
  <c r="ANC10" i="18" s="1"/>
  <c r="ANK10" i="18" s="1"/>
  <c r="ANS10" i="18" s="1"/>
  <c r="AOA10" i="18" s="1"/>
  <c r="AOI10" i="18" s="1"/>
  <c r="AOQ10" i="18" s="1"/>
  <c r="AOY10" i="18" s="1"/>
  <c r="APG10" i="18" s="1"/>
  <c r="APO10" i="18" s="1"/>
  <c r="APW10" i="18" s="1"/>
  <c r="AQE10" i="18" s="1"/>
  <c r="AQM10" i="18" s="1"/>
  <c r="AQU10" i="18" s="1"/>
  <c r="ARC10" i="18" s="1"/>
  <c r="ARK10" i="18" s="1"/>
  <c r="ARS10" i="18" s="1"/>
  <c r="ALF8" i="18"/>
  <c r="ALG8" i="18" s="1"/>
  <c r="ALO8" i="18" s="1"/>
  <c r="ALW8" i="18" s="1"/>
  <c r="AME8" i="18" s="1"/>
  <c r="AMM8" i="18" s="1"/>
  <c r="AMU8" i="18" s="1"/>
  <c r="ANC8" i="18" s="1"/>
  <c r="ANK8" i="18" s="1"/>
  <c r="ANS8" i="18" s="1"/>
  <c r="AOA8" i="18" s="1"/>
  <c r="AOI8" i="18" s="1"/>
  <c r="AOQ8" i="18" s="1"/>
  <c r="AOY8" i="18" s="1"/>
  <c r="APG8" i="18" s="1"/>
  <c r="APO8" i="18" s="1"/>
  <c r="APW8" i="18" s="1"/>
  <c r="AQE8" i="18" s="1"/>
  <c r="AQM8" i="18" s="1"/>
  <c r="AQU8" i="18" s="1"/>
  <c r="ARC8" i="18" s="1"/>
  <c r="ARK8" i="18" s="1"/>
  <c r="ARS8" i="18" s="1"/>
  <c r="ALF7" i="18"/>
  <c r="ALG7" i="18" s="1"/>
  <c r="ALO7" i="18" s="1"/>
  <c r="ALW7" i="18" s="1"/>
  <c r="AME7" i="18" s="1"/>
  <c r="AMM7" i="18" s="1"/>
  <c r="AMU7" i="18" s="1"/>
  <c r="ANC7" i="18" s="1"/>
  <c r="ANK7" i="18" s="1"/>
  <c r="ANS7" i="18" s="1"/>
  <c r="AOA7" i="18" s="1"/>
  <c r="AOI7" i="18" s="1"/>
  <c r="AOQ7" i="18" s="1"/>
  <c r="AOY7" i="18" s="1"/>
  <c r="APG7" i="18" s="1"/>
  <c r="APO7" i="18" s="1"/>
  <c r="APW7" i="18" s="1"/>
  <c r="AQE7" i="18" s="1"/>
  <c r="AQM7" i="18" s="1"/>
  <c r="AQU7" i="18" s="1"/>
  <c r="ARC7" i="18" s="1"/>
  <c r="ARK7" i="18" s="1"/>
  <c r="ARS7" i="18" s="1"/>
  <c r="ALF6" i="18"/>
  <c r="ALG6" i="18" s="1"/>
  <c r="ALO6" i="18" s="1"/>
  <c r="ALW6" i="18" s="1"/>
  <c r="AME6" i="18" s="1"/>
  <c r="AMM6" i="18" s="1"/>
  <c r="AMU6" i="18" s="1"/>
  <c r="ANC6" i="18" s="1"/>
  <c r="ANK6" i="18" s="1"/>
  <c r="ANS6" i="18" s="1"/>
  <c r="AOA6" i="18" s="1"/>
  <c r="AOI6" i="18" s="1"/>
  <c r="AOQ6" i="18" s="1"/>
  <c r="AOY6" i="18" s="1"/>
  <c r="APG6" i="18" s="1"/>
  <c r="APO6" i="18" s="1"/>
  <c r="APW6" i="18" s="1"/>
  <c r="AQE6" i="18" s="1"/>
  <c r="AQM6" i="18" s="1"/>
  <c r="AQU6" i="18" s="1"/>
  <c r="ARC6" i="18" s="1"/>
  <c r="ARK6" i="18" s="1"/>
  <c r="ARS6" i="18" s="1"/>
  <c r="ALF5" i="18"/>
  <c r="ALG5" i="18" s="1"/>
  <c r="ALO5" i="18" s="1"/>
  <c r="ALW5" i="18" s="1"/>
  <c r="AME5" i="18" s="1"/>
  <c r="AMM5" i="18" s="1"/>
  <c r="AMU5" i="18" s="1"/>
  <c r="ANC5" i="18" s="1"/>
  <c r="ANK5" i="18" s="1"/>
  <c r="ANS5" i="18" s="1"/>
  <c r="AOA5" i="18" s="1"/>
  <c r="AOI5" i="18" s="1"/>
  <c r="AOQ5" i="18" s="1"/>
  <c r="AOY5" i="18" s="1"/>
  <c r="APG5" i="18" s="1"/>
  <c r="APO5" i="18" s="1"/>
  <c r="APW5" i="18" s="1"/>
  <c r="AQE5" i="18" s="1"/>
  <c r="AQM5" i="18" s="1"/>
  <c r="AQU5" i="18" s="1"/>
  <c r="ALF4" i="18"/>
  <c r="ALG4" i="18" s="1"/>
  <c r="ALO4" i="18" s="1"/>
  <c r="ARC5" i="18" l="1"/>
  <c r="ARK5" i="18" s="1"/>
  <c r="ARS5" i="18" s="1"/>
  <c r="ANS23" i="18"/>
  <c r="AME22" i="18"/>
  <c r="AMM22" i="18" s="1"/>
  <c r="AMM12" i="18"/>
  <c r="AMU12" i="18" s="1"/>
  <c r="ANC12" i="18" s="1"/>
  <c r="ANK12" i="18" s="1"/>
  <c r="ANS12" i="18" s="1"/>
  <c r="AOA12" i="18" s="1"/>
  <c r="AOI12" i="18" s="1"/>
  <c r="AOQ12" i="18" s="1"/>
  <c r="AOY12" i="18" s="1"/>
  <c r="APG12" i="18" s="1"/>
  <c r="APO12" i="18" s="1"/>
  <c r="APW12" i="18" s="1"/>
  <c r="AQE12" i="18" s="1"/>
  <c r="AQM12" i="18" s="1"/>
  <c r="AQU12" i="18" s="1"/>
  <c r="ARC12" i="18" s="1"/>
  <c r="ARK12" i="18" s="1"/>
  <c r="ARS12" i="18" s="1"/>
  <c r="ALW21" i="18"/>
  <c r="AME21" i="18" s="1"/>
  <c r="ALO32" i="18"/>
  <c r="ALW4" i="18"/>
  <c r="ALO16" i="18"/>
  <c r="ALG32" i="18"/>
  <c r="ALF32" i="18"/>
  <c r="ALG16" i="18"/>
  <c r="ALF16" i="18"/>
  <c r="ALG37" i="18"/>
  <c r="ALG38" i="18" s="1"/>
  <c r="AOA23" i="18" l="1"/>
  <c r="AME4" i="18"/>
  <c r="ALW16" i="18"/>
  <c r="AMU22" i="18"/>
  <c r="ANC22" i="18" s="1"/>
  <c r="ANK22" i="18" s="1"/>
  <c r="ANS22" i="18" s="1"/>
  <c r="AOA22" i="18" s="1"/>
  <c r="AOI22" i="18" s="1"/>
  <c r="AOQ22" i="18" s="1"/>
  <c r="AOY22" i="18" s="1"/>
  <c r="APG22" i="18" s="1"/>
  <c r="APO22" i="18" s="1"/>
  <c r="APW22" i="18" s="1"/>
  <c r="AQE22" i="18" s="1"/>
  <c r="AQM22" i="18" s="1"/>
  <c r="AQU22" i="18" s="1"/>
  <c r="ARC22" i="18" s="1"/>
  <c r="ARK22" i="18" s="1"/>
  <c r="ARS22" i="18" s="1"/>
  <c r="AME32" i="18"/>
  <c r="AMM21" i="18"/>
  <c r="AMU21" i="18" s="1"/>
  <c r="ALW32" i="18"/>
  <c r="AKR24" i="18"/>
  <c r="AKR32" i="18" s="1"/>
  <c r="AKV38" i="18"/>
  <c r="AKU38" i="18"/>
  <c r="AKX37" i="18"/>
  <c r="AKY37" i="18" s="1"/>
  <c r="AKY38" i="18" s="1"/>
  <c r="AKW32" i="18"/>
  <c r="AKV32" i="18"/>
  <c r="AKU32" i="18"/>
  <c r="AKT32" i="18"/>
  <c r="AKS32" i="18"/>
  <c r="AKX31" i="18"/>
  <c r="AKX30" i="18"/>
  <c r="AKX28" i="18"/>
  <c r="AKX27" i="18"/>
  <c r="AKX26" i="18"/>
  <c r="AKX25" i="18"/>
  <c r="AKX23" i="18"/>
  <c r="AKX22" i="18"/>
  <c r="AKX21" i="18"/>
  <c r="AKW16" i="18"/>
  <c r="AKU16" i="18"/>
  <c r="AKT16" i="18"/>
  <c r="AKS16" i="18"/>
  <c r="AKR16" i="18"/>
  <c r="AKX15" i="18"/>
  <c r="AKX14" i="18"/>
  <c r="AKX13" i="18"/>
  <c r="AKX12" i="18"/>
  <c r="AKX11" i="18"/>
  <c r="AKX10" i="18"/>
  <c r="AKX8" i="18"/>
  <c r="AKX7" i="18"/>
  <c r="AKX6" i="18"/>
  <c r="AKX5" i="18"/>
  <c r="AKX4" i="18"/>
  <c r="AKV16" i="18"/>
  <c r="AKX24" i="18" l="1"/>
  <c r="AKX32" i="18" s="1"/>
  <c r="AOI23" i="18"/>
  <c r="AMM32" i="18"/>
  <c r="AMU32" i="18"/>
  <c r="ANC21" i="18"/>
  <c r="AMM4" i="18"/>
  <c r="AME16" i="18"/>
  <c r="AKX16" i="18"/>
  <c r="AKX38" i="18"/>
  <c r="AKN4" i="18"/>
  <c r="AKN38" i="18"/>
  <c r="AKM38" i="18"/>
  <c r="AKP37" i="18"/>
  <c r="AKQ37" i="18" s="1"/>
  <c r="AKQ38" i="18" s="1"/>
  <c r="AKO32" i="18"/>
  <c r="AKN32" i="18"/>
  <c r="AKM32" i="18"/>
  <c r="AKL32" i="18"/>
  <c r="AKK32" i="18"/>
  <c r="AKJ32" i="18"/>
  <c r="AKP31" i="18"/>
  <c r="AKP30" i="18"/>
  <c r="AKP28" i="18"/>
  <c r="AKP27" i="18"/>
  <c r="AKP26" i="18"/>
  <c r="AKP25" i="18"/>
  <c r="AKP24" i="18"/>
  <c r="AKP23" i="18"/>
  <c r="AKP22" i="18"/>
  <c r="AKP21" i="18"/>
  <c r="AKN16" i="18"/>
  <c r="AKM16" i="18"/>
  <c r="AKL16" i="18"/>
  <c r="AKK16" i="18"/>
  <c r="AKJ16" i="18"/>
  <c r="AKP15" i="18"/>
  <c r="AKP14" i="18"/>
  <c r="AKP13" i="18"/>
  <c r="AKP12" i="18"/>
  <c r="AKP11" i="18"/>
  <c r="AKP10" i="18"/>
  <c r="AKP8" i="18"/>
  <c r="AKP7" i="18"/>
  <c r="AKP6" i="18"/>
  <c r="AKP5" i="18"/>
  <c r="AKP4" i="18"/>
  <c r="AKO16" i="18"/>
  <c r="ANC32" i="18" l="1"/>
  <c r="ANK21" i="18"/>
  <c r="AOQ23" i="18"/>
  <c r="AMM16" i="18"/>
  <c r="AMU4" i="18"/>
  <c r="AKP32" i="18"/>
  <c r="AKP16" i="18"/>
  <c r="AKP38" i="18"/>
  <c r="ANS21" i="18" l="1"/>
  <c r="ANK32" i="18"/>
  <c r="AOY23" i="18"/>
  <c r="ANC4" i="18"/>
  <c r="AMU16" i="18"/>
  <c r="AKG4" i="18"/>
  <c r="AKG16" i="18" s="1"/>
  <c r="AKF38" i="18"/>
  <c r="AKE38" i="18"/>
  <c r="AKH37" i="18"/>
  <c r="AKI37" i="18" s="1"/>
  <c r="AKI38" i="18" s="1"/>
  <c r="AKG32" i="18"/>
  <c r="AKF32" i="18"/>
  <c r="AKE32" i="18"/>
  <c r="AKD32" i="18"/>
  <c r="AKC32" i="18"/>
  <c r="AKB32" i="18"/>
  <c r="AKH31" i="18"/>
  <c r="AKH30" i="18"/>
  <c r="AKH28" i="18"/>
  <c r="AKH27" i="18"/>
  <c r="AKH26" i="18"/>
  <c r="AKH25" i="18"/>
  <c r="AKH24" i="18"/>
  <c r="AKH23" i="18"/>
  <c r="AKH22" i="18"/>
  <c r="AKH21" i="18"/>
  <c r="AKF16" i="18"/>
  <c r="AKE16" i="18"/>
  <c r="AKD16" i="18"/>
  <c r="AKC16" i="18"/>
  <c r="AKB16" i="18"/>
  <c r="AKH15" i="18"/>
  <c r="AKH14" i="18"/>
  <c r="AKH13" i="18"/>
  <c r="AKH12" i="18"/>
  <c r="AKH11" i="18"/>
  <c r="AKH10" i="18"/>
  <c r="AKH8" i="18"/>
  <c r="AKH7" i="18"/>
  <c r="AKH6" i="18"/>
  <c r="AKH5" i="18"/>
  <c r="AKH38" i="18" l="1"/>
  <c r="AOA21" i="18"/>
  <c r="ANS32" i="18"/>
  <c r="ANC16" i="18"/>
  <c r="ANK4" i="18"/>
  <c r="APG23" i="18"/>
  <c r="AKH4" i="18"/>
  <c r="AKH16" i="18" s="1"/>
  <c r="AKH32" i="18"/>
  <c r="AJX38" i="18"/>
  <c r="AJW38" i="18"/>
  <c r="AJZ37" i="18"/>
  <c r="AKA37" i="18" s="1"/>
  <c r="AKA38" i="18" s="1"/>
  <c r="AJY32" i="18"/>
  <c r="AJX32" i="18"/>
  <c r="AJW32" i="18"/>
  <c r="AJV32" i="18"/>
  <c r="AJU32" i="18"/>
  <c r="AJT32" i="18"/>
  <c r="AJZ31" i="18"/>
  <c r="AJZ30" i="18"/>
  <c r="AJZ28" i="18"/>
  <c r="AJZ27" i="18"/>
  <c r="AJZ26" i="18"/>
  <c r="AJZ25" i="18"/>
  <c r="AJZ24" i="18"/>
  <c r="AJZ23" i="18"/>
  <c r="AJZ22" i="18"/>
  <c r="AJZ21" i="18"/>
  <c r="AJY16" i="18"/>
  <c r="AJX16" i="18"/>
  <c r="AJW16" i="18"/>
  <c r="AJV16" i="18"/>
  <c r="AJU16" i="18"/>
  <c r="AJT16" i="18"/>
  <c r="AJZ15" i="18"/>
  <c r="AJZ14" i="18"/>
  <c r="AJZ13" i="18"/>
  <c r="AJZ12" i="18"/>
  <c r="AJZ11" i="18"/>
  <c r="AJZ10" i="18"/>
  <c r="AJZ8" i="18"/>
  <c r="AJZ7" i="18"/>
  <c r="AJZ6" i="18"/>
  <c r="AJZ5" i="18"/>
  <c r="AJZ4" i="18"/>
  <c r="AOI21" i="18" l="1"/>
  <c r="AOA32" i="18"/>
  <c r="ANS4" i="18"/>
  <c r="ANK16" i="18"/>
  <c r="APO23" i="18"/>
  <c r="AJZ32" i="18"/>
  <c r="AJZ16" i="18"/>
  <c r="AJZ38" i="18"/>
  <c r="AJP38" i="18"/>
  <c r="AJO38" i="18"/>
  <c r="AJR37" i="18"/>
  <c r="AJS37" i="18" s="1"/>
  <c r="AJS38" i="18" s="1"/>
  <c r="AJQ32" i="18"/>
  <c r="AJP32" i="18"/>
  <c r="AJO32" i="18"/>
  <c r="AJN32" i="18"/>
  <c r="AJM32" i="18"/>
  <c r="AJL32" i="18"/>
  <c r="AJR31" i="18"/>
  <c r="AJR30" i="18"/>
  <c r="AJR28" i="18"/>
  <c r="AJR27" i="18"/>
  <c r="AJR26" i="18"/>
  <c r="AJR25" i="18"/>
  <c r="AJR24" i="18"/>
  <c r="AJR23" i="18"/>
  <c r="AJR22" i="18"/>
  <c r="AJR21" i="18"/>
  <c r="AJQ16" i="18"/>
  <c r="AJP16" i="18"/>
  <c r="AJO16" i="18"/>
  <c r="AJN16" i="18"/>
  <c r="AJM16" i="18"/>
  <c r="AJL16" i="18"/>
  <c r="AJR15" i="18"/>
  <c r="AJR14" i="18"/>
  <c r="AJR13" i="18"/>
  <c r="AJR12" i="18"/>
  <c r="AJR11" i="18"/>
  <c r="AJR10" i="18"/>
  <c r="AJR8" i="18"/>
  <c r="AJR7" i="18"/>
  <c r="AJR6" i="18"/>
  <c r="AJR5" i="18"/>
  <c r="AJR4" i="18"/>
  <c r="AOQ21" i="18" l="1"/>
  <c r="AOI32" i="18"/>
  <c r="ANS16" i="18"/>
  <c r="AOA4" i="18"/>
  <c r="APW23" i="18"/>
  <c r="AJR32" i="18"/>
  <c r="AJR16" i="18"/>
  <c r="AJR38" i="18"/>
  <c r="AJH38" i="18"/>
  <c r="AJG38" i="18"/>
  <c r="AJJ37" i="18"/>
  <c r="AJK37" i="18" s="1"/>
  <c r="AJK38" i="18" s="1"/>
  <c r="AJI32" i="18"/>
  <c r="AJH32" i="18"/>
  <c r="AJF32" i="18"/>
  <c r="AJE32" i="18"/>
  <c r="AJD32" i="18"/>
  <c r="AJJ31" i="18"/>
  <c r="AJJ30" i="18"/>
  <c r="AJJ28" i="18"/>
  <c r="AJJ27" i="18"/>
  <c r="AJJ26" i="18"/>
  <c r="AJJ25" i="18"/>
  <c r="AJJ24" i="18"/>
  <c r="AJJ23" i="18"/>
  <c r="AJJ22" i="18"/>
  <c r="AJJ21" i="18"/>
  <c r="AJI16" i="18"/>
  <c r="AJH16" i="18"/>
  <c r="AJG16" i="18"/>
  <c r="AJF16" i="18"/>
  <c r="AJE16" i="18"/>
  <c r="AJD16" i="18"/>
  <c r="AJJ15" i="18"/>
  <c r="AJJ14" i="18"/>
  <c r="AJJ13" i="18"/>
  <c r="AJJ12" i="18"/>
  <c r="AJJ11" i="18"/>
  <c r="AJJ10" i="18"/>
  <c r="AJJ8" i="18"/>
  <c r="AJJ7" i="18"/>
  <c r="AJJ6" i="18"/>
  <c r="AJJ5" i="18"/>
  <c r="AJJ4" i="18"/>
  <c r="AOI4" i="18" l="1"/>
  <c r="AOA16" i="18"/>
  <c r="AOY21" i="18"/>
  <c r="AOQ32" i="18"/>
  <c r="AQE23" i="18"/>
  <c r="AJJ16" i="18"/>
  <c r="AJJ32" i="18"/>
  <c r="AJG32" i="18"/>
  <c r="AJJ38" i="18"/>
  <c r="AIY21" i="18"/>
  <c r="AIY32" i="18" s="1"/>
  <c r="AIZ38" i="18"/>
  <c r="AIY38" i="18"/>
  <c r="AJB37" i="18"/>
  <c r="AJB38" i="18" s="1"/>
  <c r="AJA32" i="18"/>
  <c r="AIZ32" i="18"/>
  <c r="AIX32" i="18"/>
  <c r="AIW32" i="18"/>
  <c r="AIV32" i="18"/>
  <c r="AJB31" i="18"/>
  <c r="AJB30" i="18"/>
  <c r="AJB28" i="18"/>
  <c r="AJB27" i="18"/>
  <c r="AJB26" i="18"/>
  <c r="AJB25" i="18"/>
  <c r="AJB24" i="18"/>
  <c r="AJB23" i="18"/>
  <c r="AJB22" i="18"/>
  <c r="AJB21" i="18"/>
  <c r="AJA16" i="18"/>
  <c r="AIZ16" i="18"/>
  <c r="AIY16" i="18"/>
  <c r="AIX16" i="18"/>
  <c r="AIW16" i="18"/>
  <c r="AIV16" i="18"/>
  <c r="AJB15" i="18"/>
  <c r="AJB14" i="18"/>
  <c r="AJB13" i="18"/>
  <c r="AJB12" i="18"/>
  <c r="AJB11" i="18"/>
  <c r="AJB10" i="18"/>
  <c r="AJB8" i="18"/>
  <c r="AJB7" i="18"/>
  <c r="AJB6" i="18"/>
  <c r="AJB5" i="18"/>
  <c r="AJB4" i="18"/>
  <c r="APG21" i="18" l="1"/>
  <c r="AOY32" i="18"/>
  <c r="AOI16" i="18"/>
  <c r="AOQ4" i="18"/>
  <c r="AQM23" i="18"/>
  <c r="AJC37" i="18"/>
  <c r="AJC38" i="18" s="1"/>
  <c r="AJB16" i="18"/>
  <c r="AJB32" i="18"/>
  <c r="AIR38" i="18"/>
  <c r="AIQ38" i="18"/>
  <c r="AIT37" i="18"/>
  <c r="AIU37" i="18" s="1"/>
  <c r="AIU38" i="18" s="1"/>
  <c r="AIS32" i="18"/>
  <c r="AIR32" i="18"/>
  <c r="AIQ32" i="18"/>
  <c r="AIP32" i="18"/>
  <c r="AIO32" i="18"/>
  <c r="AIN32" i="18"/>
  <c r="AIT31" i="18"/>
  <c r="AIT30" i="18"/>
  <c r="AIT28" i="18"/>
  <c r="AIT27" i="18"/>
  <c r="AIT26" i="18"/>
  <c r="AIT25" i="18"/>
  <c r="AIT24" i="18"/>
  <c r="AIT23" i="18"/>
  <c r="AIT22" i="18"/>
  <c r="AIT21" i="18"/>
  <c r="AIS16" i="18"/>
  <c r="AIR16" i="18"/>
  <c r="AIQ16" i="18"/>
  <c r="AIP16" i="18"/>
  <c r="AIO16" i="18"/>
  <c r="AIN16" i="18"/>
  <c r="AIT15" i="18"/>
  <c r="AIT14" i="18"/>
  <c r="AIT13" i="18"/>
  <c r="AIT12" i="18"/>
  <c r="AIT11" i="18"/>
  <c r="AIT10" i="18"/>
  <c r="AIT8" i="18"/>
  <c r="AIT7" i="18"/>
  <c r="AIT6" i="18"/>
  <c r="AIT5" i="18"/>
  <c r="AIT4" i="18"/>
  <c r="AOQ16" i="18" l="1"/>
  <c r="AOY4" i="18"/>
  <c r="APO21" i="18"/>
  <c r="APG32" i="18"/>
  <c r="AQU23" i="18"/>
  <c r="AIT16" i="18"/>
  <c r="AIT32" i="18"/>
  <c r="AIT38" i="18"/>
  <c r="AIJ4" i="18"/>
  <c r="AIJ38" i="18"/>
  <c r="AII38" i="18"/>
  <c r="AIL37" i="18"/>
  <c r="AIL38" i="18" s="1"/>
  <c r="AIK32" i="18"/>
  <c r="AIJ32" i="18"/>
  <c r="AII32" i="18"/>
  <c r="AIH32" i="18"/>
  <c r="AIG32" i="18"/>
  <c r="AIF32" i="18"/>
  <c r="AIL31" i="18"/>
  <c r="AIL30" i="18"/>
  <c r="AIL28" i="18"/>
  <c r="AIL27" i="18"/>
  <c r="AIL26" i="18"/>
  <c r="AIL25" i="18"/>
  <c r="AIL24" i="18"/>
  <c r="AIL23" i="18"/>
  <c r="AIL22" i="18"/>
  <c r="AIL21" i="18"/>
  <c r="AIK16" i="18"/>
  <c r="AIJ16" i="18"/>
  <c r="AII16" i="18"/>
  <c r="AIH16" i="18"/>
  <c r="AIG16" i="18"/>
  <c r="AIF16" i="18"/>
  <c r="AIL15" i="18"/>
  <c r="AIL14" i="18"/>
  <c r="AIL13" i="18"/>
  <c r="AIL12" i="18"/>
  <c r="AIL11" i="18"/>
  <c r="AIL10" i="18"/>
  <c r="AIL8" i="18"/>
  <c r="AIL7" i="18"/>
  <c r="AIL6" i="18"/>
  <c r="AIL5" i="18"/>
  <c r="AIL4" i="18"/>
  <c r="APW21" i="18" l="1"/>
  <c r="APO32" i="18"/>
  <c r="AOY16" i="18"/>
  <c r="APG4" i="18"/>
  <c r="AIM37" i="18"/>
  <c r="AIM38" i="18" s="1"/>
  <c r="ARC23" i="18"/>
  <c r="AIL32" i="18"/>
  <c r="AIL16" i="18"/>
  <c r="AIB38" i="18"/>
  <c r="AIA38" i="18"/>
  <c r="AID37" i="18"/>
  <c r="AIE37" i="18" s="1"/>
  <c r="AIE38" i="18" s="1"/>
  <c r="AIC32" i="18"/>
  <c r="AIB32" i="18"/>
  <c r="AIA32" i="18"/>
  <c r="AHZ32" i="18"/>
  <c r="AHY32" i="18"/>
  <c r="AHX32" i="18"/>
  <c r="AID31" i="18"/>
  <c r="AID30" i="18"/>
  <c r="AID28" i="18"/>
  <c r="AID27" i="18"/>
  <c r="AID26" i="18"/>
  <c r="AID25" i="18"/>
  <c r="AID24" i="18"/>
  <c r="AID23" i="18"/>
  <c r="AID22" i="18"/>
  <c r="AID21" i="18"/>
  <c r="AIC16" i="18"/>
  <c r="AIB16" i="18"/>
  <c r="AIA16" i="18"/>
  <c r="AHZ16" i="18"/>
  <c r="AHY16" i="18"/>
  <c r="AHX16" i="18"/>
  <c r="AID15" i="18"/>
  <c r="AID14" i="18"/>
  <c r="AID13" i="18"/>
  <c r="AID12" i="18"/>
  <c r="AID11" i="18"/>
  <c r="AID10" i="18"/>
  <c r="AID8" i="18"/>
  <c r="AID7" i="18"/>
  <c r="AID6" i="18"/>
  <c r="AID5" i="18"/>
  <c r="AID4" i="18"/>
  <c r="APG16" i="18" l="1"/>
  <c r="APO4" i="18"/>
  <c r="AQE21" i="18"/>
  <c r="APW32" i="18"/>
  <c r="ARK23" i="18"/>
  <c r="AID16" i="18"/>
  <c r="AID32" i="18"/>
  <c r="AID38" i="18"/>
  <c r="AHT38" i="18"/>
  <c r="AHS38" i="18"/>
  <c r="AHV37" i="18"/>
  <c r="AHW37" i="18" s="1"/>
  <c r="AHW38" i="18" s="1"/>
  <c r="AHU32" i="18"/>
  <c r="AHT32" i="18"/>
  <c r="AHS32" i="18"/>
  <c r="AHR32" i="18"/>
  <c r="AHQ32" i="18"/>
  <c r="AHP32" i="18"/>
  <c r="AHV31" i="18"/>
  <c r="AHV30" i="18"/>
  <c r="AHV28" i="18"/>
  <c r="AHV27" i="18"/>
  <c r="AHV26" i="18"/>
  <c r="AHV25" i="18"/>
  <c r="AHV24" i="18"/>
  <c r="AHV23" i="18"/>
  <c r="AHV22" i="18"/>
  <c r="AHV21" i="18"/>
  <c r="AHU16" i="18"/>
  <c r="AHT16" i="18"/>
  <c r="AHS16" i="18"/>
  <c r="AHR16" i="18"/>
  <c r="AHQ16" i="18"/>
  <c r="AHP16" i="18"/>
  <c r="AHV15" i="18"/>
  <c r="AHV14" i="18"/>
  <c r="AHV13" i="18"/>
  <c r="AHV12" i="18"/>
  <c r="AHV11" i="18"/>
  <c r="AHV10" i="18"/>
  <c r="AHV8" i="18"/>
  <c r="AHV7" i="18"/>
  <c r="AHV6" i="18"/>
  <c r="AHV5" i="18"/>
  <c r="AHV4" i="18"/>
  <c r="AQM21" i="18" l="1"/>
  <c r="AQE32" i="18"/>
  <c r="APO16" i="18"/>
  <c r="APW4" i="18"/>
  <c r="ARS23" i="18"/>
  <c r="AHV32" i="18"/>
  <c r="AHV16" i="18"/>
  <c r="AHV38" i="18"/>
  <c r="AHL38" i="18"/>
  <c r="AHK38" i="18"/>
  <c r="AHN37" i="18"/>
  <c r="AHO37" i="18" s="1"/>
  <c r="AHO38" i="18" s="1"/>
  <c r="AHM32" i="18"/>
  <c r="AHL32" i="18"/>
  <c r="AHK32" i="18"/>
  <c r="AHJ32" i="18"/>
  <c r="AHI32" i="18"/>
  <c r="AHH32" i="18"/>
  <c r="AHN31" i="18"/>
  <c r="AHN30" i="18"/>
  <c r="AHN28" i="18"/>
  <c r="AHN27" i="18"/>
  <c r="AHN26" i="18"/>
  <c r="AHN25" i="18"/>
  <c r="AHN24" i="18"/>
  <c r="AHN23" i="18"/>
  <c r="AHN22" i="18"/>
  <c r="AHN21" i="18"/>
  <c r="AHM16" i="18"/>
  <c r="AHL16" i="18"/>
  <c r="AHK16" i="18"/>
  <c r="AHJ16" i="18"/>
  <c r="AHI16" i="18"/>
  <c r="AHH16" i="18"/>
  <c r="AHN15" i="18"/>
  <c r="AHN14" i="18"/>
  <c r="AHN13" i="18"/>
  <c r="AHN12" i="18"/>
  <c r="AHN11" i="18"/>
  <c r="AHN10" i="18"/>
  <c r="AHN8" i="18"/>
  <c r="AHN7" i="18"/>
  <c r="AHN6" i="18"/>
  <c r="AHN5" i="18"/>
  <c r="AHN4" i="18"/>
  <c r="APW16" i="18" l="1"/>
  <c r="AQE4" i="18"/>
  <c r="AQU21" i="18"/>
  <c r="AQM32" i="18"/>
  <c r="AHN32" i="18"/>
  <c r="AHN16" i="18"/>
  <c r="AHN38" i="18"/>
  <c r="AHD38" i="18"/>
  <c r="AHC38" i="18"/>
  <c r="AHF37" i="18"/>
  <c r="AHG37" i="18" s="1"/>
  <c r="AHG38" i="18" s="1"/>
  <c r="AHE32" i="18"/>
  <c r="AHD32" i="18"/>
  <c r="AHC32" i="18"/>
  <c r="AHB32" i="18"/>
  <c r="AHA32" i="18"/>
  <c r="AGZ32" i="18"/>
  <c r="AHF31" i="18"/>
  <c r="AHF30" i="18"/>
  <c r="AHF28" i="18"/>
  <c r="AHF27" i="18"/>
  <c r="AHF26" i="18"/>
  <c r="AHF25" i="18"/>
  <c r="AHF24" i="18"/>
  <c r="AHF23" i="18"/>
  <c r="AHF22" i="18"/>
  <c r="AHF21" i="18"/>
  <c r="AHE16" i="18"/>
  <c r="AHD16" i="18"/>
  <c r="AHC16" i="18"/>
  <c r="AHB16" i="18"/>
  <c r="AHA16" i="18"/>
  <c r="AGZ16" i="18"/>
  <c r="AHF15" i="18"/>
  <c r="AHF14" i="18"/>
  <c r="AHF13" i="18"/>
  <c r="AHF12" i="18"/>
  <c r="AHF11" i="18"/>
  <c r="AHF10" i="18"/>
  <c r="AHF8" i="18"/>
  <c r="AHF7" i="18"/>
  <c r="AHF6" i="18"/>
  <c r="AHF5" i="18"/>
  <c r="AHF4" i="18"/>
  <c r="ARC21" i="18" l="1"/>
  <c r="AQU32" i="18"/>
  <c r="AQM4" i="18"/>
  <c r="AQE16" i="18"/>
  <c r="AHF16" i="18"/>
  <c r="AHF32" i="18"/>
  <c r="AHF38" i="18"/>
  <c r="AGV32" i="18"/>
  <c r="AGV16" i="18"/>
  <c r="AGU38" i="18"/>
  <c r="AGT38" i="18"/>
  <c r="AGX37" i="18"/>
  <c r="AGY37" i="18" s="1"/>
  <c r="AGY38" i="18" s="1"/>
  <c r="AGW32" i="18"/>
  <c r="AGU32" i="18"/>
  <c r="AGT32" i="18"/>
  <c r="AGS32" i="18"/>
  <c r="AGR32" i="18"/>
  <c r="AGQ32" i="18"/>
  <c r="AGX31" i="18"/>
  <c r="AGX30" i="18"/>
  <c r="AGX28" i="18"/>
  <c r="AGX27" i="18"/>
  <c r="AGX26" i="18"/>
  <c r="AGX25" i="18"/>
  <c r="AGX24" i="18"/>
  <c r="AGX23" i="18"/>
  <c r="AGX22" i="18"/>
  <c r="AGX21" i="18"/>
  <c r="AGW16" i="18"/>
  <c r="AGU16" i="18"/>
  <c r="AGT16" i="18"/>
  <c r="AGS16" i="18"/>
  <c r="AGR16" i="18"/>
  <c r="AGQ16" i="18"/>
  <c r="AGX15" i="18"/>
  <c r="AGX14" i="18"/>
  <c r="AGX13" i="18"/>
  <c r="AGX12" i="18"/>
  <c r="AGX11" i="18"/>
  <c r="AGX10" i="18"/>
  <c r="AGX8" i="18"/>
  <c r="AGX7" i="18"/>
  <c r="AGX6" i="18"/>
  <c r="AGX5" i="18"/>
  <c r="AGX4" i="18"/>
  <c r="AQU4" i="18" l="1"/>
  <c r="AQM16" i="18"/>
  <c r="ARK21" i="18"/>
  <c r="ARC32" i="18"/>
  <c r="AGX16" i="18"/>
  <c r="AGX32" i="18"/>
  <c r="AGX38" i="18"/>
  <c r="AGM38" i="18"/>
  <c r="AGL38" i="18"/>
  <c r="AGO37" i="18"/>
  <c r="AGP37" i="18" s="1"/>
  <c r="AGP38" i="18" s="1"/>
  <c r="AGN32" i="18"/>
  <c r="AGM32" i="18"/>
  <c r="AGL32" i="18"/>
  <c r="AGK32" i="18"/>
  <c r="AGJ32" i="18"/>
  <c r="AGI32" i="18"/>
  <c r="AGO31" i="18"/>
  <c r="AGO30" i="18"/>
  <c r="AGO28" i="18"/>
  <c r="AGO27" i="18"/>
  <c r="AGO26" i="18"/>
  <c r="AGO25" i="18"/>
  <c r="AGO24" i="18"/>
  <c r="AGO23" i="18"/>
  <c r="AGO22" i="18"/>
  <c r="AGO21" i="18"/>
  <c r="AGN16" i="18"/>
  <c r="AGM16" i="18"/>
  <c r="AGL16" i="18"/>
  <c r="AGK16" i="18"/>
  <c r="AGJ16" i="18"/>
  <c r="AGI16" i="18"/>
  <c r="AGO15" i="18"/>
  <c r="AGO14" i="18"/>
  <c r="AGO13" i="18"/>
  <c r="AGO12" i="18"/>
  <c r="AGO11" i="18"/>
  <c r="AGO10" i="18"/>
  <c r="AGO8" i="18"/>
  <c r="AGO7" i="18"/>
  <c r="AGO6" i="18"/>
  <c r="AGO5" i="18"/>
  <c r="AGO4" i="18"/>
  <c r="ARS21" i="18" l="1"/>
  <c r="ARS32" i="18" s="1"/>
  <c r="ARK32" i="18"/>
  <c r="ARC4" i="18"/>
  <c r="AQU16" i="18"/>
  <c r="AGO32" i="18"/>
  <c r="AGO16" i="18"/>
  <c r="AGO38" i="18"/>
  <c r="AGE38" i="18"/>
  <c r="AGD38" i="18"/>
  <c r="AGG37" i="18"/>
  <c r="AGH37" i="18" s="1"/>
  <c r="AGH38" i="18" s="1"/>
  <c r="AGF32" i="18"/>
  <c r="AGE32" i="18"/>
  <c r="AGD32" i="18"/>
  <c r="AGC32" i="18"/>
  <c r="AGB32" i="18"/>
  <c r="AGA32" i="18"/>
  <c r="AGG31" i="18"/>
  <c r="AGG30" i="18"/>
  <c r="AGG28" i="18"/>
  <c r="AGG27" i="18"/>
  <c r="AGG26" i="18"/>
  <c r="AGG25" i="18"/>
  <c r="AGG24" i="18"/>
  <c r="AGG23" i="18"/>
  <c r="AGG22" i="18"/>
  <c r="AGG21" i="18"/>
  <c r="AGF16" i="18"/>
  <c r="AGE16" i="18"/>
  <c r="AGD16" i="18"/>
  <c r="AGC16" i="18"/>
  <c r="AGB16" i="18"/>
  <c r="AGA16" i="18"/>
  <c r="AGG15" i="18"/>
  <c r="AGG14" i="18"/>
  <c r="AGG13" i="18"/>
  <c r="AGG12" i="18"/>
  <c r="AGG11" i="18"/>
  <c r="AGG10" i="18"/>
  <c r="AGG8" i="18"/>
  <c r="AGG7" i="18"/>
  <c r="AGG6" i="18"/>
  <c r="AGG5" i="18"/>
  <c r="AGG4" i="18"/>
  <c r="ARK4" i="18" l="1"/>
  <c r="ARC16" i="18"/>
  <c r="AGG32" i="18"/>
  <c r="AGG16" i="18"/>
  <c r="AGG38" i="18"/>
  <c r="ARK16" i="18" l="1"/>
  <c r="ARS4" i="18"/>
  <c r="ARS16" i="18" s="1"/>
  <c r="AFW38" i="18"/>
  <c r="AFV38" i="18"/>
  <c r="AFY37" i="18"/>
  <c r="AFY38" i="18" s="1"/>
  <c r="AFX32" i="18"/>
  <c r="AFW32" i="18"/>
  <c r="AFV32" i="18"/>
  <c r="AFU32" i="18"/>
  <c r="AFT32" i="18"/>
  <c r="AFS32" i="18"/>
  <c r="AFY31" i="18"/>
  <c r="AFY30" i="18"/>
  <c r="AFY28" i="18"/>
  <c r="AFY27" i="18"/>
  <c r="AFY26" i="18"/>
  <c r="AFY25" i="18"/>
  <c r="AFY24" i="18"/>
  <c r="AFY23" i="18"/>
  <c r="AFY22" i="18"/>
  <c r="AFY21" i="18"/>
  <c r="AFX16" i="18"/>
  <c r="AFW16" i="18"/>
  <c r="AFV16" i="18"/>
  <c r="AFU16" i="18"/>
  <c r="AFT16" i="18"/>
  <c r="AFS16" i="18"/>
  <c r="AFY15" i="18"/>
  <c r="AFY14" i="18"/>
  <c r="AFY13" i="18"/>
  <c r="AFY12" i="18"/>
  <c r="AFY11" i="18"/>
  <c r="AFY10" i="18"/>
  <c r="AFY8" i="18"/>
  <c r="AFY7" i="18"/>
  <c r="AFY6" i="18"/>
  <c r="AFY5" i="18"/>
  <c r="AFY4" i="18"/>
  <c r="AFZ37" i="18" l="1"/>
  <c r="AFZ38" i="18" s="1"/>
  <c r="AFY32" i="18"/>
  <c r="AFY16" i="18"/>
  <c r="AFO38" i="18" l="1"/>
  <c r="AFN38" i="18"/>
  <c r="AFQ37" i="18"/>
  <c r="AFR37" i="18" s="1"/>
  <c r="AFR38" i="18" s="1"/>
  <c r="AFP32" i="18"/>
  <c r="AFO32" i="18"/>
  <c r="AFN32" i="18"/>
  <c r="AFM32" i="18"/>
  <c r="AFL32" i="18"/>
  <c r="AFK32" i="18"/>
  <c r="AFQ31" i="18"/>
  <c r="AFQ30" i="18"/>
  <c r="AFQ28" i="18"/>
  <c r="AFQ27" i="18"/>
  <c r="AFQ26" i="18"/>
  <c r="AFQ25" i="18"/>
  <c r="AFQ24" i="18"/>
  <c r="AFQ23" i="18"/>
  <c r="AFQ22" i="18"/>
  <c r="AFQ21" i="18"/>
  <c r="AFP16" i="18"/>
  <c r="AFO16" i="18"/>
  <c r="AFN16" i="18"/>
  <c r="AFM16" i="18"/>
  <c r="AFL16" i="18"/>
  <c r="AFK16" i="18"/>
  <c r="AFQ15" i="18"/>
  <c r="AFQ14" i="18"/>
  <c r="AFQ13" i="18"/>
  <c r="AFQ12" i="18"/>
  <c r="AFQ11" i="18"/>
  <c r="AFQ10" i="18"/>
  <c r="AFQ8" i="18"/>
  <c r="AFQ7" i="18"/>
  <c r="AFQ6" i="18"/>
  <c r="AFQ5" i="18"/>
  <c r="AFQ4" i="18"/>
  <c r="AFQ32" i="18" l="1"/>
  <c r="AFQ16" i="18"/>
  <c r="AFQ38" i="18"/>
  <c r="AFG38" i="18"/>
  <c r="AFF38" i="18"/>
  <c r="AFI37" i="18"/>
  <c r="AFJ37" i="18" s="1"/>
  <c r="AFJ38" i="18" s="1"/>
  <c r="AFH32" i="18"/>
  <c r="AFG32" i="18"/>
  <c r="AFF32" i="18"/>
  <c r="AFE32" i="18"/>
  <c r="AFD32" i="18"/>
  <c r="AFC32" i="18"/>
  <c r="AFI31" i="18"/>
  <c r="AFI30" i="18"/>
  <c r="AFI28" i="18"/>
  <c r="AFI27" i="18"/>
  <c r="AFI26" i="18"/>
  <c r="AFI25" i="18"/>
  <c r="AFI24" i="18"/>
  <c r="AFI23" i="18"/>
  <c r="AFI22" i="18"/>
  <c r="AFI21" i="18"/>
  <c r="AFH16" i="18"/>
  <c r="AFG16" i="18"/>
  <c r="AFF16" i="18"/>
  <c r="AFE16" i="18"/>
  <c r="AFD16" i="18"/>
  <c r="AFC16" i="18"/>
  <c r="AFI15" i="18"/>
  <c r="AFI14" i="18"/>
  <c r="AFI13" i="18"/>
  <c r="AFI12" i="18"/>
  <c r="AFI11" i="18"/>
  <c r="AFI10" i="18"/>
  <c r="AFI8" i="18"/>
  <c r="AFI7" i="18"/>
  <c r="AFI6" i="18"/>
  <c r="AFI5" i="18"/>
  <c r="AFI4" i="18"/>
  <c r="AFI16" i="18" l="1"/>
  <c r="AFI32" i="18"/>
  <c r="AFI38" i="18"/>
  <c r="AEY38" i="18"/>
  <c r="AEX38" i="18"/>
  <c r="AFA37" i="18"/>
  <c r="AFB37" i="18" s="1"/>
  <c r="AEZ32" i="18"/>
  <c r="AEY32" i="18"/>
  <c r="AEX32" i="18"/>
  <c r="AEW32" i="18"/>
  <c r="AEV32" i="18"/>
  <c r="AEU32" i="18"/>
  <c r="AFA31" i="18"/>
  <c r="AFB31" i="18" s="1"/>
  <c r="AFJ31" i="18" s="1"/>
  <c r="AFR31" i="18" s="1"/>
  <c r="AFZ31" i="18" s="1"/>
  <c r="AGH31" i="18" s="1"/>
  <c r="AGP31" i="18" s="1"/>
  <c r="AGY31" i="18" s="1"/>
  <c r="AHG31" i="18" s="1"/>
  <c r="AHO31" i="18" s="1"/>
  <c r="AHW31" i="18" s="1"/>
  <c r="AIE31" i="18" s="1"/>
  <c r="AIM31" i="18" s="1"/>
  <c r="AIU31" i="18" s="1"/>
  <c r="AJC31" i="18" s="1"/>
  <c r="AJK31" i="18" s="1"/>
  <c r="AJS31" i="18" s="1"/>
  <c r="AKA31" i="18" s="1"/>
  <c r="AKI31" i="18" s="1"/>
  <c r="AKQ31" i="18" s="1"/>
  <c r="AKY31" i="18" s="1"/>
  <c r="AFA30" i="18"/>
  <c r="AFB30" i="18" s="1"/>
  <c r="AFJ30" i="18" s="1"/>
  <c r="AFR30" i="18" s="1"/>
  <c r="AFZ30" i="18" s="1"/>
  <c r="AGH30" i="18" s="1"/>
  <c r="AGP30" i="18" s="1"/>
  <c r="AGY30" i="18" s="1"/>
  <c r="AHG30" i="18" s="1"/>
  <c r="AHO30" i="18" s="1"/>
  <c r="AHW30" i="18" s="1"/>
  <c r="AIE30" i="18" s="1"/>
  <c r="AIM30" i="18" s="1"/>
  <c r="AIU30" i="18" s="1"/>
  <c r="AJC30" i="18" s="1"/>
  <c r="AJK30" i="18" s="1"/>
  <c r="AJS30" i="18" s="1"/>
  <c r="AKA30" i="18" s="1"/>
  <c r="AKI30" i="18" s="1"/>
  <c r="AKQ30" i="18" s="1"/>
  <c r="AKY30" i="18" s="1"/>
  <c r="AFA28" i="18"/>
  <c r="AFB28" i="18" s="1"/>
  <c r="AFJ28" i="18" s="1"/>
  <c r="AFR28" i="18" s="1"/>
  <c r="AFZ28" i="18" s="1"/>
  <c r="AGH28" i="18" s="1"/>
  <c r="AGP28" i="18" s="1"/>
  <c r="AGY28" i="18" s="1"/>
  <c r="AHG28" i="18" s="1"/>
  <c r="AHO28" i="18" s="1"/>
  <c r="AHW28" i="18" s="1"/>
  <c r="AIE28" i="18" s="1"/>
  <c r="AIM28" i="18" s="1"/>
  <c r="AIU28" i="18" s="1"/>
  <c r="AJC28" i="18" s="1"/>
  <c r="AJK28" i="18" s="1"/>
  <c r="AJS28" i="18" s="1"/>
  <c r="AKA28" i="18" s="1"/>
  <c r="AKI28" i="18" s="1"/>
  <c r="AKQ28" i="18" s="1"/>
  <c r="AKY28" i="18" s="1"/>
  <c r="AFA27" i="18"/>
  <c r="AFB27" i="18" s="1"/>
  <c r="AFJ27" i="18" s="1"/>
  <c r="AFR27" i="18" s="1"/>
  <c r="AFZ27" i="18" s="1"/>
  <c r="AGH27" i="18" s="1"/>
  <c r="AGP27" i="18" s="1"/>
  <c r="AGY27" i="18" s="1"/>
  <c r="AHG27" i="18" s="1"/>
  <c r="AHO27" i="18" s="1"/>
  <c r="AHW27" i="18" s="1"/>
  <c r="AIE27" i="18" s="1"/>
  <c r="AIM27" i="18" s="1"/>
  <c r="AIU27" i="18" s="1"/>
  <c r="AJC27" i="18" s="1"/>
  <c r="AJK27" i="18" s="1"/>
  <c r="AJS27" i="18" s="1"/>
  <c r="AKA27" i="18" s="1"/>
  <c r="AKI27" i="18" s="1"/>
  <c r="AKQ27" i="18" s="1"/>
  <c r="AKY27" i="18" s="1"/>
  <c r="AFA26" i="18"/>
  <c r="AFB26" i="18" s="1"/>
  <c r="AFJ26" i="18" s="1"/>
  <c r="AFR26" i="18" s="1"/>
  <c r="AFZ26" i="18" s="1"/>
  <c r="AGH26" i="18" s="1"/>
  <c r="AGP26" i="18" s="1"/>
  <c r="AGY26" i="18" s="1"/>
  <c r="AHG26" i="18" s="1"/>
  <c r="AHO26" i="18" s="1"/>
  <c r="AHW26" i="18" s="1"/>
  <c r="AIE26" i="18" s="1"/>
  <c r="AIM26" i="18" s="1"/>
  <c r="AIU26" i="18" s="1"/>
  <c r="AJC26" i="18" s="1"/>
  <c r="AJK26" i="18" s="1"/>
  <c r="AJS26" i="18" s="1"/>
  <c r="AKA26" i="18" s="1"/>
  <c r="AKI26" i="18" s="1"/>
  <c r="AKQ26" i="18" s="1"/>
  <c r="AKY26" i="18" s="1"/>
  <c r="AFA25" i="18"/>
  <c r="AFB25" i="18" s="1"/>
  <c r="AFJ25" i="18" s="1"/>
  <c r="AFR25" i="18" s="1"/>
  <c r="AFZ25" i="18" s="1"/>
  <c r="AGH25" i="18" s="1"/>
  <c r="AGP25" i="18" s="1"/>
  <c r="AGY25" i="18" s="1"/>
  <c r="AHG25" i="18" s="1"/>
  <c r="AHO25" i="18" s="1"/>
  <c r="AHW25" i="18" s="1"/>
  <c r="AIE25" i="18" s="1"/>
  <c r="AIM25" i="18" s="1"/>
  <c r="AIU25" i="18" s="1"/>
  <c r="AJC25" i="18" s="1"/>
  <c r="AJK25" i="18" s="1"/>
  <c r="AJS25" i="18" s="1"/>
  <c r="AKA25" i="18" s="1"/>
  <c r="AKI25" i="18" s="1"/>
  <c r="AKQ25" i="18" s="1"/>
  <c r="AKY25" i="18" s="1"/>
  <c r="AFA24" i="18"/>
  <c r="AFB24" i="18" s="1"/>
  <c r="AFJ24" i="18" s="1"/>
  <c r="AFR24" i="18" s="1"/>
  <c r="AFZ24" i="18" s="1"/>
  <c r="AGH24" i="18" s="1"/>
  <c r="AGP24" i="18" s="1"/>
  <c r="AGY24" i="18" s="1"/>
  <c r="AHG24" i="18" s="1"/>
  <c r="AHO24" i="18" s="1"/>
  <c r="AHW24" i="18" s="1"/>
  <c r="AIE24" i="18" s="1"/>
  <c r="AIM24" i="18" s="1"/>
  <c r="AIU24" i="18" s="1"/>
  <c r="AJC24" i="18" s="1"/>
  <c r="AJK24" i="18" s="1"/>
  <c r="AJS24" i="18" s="1"/>
  <c r="AKA24" i="18" s="1"/>
  <c r="AKI24" i="18" s="1"/>
  <c r="AKQ24" i="18" s="1"/>
  <c r="AKY24" i="18" s="1"/>
  <c r="AFA23" i="18"/>
  <c r="AFB23" i="18" s="1"/>
  <c r="AFJ23" i="18" s="1"/>
  <c r="AFR23" i="18" s="1"/>
  <c r="AFZ23" i="18" s="1"/>
  <c r="AGH23" i="18" s="1"/>
  <c r="AGP23" i="18" s="1"/>
  <c r="AGY23" i="18" s="1"/>
  <c r="AHG23" i="18" s="1"/>
  <c r="AHO23" i="18" s="1"/>
  <c r="AHW23" i="18" s="1"/>
  <c r="AIE23" i="18" s="1"/>
  <c r="AIM23" i="18" s="1"/>
  <c r="AIU23" i="18" s="1"/>
  <c r="AJC23" i="18" s="1"/>
  <c r="AJK23" i="18" s="1"/>
  <c r="AJS23" i="18" s="1"/>
  <c r="AKA23" i="18" s="1"/>
  <c r="AKI23" i="18" s="1"/>
  <c r="AKQ23" i="18" s="1"/>
  <c r="AKY23" i="18" s="1"/>
  <c r="AFA22" i="18"/>
  <c r="AFA21" i="18"/>
  <c r="AFB21" i="18" s="1"/>
  <c r="AFJ21" i="18" s="1"/>
  <c r="AFR21" i="18" s="1"/>
  <c r="AEZ16" i="18"/>
  <c r="AEY16" i="18"/>
  <c r="AEX16" i="18"/>
  <c r="AEW16" i="18"/>
  <c r="AEV16" i="18"/>
  <c r="AEU16" i="18"/>
  <c r="AFA15" i="18"/>
  <c r="AFB15" i="18" s="1"/>
  <c r="AFJ15" i="18" s="1"/>
  <c r="AFR15" i="18" s="1"/>
  <c r="AFZ15" i="18" s="1"/>
  <c r="AGH15" i="18" s="1"/>
  <c r="AGP15" i="18" s="1"/>
  <c r="AGY15" i="18" s="1"/>
  <c r="AHG15" i="18" s="1"/>
  <c r="AHO15" i="18" s="1"/>
  <c r="AHW15" i="18" s="1"/>
  <c r="AIE15" i="18" s="1"/>
  <c r="AIM15" i="18" s="1"/>
  <c r="AIU15" i="18" s="1"/>
  <c r="AJC15" i="18" s="1"/>
  <c r="AJK15" i="18" s="1"/>
  <c r="AJS15" i="18" s="1"/>
  <c r="AKA15" i="18" s="1"/>
  <c r="AKI15" i="18" s="1"/>
  <c r="AKQ15" i="18" s="1"/>
  <c r="AKY15" i="18" s="1"/>
  <c r="AFA14" i="18"/>
  <c r="AFB14" i="18" s="1"/>
  <c r="AFJ14" i="18" s="1"/>
  <c r="AFR14" i="18" s="1"/>
  <c r="AFZ14" i="18" s="1"/>
  <c r="AGH14" i="18" s="1"/>
  <c r="AGP14" i="18" s="1"/>
  <c r="AGY14" i="18" s="1"/>
  <c r="AHG14" i="18" s="1"/>
  <c r="AHO14" i="18" s="1"/>
  <c r="AHW14" i="18" s="1"/>
  <c r="AIE14" i="18" s="1"/>
  <c r="AIM14" i="18" s="1"/>
  <c r="AIU14" i="18" s="1"/>
  <c r="AJC14" i="18" s="1"/>
  <c r="AJK14" i="18" s="1"/>
  <c r="AJS14" i="18" s="1"/>
  <c r="AKA14" i="18" s="1"/>
  <c r="AKI14" i="18" s="1"/>
  <c r="AKQ14" i="18" s="1"/>
  <c r="AKY14" i="18" s="1"/>
  <c r="AFA13" i="18"/>
  <c r="AFB13" i="18" s="1"/>
  <c r="AFJ13" i="18" s="1"/>
  <c r="AFR13" i="18" s="1"/>
  <c r="AFZ13" i="18" s="1"/>
  <c r="AGH13" i="18" s="1"/>
  <c r="AGP13" i="18" s="1"/>
  <c r="AGY13" i="18" s="1"/>
  <c r="AHG13" i="18" s="1"/>
  <c r="AHO13" i="18" s="1"/>
  <c r="AHW13" i="18" s="1"/>
  <c r="AIE13" i="18" s="1"/>
  <c r="AIM13" i="18" s="1"/>
  <c r="AIU13" i="18" s="1"/>
  <c r="AJC13" i="18" s="1"/>
  <c r="AJK13" i="18" s="1"/>
  <c r="AJS13" i="18" s="1"/>
  <c r="AKA13" i="18" s="1"/>
  <c r="AKI13" i="18" s="1"/>
  <c r="AKQ13" i="18" s="1"/>
  <c r="AKY13" i="18" s="1"/>
  <c r="AFA12" i="18"/>
  <c r="AFB12" i="18" s="1"/>
  <c r="AFJ12" i="18" s="1"/>
  <c r="AFR12" i="18" s="1"/>
  <c r="AFZ12" i="18" s="1"/>
  <c r="AGH12" i="18" s="1"/>
  <c r="AGP12" i="18" s="1"/>
  <c r="AGY12" i="18" s="1"/>
  <c r="AHG12" i="18" s="1"/>
  <c r="AHO12" i="18" s="1"/>
  <c r="AHW12" i="18" s="1"/>
  <c r="AIE12" i="18" s="1"/>
  <c r="AIM12" i="18" s="1"/>
  <c r="AIU12" i="18" s="1"/>
  <c r="AJC12" i="18" s="1"/>
  <c r="AJK12" i="18" s="1"/>
  <c r="AJS12" i="18" s="1"/>
  <c r="AKA12" i="18" s="1"/>
  <c r="AKI12" i="18" s="1"/>
  <c r="AKQ12" i="18" s="1"/>
  <c r="AKY12" i="18" s="1"/>
  <c r="AFA11" i="18"/>
  <c r="AFB11" i="18" s="1"/>
  <c r="AFJ11" i="18" s="1"/>
  <c r="AFR11" i="18" s="1"/>
  <c r="AFZ11" i="18" s="1"/>
  <c r="AGH11" i="18" s="1"/>
  <c r="AGP11" i="18" s="1"/>
  <c r="AGY11" i="18" s="1"/>
  <c r="AHG11" i="18" s="1"/>
  <c r="AHO11" i="18" s="1"/>
  <c r="AHW11" i="18" s="1"/>
  <c r="AIE11" i="18" s="1"/>
  <c r="AIM11" i="18" s="1"/>
  <c r="AIU11" i="18" s="1"/>
  <c r="AJC11" i="18" s="1"/>
  <c r="AJK11" i="18" s="1"/>
  <c r="AJS11" i="18" s="1"/>
  <c r="AKA11" i="18" s="1"/>
  <c r="AKI11" i="18" s="1"/>
  <c r="AKQ11" i="18" s="1"/>
  <c r="AKY11" i="18" s="1"/>
  <c r="AFA10" i="18"/>
  <c r="AFB10" i="18" s="1"/>
  <c r="AFJ10" i="18" s="1"/>
  <c r="AFR10" i="18" s="1"/>
  <c r="AFZ10" i="18" s="1"/>
  <c r="AGH10" i="18" s="1"/>
  <c r="AGP10" i="18" s="1"/>
  <c r="AGY10" i="18" s="1"/>
  <c r="AHG10" i="18" s="1"/>
  <c r="AHO10" i="18" s="1"/>
  <c r="AHW10" i="18" s="1"/>
  <c r="AIE10" i="18" s="1"/>
  <c r="AIM10" i="18" s="1"/>
  <c r="AIU10" i="18" s="1"/>
  <c r="AJC10" i="18" s="1"/>
  <c r="AJK10" i="18" s="1"/>
  <c r="AJS10" i="18" s="1"/>
  <c r="AKA10" i="18" s="1"/>
  <c r="AKI10" i="18" s="1"/>
  <c r="AKQ10" i="18" s="1"/>
  <c r="AKY10" i="18" s="1"/>
  <c r="AFA8" i="18"/>
  <c r="AFB8" i="18" s="1"/>
  <c r="AFJ8" i="18" s="1"/>
  <c r="AFR8" i="18" s="1"/>
  <c r="AFZ8" i="18" s="1"/>
  <c r="AGH8" i="18" s="1"/>
  <c r="AGP8" i="18" s="1"/>
  <c r="AGY8" i="18" s="1"/>
  <c r="AHG8" i="18" s="1"/>
  <c r="AHO8" i="18" s="1"/>
  <c r="AHW8" i="18" s="1"/>
  <c r="AIE8" i="18" s="1"/>
  <c r="AIM8" i="18" s="1"/>
  <c r="AIU8" i="18" s="1"/>
  <c r="AJC8" i="18" s="1"/>
  <c r="AJK8" i="18" s="1"/>
  <c r="AJS8" i="18" s="1"/>
  <c r="AKA8" i="18" s="1"/>
  <c r="AKI8" i="18" s="1"/>
  <c r="AKQ8" i="18" s="1"/>
  <c r="AKY8" i="18" s="1"/>
  <c r="AFA7" i="18"/>
  <c r="AFB7" i="18" s="1"/>
  <c r="AFJ7" i="18" s="1"/>
  <c r="AFR7" i="18" s="1"/>
  <c r="AFZ7" i="18" s="1"/>
  <c r="AGH7" i="18" s="1"/>
  <c r="AGP7" i="18" s="1"/>
  <c r="AGY7" i="18" s="1"/>
  <c r="AHG7" i="18" s="1"/>
  <c r="AHO7" i="18" s="1"/>
  <c r="AHW7" i="18" s="1"/>
  <c r="AIE7" i="18" s="1"/>
  <c r="AIM7" i="18" s="1"/>
  <c r="AIU7" i="18" s="1"/>
  <c r="AJC7" i="18" s="1"/>
  <c r="AJK7" i="18" s="1"/>
  <c r="AJS7" i="18" s="1"/>
  <c r="AKA7" i="18" s="1"/>
  <c r="AKI7" i="18" s="1"/>
  <c r="AKQ7" i="18" s="1"/>
  <c r="AKY7" i="18" s="1"/>
  <c r="AFA6" i="18"/>
  <c r="AFB6" i="18" s="1"/>
  <c r="AFJ6" i="18" s="1"/>
  <c r="AFR6" i="18" s="1"/>
  <c r="AFZ6" i="18" s="1"/>
  <c r="AGH6" i="18" s="1"/>
  <c r="AGP6" i="18" s="1"/>
  <c r="AGY6" i="18" s="1"/>
  <c r="AHG6" i="18" s="1"/>
  <c r="AHO6" i="18" s="1"/>
  <c r="AHW6" i="18" s="1"/>
  <c r="AIE6" i="18" s="1"/>
  <c r="AIM6" i="18" s="1"/>
  <c r="AIU6" i="18" s="1"/>
  <c r="AJC6" i="18" s="1"/>
  <c r="AJK6" i="18" s="1"/>
  <c r="AJS6" i="18" s="1"/>
  <c r="AKA6" i="18" s="1"/>
  <c r="AKI6" i="18" s="1"/>
  <c r="AKQ6" i="18" s="1"/>
  <c r="AKY6" i="18" s="1"/>
  <c r="AFA5" i="18"/>
  <c r="AFB5" i="18" s="1"/>
  <c r="AFJ5" i="18" s="1"/>
  <c r="AFR5" i="18" s="1"/>
  <c r="AFZ5" i="18" s="1"/>
  <c r="AGH5" i="18" s="1"/>
  <c r="AGP5" i="18" s="1"/>
  <c r="AGY5" i="18" s="1"/>
  <c r="AHG5" i="18" s="1"/>
  <c r="AHO5" i="18" s="1"/>
  <c r="AHW5" i="18" s="1"/>
  <c r="AIE5" i="18" s="1"/>
  <c r="AIM5" i="18" s="1"/>
  <c r="AIU5" i="18" s="1"/>
  <c r="AJC5" i="18" s="1"/>
  <c r="AJK5" i="18" s="1"/>
  <c r="AJS5" i="18" s="1"/>
  <c r="AKA5" i="18" s="1"/>
  <c r="AKI5" i="18" s="1"/>
  <c r="AKQ5" i="18" s="1"/>
  <c r="AKY5" i="18" s="1"/>
  <c r="AFA4" i="18"/>
  <c r="AFB4" i="18" s="1"/>
  <c r="AFJ4" i="18" s="1"/>
  <c r="AFR4" i="18" s="1"/>
  <c r="AFZ4" i="18" l="1"/>
  <c r="AFR16" i="18"/>
  <c r="AFZ21" i="18"/>
  <c r="AFJ16" i="18"/>
  <c r="AFA32" i="18"/>
  <c r="AFB22" i="18"/>
  <c r="AFJ22" i="18" s="1"/>
  <c r="AFR22" i="18" s="1"/>
  <c r="AFZ22" i="18" s="1"/>
  <c r="AGH22" i="18" s="1"/>
  <c r="AFB38" i="18"/>
  <c r="AFB16" i="18"/>
  <c r="AFA16" i="18"/>
  <c r="AFA38" i="18"/>
  <c r="AEP38" i="18"/>
  <c r="AEO38" i="18"/>
  <c r="AER37" i="18"/>
  <c r="AEQ32" i="18"/>
  <c r="AEP32" i="18"/>
  <c r="AEO32" i="18"/>
  <c r="AEN32" i="18"/>
  <c r="AEM32" i="18"/>
  <c r="AEL32" i="18"/>
  <c r="AER31" i="18"/>
  <c r="AER30" i="18"/>
  <c r="AER28" i="18"/>
  <c r="AER27" i="18"/>
  <c r="AER26" i="18"/>
  <c r="AER25" i="18"/>
  <c r="AER24" i="18"/>
  <c r="AER23" i="18"/>
  <c r="AER22" i="18"/>
  <c r="AER21" i="18"/>
  <c r="AEQ16" i="18"/>
  <c r="AEP16" i="18"/>
  <c r="AEO16" i="18"/>
  <c r="AEN16" i="18"/>
  <c r="AEM16" i="18"/>
  <c r="AEL16" i="18"/>
  <c r="AER15" i="18"/>
  <c r="AER14" i="18"/>
  <c r="AER13" i="18"/>
  <c r="AER12" i="18"/>
  <c r="AER11" i="18"/>
  <c r="AER10" i="18"/>
  <c r="AER8" i="18"/>
  <c r="AER7" i="18"/>
  <c r="AER6" i="18"/>
  <c r="AER5" i="18"/>
  <c r="AER4" i="18"/>
  <c r="AFB32" i="18" l="1"/>
  <c r="AFR32" i="18"/>
  <c r="AGP22" i="18"/>
  <c r="AGY22" i="18" s="1"/>
  <c r="AHG22" i="18" s="1"/>
  <c r="AHO22" i="18" s="1"/>
  <c r="AHW22" i="18" s="1"/>
  <c r="AGH21" i="18"/>
  <c r="AGP21" i="18" s="1"/>
  <c r="AFZ32" i="18"/>
  <c r="AFJ32" i="18"/>
  <c r="AGH4" i="18"/>
  <c r="AFZ16" i="18"/>
  <c r="AER32" i="18"/>
  <c r="AER16" i="18"/>
  <c r="AER38" i="18"/>
  <c r="AEH38" i="18"/>
  <c r="AEG38" i="18"/>
  <c r="AEJ37" i="18"/>
  <c r="AEI32" i="18"/>
  <c r="AEH32" i="18"/>
  <c r="AEG32" i="18"/>
  <c r="AEF32" i="18"/>
  <c r="AEE32" i="18"/>
  <c r="AED32" i="18"/>
  <c r="AEJ31" i="18"/>
  <c r="AEJ30" i="18"/>
  <c r="AEJ28" i="18"/>
  <c r="AEJ27" i="18"/>
  <c r="AEJ26" i="18"/>
  <c r="AEJ25" i="18"/>
  <c r="AEJ24" i="18"/>
  <c r="AEJ23" i="18"/>
  <c r="AEJ22" i="18"/>
  <c r="AEJ21" i="18"/>
  <c r="AEI16" i="18"/>
  <c r="AEH16" i="18"/>
  <c r="AEG16" i="18"/>
  <c r="AEF16" i="18"/>
  <c r="AEE16" i="18"/>
  <c r="AED16" i="18"/>
  <c r="AEJ15" i="18"/>
  <c r="AEJ14" i="18"/>
  <c r="AEJ13" i="18"/>
  <c r="AEJ12" i="18"/>
  <c r="AEJ11" i="18"/>
  <c r="AEJ10" i="18"/>
  <c r="AEJ8" i="18"/>
  <c r="AEJ7" i="18"/>
  <c r="AEJ6" i="18"/>
  <c r="AEJ5" i="18"/>
  <c r="AEJ4" i="18"/>
  <c r="AIE22" i="18" l="1"/>
  <c r="AGH32" i="18"/>
  <c r="AGP32" i="18"/>
  <c r="AGY21" i="18"/>
  <c r="AGP4" i="18"/>
  <c r="AGH16" i="18"/>
  <c r="AEJ32" i="18"/>
  <c r="AEJ16" i="18"/>
  <c r="AEJ38" i="18"/>
  <c r="ADT10" i="18"/>
  <c r="AEB10" i="18"/>
  <c r="ADZ38" i="18"/>
  <c r="ADY38" i="18"/>
  <c r="AEB37" i="18"/>
  <c r="AEA32" i="18"/>
  <c r="ADZ32" i="18"/>
  <c r="ADY32" i="18"/>
  <c r="ADX32" i="18"/>
  <c r="ADW32" i="18"/>
  <c r="ADV32" i="18"/>
  <c r="AEB31" i="18"/>
  <c r="AEB30" i="18"/>
  <c r="AEB28" i="18"/>
  <c r="AEB27" i="18"/>
  <c r="AEB26" i="18"/>
  <c r="AEB25" i="18"/>
  <c r="AEB24" i="18"/>
  <c r="AEB23" i="18"/>
  <c r="AEB22" i="18"/>
  <c r="AEB21" i="18"/>
  <c r="AEA16" i="18"/>
  <c r="ADZ16" i="18"/>
  <c r="ADY16" i="18"/>
  <c r="ADX16" i="18"/>
  <c r="ADW16" i="18"/>
  <c r="ADV16" i="18"/>
  <c r="AEB15" i="18"/>
  <c r="AEB14" i="18"/>
  <c r="AEB13" i="18"/>
  <c r="AEB12" i="18"/>
  <c r="AEB11" i="18"/>
  <c r="AEB8" i="18"/>
  <c r="AEB7" i="18"/>
  <c r="AEB6" i="18"/>
  <c r="AEB5" i="18"/>
  <c r="AEB4" i="18"/>
  <c r="AIM22" i="18" l="1"/>
  <c r="AGP16" i="18"/>
  <c r="AGY4" i="18"/>
  <c r="AHG21" i="18"/>
  <c r="AGY32" i="18"/>
  <c r="AEB32" i="18"/>
  <c r="AEB16" i="18"/>
  <c r="AEB38" i="18"/>
  <c r="ADT7" i="18"/>
  <c r="ADT8" i="18"/>
  <c r="ADL7" i="18"/>
  <c r="ADD7" i="18"/>
  <c r="ADR38" i="18"/>
  <c r="ADQ38" i="18"/>
  <c r="ADT37" i="18"/>
  <c r="ADS32" i="18"/>
  <c r="ADR32" i="18"/>
  <c r="ADQ32" i="18"/>
  <c r="ADP32" i="18"/>
  <c r="ADO32" i="18"/>
  <c r="ADN32" i="18"/>
  <c r="ADT31" i="18"/>
  <c r="ADT30" i="18"/>
  <c r="ADT28" i="18"/>
  <c r="ADT27" i="18"/>
  <c r="ADT26" i="18"/>
  <c r="ADT25" i="18"/>
  <c r="ADT24" i="18"/>
  <c r="ADT23" i="18"/>
  <c r="ADT22" i="18"/>
  <c r="ADT21" i="18"/>
  <c r="ADS16" i="18"/>
  <c r="ADR16" i="18"/>
  <c r="ADQ16" i="18"/>
  <c r="ADP16" i="18"/>
  <c r="ADO16" i="18"/>
  <c r="ADN16" i="18"/>
  <c r="ADT15" i="18"/>
  <c r="ADT14" i="18"/>
  <c r="ADT13" i="18"/>
  <c r="ADT12" i="18"/>
  <c r="ADT11" i="18"/>
  <c r="ADT6" i="18"/>
  <c r="ADT5" i="18"/>
  <c r="ADT4" i="18"/>
  <c r="AHG32" i="18" l="1"/>
  <c r="AHO21" i="18"/>
  <c r="AIU22" i="18"/>
  <c r="AJC22" i="18" s="1"/>
  <c r="AJK22" i="18" s="1"/>
  <c r="AJS22" i="18" s="1"/>
  <c r="AGY16" i="18"/>
  <c r="AHG4" i="18"/>
  <c r="ADT32" i="18"/>
  <c r="ADT16" i="18"/>
  <c r="ADT38" i="18"/>
  <c r="ACN7" i="18"/>
  <c r="ACF7" i="18"/>
  <c r="ACG7" i="18" s="1"/>
  <c r="ADJ38" i="18"/>
  <c r="ADI38" i="18"/>
  <c r="ADL37" i="18"/>
  <c r="ADK32" i="18"/>
  <c r="ADJ32" i="18"/>
  <c r="ADI32" i="18"/>
  <c r="ADH32" i="18"/>
  <c r="ADG32" i="18"/>
  <c r="ADF32" i="18"/>
  <c r="ADL31" i="18"/>
  <c r="ADL30" i="18"/>
  <c r="ADL28" i="18"/>
  <c r="ADL27" i="18"/>
  <c r="ADL26" i="18"/>
  <c r="ADL25" i="18"/>
  <c r="ADL24" i="18"/>
  <c r="ADL23" i="18"/>
  <c r="ADL22" i="18"/>
  <c r="ADL21" i="18"/>
  <c r="ADK16" i="18"/>
  <c r="ADJ16" i="18"/>
  <c r="ADI16" i="18"/>
  <c r="ADH16" i="18"/>
  <c r="ADG16" i="18"/>
  <c r="ADF16" i="18"/>
  <c r="ADL15" i="18"/>
  <c r="ADL14" i="18"/>
  <c r="ADL13" i="18"/>
  <c r="ADL12" i="18"/>
  <c r="ADL11" i="18"/>
  <c r="ADL10" i="18"/>
  <c r="ADL8" i="18"/>
  <c r="ADL6" i="18"/>
  <c r="ADL5" i="18"/>
  <c r="ADL4" i="18"/>
  <c r="ACO7" i="18" l="1"/>
  <c r="ACW7" i="18" s="1"/>
  <c r="ADE7" i="18" s="1"/>
  <c r="ADM7" i="18" s="1"/>
  <c r="ADU7" i="18" s="1"/>
  <c r="AEC7" i="18" s="1"/>
  <c r="AEK7" i="18" s="1"/>
  <c r="AES7" i="18" s="1"/>
  <c r="AKA22" i="18"/>
  <c r="AHG16" i="18"/>
  <c r="AHO4" i="18"/>
  <c r="AHW21" i="18"/>
  <c r="AHO32" i="18"/>
  <c r="ADL16" i="18"/>
  <c r="ADL32" i="18"/>
  <c r="ADL38" i="18"/>
  <c r="ADA5" i="18"/>
  <c r="ADA16" i="18" s="1"/>
  <c r="ADB38" i="18"/>
  <c r="ADA38" i="18"/>
  <c r="ADD37" i="18"/>
  <c r="ADC32" i="18"/>
  <c r="ADB32" i="18"/>
  <c r="ADA32" i="18"/>
  <c r="ACZ32" i="18"/>
  <c r="ACY32" i="18"/>
  <c r="ACX32" i="18"/>
  <c r="ADD31" i="18"/>
  <c r="ADD30" i="18"/>
  <c r="ADD28" i="18"/>
  <c r="ADD27" i="18"/>
  <c r="ADD26" i="18"/>
  <c r="ADD25" i="18"/>
  <c r="ADD24" i="18"/>
  <c r="ADD23" i="18"/>
  <c r="ADD22" i="18"/>
  <c r="ADD21" i="18"/>
  <c r="ADC16" i="18"/>
  <c r="ADB16" i="18"/>
  <c r="ACZ16" i="18"/>
  <c r="ACY16" i="18"/>
  <c r="ACX16" i="18"/>
  <c r="ADD15" i="18"/>
  <c r="ADD14" i="18"/>
  <c r="ADD13" i="18"/>
  <c r="ADD12" i="18"/>
  <c r="ADD11" i="18"/>
  <c r="ADD10" i="18"/>
  <c r="ADD8" i="18"/>
  <c r="ADD6" i="18"/>
  <c r="ADD4" i="18"/>
  <c r="AKI22" i="18" l="1"/>
  <c r="AKQ22" i="18" s="1"/>
  <c r="AHO16" i="18"/>
  <c r="AHW4" i="18"/>
  <c r="AIE21" i="18"/>
  <c r="AHW32" i="18"/>
  <c r="ADD5" i="18"/>
  <c r="ADD16" i="18" s="1"/>
  <c r="ADD32" i="18"/>
  <c r="ADD38" i="18"/>
  <c r="ACT38" i="18"/>
  <c r="ACS38" i="18"/>
  <c r="ACV37" i="18"/>
  <c r="ACV38" i="18" s="1"/>
  <c r="ACU32" i="18"/>
  <c r="ACT32" i="18"/>
  <c r="ACS32" i="18"/>
  <c r="ACR32" i="18"/>
  <c r="ACQ32" i="18"/>
  <c r="ACP32" i="18"/>
  <c r="ACV31" i="18"/>
  <c r="ACV30" i="18"/>
  <c r="ACV28" i="18"/>
  <c r="ACV27" i="18"/>
  <c r="ACV26" i="18"/>
  <c r="ACV25" i="18"/>
  <c r="ACV24" i="18"/>
  <c r="ACV23" i="18"/>
  <c r="ACV22" i="18"/>
  <c r="ACV21" i="18"/>
  <c r="ACU16" i="18"/>
  <c r="ACT16" i="18"/>
  <c r="ACS16" i="18"/>
  <c r="ACR16" i="18"/>
  <c r="ACQ16" i="18"/>
  <c r="ACP16" i="18"/>
  <c r="ACV15" i="18"/>
  <c r="ACV14" i="18"/>
  <c r="ACV13" i="18"/>
  <c r="ACV12" i="18"/>
  <c r="ACV11" i="18"/>
  <c r="ACV10" i="18"/>
  <c r="ACV8" i="18"/>
  <c r="ACV6" i="18"/>
  <c r="ACV5" i="18"/>
  <c r="ACV4" i="18"/>
  <c r="AHW16" i="18" l="1"/>
  <c r="AIE4" i="18"/>
  <c r="AKY22" i="18"/>
  <c r="AIM21" i="18"/>
  <c r="AIE32" i="18"/>
  <c r="ACV32" i="18"/>
  <c r="ACV16" i="18"/>
  <c r="ACL38" i="18"/>
  <c r="ACK38" i="18"/>
  <c r="ACN37" i="18"/>
  <c r="ACM32" i="18"/>
  <c r="ACK32" i="18"/>
  <c r="ACJ32" i="18"/>
  <c r="ACI32" i="18"/>
  <c r="ACH32" i="18"/>
  <c r="ACN31" i="18"/>
  <c r="ACN30" i="18"/>
  <c r="ACN28" i="18"/>
  <c r="ACN27" i="18"/>
  <c r="ACN26" i="18"/>
  <c r="ACN25" i="18"/>
  <c r="ACN24" i="18"/>
  <c r="ACN23" i="18"/>
  <c r="ACN22" i="18"/>
  <c r="ACL32" i="18"/>
  <c r="ACM16" i="18"/>
  <c r="ACK16" i="18"/>
  <c r="ACJ16" i="18"/>
  <c r="ACI16" i="18"/>
  <c r="ACH16" i="18"/>
  <c r="ACN15" i="18"/>
  <c r="ACN14" i="18"/>
  <c r="ACN13" i="18"/>
  <c r="ACN12" i="18"/>
  <c r="ACN11" i="18"/>
  <c r="ACN10" i="18"/>
  <c r="ACN8" i="18"/>
  <c r="ACL16" i="18"/>
  <c r="ACN5" i="18"/>
  <c r="ACN4" i="18"/>
  <c r="AIE16" i="18" l="1"/>
  <c r="AIM4" i="18"/>
  <c r="AIU21" i="18"/>
  <c r="AIM32" i="18"/>
  <c r="ACN6" i="18"/>
  <c r="ACN21" i="18"/>
  <c r="ACN38" i="18"/>
  <c r="ACD21" i="18"/>
  <c r="ACD32" i="18" s="1"/>
  <c r="ACD6" i="18"/>
  <c r="ACD16" i="18" s="1"/>
  <c r="ACD38" i="18"/>
  <c r="ACC38" i="18"/>
  <c r="ACF37" i="18"/>
  <c r="ACE32" i="18"/>
  <c r="ACC32" i="18"/>
  <c r="ACB32" i="18"/>
  <c r="ACA32" i="18"/>
  <c r="ABZ32" i="18"/>
  <c r="ACF31" i="18"/>
  <c r="ACF30" i="18"/>
  <c r="ACF28" i="18"/>
  <c r="ACF27" i="18"/>
  <c r="ACF26" i="18"/>
  <c r="ACF25" i="18"/>
  <c r="ACF24" i="18"/>
  <c r="ACF23" i="18"/>
  <c r="ACF22" i="18"/>
  <c r="ACE16" i="18"/>
  <c r="ACC16" i="18"/>
  <c r="ACB16" i="18"/>
  <c r="ACA16" i="18"/>
  <c r="ABZ16" i="18"/>
  <c r="ACF15" i="18"/>
  <c r="ACF14" i="18"/>
  <c r="ACF13" i="18"/>
  <c r="ACF12" i="18"/>
  <c r="ACF11" i="18"/>
  <c r="ACF10" i="18"/>
  <c r="ACF8" i="18"/>
  <c r="ACF5" i="18"/>
  <c r="ACF4" i="18"/>
  <c r="AJC21" i="18" l="1"/>
  <c r="AIU32" i="18"/>
  <c r="ACF6" i="18"/>
  <c r="ACF16" i="18" s="1"/>
  <c r="AIU4" i="18"/>
  <c r="AIM16" i="18"/>
  <c r="ACF21" i="18"/>
  <c r="ACF32" i="18" s="1"/>
  <c r="ACN16" i="18"/>
  <c r="ACN32" i="18"/>
  <c r="ACF38" i="18"/>
  <c r="ABV38" i="18"/>
  <c r="ABU38" i="18"/>
  <c r="ABX37" i="18"/>
  <c r="ABW32" i="18"/>
  <c r="ABV32" i="18"/>
  <c r="ABU32" i="18"/>
  <c r="ABT32" i="18"/>
  <c r="ABS32" i="18"/>
  <c r="ABR32" i="18"/>
  <c r="ABX31" i="18"/>
  <c r="ABX30" i="18"/>
  <c r="ABX28" i="18"/>
  <c r="ABX27" i="18"/>
  <c r="ABX26" i="18"/>
  <c r="ABX25" i="18"/>
  <c r="ABX24" i="18"/>
  <c r="ABX23" i="18"/>
  <c r="ABX22" i="18"/>
  <c r="ABX21" i="18"/>
  <c r="ABW16" i="18"/>
  <c r="ABV16" i="18"/>
  <c r="ABU16" i="18"/>
  <c r="ABT16" i="18"/>
  <c r="ABS16" i="18"/>
  <c r="ABR16" i="18"/>
  <c r="ABX15" i="18"/>
  <c r="ABX14" i="18"/>
  <c r="ABX13" i="18"/>
  <c r="ABX12" i="18"/>
  <c r="ABX11" i="18"/>
  <c r="ABX10" i="18"/>
  <c r="ABX8" i="18"/>
  <c r="ABX6" i="18"/>
  <c r="ABX5" i="18"/>
  <c r="ABX4" i="18"/>
  <c r="AJC4" i="18" l="1"/>
  <c r="AIU16" i="18"/>
  <c r="AJK21" i="18"/>
  <c r="AJC32" i="18"/>
  <c r="ABX32" i="18"/>
  <c r="ABX16" i="18"/>
  <c r="ABX38" i="18"/>
  <c r="ABN38" i="18"/>
  <c r="ABM38" i="18"/>
  <c r="ABP37" i="18"/>
  <c r="ABO32" i="18"/>
  <c r="ABN32" i="18"/>
  <c r="ABM32" i="18"/>
  <c r="ABL32" i="18"/>
  <c r="ABK32" i="18"/>
  <c r="ABJ32" i="18"/>
  <c r="ABP31" i="18"/>
  <c r="ABP30" i="18"/>
  <c r="ABP28" i="18"/>
  <c r="ABP27" i="18"/>
  <c r="ABP26" i="18"/>
  <c r="ABP25" i="18"/>
  <c r="ABP24" i="18"/>
  <c r="ABP23" i="18"/>
  <c r="ABP22" i="18"/>
  <c r="ABP21" i="18"/>
  <c r="ABO16" i="18"/>
  <c r="ABN16" i="18"/>
  <c r="ABM16" i="18"/>
  <c r="ABL16" i="18"/>
  <c r="ABK16" i="18"/>
  <c r="ABJ16" i="18"/>
  <c r="ABP15" i="18"/>
  <c r="ABP14" i="18"/>
  <c r="ABP13" i="18"/>
  <c r="ABP12" i="18"/>
  <c r="ABP11" i="18"/>
  <c r="ABP10" i="18"/>
  <c r="ABP8" i="18"/>
  <c r="ABP6" i="18"/>
  <c r="ABP5" i="18"/>
  <c r="ABP4" i="18"/>
  <c r="AJK32" i="18" l="1"/>
  <c r="AJS21" i="18"/>
  <c r="AJK4" i="18"/>
  <c r="AJC16" i="18"/>
  <c r="ABP16" i="18"/>
  <c r="ABP32" i="18"/>
  <c r="ABP38" i="18"/>
  <c r="ABF38" i="18"/>
  <c r="ABE38" i="18"/>
  <c r="ABH37" i="18"/>
  <c r="ABG32" i="18"/>
  <c r="ABF32" i="18"/>
  <c r="ABE32" i="18"/>
  <c r="ABD32" i="18"/>
  <c r="ABC32" i="18"/>
  <c r="ABB32" i="18"/>
  <c r="ABH31" i="18"/>
  <c r="ABH30" i="18"/>
  <c r="ABH28" i="18"/>
  <c r="ABH27" i="18"/>
  <c r="ABH26" i="18"/>
  <c r="ABH25" i="18"/>
  <c r="ABH24" i="18"/>
  <c r="ABH23" i="18"/>
  <c r="ABH22" i="18"/>
  <c r="ABH21" i="18"/>
  <c r="ABG16" i="18"/>
  <c r="ABF16" i="18"/>
  <c r="ABE16" i="18"/>
  <c r="ABD16" i="18"/>
  <c r="ABC16" i="18"/>
  <c r="ABB16" i="18"/>
  <c r="ABH15" i="18"/>
  <c r="ABH14" i="18"/>
  <c r="ABH13" i="18"/>
  <c r="ABH12" i="18"/>
  <c r="ABH11" i="18"/>
  <c r="ABH10" i="18"/>
  <c r="ABH8" i="18"/>
  <c r="ABH6" i="18"/>
  <c r="ABH5" i="18"/>
  <c r="ABH4" i="18"/>
  <c r="AKA21" i="18" l="1"/>
  <c r="AJS32" i="18"/>
  <c r="AJS4" i="18"/>
  <c r="AJK16" i="18"/>
  <c r="ABH32" i="18"/>
  <c r="ABH16" i="18"/>
  <c r="ABH38" i="18"/>
  <c r="AAX38" i="18"/>
  <c r="AAW38" i="18"/>
  <c r="AAZ37" i="18"/>
  <c r="AAY32" i="18"/>
  <c r="AAX32" i="18"/>
  <c r="AAV32" i="18"/>
  <c r="AAU32" i="18"/>
  <c r="AAT32" i="18"/>
  <c r="AAZ31" i="18"/>
  <c r="AAZ30" i="18"/>
  <c r="AAZ28" i="18"/>
  <c r="AAZ27" i="18"/>
  <c r="AAZ26" i="18"/>
  <c r="AAZ25" i="18"/>
  <c r="AAZ24" i="18"/>
  <c r="AAZ23" i="18"/>
  <c r="AAZ22" i="18"/>
  <c r="AAZ21" i="18"/>
  <c r="AAY16" i="18"/>
  <c r="AAX16" i="18"/>
  <c r="AAW16" i="18"/>
  <c r="AAV16" i="18"/>
  <c r="AAU16" i="18"/>
  <c r="AAT16" i="18"/>
  <c r="AAZ15" i="18"/>
  <c r="AAZ14" i="18"/>
  <c r="AAZ13" i="18"/>
  <c r="AAZ12" i="18"/>
  <c r="AAZ11" i="18"/>
  <c r="AAZ10" i="18"/>
  <c r="AAZ8" i="18"/>
  <c r="AAZ6" i="18"/>
  <c r="AAZ5" i="18"/>
  <c r="AAZ4" i="18"/>
  <c r="AKA4" i="18" l="1"/>
  <c r="AJS16" i="18"/>
  <c r="AKI21" i="18"/>
  <c r="AKA32" i="18"/>
  <c r="AAZ16" i="18"/>
  <c r="AAZ32" i="18"/>
  <c r="AAW32" i="18"/>
  <c r="AAZ38" i="18"/>
  <c r="AAO21" i="18"/>
  <c r="AAO32" i="18" s="1"/>
  <c r="AAP38" i="18"/>
  <c r="AAO38" i="18"/>
  <c r="AAR37" i="18"/>
  <c r="AAQ32" i="18"/>
  <c r="AAP32" i="18"/>
  <c r="AAN32" i="18"/>
  <c r="AAM32" i="18"/>
  <c r="AAL32" i="18"/>
  <c r="AAR31" i="18"/>
  <c r="AAR30" i="18"/>
  <c r="AAR28" i="18"/>
  <c r="AAR27" i="18"/>
  <c r="AAR26" i="18"/>
  <c r="AAR25" i="18"/>
  <c r="AAR24" i="18"/>
  <c r="AAR23" i="18"/>
  <c r="AAR22" i="18"/>
  <c r="AAQ16" i="18"/>
  <c r="AAP16" i="18"/>
  <c r="AAO16" i="18"/>
  <c r="AAN16" i="18"/>
  <c r="AAM16" i="18"/>
  <c r="AAL16" i="18"/>
  <c r="AAR15" i="18"/>
  <c r="AAR14" i="18"/>
  <c r="AAR13" i="18"/>
  <c r="AAR12" i="18"/>
  <c r="AAR11" i="18"/>
  <c r="AAR10" i="18"/>
  <c r="AAR8" i="18"/>
  <c r="AAR6" i="18"/>
  <c r="AAR5" i="18"/>
  <c r="AAR4" i="18"/>
  <c r="AAR21" i="18" l="1"/>
  <c r="AKI32" i="18"/>
  <c r="AKQ21" i="18"/>
  <c r="AKA16" i="18"/>
  <c r="AKI4" i="18"/>
  <c r="AAR16" i="18"/>
  <c r="AAR32" i="18"/>
  <c r="AAR38" i="18"/>
  <c r="AAH38" i="18"/>
  <c r="AAG38" i="18"/>
  <c r="AAJ37" i="18"/>
  <c r="AAJ38" i="18" s="1"/>
  <c r="AAI32" i="18"/>
  <c r="AAH32" i="18"/>
  <c r="AAG32" i="18"/>
  <c r="AAF32" i="18"/>
  <c r="AAE32" i="18"/>
  <c r="AAD32" i="18"/>
  <c r="AAJ31" i="18"/>
  <c r="AAJ30" i="18"/>
  <c r="AAJ28" i="18"/>
  <c r="AAJ27" i="18"/>
  <c r="AAJ26" i="18"/>
  <c r="AAJ25" i="18"/>
  <c r="AAJ24" i="18"/>
  <c r="AAJ23" i="18"/>
  <c r="AAJ22" i="18"/>
  <c r="AAJ21" i="18"/>
  <c r="AAI16" i="18"/>
  <c r="AAH16" i="18"/>
  <c r="AAG16" i="18"/>
  <c r="AAF16" i="18"/>
  <c r="AAE16" i="18"/>
  <c r="AAD16" i="18"/>
  <c r="AAJ15" i="18"/>
  <c r="AAJ14" i="18"/>
  <c r="AAJ13" i="18"/>
  <c r="AAJ12" i="18"/>
  <c r="AAJ11" i="18"/>
  <c r="AAJ10" i="18"/>
  <c r="AAJ8" i="18"/>
  <c r="AAJ6" i="18"/>
  <c r="AAJ5" i="18"/>
  <c r="AAJ4" i="18"/>
  <c r="AKY21" i="18" l="1"/>
  <c r="AKY32" i="18" s="1"/>
  <c r="AKQ32" i="18"/>
  <c r="AKQ4" i="18"/>
  <c r="AKI16" i="18"/>
  <c r="AAJ16" i="18"/>
  <c r="AAJ32" i="18"/>
  <c r="ZZ38" i="18"/>
  <c r="ZY38" i="18"/>
  <c r="AAB37" i="18"/>
  <c r="AAA32" i="18"/>
  <c r="ZZ32" i="18"/>
  <c r="ZY32" i="18"/>
  <c r="ZX32" i="18"/>
  <c r="ZW32" i="18"/>
  <c r="ZV32" i="18"/>
  <c r="AAB31" i="18"/>
  <c r="AAB30" i="18"/>
  <c r="AAB28" i="18"/>
  <c r="AAB27" i="18"/>
  <c r="AAB26" i="18"/>
  <c r="AAB25" i="18"/>
  <c r="AAB24" i="18"/>
  <c r="AAB23" i="18"/>
  <c r="AAB22" i="18"/>
  <c r="AAB21" i="18"/>
  <c r="AAA16" i="18"/>
  <c r="ZY16" i="18"/>
  <c r="ZX16" i="18"/>
  <c r="ZW16" i="18"/>
  <c r="ZV16" i="18"/>
  <c r="AAB15" i="18"/>
  <c r="AAB14" i="18"/>
  <c r="AAB13" i="18"/>
  <c r="AAB12" i="18"/>
  <c r="AAB11" i="18"/>
  <c r="AAB10" i="18"/>
  <c r="AAB8" i="18"/>
  <c r="AAB6" i="18"/>
  <c r="AAB5" i="18"/>
  <c r="ZZ16" i="18"/>
  <c r="AKY4" i="18" l="1"/>
  <c r="AKY16" i="18" s="1"/>
  <c r="AKQ16" i="18"/>
  <c r="AAB32" i="18"/>
  <c r="AAB4" i="18"/>
  <c r="AAB38" i="18"/>
  <c r="ZR4" i="18"/>
  <c r="ZT4" i="18" s="1"/>
  <c r="ZR38" i="18"/>
  <c r="ZQ38" i="18"/>
  <c r="ZT37" i="18"/>
  <c r="ZT38" i="18" s="1"/>
  <c r="ZS32" i="18"/>
  <c r="ZR32" i="18"/>
  <c r="ZQ32" i="18"/>
  <c r="ZP32" i="18"/>
  <c r="ZO32" i="18"/>
  <c r="ZN32" i="18"/>
  <c r="ZT31" i="18"/>
  <c r="ZT30" i="18"/>
  <c r="ZT28" i="18"/>
  <c r="ZT27" i="18"/>
  <c r="ZT26" i="18"/>
  <c r="ZT25" i="18"/>
  <c r="ZT24" i="18"/>
  <c r="ZT23" i="18"/>
  <c r="ZT22" i="18"/>
  <c r="ZT21" i="18"/>
  <c r="ZS16" i="18"/>
  <c r="ZQ16" i="18"/>
  <c r="ZP16" i="18"/>
  <c r="ZO16" i="18"/>
  <c r="ZN16" i="18"/>
  <c r="ZT15" i="18"/>
  <c r="ZT14" i="18"/>
  <c r="ZT13" i="18"/>
  <c r="ZT12" i="18"/>
  <c r="ZT11" i="18"/>
  <c r="ZT10" i="18"/>
  <c r="ZT8" i="18"/>
  <c r="ZT6" i="18"/>
  <c r="ZT5" i="18"/>
  <c r="ZR16" i="18" l="1"/>
  <c r="AAB16" i="18"/>
  <c r="ZT32" i="18"/>
  <c r="ZT16" i="18"/>
  <c r="ZJ38" i="18"/>
  <c r="ZI38" i="18"/>
  <c r="ZL37" i="18"/>
  <c r="ZK32" i="18"/>
  <c r="ZJ32" i="18"/>
  <c r="ZI32" i="18"/>
  <c r="ZH32" i="18"/>
  <c r="ZG32" i="18"/>
  <c r="ZF32" i="18"/>
  <c r="ZL31" i="18"/>
  <c r="ZL30" i="18"/>
  <c r="ZL28" i="18"/>
  <c r="ZL27" i="18"/>
  <c r="ZL26" i="18"/>
  <c r="ZL25" i="18"/>
  <c r="ZL24" i="18"/>
  <c r="ZL23" i="18"/>
  <c r="ZL22" i="18"/>
  <c r="ZL21" i="18"/>
  <c r="ZK16" i="18"/>
  <c r="ZJ16" i="18"/>
  <c r="ZI16" i="18"/>
  <c r="ZH16" i="18"/>
  <c r="ZG16" i="18"/>
  <c r="ZF16" i="18"/>
  <c r="ZL15" i="18"/>
  <c r="ZL14" i="18"/>
  <c r="ZL13" i="18"/>
  <c r="ZL12" i="18"/>
  <c r="ZL11" i="18"/>
  <c r="ZL10" i="18"/>
  <c r="ZL8" i="18"/>
  <c r="ZL6" i="18"/>
  <c r="ZL5" i="18"/>
  <c r="ZL4" i="18"/>
  <c r="ZL32" i="18" l="1"/>
  <c r="ZL16" i="18"/>
  <c r="ZL38" i="18"/>
  <c r="ZB38" i="18"/>
  <c r="ZA38" i="18"/>
  <c r="ZD37" i="18"/>
  <c r="ZC32" i="18"/>
  <c r="ZB32" i="18"/>
  <c r="ZA32" i="18"/>
  <c r="YZ32" i="18"/>
  <c r="YY32" i="18"/>
  <c r="YX32" i="18"/>
  <c r="ZD31" i="18"/>
  <c r="ZD30" i="18"/>
  <c r="ZD28" i="18"/>
  <c r="ZD27" i="18"/>
  <c r="ZD26" i="18"/>
  <c r="ZD25" i="18"/>
  <c r="ZD24" i="18"/>
  <c r="ZD23" i="18"/>
  <c r="ZD22" i="18"/>
  <c r="ZD21" i="18"/>
  <c r="ZC16" i="18"/>
  <c r="ZB16" i="18"/>
  <c r="ZA16" i="18"/>
  <c r="YZ16" i="18"/>
  <c r="YY16" i="18"/>
  <c r="YX16" i="18"/>
  <c r="ZD15" i="18"/>
  <c r="ZD14" i="18"/>
  <c r="ZD13" i="18"/>
  <c r="ZD12" i="18"/>
  <c r="ZD11" i="18"/>
  <c r="ZD10" i="18"/>
  <c r="ZD8" i="18"/>
  <c r="ZD6" i="18"/>
  <c r="ZD5" i="18"/>
  <c r="ZD4" i="18"/>
  <c r="ZD32" i="18" l="1"/>
  <c r="ZD16" i="18"/>
  <c r="ZD38" i="18"/>
  <c r="YT38" i="18" l="1"/>
  <c r="YS38" i="18"/>
  <c r="YV37" i="18"/>
  <c r="YU32" i="18"/>
  <c r="YT32" i="18"/>
  <c r="YS32" i="18"/>
  <c r="YR32" i="18"/>
  <c r="YQ32" i="18"/>
  <c r="YP32" i="18"/>
  <c r="YV31" i="18"/>
  <c r="YV30" i="18"/>
  <c r="YV28" i="18"/>
  <c r="YV27" i="18"/>
  <c r="YV26" i="18"/>
  <c r="YV25" i="18"/>
  <c r="YV24" i="18"/>
  <c r="YV23" i="18"/>
  <c r="YV22" i="18"/>
  <c r="YV21" i="18"/>
  <c r="YU16" i="18"/>
  <c r="YT16" i="18"/>
  <c r="YS16" i="18"/>
  <c r="YR16" i="18"/>
  <c r="YQ16" i="18"/>
  <c r="YP16" i="18"/>
  <c r="YV15" i="18"/>
  <c r="YV14" i="18"/>
  <c r="YV13" i="18"/>
  <c r="YV12" i="18"/>
  <c r="YV11" i="18"/>
  <c r="YV10" i="18"/>
  <c r="YV8" i="18"/>
  <c r="YV6" i="18"/>
  <c r="YV5" i="18"/>
  <c r="YV4" i="18"/>
  <c r="YV32" i="18" l="1"/>
  <c r="YV16" i="18"/>
  <c r="YV38" i="18"/>
  <c r="YL38" i="18" l="1"/>
  <c r="YK38" i="18"/>
  <c r="YN37" i="18"/>
  <c r="YM32" i="18"/>
  <c r="YL32" i="18"/>
  <c r="YK32" i="18"/>
  <c r="YJ32" i="18"/>
  <c r="YI32" i="18"/>
  <c r="YH32" i="18"/>
  <c r="YN31" i="18"/>
  <c r="YO31" i="18" s="1"/>
  <c r="YW31" i="18" s="1"/>
  <c r="ZE31" i="18" s="1"/>
  <c r="ZM31" i="18" s="1"/>
  <c r="ZU31" i="18" s="1"/>
  <c r="AAC31" i="18" s="1"/>
  <c r="AAK31" i="18" s="1"/>
  <c r="AAS31" i="18" s="1"/>
  <c r="ABA31" i="18" s="1"/>
  <c r="ABI31" i="18" s="1"/>
  <c r="ABQ31" i="18" s="1"/>
  <c r="ABY31" i="18" s="1"/>
  <c r="ACG31" i="18" s="1"/>
  <c r="ACO31" i="18" s="1"/>
  <c r="ACW31" i="18" s="1"/>
  <c r="ADE31" i="18" s="1"/>
  <c r="ADM31" i="18" s="1"/>
  <c r="ADU31" i="18" s="1"/>
  <c r="AEC31" i="18" s="1"/>
  <c r="AEK31" i="18" s="1"/>
  <c r="AES31" i="18" s="1"/>
  <c r="YN30" i="18"/>
  <c r="YO30" i="18" s="1"/>
  <c r="YN28" i="18"/>
  <c r="YO28" i="18" s="1"/>
  <c r="YW28" i="18" s="1"/>
  <c r="ZE28" i="18" s="1"/>
  <c r="ZM28" i="18" s="1"/>
  <c r="ZU28" i="18" s="1"/>
  <c r="AAC28" i="18" s="1"/>
  <c r="AAK28" i="18" s="1"/>
  <c r="AAS28" i="18" s="1"/>
  <c r="ABA28" i="18" s="1"/>
  <c r="ABI28" i="18" s="1"/>
  <c r="ABQ28" i="18" s="1"/>
  <c r="ABY28" i="18" s="1"/>
  <c r="ACG28" i="18" s="1"/>
  <c r="ACO28" i="18" s="1"/>
  <c r="ACW28" i="18" s="1"/>
  <c r="ADE28" i="18" s="1"/>
  <c r="ADM28" i="18" s="1"/>
  <c r="ADU28" i="18" s="1"/>
  <c r="AEC28" i="18" s="1"/>
  <c r="AEK28" i="18" s="1"/>
  <c r="AES28" i="18" s="1"/>
  <c r="YN27" i="18"/>
  <c r="YO27" i="18" s="1"/>
  <c r="YW27" i="18" s="1"/>
  <c r="ZE27" i="18" s="1"/>
  <c r="ZM27" i="18" s="1"/>
  <c r="ZU27" i="18" s="1"/>
  <c r="AAC27" i="18" s="1"/>
  <c r="AAK27" i="18" s="1"/>
  <c r="AAS27" i="18" s="1"/>
  <c r="ABA27" i="18" s="1"/>
  <c r="ABI27" i="18" s="1"/>
  <c r="ABQ27" i="18" s="1"/>
  <c r="ABY27" i="18" s="1"/>
  <c r="ACG27" i="18" s="1"/>
  <c r="ACO27" i="18" s="1"/>
  <c r="ACW27" i="18" s="1"/>
  <c r="ADE27" i="18" s="1"/>
  <c r="ADM27" i="18" s="1"/>
  <c r="ADU27" i="18" s="1"/>
  <c r="AEC27" i="18" s="1"/>
  <c r="AEK27" i="18" s="1"/>
  <c r="AES27" i="18" s="1"/>
  <c r="YN26" i="18"/>
  <c r="YO26" i="18" s="1"/>
  <c r="YW26" i="18" s="1"/>
  <c r="ZE26" i="18" s="1"/>
  <c r="ZM26" i="18" s="1"/>
  <c r="ZU26" i="18" s="1"/>
  <c r="AAC26" i="18" s="1"/>
  <c r="AAK26" i="18" s="1"/>
  <c r="AAS26" i="18" s="1"/>
  <c r="ABA26" i="18" s="1"/>
  <c r="ABI26" i="18" s="1"/>
  <c r="ABQ26" i="18" s="1"/>
  <c r="ABY26" i="18" s="1"/>
  <c r="ACG26" i="18" s="1"/>
  <c r="ACO26" i="18" s="1"/>
  <c r="ACW26" i="18" s="1"/>
  <c r="ADE26" i="18" s="1"/>
  <c r="ADM26" i="18" s="1"/>
  <c r="ADU26" i="18" s="1"/>
  <c r="AEC26" i="18" s="1"/>
  <c r="AEK26" i="18" s="1"/>
  <c r="AES26" i="18" s="1"/>
  <c r="YN25" i="18"/>
  <c r="YO25" i="18" s="1"/>
  <c r="YW25" i="18" s="1"/>
  <c r="ZE25" i="18" s="1"/>
  <c r="ZM25" i="18" s="1"/>
  <c r="ZU25" i="18" s="1"/>
  <c r="AAC25" i="18" s="1"/>
  <c r="AAK25" i="18" s="1"/>
  <c r="AAS25" i="18" s="1"/>
  <c r="ABA25" i="18" s="1"/>
  <c r="ABI25" i="18" s="1"/>
  <c r="ABQ25" i="18" s="1"/>
  <c r="ABY25" i="18" s="1"/>
  <c r="ACG25" i="18" s="1"/>
  <c r="ACO25" i="18" s="1"/>
  <c r="ACW25" i="18" s="1"/>
  <c r="ADE25" i="18" s="1"/>
  <c r="ADM25" i="18" s="1"/>
  <c r="ADU25" i="18" s="1"/>
  <c r="AEC25" i="18" s="1"/>
  <c r="AEK25" i="18" s="1"/>
  <c r="AES25" i="18" s="1"/>
  <c r="YN24" i="18"/>
  <c r="YO24" i="18" s="1"/>
  <c r="YW24" i="18" s="1"/>
  <c r="ZE24" i="18" s="1"/>
  <c r="ZM24" i="18" s="1"/>
  <c r="ZU24" i="18" s="1"/>
  <c r="AAC24" i="18" s="1"/>
  <c r="AAK24" i="18" s="1"/>
  <c r="AAS24" i="18" s="1"/>
  <c r="ABA24" i="18" s="1"/>
  <c r="ABI24" i="18" s="1"/>
  <c r="ABQ24" i="18" s="1"/>
  <c r="ABY24" i="18" s="1"/>
  <c r="ACG24" i="18" s="1"/>
  <c r="ACO24" i="18" s="1"/>
  <c r="ACW24" i="18" s="1"/>
  <c r="ADE24" i="18" s="1"/>
  <c r="ADM24" i="18" s="1"/>
  <c r="ADU24" i="18" s="1"/>
  <c r="AEC24" i="18" s="1"/>
  <c r="AEK24" i="18" s="1"/>
  <c r="AES24" i="18" s="1"/>
  <c r="YN23" i="18"/>
  <c r="YO23" i="18" s="1"/>
  <c r="YW23" i="18" s="1"/>
  <c r="ZE23" i="18" s="1"/>
  <c r="ZM23" i="18" s="1"/>
  <c r="ZU23" i="18" s="1"/>
  <c r="AAC23" i="18" s="1"/>
  <c r="AAK23" i="18" s="1"/>
  <c r="AAS23" i="18" s="1"/>
  <c r="ABA23" i="18" s="1"/>
  <c r="ABI23" i="18" s="1"/>
  <c r="ABQ23" i="18" s="1"/>
  <c r="ABY23" i="18" s="1"/>
  <c r="ACG23" i="18" s="1"/>
  <c r="ACO23" i="18" s="1"/>
  <c r="ACW23" i="18" s="1"/>
  <c r="ADE23" i="18" s="1"/>
  <c r="ADM23" i="18" s="1"/>
  <c r="ADU23" i="18" s="1"/>
  <c r="AEC23" i="18" s="1"/>
  <c r="AEK23" i="18" s="1"/>
  <c r="AES23" i="18" s="1"/>
  <c r="YN22" i="18"/>
  <c r="YO22" i="18" s="1"/>
  <c r="YW22" i="18" s="1"/>
  <c r="ZE22" i="18" s="1"/>
  <c r="ZM22" i="18" s="1"/>
  <c r="ZU22" i="18" s="1"/>
  <c r="AAC22" i="18" s="1"/>
  <c r="AAK22" i="18" s="1"/>
  <c r="AAS22" i="18" s="1"/>
  <c r="ABA22" i="18" s="1"/>
  <c r="ABI22" i="18" s="1"/>
  <c r="YN21" i="18"/>
  <c r="YO21" i="18" s="1"/>
  <c r="YW21" i="18" s="1"/>
  <c r="ZE21" i="18" s="1"/>
  <c r="ZM21" i="18" s="1"/>
  <c r="ZU21" i="18" s="1"/>
  <c r="AAC21" i="18" s="1"/>
  <c r="AAK21" i="18" s="1"/>
  <c r="AAS21" i="18" s="1"/>
  <c r="YM16" i="18"/>
  <c r="YL16" i="18"/>
  <c r="YK16" i="18"/>
  <c r="YJ16" i="18"/>
  <c r="YI16" i="18"/>
  <c r="YH16" i="18"/>
  <c r="YN15" i="18"/>
  <c r="YO15" i="18" s="1"/>
  <c r="YW15" i="18" s="1"/>
  <c r="ZE15" i="18" s="1"/>
  <c r="ZM15" i="18" s="1"/>
  <c r="ZU15" i="18" s="1"/>
  <c r="AAC15" i="18" s="1"/>
  <c r="AAK15" i="18" s="1"/>
  <c r="AAS15" i="18" s="1"/>
  <c r="ABA15" i="18" s="1"/>
  <c r="ABI15" i="18" s="1"/>
  <c r="ABQ15" i="18" s="1"/>
  <c r="ABY15" i="18" s="1"/>
  <c r="ACG15" i="18" s="1"/>
  <c r="ACO15" i="18" s="1"/>
  <c r="ACW15" i="18" s="1"/>
  <c r="ADE15" i="18" s="1"/>
  <c r="ADM15" i="18" s="1"/>
  <c r="ADU15" i="18" s="1"/>
  <c r="AEC15" i="18" s="1"/>
  <c r="AEK15" i="18" s="1"/>
  <c r="AES15" i="18" s="1"/>
  <c r="YN14" i="18"/>
  <c r="YO14" i="18" s="1"/>
  <c r="YW14" i="18" s="1"/>
  <c r="ZE14" i="18" s="1"/>
  <c r="ZM14" i="18" s="1"/>
  <c r="ZU14" i="18" s="1"/>
  <c r="AAC14" i="18" s="1"/>
  <c r="AAK14" i="18" s="1"/>
  <c r="AAS14" i="18" s="1"/>
  <c r="ABA14" i="18" s="1"/>
  <c r="ABI14" i="18" s="1"/>
  <c r="ABQ14" i="18" s="1"/>
  <c r="ABY14" i="18" s="1"/>
  <c r="ACG14" i="18" s="1"/>
  <c r="ACO14" i="18" s="1"/>
  <c r="ACW14" i="18" s="1"/>
  <c r="ADE14" i="18" s="1"/>
  <c r="ADM14" i="18" s="1"/>
  <c r="ADU14" i="18" s="1"/>
  <c r="AEC14" i="18" s="1"/>
  <c r="AEK14" i="18" s="1"/>
  <c r="AES14" i="18" s="1"/>
  <c r="YN13" i="18"/>
  <c r="YO13" i="18" s="1"/>
  <c r="YN12" i="18"/>
  <c r="YO12" i="18" s="1"/>
  <c r="YN11" i="18"/>
  <c r="YO11" i="18" s="1"/>
  <c r="YW11" i="18" s="1"/>
  <c r="ZE11" i="18" s="1"/>
  <c r="ZM11" i="18" s="1"/>
  <c r="ZU11" i="18" s="1"/>
  <c r="AAC11" i="18" s="1"/>
  <c r="AAK11" i="18" s="1"/>
  <c r="AAS11" i="18" s="1"/>
  <c r="ABA11" i="18" s="1"/>
  <c r="ABI11" i="18" s="1"/>
  <c r="ABQ11" i="18" s="1"/>
  <c r="ABY11" i="18" s="1"/>
  <c r="ACG11" i="18" s="1"/>
  <c r="ACO11" i="18" s="1"/>
  <c r="ACW11" i="18" s="1"/>
  <c r="ADE11" i="18" s="1"/>
  <c r="ADM11" i="18" s="1"/>
  <c r="ADU11" i="18" s="1"/>
  <c r="AEC11" i="18" s="1"/>
  <c r="AEK11" i="18" s="1"/>
  <c r="AES11" i="18" s="1"/>
  <c r="YN10" i="18"/>
  <c r="YO10" i="18" s="1"/>
  <c r="YW10" i="18" s="1"/>
  <c r="ZE10" i="18" s="1"/>
  <c r="ZM10" i="18" s="1"/>
  <c r="ZU10" i="18" s="1"/>
  <c r="AAC10" i="18" s="1"/>
  <c r="AAK10" i="18" s="1"/>
  <c r="AAS10" i="18" s="1"/>
  <c r="ABA10" i="18" s="1"/>
  <c r="ABI10" i="18" s="1"/>
  <c r="ABQ10" i="18" s="1"/>
  <c r="ABY10" i="18" s="1"/>
  <c r="ACG10" i="18" s="1"/>
  <c r="ACO10" i="18" s="1"/>
  <c r="ACW10" i="18" s="1"/>
  <c r="ADE10" i="18" s="1"/>
  <c r="ADM10" i="18" s="1"/>
  <c r="ADU10" i="18" s="1"/>
  <c r="AEC10" i="18" s="1"/>
  <c r="YN8" i="18"/>
  <c r="YO8" i="18" s="1"/>
  <c r="YW8" i="18" s="1"/>
  <c r="ZE8" i="18" s="1"/>
  <c r="ZM8" i="18" s="1"/>
  <c r="ZU8" i="18" s="1"/>
  <c r="AAC8" i="18" s="1"/>
  <c r="AAK8" i="18" s="1"/>
  <c r="AAS8" i="18" s="1"/>
  <c r="ABA8" i="18" s="1"/>
  <c r="ABI8" i="18" s="1"/>
  <c r="ABQ8" i="18" s="1"/>
  <c r="ABY8" i="18" s="1"/>
  <c r="ACG8" i="18" s="1"/>
  <c r="ACO8" i="18" s="1"/>
  <c r="ACW8" i="18" s="1"/>
  <c r="ADE8" i="18" s="1"/>
  <c r="ADM8" i="18" s="1"/>
  <c r="ADU8" i="18" s="1"/>
  <c r="AEC8" i="18" s="1"/>
  <c r="AEK8" i="18" s="1"/>
  <c r="AES8" i="18" s="1"/>
  <c r="YN6" i="18"/>
  <c r="YO6" i="18" s="1"/>
  <c r="YW6" i="18" s="1"/>
  <c r="ZE6" i="18" s="1"/>
  <c r="ZM6" i="18" s="1"/>
  <c r="ZU6" i="18" s="1"/>
  <c r="AAC6" i="18" s="1"/>
  <c r="AAK6" i="18" s="1"/>
  <c r="AAS6" i="18" s="1"/>
  <c r="ABA6" i="18" s="1"/>
  <c r="ABI6" i="18" s="1"/>
  <c r="ABQ6" i="18" s="1"/>
  <c r="ABY6" i="18" s="1"/>
  <c r="ACG6" i="18" s="1"/>
  <c r="ACO6" i="18" s="1"/>
  <c r="ACW6" i="18" s="1"/>
  <c r="ADE6" i="18" s="1"/>
  <c r="ADM6" i="18" s="1"/>
  <c r="ADU6" i="18" s="1"/>
  <c r="AEC6" i="18" s="1"/>
  <c r="AEK6" i="18" s="1"/>
  <c r="AES6" i="18" s="1"/>
  <c r="YN5" i="18"/>
  <c r="YO5" i="18" s="1"/>
  <c r="YN4" i="18"/>
  <c r="YO4" i="18" s="1"/>
  <c r="YW4" i="18" s="1"/>
  <c r="ZE4" i="18" s="1"/>
  <c r="ZM4" i="18" s="1"/>
  <c r="ZU4" i="18" s="1"/>
  <c r="AAC4" i="18" s="1"/>
  <c r="AAK4" i="18" s="1"/>
  <c r="AAS4" i="18" s="1"/>
  <c r="ABA4" i="18" s="1"/>
  <c r="ABI4" i="18" s="1"/>
  <c r="ABQ4" i="18" s="1"/>
  <c r="ABY4" i="18" s="1"/>
  <c r="ACG4" i="18" s="1"/>
  <c r="ACO4" i="18" s="1"/>
  <c r="ACW4" i="18" s="1"/>
  <c r="ADE4" i="18" s="1"/>
  <c r="ADM4" i="18" s="1"/>
  <c r="ADU4" i="18" s="1"/>
  <c r="AEC4" i="18" l="1"/>
  <c r="AEK4" i="18" s="1"/>
  <c r="AEK10" i="18"/>
  <c r="AES10" i="18" s="1"/>
  <c r="ABA21" i="18"/>
  <c r="ABQ22" i="18"/>
  <c r="ABY22" i="18" s="1"/>
  <c r="YN32" i="18"/>
  <c r="YN16" i="18"/>
  <c r="YN38" i="18"/>
  <c r="YD38" i="18"/>
  <c r="YC38" i="18"/>
  <c r="YF37" i="18"/>
  <c r="YE32" i="18"/>
  <c r="YD32" i="18"/>
  <c r="YC32" i="18"/>
  <c r="YB32" i="18"/>
  <c r="YA32" i="18"/>
  <c r="XZ32" i="18"/>
  <c r="YF31" i="18"/>
  <c r="YF30" i="18"/>
  <c r="YF28" i="18"/>
  <c r="YF27" i="18"/>
  <c r="YF26" i="18"/>
  <c r="YF25" i="18"/>
  <c r="YF24" i="18"/>
  <c r="YF23" i="18"/>
  <c r="YF22" i="18"/>
  <c r="YF21" i="18"/>
  <c r="YE16" i="18"/>
  <c r="YD16" i="18"/>
  <c r="YC16" i="18"/>
  <c r="YB16" i="18"/>
  <c r="YA16" i="18"/>
  <c r="XZ16" i="18"/>
  <c r="YF15" i="18"/>
  <c r="YF14" i="18"/>
  <c r="YF13" i="18"/>
  <c r="YF12" i="18"/>
  <c r="YF11" i="18"/>
  <c r="YF10" i="18"/>
  <c r="YF8" i="18"/>
  <c r="YF6" i="18"/>
  <c r="YF5" i="18"/>
  <c r="YF4" i="18"/>
  <c r="ACG22" i="18" l="1"/>
  <c r="ABI21" i="18"/>
  <c r="AES4" i="18"/>
  <c r="YO32" i="18"/>
  <c r="YF16" i="18"/>
  <c r="YF32" i="18"/>
  <c r="YF38" i="18"/>
  <c r="ABQ21" i="18" l="1"/>
  <c r="ACO22" i="18"/>
  <c r="ACW22" i="18" s="1"/>
  <c r="ADE22" i="18" s="1"/>
  <c r="ADM22" i="18" s="1"/>
  <c r="ADU22" i="18" s="1"/>
  <c r="XV38" i="18"/>
  <c r="XU38" i="18"/>
  <c r="XX37" i="18"/>
  <c r="XW32" i="18"/>
  <c r="XV32" i="18"/>
  <c r="XU32" i="18"/>
  <c r="XT32" i="18"/>
  <c r="XS32" i="18"/>
  <c r="XR32" i="18"/>
  <c r="XX31" i="18"/>
  <c r="XX30" i="18"/>
  <c r="XX28" i="18"/>
  <c r="XX27" i="18"/>
  <c r="XX26" i="18"/>
  <c r="XX25" i="18"/>
  <c r="XX24" i="18"/>
  <c r="XX23" i="18"/>
  <c r="XX22" i="18"/>
  <c r="XX21" i="18"/>
  <c r="XW16" i="18"/>
  <c r="XV16" i="18"/>
  <c r="XU16" i="18"/>
  <c r="XT16" i="18"/>
  <c r="XS16" i="18"/>
  <c r="XR16" i="18"/>
  <c r="XX15" i="18"/>
  <c r="XX14" i="18"/>
  <c r="XX13" i="18"/>
  <c r="XX12" i="18"/>
  <c r="XX11" i="18"/>
  <c r="XX10" i="18"/>
  <c r="XX8" i="18"/>
  <c r="XX6" i="18"/>
  <c r="XX5" i="18"/>
  <c r="XX4" i="18"/>
  <c r="ABY21" i="18" l="1"/>
  <c r="AEC22" i="18"/>
  <c r="XX16" i="18"/>
  <c r="XX32" i="18"/>
  <c r="XX38" i="18"/>
  <c r="XP22" i="18"/>
  <c r="XN38" i="18"/>
  <c r="XM38" i="18"/>
  <c r="XP37" i="18"/>
  <c r="XO32" i="18"/>
  <c r="XN32" i="18"/>
  <c r="XL32" i="18"/>
  <c r="XK32" i="18"/>
  <c r="XJ32" i="18"/>
  <c r="XP31" i="18"/>
  <c r="XP30" i="18"/>
  <c r="XP28" i="18"/>
  <c r="XP27" i="18"/>
  <c r="XP26" i="18"/>
  <c r="XP25" i="18"/>
  <c r="XP24" i="18"/>
  <c r="XP23" i="18"/>
  <c r="XP21" i="18"/>
  <c r="XO16" i="18"/>
  <c r="XN16" i="18"/>
  <c r="XM16" i="18"/>
  <c r="XL16" i="18"/>
  <c r="XK16" i="18"/>
  <c r="XJ16" i="18"/>
  <c r="XP15" i="18"/>
  <c r="XP14" i="18"/>
  <c r="XP13" i="18"/>
  <c r="XP12" i="18"/>
  <c r="XP11" i="18"/>
  <c r="XP10" i="18"/>
  <c r="XP8" i="18"/>
  <c r="XP6" i="18"/>
  <c r="XP5" i="18"/>
  <c r="XP4" i="18"/>
  <c r="AEK22" i="18" l="1"/>
  <c r="ACG21" i="18"/>
  <c r="XM32" i="18"/>
  <c r="XP32" i="18"/>
  <c r="XP16" i="18"/>
  <c r="XP38" i="18"/>
  <c r="ACO21" i="18" l="1"/>
  <c r="AES22" i="18"/>
  <c r="ACW21" i="18" l="1"/>
  <c r="XF38" i="18"/>
  <c r="XE38" i="18"/>
  <c r="XH37" i="18"/>
  <c r="XG32" i="18"/>
  <c r="XE32" i="18"/>
  <c r="XD32" i="18"/>
  <c r="XC32" i="18"/>
  <c r="XB32" i="18"/>
  <c r="XH31" i="18"/>
  <c r="XH30" i="18"/>
  <c r="XH28" i="18"/>
  <c r="XH27" i="18"/>
  <c r="XH26" i="18"/>
  <c r="XH25" i="18"/>
  <c r="XH24" i="18"/>
  <c r="XH23" i="18"/>
  <c r="XH22" i="18"/>
  <c r="XF32" i="18"/>
  <c r="XG16" i="18"/>
  <c r="XF16" i="18"/>
  <c r="XE16" i="18"/>
  <c r="XD16" i="18"/>
  <c r="XC16" i="18"/>
  <c r="XB16" i="18"/>
  <c r="XH15" i="18"/>
  <c r="XH14" i="18"/>
  <c r="XH13" i="18"/>
  <c r="XH12" i="18"/>
  <c r="XH11" i="18"/>
  <c r="XH10" i="18"/>
  <c r="XH8" i="18"/>
  <c r="XH6" i="18"/>
  <c r="XH5" i="18"/>
  <c r="XH4" i="18"/>
  <c r="ADE21" i="18" l="1"/>
  <c r="XH16" i="18"/>
  <c r="XH21" i="18"/>
  <c r="XH38" i="18"/>
  <c r="WW15" i="18"/>
  <c r="ADM21" i="18" l="1"/>
  <c r="XH32" i="18"/>
  <c r="WX21" i="18"/>
  <c r="WZ21" i="18" s="1"/>
  <c r="WX38" i="18"/>
  <c r="WW38" i="18"/>
  <c r="WZ37" i="18"/>
  <c r="WY32" i="18"/>
  <c r="WW32" i="18"/>
  <c r="WV32" i="18"/>
  <c r="WU32" i="18"/>
  <c r="WT32" i="18"/>
  <c r="WZ31" i="18"/>
  <c r="WZ30" i="18"/>
  <c r="WZ28" i="18"/>
  <c r="WZ27" i="18"/>
  <c r="WZ26" i="18"/>
  <c r="WZ25" i="18"/>
  <c r="WZ24" i="18"/>
  <c r="WZ23" i="18"/>
  <c r="WZ22" i="18"/>
  <c r="WY16" i="18"/>
  <c r="WX16" i="18"/>
  <c r="WW16" i="18"/>
  <c r="WV16" i="18"/>
  <c r="WU16" i="18"/>
  <c r="WT16" i="18"/>
  <c r="WZ15" i="18"/>
  <c r="WZ14" i="18"/>
  <c r="WZ13" i="18"/>
  <c r="WZ12" i="18"/>
  <c r="WZ11" i="18"/>
  <c r="WZ10" i="18"/>
  <c r="WZ8" i="18"/>
  <c r="WZ6" i="18"/>
  <c r="WZ5" i="18"/>
  <c r="WZ4" i="18"/>
  <c r="ADU21" i="18" l="1"/>
  <c r="WX32" i="18"/>
  <c r="WZ32" i="18"/>
  <c r="WZ16" i="18"/>
  <c r="WZ38" i="18"/>
  <c r="WP38" i="18"/>
  <c r="WO38" i="18"/>
  <c r="WR37" i="18"/>
  <c r="WR38" i="18" s="1"/>
  <c r="WQ32" i="18"/>
  <c r="WP32" i="18"/>
  <c r="WO32" i="18"/>
  <c r="WN32" i="18"/>
  <c r="WM32" i="18"/>
  <c r="WL32" i="18"/>
  <c r="WR31" i="18"/>
  <c r="WR30" i="18"/>
  <c r="WR28" i="18"/>
  <c r="WR27" i="18"/>
  <c r="WR26" i="18"/>
  <c r="WR25" i="18"/>
  <c r="WR24" i="18"/>
  <c r="WR23" i="18"/>
  <c r="WR22" i="18"/>
  <c r="WR21" i="18"/>
  <c r="WQ16" i="18"/>
  <c r="WP16" i="18"/>
  <c r="WO16" i="18"/>
  <c r="WN16" i="18"/>
  <c r="WM16" i="18"/>
  <c r="WL16" i="18"/>
  <c r="WR15" i="18"/>
  <c r="WR14" i="18"/>
  <c r="WR13" i="18"/>
  <c r="WR12" i="18"/>
  <c r="WR11" i="18"/>
  <c r="WR10" i="18"/>
  <c r="WR8" i="18"/>
  <c r="WR6" i="18"/>
  <c r="WR5" i="18"/>
  <c r="WR4" i="18"/>
  <c r="AEC21" i="18" l="1"/>
  <c r="WR16" i="18"/>
  <c r="WR32" i="18"/>
  <c r="WH38" i="18"/>
  <c r="WG38" i="18"/>
  <c r="WJ37" i="18"/>
  <c r="WJ38" i="18" s="1"/>
  <c r="WI32" i="18"/>
  <c r="WH32" i="18"/>
  <c r="WG32" i="18"/>
  <c r="WF32" i="18"/>
  <c r="WE32" i="18"/>
  <c r="WD32" i="18"/>
  <c r="WJ31" i="18"/>
  <c r="WJ30" i="18"/>
  <c r="WJ28" i="18"/>
  <c r="WJ27" i="18"/>
  <c r="WJ26" i="18"/>
  <c r="WJ25" i="18"/>
  <c r="WJ24" i="18"/>
  <c r="WJ23" i="18"/>
  <c r="WJ22" i="18"/>
  <c r="WJ21" i="18"/>
  <c r="WI16" i="18"/>
  <c r="WH16" i="18"/>
  <c r="WG16" i="18"/>
  <c r="WF16" i="18"/>
  <c r="WE16" i="18"/>
  <c r="WD16" i="18"/>
  <c r="WJ15" i="18"/>
  <c r="WJ14" i="18"/>
  <c r="WJ13" i="18"/>
  <c r="WJ12" i="18"/>
  <c r="WJ11" i="18"/>
  <c r="WJ10" i="18"/>
  <c r="WJ8" i="18"/>
  <c r="WJ6" i="18"/>
  <c r="WJ5" i="18"/>
  <c r="WJ4" i="18"/>
  <c r="AEK21" i="18" l="1"/>
  <c r="WJ16" i="18"/>
  <c r="WJ32" i="18"/>
  <c r="AES21" i="18" l="1"/>
  <c r="VZ38" i="18"/>
  <c r="VY38" i="18"/>
  <c r="WB37" i="18"/>
  <c r="WB38" i="18" s="1"/>
  <c r="WA32" i="18"/>
  <c r="VZ32" i="18"/>
  <c r="VY32" i="18"/>
  <c r="VX32" i="18"/>
  <c r="VW32" i="18"/>
  <c r="VV32" i="18"/>
  <c r="WB31" i="18"/>
  <c r="WB30" i="18"/>
  <c r="WB28" i="18"/>
  <c r="WB27" i="18"/>
  <c r="WB26" i="18"/>
  <c r="WB25" i="18"/>
  <c r="WB24" i="18"/>
  <c r="WB23" i="18"/>
  <c r="WB22" i="18"/>
  <c r="WB21" i="18"/>
  <c r="WA16" i="18"/>
  <c r="VZ16" i="18"/>
  <c r="VY16" i="18"/>
  <c r="VX16" i="18"/>
  <c r="VW16" i="18"/>
  <c r="VV16" i="18"/>
  <c r="WB15" i="18"/>
  <c r="WB14" i="18"/>
  <c r="WB13" i="18"/>
  <c r="WB12" i="18"/>
  <c r="WB11" i="18"/>
  <c r="WB10" i="18"/>
  <c r="WB8" i="18"/>
  <c r="WB6" i="18"/>
  <c r="WB5" i="18"/>
  <c r="WB4" i="18"/>
  <c r="WB32" i="18" l="1"/>
  <c r="WB16" i="18"/>
  <c r="VR38" i="18"/>
  <c r="VQ38" i="18"/>
  <c r="VT37" i="18"/>
  <c r="VT38" i="18" s="1"/>
  <c r="VR32" i="18"/>
  <c r="VP32" i="18"/>
  <c r="VO32" i="18"/>
  <c r="VN32" i="18"/>
  <c r="VT31" i="18"/>
  <c r="VT30" i="18"/>
  <c r="VT28" i="18"/>
  <c r="VT27" i="18"/>
  <c r="VT26" i="18"/>
  <c r="VT25" i="18"/>
  <c r="VT24" i="18"/>
  <c r="VT23" i="18"/>
  <c r="VT22" i="18"/>
  <c r="VS32" i="18"/>
  <c r="VQ32" i="18"/>
  <c r="VT21" i="18"/>
  <c r="VR16" i="18"/>
  <c r="VP16" i="18"/>
  <c r="VO16" i="18"/>
  <c r="VN16" i="18"/>
  <c r="VT15" i="18"/>
  <c r="VT14" i="18"/>
  <c r="VT13" i="18"/>
  <c r="VT12" i="18"/>
  <c r="VT11" i="18"/>
  <c r="VT10" i="18"/>
  <c r="VT8" i="18"/>
  <c r="VT6" i="18"/>
  <c r="VS16" i="18"/>
  <c r="VQ16" i="18"/>
  <c r="VT4" i="18"/>
  <c r="VT32" i="18" l="1"/>
  <c r="VT5" i="18"/>
  <c r="VT16" i="18" s="1"/>
  <c r="VL4" i="18"/>
  <c r="VI5" i="18"/>
  <c r="VK5" i="18"/>
  <c r="VK22" i="18"/>
  <c r="VI22" i="18"/>
  <c r="VI32" i="18" s="1"/>
  <c r="VL6" i="18"/>
  <c r="VJ38" i="18"/>
  <c r="VI38" i="18"/>
  <c r="VL37" i="18"/>
  <c r="VJ32" i="18"/>
  <c r="VH32" i="18"/>
  <c r="VG32" i="18"/>
  <c r="VF32" i="18"/>
  <c r="VL31" i="18"/>
  <c r="VL30" i="18"/>
  <c r="VL28" i="18"/>
  <c r="VL27" i="18"/>
  <c r="VL26" i="18"/>
  <c r="VL25" i="18"/>
  <c r="VL24" i="18"/>
  <c r="VL23" i="18"/>
  <c r="VL21" i="18"/>
  <c r="VJ16" i="18"/>
  <c r="VH16" i="18"/>
  <c r="VG16" i="18"/>
  <c r="VF16" i="18"/>
  <c r="VL15" i="18"/>
  <c r="VL14" i="18"/>
  <c r="VL13" i="18"/>
  <c r="VL12" i="18"/>
  <c r="VL11" i="18"/>
  <c r="VL10" i="18"/>
  <c r="VL8" i="18"/>
  <c r="VL5" i="18" l="1"/>
  <c r="VL16" i="18" s="1"/>
  <c r="VI16" i="18"/>
  <c r="VL22" i="18"/>
  <c r="VK32" i="18"/>
  <c r="VK16" i="18"/>
  <c r="VL38" i="18"/>
  <c r="VL32" i="18"/>
  <c r="YW13" i="18" l="1"/>
  <c r="YO16" i="18"/>
  <c r="VB38" i="18"/>
  <c r="VA38" i="18"/>
  <c r="VD37" i="18"/>
  <c r="VC32" i="18"/>
  <c r="VA32" i="18"/>
  <c r="UZ32" i="18"/>
  <c r="UY32" i="18"/>
  <c r="UX32" i="18"/>
  <c r="VD31" i="18"/>
  <c r="VD30" i="18"/>
  <c r="VD28" i="18"/>
  <c r="VD27" i="18"/>
  <c r="VD26" i="18"/>
  <c r="VD25" i="18"/>
  <c r="VB32" i="18"/>
  <c r="VD24" i="18"/>
  <c r="VD23" i="18"/>
  <c r="VD22" i="18"/>
  <c r="VD21" i="18"/>
  <c r="VC16" i="18"/>
  <c r="VB16" i="18"/>
  <c r="VA16" i="18"/>
  <c r="UZ16" i="18"/>
  <c r="UY16" i="18"/>
  <c r="UX16" i="18"/>
  <c r="VD15" i="18"/>
  <c r="VD14" i="18"/>
  <c r="VD13" i="18"/>
  <c r="VD12" i="18"/>
  <c r="VD11" i="18"/>
  <c r="VD10" i="18"/>
  <c r="VD8" i="18"/>
  <c r="VD6" i="18"/>
  <c r="VD5" i="18"/>
  <c r="VD4" i="18"/>
  <c r="ZE13" i="18" l="1"/>
  <c r="VD16" i="18"/>
  <c r="VD32" i="18"/>
  <c r="VD38" i="18"/>
  <c r="ZM13" i="18" l="1"/>
  <c r="UT25" i="18"/>
  <c r="UV25" i="18" s="1"/>
  <c r="UT38" i="18"/>
  <c r="US38" i="18"/>
  <c r="UV37" i="18"/>
  <c r="UU32" i="18"/>
  <c r="UT32" i="18"/>
  <c r="US32" i="18"/>
  <c r="UR32" i="18"/>
  <c r="UQ32" i="18"/>
  <c r="UP32" i="18"/>
  <c r="UV31" i="18"/>
  <c r="UV30" i="18"/>
  <c r="UV28" i="18"/>
  <c r="UV27" i="18"/>
  <c r="UV26" i="18"/>
  <c r="UV24" i="18"/>
  <c r="UV23" i="18"/>
  <c r="UV22" i="18"/>
  <c r="UV21" i="18"/>
  <c r="UU16" i="18"/>
  <c r="UT16" i="18"/>
  <c r="US16" i="18"/>
  <c r="UR16" i="18"/>
  <c r="UQ16" i="18"/>
  <c r="UP16" i="18"/>
  <c r="UV15" i="18"/>
  <c r="UV14" i="18"/>
  <c r="UV13" i="18"/>
  <c r="UV12" i="18"/>
  <c r="UV11" i="18"/>
  <c r="UV10" i="18"/>
  <c r="UV8" i="18"/>
  <c r="UV6" i="18"/>
  <c r="UV5" i="18"/>
  <c r="UV4" i="18"/>
  <c r="ZU13" i="18" l="1"/>
  <c r="UV32" i="18"/>
  <c r="UV16" i="18"/>
  <c r="UV38" i="18"/>
  <c r="AAC13" i="18" l="1"/>
  <c r="UL38" i="18"/>
  <c r="UK38" i="18"/>
  <c r="UN37" i="18"/>
  <c r="UM32" i="18"/>
  <c r="UL32" i="18"/>
  <c r="UK32" i="18"/>
  <c r="UJ32" i="18"/>
  <c r="UI32" i="18"/>
  <c r="UH32" i="18"/>
  <c r="UN31" i="18"/>
  <c r="UN30" i="18"/>
  <c r="UN28" i="18"/>
  <c r="UN27" i="18"/>
  <c r="UN26" i="18"/>
  <c r="UN25" i="18"/>
  <c r="UN24" i="18"/>
  <c r="UN23" i="18"/>
  <c r="UN22" i="18"/>
  <c r="UN21" i="18"/>
  <c r="UM16" i="18"/>
  <c r="UL16" i="18"/>
  <c r="UK16" i="18"/>
  <c r="UJ16" i="18"/>
  <c r="UI16" i="18"/>
  <c r="UH16" i="18"/>
  <c r="UN15" i="18"/>
  <c r="UN14" i="18"/>
  <c r="UN13" i="18"/>
  <c r="UN12" i="18"/>
  <c r="UN11" i="18"/>
  <c r="UN10" i="18"/>
  <c r="UN8" i="18"/>
  <c r="UN6" i="18"/>
  <c r="UN5" i="18"/>
  <c r="UN4" i="18"/>
  <c r="AAK13" i="18" l="1"/>
  <c r="UN16" i="18"/>
  <c r="UN32" i="18"/>
  <c r="UN38" i="18"/>
  <c r="AAS13" i="18" l="1"/>
  <c r="ABA13" i="18" s="1"/>
  <c r="ABI13" i="18" s="1"/>
  <c r="ABQ13" i="18" s="1"/>
  <c r="ABY13" i="18" s="1"/>
  <c r="ACG13" i="18" s="1"/>
  <c r="ACO13" i="18" s="1"/>
  <c r="ACW13" i="18" s="1"/>
  <c r="ADE13" i="18" s="1"/>
  <c r="ADM13" i="18" s="1"/>
  <c r="ADU13" i="18" s="1"/>
  <c r="AEC13" i="18" s="1"/>
  <c r="AEK13" i="18" s="1"/>
  <c r="AES13" i="18" s="1"/>
  <c r="UD38" i="18"/>
  <c r="UC38" i="18"/>
  <c r="UF37" i="18"/>
  <c r="UE32" i="18"/>
  <c r="UD32" i="18"/>
  <c r="UC32" i="18"/>
  <c r="UB32" i="18"/>
  <c r="UA32" i="18"/>
  <c r="TZ32" i="18"/>
  <c r="UF31" i="18"/>
  <c r="UF30" i="18"/>
  <c r="UF28" i="18"/>
  <c r="UF27" i="18"/>
  <c r="UF26" i="18"/>
  <c r="UF25" i="18"/>
  <c r="UF24" i="18"/>
  <c r="UF23" i="18"/>
  <c r="UF22" i="18"/>
  <c r="UF21" i="18"/>
  <c r="UE16" i="18"/>
  <c r="UD16" i="18"/>
  <c r="UC16" i="18"/>
  <c r="UB16" i="18"/>
  <c r="UA16" i="18"/>
  <c r="TZ16" i="18"/>
  <c r="UF15" i="18"/>
  <c r="UF14" i="18"/>
  <c r="UF13" i="18"/>
  <c r="UF12" i="18"/>
  <c r="UF11" i="18"/>
  <c r="UF10" i="18"/>
  <c r="UF8" i="18"/>
  <c r="UF6" i="18"/>
  <c r="UF5" i="18"/>
  <c r="UF4" i="18"/>
  <c r="UF32" i="18" l="1"/>
  <c r="UF16" i="18"/>
  <c r="UF38" i="18"/>
  <c r="TV38" i="18" l="1"/>
  <c r="TU38" i="18"/>
  <c r="TX37" i="18"/>
  <c r="TW32" i="18"/>
  <c r="TV32" i="18"/>
  <c r="TU32" i="18"/>
  <c r="TT32" i="18"/>
  <c r="TS32" i="18"/>
  <c r="TR32" i="18"/>
  <c r="TX31" i="18"/>
  <c r="TX30" i="18"/>
  <c r="TX28" i="18"/>
  <c r="TX27" i="18"/>
  <c r="TX26" i="18"/>
  <c r="TX25" i="18"/>
  <c r="TX24" i="18"/>
  <c r="TX23" i="18"/>
  <c r="TX22" i="18"/>
  <c r="TX21" i="18"/>
  <c r="TW16" i="18"/>
  <c r="TV16" i="18"/>
  <c r="TU16" i="18"/>
  <c r="TT16" i="18"/>
  <c r="TS16" i="18"/>
  <c r="TR16" i="18"/>
  <c r="TX15" i="18"/>
  <c r="TX14" i="18"/>
  <c r="TX13" i="18"/>
  <c r="TX12" i="18"/>
  <c r="TX11" i="18"/>
  <c r="TX10" i="18"/>
  <c r="TX8" i="18"/>
  <c r="TX6" i="18"/>
  <c r="TX5" i="18"/>
  <c r="TX4" i="18"/>
  <c r="TX32" i="18" l="1"/>
  <c r="TX16" i="18"/>
  <c r="TX38" i="18"/>
  <c r="TN38" i="18" l="1"/>
  <c r="TM38" i="18"/>
  <c r="TP37" i="18"/>
  <c r="TO32" i="18"/>
  <c r="TN32" i="18"/>
  <c r="TM32" i="18"/>
  <c r="TL32" i="18"/>
  <c r="TK32" i="18"/>
  <c r="TJ32" i="18"/>
  <c r="TP31" i="18"/>
  <c r="TP30" i="18"/>
  <c r="TP28" i="18"/>
  <c r="TP27" i="18"/>
  <c r="TP26" i="18"/>
  <c r="TP25" i="18"/>
  <c r="TP24" i="18"/>
  <c r="TP23" i="18"/>
  <c r="TP22" i="18"/>
  <c r="TP21" i="18"/>
  <c r="TO16" i="18"/>
  <c r="TN16" i="18"/>
  <c r="TM16" i="18"/>
  <c r="TL16" i="18"/>
  <c r="TK16" i="18"/>
  <c r="TJ16" i="18"/>
  <c r="TP15" i="18"/>
  <c r="TP14" i="18"/>
  <c r="TP13" i="18"/>
  <c r="TP12" i="18"/>
  <c r="TP11" i="18"/>
  <c r="TP10" i="18"/>
  <c r="TP8" i="18"/>
  <c r="TP6" i="18"/>
  <c r="TP5" i="18"/>
  <c r="TP4" i="18"/>
  <c r="TP32" i="18" l="1"/>
  <c r="TP16" i="18"/>
  <c r="TP38" i="18"/>
  <c r="TF38" i="18" l="1"/>
  <c r="TE38" i="18"/>
  <c r="TH37" i="18"/>
  <c r="TG32" i="18"/>
  <c r="TF32" i="18"/>
  <c r="TE32" i="18"/>
  <c r="TD32" i="18"/>
  <c r="TC32" i="18"/>
  <c r="TB32" i="18"/>
  <c r="TH31" i="18"/>
  <c r="TH30" i="18"/>
  <c r="TH28" i="18"/>
  <c r="TH27" i="18"/>
  <c r="TH26" i="18"/>
  <c r="TH25" i="18"/>
  <c r="TH24" i="18"/>
  <c r="TH23" i="18"/>
  <c r="TH22" i="18"/>
  <c r="TH21" i="18"/>
  <c r="TG16" i="18"/>
  <c r="TF16" i="18"/>
  <c r="TE16" i="18"/>
  <c r="TD16" i="18"/>
  <c r="TC16" i="18"/>
  <c r="TB16" i="18"/>
  <c r="TH15" i="18"/>
  <c r="TH14" i="18"/>
  <c r="TH13" i="18"/>
  <c r="TH12" i="18"/>
  <c r="TH11" i="18"/>
  <c r="TH10" i="18"/>
  <c r="TH8" i="18"/>
  <c r="TH6" i="18"/>
  <c r="TH5" i="18"/>
  <c r="TH4" i="18"/>
  <c r="TH32" i="18" l="1"/>
  <c r="TH16" i="18"/>
  <c r="TH38" i="18"/>
  <c r="SX38" i="18" l="1"/>
  <c r="SW38" i="18"/>
  <c r="SZ37" i="18"/>
  <c r="SY32" i="18"/>
  <c r="SX32" i="18"/>
  <c r="SW32" i="18"/>
  <c r="SV32" i="18"/>
  <c r="SU32" i="18"/>
  <c r="ST32" i="18"/>
  <c r="SZ31" i="18"/>
  <c r="SZ30" i="18"/>
  <c r="SZ28" i="18"/>
  <c r="SZ27" i="18"/>
  <c r="SZ26" i="18"/>
  <c r="SZ25" i="18"/>
  <c r="SZ24" i="18"/>
  <c r="SZ23" i="18"/>
  <c r="SZ22" i="18"/>
  <c r="SZ21" i="18"/>
  <c r="SY16" i="18"/>
  <c r="SX16" i="18"/>
  <c r="SW16" i="18"/>
  <c r="SV16" i="18"/>
  <c r="SU16" i="18"/>
  <c r="ST16" i="18"/>
  <c r="SZ15" i="18"/>
  <c r="SZ14" i="18"/>
  <c r="SZ13" i="18"/>
  <c r="SZ12" i="18"/>
  <c r="SZ11" i="18"/>
  <c r="SZ10" i="18"/>
  <c r="SZ8" i="18"/>
  <c r="SZ6" i="18"/>
  <c r="SZ5" i="18"/>
  <c r="SZ4" i="18"/>
  <c r="SZ32" i="18" l="1"/>
  <c r="SZ16" i="18"/>
  <c r="SZ38" i="18"/>
  <c r="SP38" i="18" l="1"/>
  <c r="SO38" i="18"/>
  <c r="SR37" i="18"/>
  <c r="SQ32" i="18"/>
  <c r="SP32" i="18"/>
  <c r="SO32" i="18"/>
  <c r="SN32" i="18"/>
  <c r="SM32" i="18"/>
  <c r="SL32" i="18"/>
  <c r="SR31" i="18"/>
  <c r="SR30" i="18"/>
  <c r="SR28" i="18"/>
  <c r="SR27" i="18"/>
  <c r="SR26" i="18"/>
  <c r="SR25" i="18"/>
  <c r="SR24" i="18"/>
  <c r="SR23" i="18"/>
  <c r="SR22" i="18"/>
  <c r="SR21" i="18"/>
  <c r="SQ16" i="18"/>
  <c r="SP16" i="18"/>
  <c r="SO16" i="18"/>
  <c r="SN16" i="18"/>
  <c r="SM16" i="18"/>
  <c r="SL16" i="18"/>
  <c r="SR15" i="18"/>
  <c r="SR14" i="18"/>
  <c r="SR13" i="18"/>
  <c r="SR12" i="18"/>
  <c r="SR11" i="18"/>
  <c r="SR10" i="18"/>
  <c r="SR8" i="18"/>
  <c r="SR6" i="18"/>
  <c r="SR5" i="18"/>
  <c r="SR4" i="18"/>
  <c r="SR32" i="18" l="1"/>
  <c r="SR16" i="18"/>
  <c r="SR38" i="18"/>
  <c r="SE16" i="18" l="1"/>
  <c r="SH38" i="18"/>
  <c r="SG38" i="18"/>
  <c r="SJ37" i="18"/>
  <c r="SI32" i="18"/>
  <c r="SH32" i="18"/>
  <c r="SG32" i="18"/>
  <c r="SF32" i="18"/>
  <c r="SE32" i="18"/>
  <c r="SD32" i="18"/>
  <c r="SJ31" i="18"/>
  <c r="SK31" i="18" s="1"/>
  <c r="SS31" i="18" s="1"/>
  <c r="TA31" i="18" s="1"/>
  <c r="TI31" i="18" s="1"/>
  <c r="TQ31" i="18" s="1"/>
  <c r="TY31" i="18" s="1"/>
  <c r="UG31" i="18" s="1"/>
  <c r="UO31" i="18" s="1"/>
  <c r="UW31" i="18" s="1"/>
  <c r="VE31" i="18" s="1"/>
  <c r="VM31" i="18" s="1"/>
  <c r="VU31" i="18" s="1"/>
  <c r="WC31" i="18" s="1"/>
  <c r="WK31" i="18" s="1"/>
  <c r="WS31" i="18" s="1"/>
  <c r="XA31" i="18" s="1"/>
  <c r="XI31" i="18" s="1"/>
  <c r="XQ31" i="18" s="1"/>
  <c r="XY31" i="18" s="1"/>
  <c r="YG31" i="18" s="1"/>
  <c r="SJ30" i="18"/>
  <c r="SK30" i="18" s="1"/>
  <c r="SS30" i="18" s="1"/>
  <c r="TA30" i="18" s="1"/>
  <c r="TI30" i="18" s="1"/>
  <c r="TQ30" i="18" s="1"/>
  <c r="TY30" i="18" s="1"/>
  <c r="UG30" i="18" s="1"/>
  <c r="UO30" i="18" s="1"/>
  <c r="UW30" i="18" s="1"/>
  <c r="VE30" i="18" s="1"/>
  <c r="VM30" i="18" s="1"/>
  <c r="VU30" i="18" s="1"/>
  <c r="WC30" i="18" s="1"/>
  <c r="WK30" i="18" s="1"/>
  <c r="WS30" i="18" s="1"/>
  <c r="XA30" i="18" s="1"/>
  <c r="XI30" i="18" s="1"/>
  <c r="XQ30" i="18" s="1"/>
  <c r="XY30" i="18" s="1"/>
  <c r="YG30" i="18" s="1"/>
  <c r="YW30" i="18" s="1"/>
  <c r="SJ28" i="18"/>
  <c r="SK28" i="18" s="1"/>
  <c r="SS28" i="18" s="1"/>
  <c r="TA28" i="18" s="1"/>
  <c r="TI28" i="18" s="1"/>
  <c r="TQ28" i="18" s="1"/>
  <c r="TY28" i="18" s="1"/>
  <c r="UG28" i="18" s="1"/>
  <c r="UO28" i="18" s="1"/>
  <c r="UW28" i="18" s="1"/>
  <c r="VE28" i="18" s="1"/>
  <c r="VM28" i="18" s="1"/>
  <c r="VU28" i="18" s="1"/>
  <c r="WC28" i="18" s="1"/>
  <c r="WK28" i="18" s="1"/>
  <c r="WS28" i="18" s="1"/>
  <c r="XA28" i="18" s="1"/>
  <c r="XI28" i="18" s="1"/>
  <c r="XQ28" i="18" s="1"/>
  <c r="XY28" i="18" s="1"/>
  <c r="YG28" i="18" s="1"/>
  <c r="SJ27" i="18"/>
  <c r="SK27" i="18" s="1"/>
  <c r="SS27" i="18" s="1"/>
  <c r="TA27" i="18" s="1"/>
  <c r="TI27" i="18" s="1"/>
  <c r="TQ27" i="18" s="1"/>
  <c r="TY27" i="18" s="1"/>
  <c r="UG27" i="18" s="1"/>
  <c r="UO27" i="18" s="1"/>
  <c r="UW27" i="18" s="1"/>
  <c r="VE27" i="18" s="1"/>
  <c r="VM27" i="18" s="1"/>
  <c r="VU27" i="18" s="1"/>
  <c r="WC27" i="18" s="1"/>
  <c r="WK27" i="18" s="1"/>
  <c r="WS27" i="18" s="1"/>
  <c r="XA27" i="18" s="1"/>
  <c r="XI27" i="18" s="1"/>
  <c r="XQ27" i="18" s="1"/>
  <c r="XY27" i="18" s="1"/>
  <c r="YG27" i="18" s="1"/>
  <c r="SJ26" i="18"/>
  <c r="SK26" i="18" s="1"/>
  <c r="SS26" i="18" s="1"/>
  <c r="TA26" i="18" s="1"/>
  <c r="TI26" i="18" s="1"/>
  <c r="TQ26" i="18" s="1"/>
  <c r="TY26" i="18" s="1"/>
  <c r="UG26" i="18" s="1"/>
  <c r="UO26" i="18" s="1"/>
  <c r="UW26" i="18" s="1"/>
  <c r="VE26" i="18" s="1"/>
  <c r="VM26" i="18" s="1"/>
  <c r="VU26" i="18" s="1"/>
  <c r="WC26" i="18" s="1"/>
  <c r="WK26" i="18" s="1"/>
  <c r="WS26" i="18" s="1"/>
  <c r="XA26" i="18" s="1"/>
  <c r="XI26" i="18" s="1"/>
  <c r="XQ26" i="18" s="1"/>
  <c r="XY26" i="18" s="1"/>
  <c r="YG26" i="18" s="1"/>
  <c r="SJ25" i="18"/>
  <c r="SK25" i="18" s="1"/>
  <c r="SS25" i="18" s="1"/>
  <c r="TA25" i="18" s="1"/>
  <c r="TI25" i="18" s="1"/>
  <c r="TQ25" i="18" s="1"/>
  <c r="TY25" i="18" s="1"/>
  <c r="UG25" i="18" s="1"/>
  <c r="UO25" i="18" s="1"/>
  <c r="UW25" i="18" s="1"/>
  <c r="VE25" i="18" s="1"/>
  <c r="VM25" i="18" s="1"/>
  <c r="VU25" i="18" s="1"/>
  <c r="WC25" i="18" s="1"/>
  <c r="WK25" i="18" s="1"/>
  <c r="WS25" i="18" s="1"/>
  <c r="XA25" i="18" s="1"/>
  <c r="XI25" i="18" s="1"/>
  <c r="XQ25" i="18" s="1"/>
  <c r="XY25" i="18" s="1"/>
  <c r="YG25" i="18" s="1"/>
  <c r="SJ24" i="18"/>
  <c r="SK24" i="18" s="1"/>
  <c r="SS24" i="18" s="1"/>
  <c r="TA24" i="18" s="1"/>
  <c r="TI24" i="18" s="1"/>
  <c r="TQ24" i="18" s="1"/>
  <c r="TY24" i="18" s="1"/>
  <c r="UG24" i="18" s="1"/>
  <c r="UO24" i="18" s="1"/>
  <c r="UW24" i="18" s="1"/>
  <c r="VE24" i="18" s="1"/>
  <c r="VM24" i="18" s="1"/>
  <c r="VU24" i="18" s="1"/>
  <c r="WC24" i="18" s="1"/>
  <c r="WK24" i="18" s="1"/>
  <c r="WS24" i="18" s="1"/>
  <c r="XA24" i="18" s="1"/>
  <c r="XI24" i="18" s="1"/>
  <c r="XQ24" i="18" s="1"/>
  <c r="XY24" i="18" s="1"/>
  <c r="YG24" i="18" s="1"/>
  <c r="SJ23" i="18"/>
  <c r="SK23" i="18" s="1"/>
  <c r="SS23" i="18" s="1"/>
  <c r="TA23" i="18" s="1"/>
  <c r="TI23" i="18" s="1"/>
  <c r="TQ23" i="18" s="1"/>
  <c r="TY23" i="18" s="1"/>
  <c r="UG23" i="18" s="1"/>
  <c r="UO23" i="18" s="1"/>
  <c r="UW23" i="18" s="1"/>
  <c r="VE23" i="18" s="1"/>
  <c r="VM23" i="18" s="1"/>
  <c r="VU23" i="18" s="1"/>
  <c r="WC23" i="18" s="1"/>
  <c r="WK23" i="18" s="1"/>
  <c r="WS23" i="18" s="1"/>
  <c r="XA23" i="18" s="1"/>
  <c r="XI23" i="18" s="1"/>
  <c r="XQ23" i="18" s="1"/>
  <c r="XY23" i="18" s="1"/>
  <c r="YG23" i="18" s="1"/>
  <c r="SJ22" i="18"/>
  <c r="SK22" i="18" s="1"/>
  <c r="SS22" i="18" s="1"/>
  <c r="TA22" i="18" s="1"/>
  <c r="SJ21" i="18"/>
  <c r="SK21" i="18" s="1"/>
  <c r="SS21" i="18" s="1"/>
  <c r="SI16" i="18"/>
  <c r="SH16" i="18"/>
  <c r="SF16" i="18"/>
  <c r="SD16" i="18"/>
  <c r="SJ15" i="18"/>
  <c r="SK15" i="18" s="1"/>
  <c r="SS15" i="18" s="1"/>
  <c r="TA15" i="18" s="1"/>
  <c r="TI15" i="18" s="1"/>
  <c r="TQ15" i="18" s="1"/>
  <c r="TY15" i="18" s="1"/>
  <c r="UG15" i="18" s="1"/>
  <c r="UO15" i="18" s="1"/>
  <c r="UW15" i="18" s="1"/>
  <c r="VE15" i="18" s="1"/>
  <c r="VM15" i="18" s="1"/>
  <c r="VU15" i="18" s="1"/>
  <c r="WC15" i="18" s="1"/>
  <c r="WK15" i="18" s="1"/>
  <c r="WS15" i="18" s="1"/>
  <c r="XA15" i="18" s="1"/>
  <c r="XI15" i="18" s="1"/>
  <c r="XQ15" i="18" s="1"/>
  <c r="XY15" i="18" s="1"/>
  <c r="YG15" i="18" s="1"/>
  <c r="SJ14" i="18"/>
  <c r="SK14" i="18" s="1"/>
  <c r="SS14" i="18" s="1"/>
  <c r="TA14" i="18" s="1"/>
  <c r="TI14" i="18" s="1"/>
  <c r="TQ14" i="18" s="1"/>
  <c r="TY14" i="18" s="1"/>
  <c r="UG14" i="18" s="1"/>
  <c r="UO14" i="18" s="1"/>
  <c r="UW14" i="18" s="1"/>
  <c r="VE14" i="18" s="1"/>
  <c r="VM14" i="18" s="1"/>
  <c r="VU14" i="18" s="1"/>
  <c r="WC14" i="18" s="1"/>
  <c r="WK14" i="18" s="1"/>
  <c r="WS14" i="18" s="1"/>
  <c r="XA14" i="18" s="1"/>
  <c r="XI14" i="18" s="1"/>
  <c r="XQ14" i="18" s="1"/>
  <c r="XY14" i="18" s="1"/>
  <c r="YG14" i="18" s="1"/>
  <c r="SJ13" i="18"/>
  <c r="SK13" i="18" s="1"/>
  <c r="SS13" i="18" s="1"/>
  <c r="TA13" i="18" s="1"/>
  <c r="TI13" i="18" s="1"/>
  <c r="TQ13" i="18" s="1"/>
  <c r="TY13" i="18" s="1"/>
  <c r="UG13" i="18" s="1"/>
  <c r="UO13" i="18" s="1"/>
  <c r="UW13" i="18" s="1"/>
  <c r="VE13" i="18" s="1"/>
  <c r="VM13" i="18" s="1"/>
  <c r="VU13" i="18" s="1"/>
  <c r="WC13" i="18" s="1"/>
  <c r="WK13" i="18" s="1"/>
  <c r="WS13" i="18" s="1"/>
  <c r="XA13" i="18" s="1"/>
  <c r="XI13" i="18" s="1"/>
  <c r="XQ13" i="18" s="1"/>
  <c r="XY13" i="18" s="1"/>
  <c r="YG13" i="18" s="1"/>
  <c r="SJ12" i="18"/>
  <c r="SK12" i="18" s="1"/>
  <c r="SS12" i="18" s="1"/>
  <c r="TA12" i="18" s="1"/>
  <c r="TI12" i="18" s="1"/>
  <c r="TQ12" i="18" s="1"/>
  <c r="TY12" i="18" s="1"/>
  <c r="UG12" i="18" s="1"/>
  <c r="UO12" i="18" s="1"/>
  <c r="UW12" i="18" s="1"/>
  <c r="VE12" i="18" s="1"/>
  <c r="VM12" i="18" s="1"/>
  <c r="VU12" i="18" s="1"/>
  <c r="WC12" i="18" s="1"/>
  <c r="WK12" i="18" s="1"/>
  <c r="WS12" i="18" s="1"/>
  <c r="XA12" i="18" s="1"/>
  <c r="XI12" i="18" s="1"/>
  <c r="XQ12" i="18" s="1"/>
  <c r="XY12" i="18" s="1"/>
  <c r="YG12" i="18" s="1"/>
  <c r="YW12" i="18" s="1"/>
  <c r="ZE12" i="18" s="1"/>
  <c r="ZM12" i="18" s="1"/>
  <c r="ZU12" i="18" s="1"/>
  <c r="AAC12" i="18" s="1"/>
  <c r="AAK12" i="18" s="1"/>
  <c r="AAS12" i="18" s="1"/>
  <c r="ABA12" i="18" s="1"/>
  <c r="ABI12" i="18" s="1"/>
  <c r="ABQ12" i="18" s="1"/>
  <c r="ABY12" i="18" s="1"/>
  <c r="ACG12" i="18" s="1"/>
  <c r="ACO12" i="18" s="1"/>
  <c r="ACW12" i="18" s="1"/>
  <c r="ADE12" i="18" s="1"/>
  <c r="ADM12" i="18" s="1"/>
  <c r="ADU12" i="18" s="1"/>
  <c r="AEC12" i="18" s="1"/>
  <c r="AEK12" i="18" s="1"/>
  <c r="AES12" i="18" s="1"/>
  <c r="SJ11" i="18"/>
  <c r="SK11" i="18" s="1"/>
  <c r="SS11" i="18" s="1"/>
  <c r="TA11" i="18" s="1"/>
  <c r="TI11" i="18" s="1"/>
  <c r="TQ11" i="18" s="1"/>
  <c r="TY11" i="18" s="1"/>
  <c r="UG11" i="18" s="1"/>
  <c r="UO11" i="18" s="1"/>
  <c r="UW11" i="18" s="1"/>
  <c r="VE11" i="18" s="1"/>
  <c r="VM11" i="18" s="1"/>
  <c r="VU11" i="18" s="1"/>
  <c r="WC11" i="18" s="1"/>
  <c r="WK11" i="18" s="1"/>
  <c r="WS11" i="18" s="1"/>
  <c r="XA11" i="18" s="1"/>
  <c r="XI11" i="18" s="1"/>
  <c r="XQ11" i="18" s="1"/>
  <c r="XY11" i="18" s="1"/>
  <c r="YG11" i="18" s="1"/>
  <c r="SJ10" i="18"/>
  <c r="SK10" i="18" s="1"/>
  <c r="SS10" i="18" s="1"/>
  <c r="TA10" i="18" s="1"/>
  <c r="TI10" i="18" s="1"/>
  <c r="TQ10" i="18" s="1"/>
  <c r="TY10" i="18" s="1"/>
  <c r="UG10" i="18" s="1"/>
  <c r="UO10" i="18" s="1"/>
  <c r="UW10" i="18" s="1"/>
  <c r="VE10" i="18" s="1"/>
  <c r="VM10" i="18" s="1"/>
  <c r="VU10" i="18" s="1"/>
  <c r="SJ8" i="18"/>
  <c r="SK8" i="18" s="1"/>
  <c r="SS8" i="18" s="1"/>
  <c r="TA8" i="18" s="1"/>
  <c r="TI8" i="18" s="1"/>
  <c r="TQ8" i="18" s="1"/>
  <c r="TY8" i="18" s="1"/>
  <c r="UG8" i="18" s="1"/>
  <c r="UO8" i="18" s="1"/>
  <c r="UW8" i="18" s="1"/>
  <c r="VE8" i="18" s="1"/>
  <c r="VM8" i="18" s="1"/>
  <c r="VU8" i="18" s="1"/>
  <c r="WC8" i="18" s="1"/>
  <c r="WK8" i="18" s="1"/>
  <c r="WS8" i="18" s="1"/>
  <c r="XA8" i="18" s="1"/>
  <c r="XI8" i="18" s="1"/>
  <c r="XQ8" i="18" s="1"/>
  <c r="XY8" i="18" s="1"/>
  <c r="YG8" i="18" s="1"/>
  <c r="SJ6" i="18"/>
  <c r="SK6" i="18" s="1"/>
  <c r="SS6" i="18" s="1"/>
  <c r="TA6" i="18" s="1"/>
  <c r="TI6" i="18" s="1"/>
  <c r="TQ6" i="18" s="1"/>
  <c r="TY6" i="18" s="1"/>
  <c r="UG6" i="18" s="1"/>
  <c r="UO6" i="18" s="1"/>
  <c r="UW6" i="18" s="1"/>
  <c r="VE6" i="18" s="1"/>
  <c r="VM6" i="18" s="1"/>
  <c r="VU6" i="18" s="1"/>
  <c r="WC6" i="18" s="1"/>
  <c r="WK6" i="18" s="1"/>
  <c r="WS6" i="18" s="1"/>
  <c r="XA6" i="18" s="1"/>
  <c r="XI6" i="18" s="1"/>
  <c r="XQ6" i="18" s="1"/>
  <c r="XY6" i="18" s="1"/>
  <c r="YG6" i="18" s="1"/>
  <c r="SJ5" i="18"/>
  <c r="SK5" i="18" s="1"/>
  <c r="SS5" i="18" s="1"/>
  <c r="TA5" i="18" s="1"/>
  <c r="SJ4" i="18"/>
  <c r="SK4" i="18" s="1"/>
  <c r="SS4" i="18" s="1"/>
  <c r="ZE30" i="18" l="1"/>
  <c r="YW32" i="18"/>
  <c r="WC10" i="18"/>
  <c r="WK10" i="18" s="1"/>
  <c r="WS10" i="18" s="1"/>
  <c r="XA10" i="18" s="1"/>
  <c r="XI10" i="18" s="1"/>
  <c r="XQ10" i="18" s="1"/>
  <c r="XY10" i="18" s="1"/>
  <c r="YG10" i="18" s="1"/>
  <c r="TA21" i="18"/>
  <c r="TI21" i="18" s="1"/>
  <c r="TQ21" i="18" s="1"/>
  <c r="SS32" i="18"/>
  <c r="TA4" i="18"/>
  <c r="TI4" i="18" s="1"/>
  <c r="TQ4" i="18" s="1"/>
  <c r="SS16" i="18"/>
  <c r="TI5" i="18"/>
  <c r="TI22" i="18"/>
  <c r="SK32" i="18"/>
  <c r="SK37" i="18"/>
  <c r="SJ16" i="18"/>
  <c r="SK16" i="18"/>
  <c r="SJ32" i="18"/>
  <c r="SG16" i="18"/>
  <c r="SJ38" i="18"/>
  <c r="RY4" i="18"/>
  <c r="TA32" i="18" l="1"/>
  <c r="ZM30" i="18"/>
  <c r="ZE32" i="18"/>
  <c r="TY4" i="18"/>
  <c r="TI16" i="18"/>
  <c r="TQ5" i="18"/>
  <c r="TY5" i="18" s="1"/>
  <c r="UG5" i="18" s="1"/>
  <c r="TI32" i="18"/>
  <c r="TQ22" i="18"/>
  <c r="TY22" i="18" s="1"/>
  <c r="UG22" i="18" s="1"/>
  <c r="SK38" i="18"/>
  <c r="SS37" i="18"/>
  <c r="TA16" i="18"/>
  <c r="TY21" i="18"/>
  <c r="RZ38" i="18"/>
  <c r="RY38" i="18"/>
  <c r="SB37" i="18"/>
  <c r="SA32" i="18"/>
  <c r="RZ32" i="18"/>
  <c r="RY32" i="18"/>
  <c r="RX32" i="18"/>
  <c r="RW32" i="18"/>
  <c r="RV32" i="18"/>
  <c r="SB31" i="18"/>
  <c r="SB30" i="18"/>
  <c r="SB28" i="18"/>
  <c r="SB27" i="18"/>
  <c r="SB26" i="18"/>
  <c r="SB25" i="18"/>
  <c r="SB24" i="18"/>
  <c r="SB23" i="18"/>
  <c r="SB22" i="18"/>
  <c r="SB21" i="18"/>
  <c r="SA16" i="18"/>
  <c r="RY16" i="18"/>
  <c r="RX16" i="18"/>
  <c r="RV16" i="18"/>
  <c r="SB15" i="18"/>
  <c r="SB14" i="18"/>
  <c r="SB13" i="18"/>
  <c r="SB12" i="18"/>
  <c r="SB11" i="18"/>
  <c r="SB10" i="18"/>
  <c r="SB8" i="18"/>
  <c r="SB6" i="18"/>
  <c r="SB5" i="18"/>
  <c r="SB4" i="18"/>
  <c r="ZU30" i="18" l="1"/>
  <c r="ZM32" i="18"/>
  <c r="TQ32" i="18"/>
  <c r="TA37" i="18"/>
  <c r="SS38" i="18"/>
  <c r="TY32" i="18"/>
  <c r="UG21" i="18"/>
  <c r="UO21" i="18" s="1"/>
  <c r="UW21" i="18" s="1"/>
  <c r="VE21" i="18" s="1"/>
  <c r="UO22" i="18"/>
  <c r="UW22" i="18" s="1"/>
  <c r="TQ16" i="18"/>
  <c r="UO5" i="18"/>
  <c r="UW5" i="18" s="1"/>
  <c r="TY16" i="18"/>
  <c r="UG4" i="18"/>
  <c r="UO4" i="18" s="1"/>
  <c r="UW4" i="18" s="1"/>
  <c r="VE4" i="18" s="1"/>
  <c r="VM4" i="18" s="1"/>
  <c r="VU4" i="18" s="1"/>
  <c r="WC4" i="18" s="1"/>
  <c r="WK4" i="18" s="1"/>
  <c r="WS4" i="18" s="1"/>
  <c r="XA4" i="18" s="1"/>
  <c r="XI4" i="18" s="1"/>
  <c r="XQ4" i="18" s="1"/>
  <c r="XY4" i="18" s="1"/>
  <c r="YG4" i="18" s="1"/>
  <c r="SB32" i="18"/>
  <c r="SB16" i="18"/>
  <c r="RZ16" i="18"/>
  <c r="SB38" i="18"/>
  <c r="RR4" i="18"/>
  <c r="UW32" i="18" l="1"/>
  <c r="VE22" i="18"/>
  <c r="VM22" i="18" s="1"/>
  <c r="VU22" i="18" s="1"/>
  <c r="WC22" i="18" s="1"/>
  <c r="WK22" i="18" s="1"/>
  <c r="WS22" i="18" s="1"/>
  <c r="XA22" i="18" s="1"/>
  <c r="VM21" i="18"/>
  <c r="VE32" i="18"/>
  <c r="UG16" i="18"/>
  <c r="ZU32" i="18"/>
  <c r="AAC30" i="18"/>
  <c r="UW16" i="18"/>
  <c r="VE5" i="18"/>
  <c r="UO32" i="18"/>
  <c r="UO16" i="18"/>
  <c r="UG32" i="18"/>
  <c r="TA38" i="18"/>
  <c r="TI37" i="18"/>
  <c r="RR38" i="18"/>
  <c r="RQ38" i="18"/>
  <c r="RT37" i="18"/>
  <c r="RS32" i="18"/>
  <c r="RR32" i="18"/>
  <c r="RQ32" i="18"/>
  <c r="RP32" i="18"/>
  <c r="RO32" i="18"/>
  <c r="RT31" i="18"/>
  <c r="RT30" i="18"/>
  <c r="RT28" i="18"/>
  <c r="RT27" i="18"/>
  <c r="RT26" i="18"/>
  <c r="RT25" i="18"/>
  <c r="RT24" i="18"/>
  <c r="RN32" i="18"/>
  <c r="RT23" i="18"/>
  <c r="RT22" i="18"/>
  <c r="RT21" i="18"/>
  <c r="RS16" i="18"/>
  <c r="RR16" i="18"/>
  <c r="RQ16" i="18"/>
  <c r="RP16" i="18"/>
  <c r="RN16" i="18"/>
  <c r="RT15" i="18"/>
  <c r="RT14" i="18"/>
  <c r="RT13" i="18"/>
  <c r="RT12" i="18"/>
  <c r="RT11" i="18"/>
  <c r="RT10" i="18"/>
  <c r="RT8" i="18"/>
  <c r="RT6" i="18"/>
  <c r="RT5" i="18"/>
  <c r="RT4" i="18"/>
  <c r="AAC32" i="18" l="1"/>
  <c r="AAK30" i="18"/>
  <c r="VU21" i="18"/>
  <c r="VM32" i="18"/>
  <c r="XI22" i="18"/>
  <c r="XQ22" i="18" s="1"/>
  <c r="XY22" i="18" s="1"/>
  <c r="YG22" i="18" s="1"/>
  <c r="VM5" i="18"/>
  <c r="VE16" i="18"/>
  <c r="TI38" i="18"/>
  <c r="TQ37" i="18"/>
  <c r="RT32" i="18"/>
  <c r="RT16" i="18"/>
  <c r="RT38" i="18"/>
  <c r="WC21" i="18" l="1"/>
  <c r="VU32" i="18"/>
  <c r="AAK32" i="18"/>
  <c r="AAS30" i="18"/>
  <c r="VM16" i="18"/>
  <c r="VU5" i="18"/>
  <c r="TQ38" i="18"/>
  <c r="TY37" i="18"/>
  <c r="RF24" i="18"/>
  <c r="RF32" i="18" s="1"/>
  <c r="RJ38" i="18"/>
  <c r="RI38" i="18"/>
  <c r="RL37" i="18"/>
  <c r="RL38" i="18" s="1"/>
  <c r="RK32" i="18"/>
  <c r="RJ32" i="18"/>
  <c r="RI32" i="18"/>
  <c r="RH32" i="18"/>
  <c r="RG32" i="18"/>
  <c r="RL31" i="18"/>
  <c r="RL30" i="18"/>
  <c r="RL28" i="18"/>
  <c r="RL27" i="18"/>
  <c r="RL26" i="18"/>
  <c r="RL25" i="18"/>
  <c r="RL24" i="18"/>
  <c r="RL23" i="18"/>
  <c r="RL22" i="18"/>
  <c r="RL21" i="18"/>
  <c r="RK16" i="18"/>
  <c r="RJ16" i="18"/>
  <c r="RI16" i="18"/>
  <c r="RH16" i="18"/>
  <c r="RF16" i="18"/>
  <c r="RL15" i="18"/>
  <c r="RL14" i="18"/>
  <c r="RL13" i="18"/>
  <c r="RL12" i="18"/>
  <c r="RL11" i="18"/>
  <c r="RL10" i="18"/>
  <c r="RL8" i="18"/>
  <c r="RL6" i="18"/>
  <c r="RL5" i="18"/>
  <c r="RL4" i="18"/>
  <c r="ABA30" i="18" l="1"/>
  <c r="AAS32" i="18"/>
  <c r="WC32" i="18"/>
  <c r="WK21" i="18"/>
  <c r="WC5" i="18"/>
  <c r="VU16" i="18"/>
  <c r="TY38" i="18"/>
  <c r="UG37" i="18"/>
  <c r="RL32" i="18"/>
  <c r="RL16" i="18"/>
  <c r="WS21" i="18" l="1"/>
  <c r="WK32" i="18"/>
  <c r="ABI30" i="18"/>
  <c r="ABA32" i="18"/>
  <c r="WK5" i="18"/>
  <c r="WC16" i="18"/>
  <c r="UG38" i="18"/>
  <c r="UO37" i="18"/>
  <c r="RB38" i="18"/>
  <c r="RA38" i="18"/>
  <c r="RD37" i="18"/>
  <c r="RC32" i="18"/>
  <c r="RB32" i="18"/>
  <c r="RA32" i="18"/>
  <c r="QZ32" i="18"/>
  <c r="QY32" i="18"/>
  <c r="QX32" i="18"/>
  <c r="RD31" i="18"/>
  <c r="RD30" i="18"/>
  <c r="RD28" i="18"/>
  <c r="RD27" i="18"/>
  <c r="RD26" i="18"/>
  <c r="RD25" i="18"/>
  <c r="RD24" i="18"/>
  <c r="RD23" i="18"/>
  <c r="RD22" i="18"/>
  <c r="RD21" i="18"/>
  <c r="RC16" i="18"/>
  <c r="RB16" i="18"/>
  <c r="RA16" i="18"/>
  <c r="QZ16" i="18"/>
  <c r="QX16" i="18"/>
  <c r="RD15" i="18"/>
  <c r="RD14" i="18"/>
  <c r="RD13" i="18"/>
  <c r="RD12" i="18"/>
  <c r="RD11" i="18"/>
  <c r="RD10" i="18"/>
  <c r="RD8" i="18"/>
  <c r="RD6" i="18"/>
  <c r="RD5" i="18"/>
  <c r="RD4" i="18"/>
  <c r="ABQ30" i="18" l="1"/>
  <c r="ABI32" i="18"/>
  <c r="UO38" i="18"/>
  <c r="UW37" i="18"/>
  <c r="WS32" i="18"/>
  <c r="XA21" i="18"/>
  <c r="WS5" i="18"/>
  <c r="WK16" i="18"/>
  <c r="RD16" i="18"/>
  <c r="RD32" i="18"/>
  <c r="RD38" i="18"/>
  <c r="UW38" i="18" l="1"/>
  <c r="VE37" i="18"/>
  <c r="XI21" i="18"/>
  <c r="XA32" i="18"/>
  <c r="ABY30" i="18"/>
  <c r="ABQ32" i="18"/>
  <c r="XA5" i="18"/>
  <c r="WS16" i="18"/>
  <c r="QT38" i="18"/>
  <c r="QS38" i="18"/>
  <c r="QV37" i="18"/>
  <c r="QU32" i="18"/>
  <c r="QT32" i="18"/>
  <c r="QS32" i="18"/>
  <c r="QR32" i="18"/>
  <c r="QQ32" i="18"/>
  <c r="QP32" i="18"/>
  <c r="QV31" i="18"/>
  <c r="QV30" i="18"/>
  <c r="QV28" i="18"/>
  <c r="QV27" i="18"/>
  <c r="QV26" i="18"/>
  <c r="QV25" i="18"/>
  <c r="QV24" i="18"/>
  <c r="QV23" i="18"/>
  <c r="QV22" i="18"/>
  <c r="QV21" i="18"/>
  <c r="QU16" i="18"/>
  <c r="QT16" i="18"/>
  <c r="QS16" i="18"/>
  <c r="QR16" i="18"/>
  <c r="QP16" i="18"/>
  <c r="QV15" i="18"/>
  <c r="QV14" i="18"/>
  <c r="QV13" i="18"/>
  <c r="QV12" i="18"/>
  <c r="QV11" i="18"/>
  <c r="QV10" i="18"/>
  <c r="QV8" i="18"/>
  <c r="QV6" i="18"/>
  <c r="QV5" i="18"/>
  <c r="QV4" i="18"/>
  <c r="XI32" i="18" l="1"/>
  <c r="XQ21" i="18"/>
  <c r="VE38" i="18"/>
  <c r="VM37" i="18"/>
  <c r="ACG30" i="18"/>
  <c r="ABY32" i="18"/>
  <c r="XI5" i="18"/>
  <c r="XA16" i="18"/>
  <c r="QV16" i="18"/>
  <c r="QV32" i="18"/>
  <c r="QV38" i="18"/>
  <c r="XQ32" i="18" l="1"/>
  <c r="XY21" i="18"/>
  <c r="VM38" i="18"/>
  <c r="VU37" i="18"/>
  <c r="ACO30" i="18"/>
  <c r="ACG32" i="18"/>
  <c r="XQ5" i="18"/>
  <c r="XI16" i="18"/>
  <c r="QC4" i="18"/>
  <c r="QL38" i="18"/>
  <c r="QK38" i="18"/>
  <c r="QN37" i="18"/>
  <c r="QM32" i="18"/>
  <c r="QL32" i="18"/>
  <c r="QK32" i="18"/>
  <c r="QJ32" i="18"/>
  <c r="QI32" i="18"/>
  <c r="QH32" i="18"/>
  <c r="QN31" i="18"/>
  <c r="QN30" i="18"/>
  <c r="QN28" i="18"/>
  <c r="QN27" i="18"/>
  <c r="QN26" i="18"/>
  <c r="QN25" i="18"/>
  <c r="QN24" i="18"/>
  <c r="QN23" i="18"/>
  <c r="QN22" i="18"/>
  <c r="QN21" i="18"/>
  <c r="QM16" i="18"/>
  <c r="QL16" i="18"/>
  <c r="QK16" i="18"/>
  <c r="QJ16" i="18"/>
  <c r="QH16" i="18"/>
  <c r="QN15" i="18"/>
  <c r="QN14" i="18"/>
  <c r="QN13" i="18"/>
  <c r="QN12" i="18"/>
  <c r="QN11" i="18"/>
  <c r="QN10" i="18"/>
  <c r="QN8" i="18"/>
  <c r="QN6" i="18"/>
  <c r="QN5" i="18"/>
  <c r="QN4" i="18"/>
  <c r="VU38" i="18" l="1"/>
  <c r="WC37" i="18"/>
  <c r="XY32" i="18"/>
  <c r="YG21" i="18"/>
  <c r="YG32" i="18" s="1"/>
  <c r="ACW30" i="18"/>
  <c r="ACO32" i="18"/>
  <c r="XY5" i="18"/>
  <c r="XQ16" i="18"/>
  <c r="QN16" i="18"/>
  <c r="QN32" i="18"/>
  <c r="QN38" i="18"/>
  <c r="WC38" i="18" l="1"/>
  <c r="WK37" i="18"/>
  <c r="ADE30" i="18"/>
  <c r="ACW32" i="18"/>
  <c r="YG5" i="18"/>
  <c r="XY16" i="18"/>
  <c r="QD38" i="18"/>
  <c r="QC38" i="18"/>
  <c r="QF37" i="18"/>
  <c r="QE32" i="18"/>
  <c r="QD32" i="18"/>
  <c r="QC32" i="18"/>
  <c r="QB32" i="18"/>
  <c r="QA32" i="18"/>
  <c r="PZ32" i="18"/>
  <c r="QF31" i="18"/>
  <c r="QF30" i="18"/>
  <c r="QF28" i="18"/>
  <c r="QF27" i="18"/>
  <c r="QF26" i="18"/>
  <c r="QF25" i="18"/>
  <c r="QF24" i="18"/>
  <c r="QF23" i="18"/>
  <c r="QF22" i="18"/>
  <c r="QF21" i="18"/>
  <c r="QE16" i="18"/>
  <c r="QD16" i="18"/>
  <c r="QC16" i="18"/>
  <c r="QB16" i="18"/>
  <c r="PZ16" i="18"/>
  <c r="QF15" i="18"/>
  <c r="QF14" i="18"/>
  <c r="QF13" i="18"/>
  <c r="QF12" i="18"/>
  <c r="QF11" i="18"/>
  <c r="QF10" i="18"/>
  <c r="QF8" i="18"/>
  <c r="QF6" i="18"/>
  <c r="QF5" i="18"/>
  <c r="QF4" i="18"/>
  <c r="ADM30" i="18" l="1"/>
  <c r="ADE32" i="18"/>
  <c r="WK38" i="18"/>
  <c r="WS37" i="18"/>
  <c r="YW5" i="18"/>
  <c r="YG16" i="18"/>
  <c r="QF16" i="18"/>
  <c r="QF32" i="18"/>
  <c r="QF38" i="18"/>
  <c r="PV38" i="18"/>
  <c r="PU38" i="18"/>
  <c r="PX37" i="18"/>
  <c r="PW32" i="18"/>
  <c r="PV32" i="18"/>
  <c r="PU32" i="18"/>
  <c r="PT32" i="18"/>
  <c r="PS32" i="18"/>
  <c r="PR32" i="18"/>
  <c r="PX31" i="18"/>
  <c r="PX30" i="18"/>
  <c r="PX28" i="18"/>
  <c r="PX27" i="18"/>
  <c r="PX26" i="18"/>
  <c r="PX25" i="18"/>
  <c r="PX24" i="18"/>
  <c r="PX23" i="18"/>
  <c r="PX22" i="18"/>
  <c r="PX21" i="18"/>
  <c r="PW16" i="18"/>
  <c r="PV16" i="18"/>
  <c r="PU16" i="18"/>
  <c r="PT16" i="18"/>
  <c r="PR16" i="18"/>
  <c r="PX15" i="18"/>
  <c r="PX14" i="18"/>
  <c r="PX13" i="18"/>
  <c r="PX12" i="18"/>
  <c r="PX11" i="18"/>
  <c r="PX10" i="18"/>
  <c r="PX8" i="18"/>
  <c r="PX6" i="18"/>
  <c r="PX5" i="18"/>
  <c r="PX4" i="18"/>
  <c r="WS38" i="18" l="1"/>
  <c r="XA37" i="18"/>
  <c r="ADU30" i="18"/>
  <c r="ADM32" i="18"/>
  <c r="ZE5" i="18"/>
  <c r="YW16" i="18"/>
  <c r="PX16" i="18"/>
  <c r="PX32" i="18"/>
  <c r="PX38" i="18"/>
  <c r="PN38" i="18"/>
  <c r="PM38" i="18"/>
  <c r="PP37" i="18"/>
  <c r="PO32" i="18"/>
  <c r="PN32" i="18"/>
  <c r="PM32" i="18"/>
  <c r="PL32" i="18"/>
  <c r="PK32" i="18"/>
  <c r="PJ32" i="18"/>
  <c r="PP31" i="18"/>
  <c r="PP30" i="18"/>
  <c r="PP28" i="18"/>
  <c r="PP27" i="18"/>
  <c r="PP26" i="18"/>
  <c r="PP25" i="18"/>
  <c r="PP24" i="18"/>
  <c r="PP23" i="18"/>
  <c r="PP22" i="18"/>
  <c r="PP21" i="18"/>
  <c r="PO16" i="18"/>
  <c r="PN16" i="18"/>
  <c r="PM16" i="18"/>
  <c r="PL16" i="18"/>
  <c r="PJ16" i="18"/>
  <c r="PP15" i="18"/>
  <c r="PP14" i="18"/>
  <c r="PP13" i="18"/>
  <c r="PP12" i="18"/>
  <c r="PP11" i="18"/>
  <c r="PP10" i="18"/>
  <c r="PP8" i="18"/>
  <c r="PP6" i="18"/>
  <c r="PP5" i="18"/>
  <c r="PP4" i="18"/>
  <c r="AEC30" i="18" l="1"/>
  <c r="ADU32" i="18"/>
  <c r="XA38" i="18"/>
  <c r="XI37" i="18"/>
  <c r="ZM5" i="18"/>
  <c r="ZE16" i="18"/>
  <c r="PP32" i="18"/>
  <c r="PP16" i="18"/>
  <c r="PP38" i="18"/>
  <c r="PF38" i="18"/>
  <c r="PE38" i="18"/>
  <c r="PH37" i="18"/>
  <c r="PG32" i="18"/>
  <c r="PF32" i="18"/>
  <c r="PE32" i="18"/>
  <c r="PD32" i="18"/>
  <c r="PB32" i="18"/>
  <c r="PH31" i="18"/>
  <c r="PH30" i="18"/>
  <c r="PH28" i="18"/>
  <c r="PH27" i="18"/>
  <c r="PH26" i="18"/>
  <c r="PH25" i="18"/>
  <c r="PH24" i="18"/>
  <c r="PH23" i="18"/>
  <c r="PH22" i="18"/>
  <c r="PC32" i="18"/>
  <c r="PH21" i="18"/>
  <c r="PG16" i="18"/>
  <c r="PE16" i="18"/>
  <c r="PD16" i="18"/>
  <c r="PB16" i="18"/>
  <c r="PH15" i="18"/>
  <c r="PH14" i="18"/>
  <c r="PH13" i="18"/>
  <c r="PH12" i="18"/>
  <c r="PH11" i="18"/>
  <c r="PH10" i="18"/>
  <c r="PH8" i="18"/>
  <c r="PH6" i="18"/>
  <c r="PH5" i="18"/>
  <c r="PH4" i="18"/>
  <c r="XI38" i="18" l="1"/>
  <c r="XQ37" i="18"/>
  <c r="AEK30" i="18"/>
  <c r="AEC32" i="18"/>
  <c r="ZU5" i="18"/>
  <c r="ZM16" i="18"/>
  <c r="PH32" i="18"/>
  <c r="PH16" i="18"/>
  <c r="PF16" i="18"/>
  <c r="PH38" i="18"/>
  <c r="OU22" i="18"/>
  <c r="OU32" i="18" s="1"/>
  <c r="OX4" i="18"/>
  <c r="OX16" i="18" s="1"/>
  <c r="OX38" i="18"/>
  <c r="OW38" i="18"/>
  <c r="OZ37" i="18"/>
  <c r="OY32" i="18"/>
  <c r="OX32" i="18"/>
  <c r="OW32" i="18"/>
  <c r="OV32" i="18"/>
  <c r="OT32" i="18"/>
  <c r="OZ31" i="18"/>
  <c r="OZ30" i="18"/>
  <c r="OZ28" i="18"/>
  <c r="OZ27" i="18"/>
  <c r="OZ26" i="18"/>
  <c r="OZ25" i="18"/>
  <c r="OZ24" i="18"/>
  <c r="OZ23" i="18"/>
  <c r="OZ21" i="18"/>
  <c r="OY16" i="18"/>
  <c r="OW16" i="18"/>
  <c r="OV16" i="18"/>
  <c r="OT16" i="18"/>
  <c r="OZ15" i="18"/>
  <c r="OZ14" i="18"/>
  <c r="OZ13" i="18"/>
  <c r="OZ12" i="18"/>
  <c r="OZ11" i="18"/>
  <c r="OZ10" i="18"/>
  <c r="OZ8" i="18"/>
  <c r="OZ6" i="18"/>
  <c r="OZ5" i="18"/>
  <c r="OZ4" i="18" l="1"/>
  <c r="AES30" i="18"/>
  <c r="AES32" i="18" s="1"/>
  <c r="AEK32" i="18"/>
  <c r="XQ38" i="18"/>
  <c r="XY37" i="18"/>
  <c r="AAC5" i="18"/>
  <c r="ZU16" i="18"/>
  <c r="OZ22" i="18"/>
  <c r="OZ32" i="18" s="1"/>
  <c r="OZ16" i="18"/>
  <c r="OZ38" i="18"/>
  <c r="OP38" i="18"/>
  <c r="OO38" i="18"/>
  <c r="OR37" i="18"/>
  <c r="OQ32" i="18"/>
  <c r="OP32" i="18"/>
  <c r="OM32" i="18"/>
  <c r="OL32" i="18"/>
  <c r="OR31" i="18"/>
  <c r="OR30" i="18"/>
  <c r="OR28" i="18"/>
  <c r="OR27" i="18"/>
  <c r="OR26" i="18"/>
  <c r="OR25" i="18"/>
  <c r="OR24" i="18"/>
  <c r="OO32" i="18"/>
  <c r="OR23" i="18"/>
  <c r="OR22" i="18"/>
  <c r="OR21" i="18"/>
  <c r="OQ16" i="18"/>
  <c r="OP16" i="18"/>
  <c r="OO16" i="18"/>
  <c r="ON16" i="18"/>
  <c r="OL16" i="18"/>
  <c r="OR15" i="18"/>
  <c r="OR14" i="18"/>
  <c r="OR13" i="18"/>
  <c r="OR12" i="18"/>
  <c r="OR11" i="18"/>
  <c r="OR10" i="18"/>
  <c r="OR8" i="18"/>
  <c r="OR6" i="18"/>
  <c r="OR5" i="18"/>
  <c r="OR4" i="18"/>
  <c r="XY38" i="18" l="1"/>
  <c r="YG37" i="18"/>
  <c r="AAK5" i="18"/>
  <c r="AAC16" i="18"/>
  <c r="OR16" i="18"/>
  <c r="ON32" i="18"/>
  <c r="OR32" i="18"/>
  <c r="OR38" i="18"/>
  <c r="OF22" i="18"/>
  <c r="OJ22" i="18" s="1"/>
  <c r="OG24" i="18"/>
  <c r="OJ24" i="18" s="1"/>
  <c r="OH21" i="18"/>
  <c r="OH32" i="18" s="1"/>
  <c r="OH38" i="18"/>
  <c r="OG38" i="18"/>
  <c r="OJ37" i="18"/>
  <c r="OI32" i="18"/>
  <c r="OF32" i="18"/>
  <c r="OE32" i="18"/>
  <c r="OD32" i="18"/>
  <c r="OJ31" i="18"/>
  <c r="OJ30" i="18"/>
  <c r="OJ28" i="18"/>
  <c r="OJ27" i="18"/>
  <c r="OJ26" i="18"/>
  <c r="OJ25" i="18"/>
  <c r="OJ23" i="18"/>
  <c r="OI16" i="18"/>
  <c r="OH16" i="18"/>
  <c r="OG16" i="18"/>
  <c r="OF16" i="18"/>
  <c r="OD16" i="18"/>
  <c r="OJ15" i="18"/>
  <c r="OJ14" i="18"/>
  <c r="OJ13" i="18"/>
  <c r="OJ12" i="18"/>
  <c r="OJ11" i="18"/>
  <c r="OJ10" i="18"/>
  <c r="OJ8" i="18"/>
  <c r="OJ6" i="18"/>
  <c r="OJ5" i="18"/>
  <c r="OJ4" i="18"/>
  <c r="OJ21" i="18" l="1"/>
  <c r="YG38" i="18"/>
  <c r="YO37" i="18"/>
  <c r="AAS5" i="18"/>
  <c r="AAK16" i="18"/>
  <c r="OG32" i="18"/>
  <c r="OJ16" i="18"/>
  <c r="OJ32" i="18"/>
  <c r="OJ38" i="18"/>
  <c r="NZ38" i="18"/>
  <c r="NY38" i="18"/>
  <c r="OB37" i="18"/>
  <c r="OA32" i="18"/>
  <c r="NZ32" i="18"/>
  <c r="NY32" i="18"/>
  <c r="NX32" i="18"/>
  <c r="NW32" i="18"/>
  <c r="NV32" i="18"/>
  <c r="OB31" i="18"/>
  <c r="OB30" i="18"/>
  <c r="OB28" i="18"/>
  <c r="OB27" i="18"/>
  <c r="OB26" i="18"/>
  <c r="OB25" i="18"/>
  <c r="OB24" i="18"/>
  <c r="OB23" i="18"/>
  <c r="OB22" i="18"/>
  <c r="OB21" i="18"/>
  <c r="OA16" i="18"/>
  <c r="NY16" i="18"/>
  <c r="NX16" i="18"/>
  <c r="NV16" i="18"/>
  <c r="OB15" i="18"/>
  <c r="OB14" i="18"/>
  <c r="OB13" i="18"/>
  <c r="OB12" i="18"/>
  <c r="OB11" i="18"/>
  <c r="OB10" i="18"/>
  <c r="OB8" i="18"/>
  <c r="OB6" i="18"/>
  <c r="OB5" i="18"/>
  <c r="OB4" i="18"/>
  <c r="NZ16" i="18"/>
  <c r="YO38" i="18" l="1"/>
  <c r="YW37" i="18"/>
  <c r="AAS16" i="18"/>
  <c r="ABA5" i="18"/>
  <c r="OB16" i="18"/>
  <c r="OB32" i="18"/>
  <c r="OB38" i="18"/>
  <c r="NR38" i="18"/>
  <c r="NR4" i="18"/>
  <c r="NT4" i="18" s="1"/>
  <c r="NQ38" i="18"/>
  <c r="NT37" i="18"/>
  <c r="NS32" i="18"/>
  <c r="NR32" i="18"/>
  <c r="NQ32" i="18"/>
  <c r="NP32" i="18"/>
  <c r="NO32" i="18"/>
  <c r="NN32" i="18"/>
  <c r="NT31" i="18"/>
  <c r="NT30" i="18"/>
  <c r="NT28" i="18"/>
  <c r="NT27" i="18"/>
  <c r="NT26" i="18"/>
  <c r="NT25" i="18"/>
  <c r="NT24" i="18"/>
  <c r="NT23" i="18"/>
  <c r="NT22" i="18"/>
  <c r="NT21" i="18"/>
  <c r="NS16" i="18"/>
  <c r="NQ16" i="18"/>
  <c r="NP16" i="18"/>
  <c r="NN16" i="18"/>
  <c r="NT15" i="18"/>
  <c r="NT14" i="18"/>
  <c r="NT13" i="18"/>
  <c r="NT12" i="18"/>
  <c r="NT11" i="18"/>
  <c r="NT10" i="18"/>
  <c r="NT8" i="18"/>
  <c r="NT6" i="18"/>
  <c r="NT5" i="18"/>
  <c r="NR16" i="18" l="1"/>
  <c r="YW38" i="18"/>
  <c r="ZE37" i="18"/>
  <c r="ABI5" i="18"/>
  <c r="ABA16" i="18"/>
  <c r="NT38" i="18"/>
  <c r="NT32" i="18"/>
  <c r="NT16" i="18"/>
  <c r="ZE38" i="18" l="1"/>
  <c r="ZM37" i="18"/>
  <c r="ABI16" i="18"/>
  <c r="ABQ5" i="18"/>
  <c r="NI38" i="18"/>
  <c r="NL37" i="18"/>
  <c r="NK32" i="18"/>
  <c r="NJ32" i="18"/>
  <c r="NI32" i="18"/>
  <c r="NH32" i="18"/>
  <c r="NG32" i="18"/>
  <c r="NF32" i="18"/>
  <c r="NL31" i="18"/>
  <c r="NL30" i="18"/>
  <c r="NL28" i="18"/>
  <c r="NL27" i="18"/>
  <c r="NL26" i="18"/>
  <c r="NL25" i="18"/>
  <c r="NL24" i="18"/>
  <c r="NL23" i="18"/>
  <c r="NL22" i="18"/>
  <c r="NL21" i="18"/>
  <c r="NK16" i="18"/>
  <c r="NJ16" i="18"/>
  <c r="NI16" i="18"/>
  <c r="NH16" i="18"/>
  <c r="NF16" i="18"/>
  <c r="NL15" i="18"/>
  <c r="NL14" i="18"/>
  <c r="NL13" i="18"/>
  <c r="NL12" i="18"/>
  <c r="NL11" i="18"/>
  <c r="NL10" i="18"/>
  <c r="NL8" i="18"/>
  <c r="NL6" i="18"/>
  <c r="NL5" i="18"/>
  <c r="NL4" i="18"/>
  <c r="ZM38" i="18" l="1"/>
  <c r="ZU37" i="18"/>
  <c r="ABY5" i="18"/>
  <c r="ABQ16" i="18"/>
  <c r="NL32" i="18"/>
  <c r="NL16" i="18"/>
  <c r="ND37" i="18"/>
  <c r="NA38" i="18"/>
  <c r="NC32" i="18"/>
  <c r="NB32" i="18"/>
  <c r="NA32" i="18"/>
  <c r="MZ32" i="18"/>
  <c r="MY32" i="18"/>
  <c r="MX32" i="18"/>
  <c r="ND31" i="18"/>
  <c r="ND30" i="18"/>
  <c r="ND28" i="18"/>
  <c r="ND27" i="18"/>
  <c r="ND26" i="18"/>
  <c r="ND25" i="18"/>
  <c r="ND24" i="18"/>
  <c r="ND23" i="18"/>
  <c r="ND22" i="18"/>
  <c r="ND21" i="18"/>
  <c r="NC16" i="18"/>
  <c r="NB16" i="18"/>
  <c r="NA16" i="18"/>
  <c r="MZ16" i="18"/>
  <c r="MX16" i="18"/>
  <c r="ND15" i="18"/>
  <c r="ND14" i="18"/>
  <c r="ND13" i="18"/>
  <c r="ND12" i="18"/>
  <c r="ND11" i="18"/>
  <c r="ND10" i="18"/>
  <c r="ND8" i="18"/>
  <c r="ND6" i="18"/>
  <c r="ND5" i="18"/>
  <c r="ND4" i="18"/>
  <c r="ZU38" i="18" l="1"/>
  <c r="AAC37" i="18"/>
  <c r="ACG5" i="18"/>
  <c r="ABY16" i="18"/>
  <c r="ND16" i="18"/>
  <c r="ND32" i="18"/>
  <c r="MU32" i="18"/>
  <c r="MT32" i="18"/>
  <c r="MS32" i="18"/>
  <c r="MR32" i="18"/>
  <c r="MQ32" i="18"/>
  <c r="MP32" i="18"/>
  <c r="MV31" i="18"/>
  <c r="MV30" i="18"/>
  <c r="MV28" i="18"/>
  <c r="MV27" i="18"/>
  <c r="MV26" i="18"/>
  <c r="MV25" i="18"/>
  <c r="MV24" i="18"/>
  <c r="MV23" i="18"/>
  <c r="MV22" i="18"/>
  <c r="MV21" i="18"/>
  <c r="MU16" i="18"/>
  <c r="MT16" i="18"/>
  <c r="MS16" i="18"/>
  <c r="MR16" i="18"/>
  <c r="MP16" i="18"/>
  <c r="MV15" i="18"/>
  <c r="MV14" i="18"/>
  <c r="MV13" i="18"/>
  <c r="MV12" i="18"/>
  <c r="MV11" i="18"/>
  <c r="MV10" i="18"/>
  <c r="MV8" i="18"/>
  <c r="MV6" i="18"/>
  <c r="MV5" i="18"/>
  <c r="MV4" i="18"/>
  <c r="AAC38" i="18" l="1"/>
  <c r="AAK37" i="18"/>
  <c r="ACG16" i="18"/>
  <c r="ACO5" i="18"/>
  <c r="MV16" i="18"/>
  <c r="MV32" i="18"/>
  <c r="MM32" i="18"/>
  <c r="ML32" i="18"/>
  <c r="MK32" i="18"/>
  <c r="MJ32" i="18"/>
  <c r="MI32" i="18"/>
  <c r="MH32" i="18"/>
  <c r="MN31" i="18"/>
  <c r="MN30" i="18"/>
  <c r="MN28" i="18"/>
  <c r="MN27" i="18"/>
  <c r="MN26" i="18"/>
  <c r="MN25" i="18"/>
  <c r="MN24" i="18"/>
  <c r="MN23" i="18"/>
  <c r="MN22" i="18"/>
  <c r="MN21" i="18"/>
  <c r="MM16" i="18"/>
  <c r="ML16" i="18"/>
  <c r="MK16" i="18"/>
  <c r="MJ16" i="18"/>
  <c r="MH16" i="18"/>
  <c r="MN15" i="18"/>
  <c r="MN14" i="18"/>
  <c r="MN13" i="18"/>
  <c r="MN12" i="18"/>
  <c r="MN11" i="18"/>
  <c r="MN10" i="18"/>
  <c r="MN8" i="18"/>
  <c r="MN6" i="18"/>
  <c r="MN5" i="18"/>
  <c r="MN4" i="18"/>
  <c r="AAK38" i="18" l="1"/>
  <c r="AAS37" i="18"/>
  <c r="ACW5" i="18"/>
  <c r="ACO16" i="18"/>
  <c r="MN16" i="18"/>
  <c r="MN32" i="18"/>
  <c r="ME32" i="18"/>
  <c r="MD32" i="18"/>
  <c r="MC32" i="18"/>
  <c r="MB32" i="18"/>
  <c r="MA32" i="18"/>
  <c r="LZ32" i="18"/>
  <c r="MF31" i="18"/>
  <c r="MF30" i="18"/>
  <c r="MF28" i="18"/>
  <c r="MF27" i="18"/>
  <c r="MF26" i="18"/>
  <c r="MF25" i="18"/>
  <c r="MF24" i="18"/>
  <c r="MF23" i="18"/>
  <c r="MF22" i="18"/>
  <c r="MF21" i="18"/>
  <c r="ME16" i="18"/>
  <c r="MD16" i="18"/>
  <c r="MC16" i="18"/>
  <c r="MB16" i="18"/>
  <c r="LZ16" i="18"/>
  <c r="MF15" i="18"/>
  <c r="MF14" i="18"/>
  <c r="MF13" i="18"/>
  <c r="MF12" i="18"/>
  <c r="MF11" i="18"/>
  <c r="MF10" i="18"/>
  <c r="MF8" i="18"/>
  <c r="MF6" i="18"/>
  <c r="MF5" i="18"/>
  <c r="MF4" i="18"/>
  <c r="AAS38" i="18" l="1"/>
  <c r="ABA37" i="18"/>
  <c r="ADE5" i="18"/>
  <c r="ACW16" i="18"/>
  <c r="MF16" i="18"/>
  <c r="MF32" i="18"/>
  <c r="LS32" i="18"/>
  <c r="LY37" i="18"/>
  <c r="MG37" i="18" s="1"/>
  <c r="MO37" i="18" s="1"/>
  <c r="MW37" i="18" s="1"/>
  <c r="NE37" i="18" s="1"/>
  <c r="LW32" i="18"/>
  <c r="LV32" i="18"/>
  <c r="LU32" i="18"/>
  <c r="LT32" i="18"/>
  <c r="LR32" i="18"/>
  <c r="LX31" i="18"/>
  <c r="LX30" i="18"/>
  <c r="LX28" i="18"/>
  <c r="LX27" i="18"/>
  <c r="LX26" i="18"/>
  <c r="LX25" i="18"/>
  <c r="LX24" i="18"/>
  <c r="LX23" i="18"/>
  <c r="LX22" i="18"/>
  <c r="LX21" i="18"/>
  <c r="LW16" i="18"/>
  <c r="LV16" i="18"/>
  <c r="LU16" i="18"/>
  <c r="LT16" i="18"/>
  <c r="LR16" i="18"/>
  <c r="LX15" i="18"/>
  <c r="LX14" i="18"/>
  <c r="LX13" i="18"/>
  <c r="LX12" i="18"/>
  <c r="LX11" i="18"/>
  <c r="LX10" i="18"/>
  <c r="LX8" i="18"/>
  <c r="LX6" i="18"/>
  <c r="LX5" i="18"/>
  <c r="LX4" i="18"/>
  <c r="ABA38" i="18" l="1"/>
  <c r="ABI37" i="18"/>
  <c r="ADM5" i="18"/>
  <c r="ADE16" i="18"/>
  <c r="NE38" i="18"/>
  <c r="NM37" i="18"/>
  <c r="LX32" i="18"/>
  <c r="LX16" i="18"/>
  <c r="ADM16" i="18" l="1"/>
  <c r="ADU5" i="18"/>
  <c r="ABI38" i="18"/>
  <c r="ABQ37" i="18"/>
  <c r="NM38" i="18"/>
  <c r="NU37" i="18"/>
  <c r="LO32" i="18"/>
  <c r="LN32" i="18"/>
  <c r="LM32" i="18"/>
  <c r="LL32" i="18"/>
  <c r="LJ32" i="18"/>
  <c r="LP31" i="18"/>
  <c r="LQ31" i="18" s="1"/>
  <c r="LY31" i="18" s="1"/>
  <c r="MG31" i="18" s="1"/>
  <c r="MO31" i="18" s="1"/>
  <c r="MW31" i="18" s="1"/>
  <c r="NE31" i="18" s="1"/>
  <c r="NM31" i="18" s="1"/>
  <c r="NU31" i="18" s="1"/>
  <c r="OC31" i="18" s="1"/>
  <c r="OK31" i="18" s="1"/>
  <c r="OS31" i="18" s="1"/>
  <c r="PA31" i="18" s="1"/>
  <c r="PI31" i="18" s="1"/>
  <c r="PQ31" i="18" s="1"/>
  <c r="PY31" i="18" s="1"/>
  <c r="QG31" i="18" s="1"/>
  <c r="QO31" i="18" s="1"/>
  <c r="QW31" i="18" s="1"/>
  <c r="RE31" i="18" s="1"/>
  <c r="RM31" i="18" s="1"/>
  <c r="RU31" i="18" s="1"/>
  <c r="SC31" i="18" s="1"/>
  <c r="LP30" i="18"/>
  <c r="LQ30" i="18" s="1"/>
  <c r="LY30" i="18" s="1"/>
  <c r="MG30" i="18" s="1"/>
  <c r="MO30" i="18" s="1"/>
  <c r="MW30" i="18" s="1"/>
  <c r="NE30" i="18" s="1"/>
  <c r="NM30" i="18" s="1"/>
  <c r="NU30" i="18" s="1"/>
  <c r="OC30" i="18" s="1"/>
  <c r="OK30" i="18" s="1"/>
  <c r="OS30" i="18" s="1"/>
  <c r="PA30" i="18" s="1"/>
  <c r="PI30" i="18" s="1"/>
  <c r="PQ30" i="18" s="1"/>
  <c r="PY30" i="18" s="1"/>
  <c r="QG30" i="18" s="1"/>
  <c r="QO30" i="18" s="1"/>
  <c r="QW30" i="18" s="1"/>
  <c r="RE30" i="18" s="1"/>
  <c r="RM30" i="18" s="1"/>
  <c r="RU30" i="18" s="1"/>
  <c r="SC30" i="18" s="1"/>
  <c r="LP28" i="18"/>
  <c r="LQ28" i="18" s="1"/>
  <c r="LY28" i="18" s="1"/>
  <c r="MG28" i="18" s="1"/>
  <c r="MO28" i="18" s="1"/>
  <c r="MW28" i="18" s="1"/>
  <c r="NE28" i="18" s="1"/>
  <c r="NM28" i="18" s="1"/>
  <c r="NU28" i="18" s="1"/>
  <c r="OC28" i="18" s="1"/>
  <c r="OK28" i="18" s="1"/>
  <c r="OS28" i="18" s="1"/>
  <c r="PA28" i="18" s="1"/>
  <c r="PI28" i="18" s="1"/>
  <c r="PQ28" i="18" s="1"/>
  <c r="PY28" i="18" s="1"/>
  <c r="QG28" i="18" s="1"/>
  <c r="QO28" i="18" s="1"/>
  <c r="QW28" i="18" s="1"/>
  <c r="RE28" i="18" s="1"/>
  <c r="RM28" i="18" s="1"/>
  <c r="RU28" i="18" s="1"/>
  <c r="SC28" i="18" s="1"/>
  <c r="LP27" i="18"/>
  <c r="LQ27" i="18" s="1"/>
  <c r="LY27" i="18" s="1"/>
  <c r="MG27" i="18" s="1"/>
  <c r="MO27" i="18" s="1"/>
  <c r="MW27" i="18" s="1"/>
  <c r="NE27" i="18" s="1"/>
  <c r="NM27" i="18" s="1"/>
  <c r="NU27" i="18" s="1"/>
  <c r="OC27" i="18" s="1"/>
  <c r="OK27" i="18" s="1"/>
  <c r="OS27" i="18" s="1"/>
  <c r="PA27" i="18" s="1"/>
  <c r="PI27" i="18" s="1"/>
  <c r="PQ27" i="18" s="1"/>
  <c r="PY27" i="18" s="1"/>
  <c r="QG27" i="18" s="1"/>
  <c r="QO27" i="18" s="1"/>
  <c r="QW27" i="18" s="1"/>
  <c r="RE27" i="18" s="1"/>
  <c r="RM27" i="18" s="1"/>
  <c r="RU27" i="18" s="1"/>
  <c r="SC27" i="18" s="1"/>
  <c r="LP26" i="18"/>
  <c r="LQ26" i="18" s="1"/>
  <c r="LY26" i="18" s="1"/>
  <c r="MG26" i="18" s="1"/>
  <c r="MO26" i="18" s="1"/>
  <c r="MW26" i="18" s="1"/>
  <c r="NE26" i="18" s="1"/>
  <c r="NM26" i="18" s="1"/>
  <c r="NU26" i="18" s="1"/>
  <c r="OC26" i="18" s="1"/>
  <c r="OK26" i="18" s="1"/>
  <c r="OS26" i="18" s="1"/>
  <c r="PA26" i="18" s="1"/>
  <c r="PI26" i="18" s="1"/>
  <c r="PQ26" i="18" s="1"/>
  <c r="PY26" i="18" s="1"/>
  <c r="QG26" i="18" s="1"/>
  <c r="QO26" i="18" s="1"/>
  <c r="QW26" i="18" s="1"/>
  <c r="RE26" i="18" s="1"/>
  <c r="RM26" i="18" s="1"/>
  <c r="RU26" i="18" s="1"/>
  <c r="SC26" i="18" s="1"/>
  <c r="LP25" i="18"/>
  <c r="LQ25" i="18" s="1"/>
  <c r="LY25" i="18" s="1"/>
  <c r="MG25" i="18" s="1"/>
  <c r="MO25" i="18" s="1"/>
  <c r="MW25" i="18" s="1"/>
  <c r="NE25" i="18" s="1"/>
  <c r="NM25" i="18" s="1"/>
  <c r="NU25" i="18" s="1"/>
  <c r="OC25" i="18" s="1"/>
  <c r="OK25" i="18" s="1"/>
  <c r="OS25" i="18" s="1"/>
  <c r="PA25" i="18" s="1"/>
  <c r="PI25" i="18" s="1"/>
  <c r="PQ25" i="18" s="1"/>
  <c r="PY25" i="18" s="1"/>
  <c r="QG25" i="18" s="1"/>
  <c r="QO25" i="18" s="1"/>
  <c r="QW25" i="18" s="1"/>
  <c r="RE25" i="18" s="1"/>
  <c r="RM25" i="18" s="1"/>
  <c r="RU25" i="18" s="1"/>
  <c r="SC25" i="18" s="1"/>
  <c r="LP24" i="18"/>
  <c r="LQ24" i="18" s="1"/>
  <c r="LY24" i="18" s="1"/>
  <c r="MG24" i="18" s="1"/>
  <c r="MO24" i="18" s="1"/>
  <c r="MW24" i="18" s="1"/>
  <c r="NE24" i="18" s="1"/>
  <c r="NM24" i="18" s="1"/>
  <c r="NU24" i="18" s="1"/>
  <c r="OC24" i="18" s="1"/>
  <c r="OK24" i="18" s="1"/>
  <c r="OS24" i="18" s="1"/>
  <c r="PA24" i="18" s="1"/>
  <c r="PI24" i="18" s="1"/>
  <c r="PQ24" i="18" s="1"/>
  <c r="PY24" i="18" s="1"/>
  <c r="QG24" i="18" s="1"/>
  <c r="QO24" i="18" s="1"/>
  <c r="QW24" i="18" s="1"/>
  <c r="RE24" i="18" s="1"/>
  <c r="RM24" i="18" s="1"/>
  <c r="RU24" i="18" s="1"/>
  <c r="LP23" i="18"/>
  <c r="LQ23" i="18" s="1"/>
  <c r="LY23" i="18" s="1"/>
  <c r="MG23" i="18" s="1"/>
  <c r="MO23" i="18" s="1"/>
  <c r="MW23" i="18" s="1"/>
  <c r="NE23" i="18" s="1"/>
  <c r="NM23" i="18" s="1"/>
  <c r="NU23" i="18" s="1"/>
  <c r="OC23" i="18" s="1"/>
  <c r="OK23" i="18" s="1"/>
  <c r="OS23" i="18" s="1"/>
  <c r="PA23" i="18" s="1"/>
  <c r="PI23" i="18" s="1"/>
  <c r="PQ23" i="18" s="1"/>
  <c r="PY23" i="18" s="1"/>
  <c r="QG23" i="18" s="1"/>
  <c r="QO23" i="18" s="1"/>
  <c r="QW23" i="18" s="1"/>
  <c r="RE23" i="18" s="1"/>
  <c r="RM23" i="18" s="1"/>
  <c r="RU23" i="18" s="1"/>
  <c r="SC23" i="18" s="1"/>
  <c r="LP22" i="18"/>
  <c r="LQ22" i="18" s="1"/>
  <c r="LY22" i="18" s="1"/>
  <c r="MG22" i="18" s="1"/>
  <c r="MO22" i="18" s="1"/>
  <c r="MW22" i="18" s="1"/>
  <c r="LP21" i="18"/>
  <c r="LO16" i="18"/>
  <c r="LN16" i="18"/>
  <c r="LM16" i="18"/>
  <c r="LL16" i="18"/>
  <c r="LJ16" i="18"/>
  <c r="LP15" i="18"/>
  <c r="LQ15" i="18" s="1"/>
  <c r="LY15" i="18" s="1"/>
  <c r="MG15" i="18" s="1"/>
  <c r="MO15" i="18" s="1"/>
  <c r="MW15" i="18" s="1"/>
  <c r="NE15" i="18" s="1"/>
  <c r="NM15" i="18" s="1"/>
  <c r="NU15" i="18" s="1"/>
  <c r="OC15" i="18" s="1"/>
  <c r="OK15" i="18" s="1"/>
  <c r="OS15" i="18" s="1"/>
  <c r="PA15" i="18" s="1"/>
  <c r="PI15" i="18" s="1"/>
  <c r="PQ15" i="18" s="1"/>
  <c r="PY15" i="18" s="1"/>
  <c r="QG15" i="18" s="1"/>
  <c r="QO15" i="18" s="1"/>
  <c r="QW15" i="18" s="1"/>
  <c r="RE15" i="18" s="1"/>
  <c r="RM15" i="18" s="1"/>
  <c r="RU15" i="18" s="1"/>
  <c r="SC15" i="18" s="1"/>
  <c r="LP14" i="18"/>
  <c r="LQ14" i="18" s="1"/>
  <c r="LY14" i="18" s="1"/>
  <c r="MG14" i="18" s="1"/>
  <c r="MO14" i="18" s="1"/>
  <c r="MW14" i="18" s="1"/>
  <c r="NE14" i="18" s="1"/>
  <c r="NM14" i="18" s="1"/>
  <c r="NU14" i="18" s="1"/>
  <c r="OC14" i="18" s="1"/>
  <c r="OK14" i="18" s="1"/>
  <c r="OS14" i="18" s="1"/>
  <c r="PA14" i="18" s="1"/>
  <c r="PI14" i="18" s="1"/>
  <c r="PQ14" i="18" s="1"/>
  <c r="PY14" i="18" s="1"/>
  <c r="QG14" i="18" s="1"/>
  <c r="QO14" i="18" s="1"/>
  <c r="QW14" i="18" s="1"/>
  <c r="RE14" i="18" s="1"/>
  <c r="RM14" i="18" s="1"/>
  <c r="RU14" i="18" s="1"/>
  <c r="SC14" i="18" s="1"/>
  <c r="LP13" i="18"/>
  <c r="LQ13" i="18" s="1"/>
  <c r="LY13" i="18" s="1"/>
  <c r="MG13" i="18" s="1"/>
  <c r="MO13" i="18" s="1"/>
  <c r="MW13" i="18" s="1"/>
  <c r="NE13" i="18" s="1"/>
  <c r="NM13" i="18" s="1"/>
  <c r="NU13" i="18" s="1"/>
  <c r="OC13" i="18" s="1"/>
  <c r="OK13" i="18" s="1"/>
  <c r="OS13" i="18" s="1"/>
  <c r="PA13" i="18" s="1"/>
  <c r="PI13" i="18" s="1"/>
  <c r="PQ13" i="18" s="1"/>
  <c r="PY13" i="18" s="1"/>
  <c r="QG13" i="18" s="1"/>
  <c r="QO13" i="18" s="1"/>
  <c r="QW13" i="18" s="1"/>
  <c r="RE13" i="18" s="1"/>
  <c r="RM13" i="18" s="1"/>
  <c r="RU13" i="18" s="1"/>
  <c r="SC13" i="18" s="1"/>
  <c r="LP12" i="18"/>
  <c r="LQ12" i="18" s="1"/>
  <c r="LY12" i="18" s="1"/>
  <c r="MG12" i="18" s="1"/>
  <c r="MO12" i="18" s="1"/>
  <c r="MW12" i="18" s="1"/>
  <c r="NE12" i="18" s="1"/>
  <c r="NM12" i="18" s="1"/>
  <c r="NU12" i="18" s="1"/>
  <c r="OC12" i="18" s="1"/>
  <c r="OK12" i="18" s="1"/>
  <c r="OS12" i="18" s="1"/>
  <c r="PA12" i="18" s="1"/>
  <c r="PI12" i="18" s="1"/>
  <c r="PQ12" i="18" s="1"/>
  <c r="PY12" i="18" s="1"/>
  <c r="QG12" i="18" s="1"/>
  <c r="QO12" i="18" s="1"/>
  <c r="QW12" i="18" s="1"/>
  <c r="RE12" i="18" s="1"/>
  <c r="RM12" i="18" s="1"/>
  <c r="RU12" i="18" s="1"/>
  <c r="SC12" i="18" s="1"/>
  <c r="LP11" i="18"/>
  <c r="LQ11" i="18" s="1"/>
  <c r="LY11" i="18" s="1"/>
  <c r="MG11" i="18" s="1"/>
  <c r="MO11" i="18" s="1"/>
  <c r="MW11" i="18" s="1"/>
  <c r="NE11" i="18" s="1"/>
  <c r="NM11" i="18" s="1"/>
  <c r="NU11" i="18" s="1"/>
  <c r="OC11" i="18" s="1"/>
  <c r="OK11" i="18" s="1"/>
  <c r="OS11" i="18" s="1"/>
  <c r="PA11" i="18" s="1"/>
  <c r="PI11" i="18" s="1"/>
  <c r="PQ11" i="18" s="1"/>
  <c r="PY11" i="18" s="1"/>
  <c r="QG11" i="18" s="1"/>
  <c r="QO11" i="18" s="1"/>
  <c r="QW11" i="18" s="1"/>
  <c r="RE11" i="18" s="1"/>
  <c r="RM11" i="18" s="1"/>
  <c r="RU11" i="18" s="1"/>
  <c r="SC11" i="18" s="1"/>
  <c r="LP10" i="18"/>
  <c r="LQ10" i="18" s="1"/>
  <c r="LY10" i="18" s="1"/>
  <c r="MG10" i="18" s="1"/>
  <c r="MO10" i="18" s="1"/>
  <c r="MW10" i="18" s="1"/>
  <c r="NE10" i="18" s="1"/>
  <c r="NM10" i="18" s="1"/>
  <c r="NU10" i="18" s="1"/>
  <c r="OC10" i="18" s="1"/>
  <c r="OK10" i="18" s="1"/>
  <c r="OS10" i="18" s="1"/>
  <c r="PA10" i="18" s="1"/>
  <c r="PI10" i="18" s="1"/>
  <c r="PQ10" i="18" s="1"/>
  <c r="PY10" i="18" s="1"/>
  <c r="QG10" i="18" s="1"/>
  <c r="QO10" i="18" s="1"/>
  <c r="QW10" i="18" s="1"/>
  <c r="RE10" i="18" s="1"/>
  <c r="RM10" i="18" s="1"/>
  <c r="RU10" i="18" s="1"/>
  <c r="SC10" i="18" s="1"/>
  <c r="LP8" i="18"/>
  <c r="LQ8" i="18" s="1"/>
  <c r="LY8" i="18" s="1"/>
  <c r="MG8" i="18" s="1"/>
  <c r="MO8" i="18" s="1"/>
  <c r="MW8" i="18" s="1"/>
  <c r="NE8" i="18" s="1"/>
  <c r="NM8" i="18" s="1"/>
  <c r="NU8" i="18" s="1"/>
  <c r="OC8" i="18" s="1"/>
  <c r="OK8" i="18" s="1"/>
  <c r="OS8" i="18" s="1"/>
  <c r="PA8" i="18" s="1"/>
  <c r="PI8" i="18" s="1"/>
  <c r="PQ8" i="18" s="1"/>
  <c r="PY8" i="18" s="1"/>
  <c r="QG8" i="18" s="1"/>
  <c r="QO8" i="18" s="1"/>
  <c r="QW8" i="18" s="1"/>
  <c r="RE8" i="18" s="1"/>
  <c r="RM8" i="18" s="1"/>
  <c r="RU8" i="18" s="1"/>
  <c r="SC8" i="18" s="1"/>
  <c r="LP6" i="18"/>
  <c r="LQ6" i="18" s="1"/>
  <c r="LY6" i="18" s="1"/>
  <c r="MG6" i="18" s="1"/>
  <c r="MO6" i="18" s="1"/>
  <c r="MW6" i="18" s="1"/>
  <c r="NE6" i="18" s="1"/>
  <c r="NM6" i="18" s="1"/>
  <c r="NU6" i="18" s="1"/>
  <c r="OC6" i="18" s="1"/>
  <c r="OK6" i="18" s="1"/>
  <c r="OS6" i="18" s="1"/>
  <c r="PA6" i="18" s="1"/>
  <c r="PI6" i="18" s="1"/>
  <c r="PQ6" i="18" s="1"/>
  <c r="PY6" i="18" s="1"/>
  <c r="QG6" i="18" s="1"/>
  <c r="QO6" i="18" s="1"/>
  <c r="QW6" i="18" s="1"/>
  <c r="RE6" i="18" s="1"/>
  <c r="RM6" i="18" s="1"/>
  <c r="RU6" i="18" s="1"/>
  <c r="SC6" i="18" s="1"/>
  <c r="LP5" i="18"/>
  <c r="LQ5" i="18" s="1"/>
  <c r="LY5" i="18" s="1"/>
  <c r="MG5" i="18" s="1"/>
  <c r="MO5" i="18" s="1"/>
  <c r="MW5" i="18" s="1"/>
  <c r="NE5" i="18" s="1"/>
  <c r="NM5" i="18" s="1"/>
  <c r="NU5" i="18" s="1"/>
  <c r="OC5" i="18" s="1"/>
  <c r="OK5" i="18" s="1"/>
  <c r="OS5" i="18" s="1"/>
  <c r="PA5" i="18" s="1"/>
  <c r="PI5" i="18" s="1"/>
  <c r="PQ5" i="18" s="1"/>
  <c r="PY5" i="18" s="1"/>
  <c r="QG5" i="18" s="1"/>
  <c r="QO5" i="18" s="1"/>
  <c r="QW5" i="18" s="1"/>
  <c r="RE5" i="18" s="1"/>
  <c r="LP4" i="18"/>
  <c r="LQ4" i="18" s="1"/>
  <c r="LY4" i="18" s="1"/>
  <c r="ABQ38" i="18" l="1"/>
  <c r="ABY37" i="18"/>
  <c r="AEC5" i="18"/>
  <c r="ADU16" i="18"/>
  <c r="MG4" i="18"/>
  <c r="LY16" i="18"/>
  <c r="NE22" i="18"/>
  <c r="RM5" i="18"/>
  <c r="RU5" i="18" s="1"/>
  <c r="SC5" i="18" s="1"/>
  <c r="SC24" i="18"/>
  <c r="NU38" i="18"/>
  <c r="OC37" i="18"/>
  <c r="LP32" i="18"/>
  <c r="LQ21" i="18"/>
  <c r="LP16" i="18"/>
  <c r="LQ16" i="18"/>
  <c r="LG32" i="18"/>
  <c r="LF32" i="18"/>
  <c r="LE32" i="18"/>
  <c r="LD32" i="18"/>
  <c r="LB32" i="18"/>
  <c r="LH31" i="18"/>
  <c r="LH30" i="18"/>
  <c r="LH28" i="18"/>
  <c r="LH27" i="18"/>
  <c r="LH26" i="18"/>
  <c r="LH25" i="18"/>
  <c r="LH24" i="18"/>
  <c r="LH23" i="18"/>
  <c r="LH22" i="18"/>
  <c r="LH21" i="18"/>
  <c r="LG16" i="18"/>
  <c r="LF16" i="18"/>
  <c r="LE16" i="18"/>
  <c r="LD16" i="18"/>
  <c r="LB16" i="18"/>
  <c r="LH15" i="18"/>
  <c r="LH14" i="18"/>
  <c r="LH13" i="18"/>
  <c r="LH12" i="18"/>
  <c r="LH11" i="18"/>
  <c r="LH10" i="18"/>
  <c r="LH8" i="18"/>
  <c r="LH6" i="18"/>
  <c r="LH5" i="18"/>
  <c r="LH4" i="18"/>
  <c r="ABY38" i="18" l="1"/>
  <c r="ACG37" i="18"/>
  <c r="AEK5" i="18"/>
  <c r="AEC16" i="18"/>
  <c r="LQ32" i="18"/>
  <c r="LY21" i="18"/>
  <c r="NM22" i="18"/>
  <c r="NU22" i="18" s="1"/>
  <c r="OC22" i="18" s="1"/>
  <c r="OC38" i="18"/>
  <c r="OK37" i="18"/>
  <c r="MG16" i="18"/>
  <c r="MO4" i="18"/>
  <c r="LH32" i="18"/>
  <c r="LH16" i="18"/>
  <c r="KY32" i="18"/>
  <c r="KX32" i="18"/>
  <c r="KV32" i="18"/>
  <c r="KT32" i="18"/>
  <c r="KZ31" i="18"/>
  <c r="KZ30" i="18"/>
  <c r="KZ28" i="18"/>
  <c r="KZ27" i="18"/>
  <c r="KZ26" i="18"/>
  <c r="KZ25" i="18"/>
  <c r="KZ24" i="18"/>
  <c r="KZ23" i="18"/>
  <c r="KZ22" i="18"/>
  <c r="KW32" i="18"/>
  <c r="KY16" i="18"/>
  <c r="KX16" i="18"/>
  <c r="KW16" i="18"/>
  <c r="KV16" i="18"/>
  <c r="KT16" i="18"/>
  <c r="KZ15" i="18"/>
  <c r="KZ14" i="18"/>
  <c r="KZ13" i="18"/>
  <c r="KZ12" i="18"/>
  <c r="KZ11" i="18"/>
  <c r="KZ10" i="18"/>
  <c r="KZ8" i="18"/>
  <c r="KZ6" i="18"/>
  <c r="KZ5" i="18"/>
  <c r="KZ4" i="18"/>
  <c r="AES5" i="18" l="1"/>
  <c r="AES16" i="18" s="1"/>
  <c r="AEK16" i="18"/>
  <c r="ACG38" i="18"/>
  <c r="ACO37" i="18"/>
  <c r="OK38" i="18"/>
  <c r="OS37" i="18"/>
  <c r="MO16" i="18"/>
  <c r="MW4" i="18"/>
  <c r="OK22" i="18"/>
  <c r="OS22" i="18" s="1"/>
  <c r="PA22" i="18" s="1"/>
  <c r="MG21" i="18"/>
  <c r="LY32" i="18"/>
  <c r="KZ16" i="18"/>
  <c r="KZ21" i="18"/>
  <c r="KO21" i="18"/>
  <c r="ACO38" i="18" l="1"/>
  <c r="ACW37" i="18"/>
  <c r="MO21" i="18"/>
  <c r="MG32" i="18"/>
  <c r="MW16" i="18"/>
  <c r="NE4" i="18"/>
  <c r="OS38" i="18"/>
  <c r="PA37" i="18"/>
  <c r="PI22" i="18"/>
  <c r="KZ32" i="18"/>
  <c r="KQ32" i="18"/>
  <c r="KP32" i="18"/>
  <c r="KO32" i="18"/>
  <c r="KN32" i="18"/>
  <c r="KL32" i="18"/>
  <c r="KR31" i="18"/>
  <c r="KR30" i="18"/>
  <c r="KR28" i="18"/>
  <c r="KR27" i="18"/>
  <c r="KR26" i="18"/>
  <c r="KR25" i="18"/>
  <c r="KR24" i="18"/>
  <c r="KR23" i="18"/>
  <c r="KR22" i="18"/>
  <c r="KR21" i="18"/>
  <c r="KQ16" i="18"/>
  <c r="KP16" i="18"/>
  <c r="KO16" i="18"/>
  <c r="KN16" i="18"/>
  <c r="KL16" i="18"/>
  <c r="KR15" i="18"/>
  <c r="KR14" i="18"/>
  <c r="KR13" i="18"/>
  <c r="KR12" i="18"/>
  <c r="KR11" i="18"/>
  <c r="KR10" i="18"/>
  <c r="KR8" i="18"/>
  <c r="KR6" i="18"/>
  <c r="KR5" i="18"/>
  <c r="KR4" i="18"/>
  <c r="ACW38" i="18" l="1"/>
  <c r="ADE37" i="18"/>
  <c r="PQ22" i="18"/>
  <c r="PY22" i="18" s="1"/>
  <c r="QG22" i="18" s="1"/>
  <c r="NE16" i="18"/>
  <c r="NM4" i="18"/>
  <c r="PA38" i="18"/>
  <c r="PI37" i="18"/>
  <c r="MW21" i="18"/>
  <c r="MO32" i="18"/>
  <c r="KR32" i="18"/>
  <c r="KR16" i="18"/>
  <c r="KI32" i="18"/>
  <c r="KH32" i="18"/>
  <c r="KG32" i="18"/>
  <c r="KF32" i="18"/>
  <c r="KD32" i="18"/>
  <c r="KJ31" i="18"/>
  <c r="KJ30" i="18"/>
  <c r="KJ28" i="18"/>
  <c r="KJ27" i="18"/>
  <c r="KJ26" i="18"/>
  <c r="KJ25" i="18"/>
  <c r="KJ24" i="18"/>
  <c r="KJ23" i="18"/>
  <c r="KJ22" i="18"/>
  <c r="KJ21" i="18"/>
  <c r="KI16" i="18"/>
  <c r="KH16" i="18"/>
  <c r="KG16" i="18"/>
  <c r="KF16" i="18"/>
  <c r="KD16" i="18"/>
  <c r="KJ15" i="18"/>
  <c r="KJ14" i="18"/>
  <c r="KJ13" i="18"/>
  <c r="KJ12" i="18"/>
  <c r="KJ11" i="18"/>
  <c r="KJ10" i="18"/>
  <c r="KJ8" i="18"/>
  <c r="KJ6" i="18"/>
  <c r="KJ5" i="18"/>
  <c r="KJ4" i="18"/>
  <c r="ADE38" i="18" l="1"/>
  <c r="ADM37" i="18"/>
  <c r="NE21" i="18"/>
  <c r="MW32" i="18"/>
  <c r="NU4" i="18"/>
  <c r="NM16" i="18"/>
  <c r="PI38" i="18"/>
  <c r="PQ37" i="18"/>
  <c r="QO22" i="18"/>
  <c r="QW22" i="18" s="1"/>
  <c r="KJ32" i="18"/>
  <c r="KJ16" i="18"/>
  <c r="KA32" i="18"/>
  <c r="JZ32" i="18"/>
  <c r="JX32" i="18"/>
  <c r="JV32" i="18"/>
  <c r="KB31" i="18"/>
  <c r="KB30" i="18"/>
  <c r="KB28" i="18"/>
  <c r="KB27" i="18"/>
  <c r="KB26" i="18"/>
  <c r="KB25" i="18"/>
  <c r="KB24" i="18"/>
  <c r="KB23" i="18"/>
  <c r="JY32" i="18"/>
  <c r="KB21" i="18"/>
  <c r="KA16" i="18"/>
  <c r="JZ16" i="18"/>
  <c r="JY16" i="18"/>
  <c r="JX16" i="18"/>
  <c r="JV16" i="18"/>
  <c r="KB15" i="18"/>
  <c r="KB14" i="18"/>
  <c r="KB13" i="18"/>
  <c r="KB12" i="18"/>
  <c r="KB11" i="18"/>
  <c r="KB10" i="18"/>
  <c r="KB8" i="18"/>
  <c r="KB6" i="18"/>
  <c r="KB5" i="18"/>
  <c r="KB4" i="18"/>
  <c r="ADM38" i="18" l="1"/>
  <c r="ADU37" i="18"/>
  <c r="PQ38" i="18"/>
  <c r="PY37" i="18"/>
  <c r="NM21" i="18"/>
  <c r="NE32" i="18"/>
  <c r="RE22" i="18"/>
  <c r="NU16" i="18"/>
  <c r="OC4" i="18"/>
  <c r="KB16" i="18"/>
  <c r="KB22" i="18"/>
  <c r="JQ22" i="18"/>
  <c r="JQ32" i="18" s="1"/>
  <c r="JS32" i="18"/>
  <c r="JR32" i="18"/>
  <c r="JP32" i="18"/>
  <c r="JN32" i="18"/>
  <c r="JT31" i="18"/>
  <c r="JT30" i="18"/>
  <c r="JT28" i="18"/>
  <c r="JT27" i="18"/>
  <c r="JT26" i="18"/>
  <c r="JT25" i="18"/>
  <c r="JT24" i="18"/>
  <c r="JT23" i="18"/>
  <c r="JT21" i="18"/>
  <c r="JS16" i="18"/>
  <c r="JR16" i="18"/>
  <c r="JQ16" i="18"/>
  <c r="JP16" i="18"/>
  <c r="JN16" i="18"/>
  <c r="JT15" i="18"/>
  <c r="JT14" i="18"/>
  <c r="JT13" i="18"/>
  <c r="JT12" i="18"/>
  <c r="JT11" i="18"/>
  <c r="JT10" i="18"/>
  <c r="JT8" i="18"/>
  <c r="JT6" i="18"/>
  <c r="JT5" i="18"/>
  <c r="JT4" i="18"/>
  <c r="ADU38" i="18" l="1"/>
  <c r="AEC37" i="18"/>
  <c r="JT22" i="18"/>
  <c r="JT32" i="18" s="1"/>
  <c r="OK4" i="18"/>
  <c r="OC16" i="18"/>
  <c r="RM22" i="18"/>
  <c r="RU22" i="18" s="1"/>
  <c r="SC22" i="18" s="1"/>
  <c r="NM32" i="18"/>
  <c r="NU21" i="18"/>
  <c r="PY38" i="18"/>
  <c r="QG37" i="18"/>
  <c r="KB32" i="18"/>
  <c r="JT16" i="18"/>
  <c r="JK32" i="18"/>
  <c r="JJ32" i="18"/>
  <c r="JI32" i="18"/>
  <c r="JH32" i="18"/>
  <c r="JF32" i="18"/>
  <c r="JL31" i="18"/>
  <c r="JL30" i="18"/>
  <c r="JL28" i="18"/>
  <c r="JL27" i="18"/>
  <c r="JL26" i="18"/>
  <c r="JL25" i="18"/>
  <c r="JL24" i="18"/>
  <c r="JL23" i="18"/>
  <c r="JL22" i="18"/>
  <c r="JL21" i="18"/>
  <c r="JK16" i="18"/>
  <c r="JJ16" i="18"/>
  <c r="JI16" i="18"/>
  <c r="JH16" i="18"/>
  <c r="JF16" i="18"/>
  <c r="JL15" i="18"/>
  <c r="JL14" i="18"/>
  <c r="JL13" i="18"/>
  <c r="JL12" i="18"/>
  <c r="JL11" i="18"/>
  <c r="JL10" i="18"/>
  <c r="JL8" i="18"/>
  <c r="JL6" i="18"/>
  <c r="JL5" i="18"/>
  <c r="JL4" i="18"/>
  <c r="AEC38" i="18" l="1"/>
  <c r="AEK37" i="18"/>
  <c r="NU32" i="18"/>
  <c r="OC21" i="18"/>
  <c r="QG38" i="18"/>
  <c r="QO37" i="18"/>
  <c r="OS4" i="18"/>
  <c r="OK16" i="18"/>
  <c r="JL32" i="18"/>
  <c r="JL16" i="18"/>
  <c r="JC32" i="18"/>
  <c r="JB32" i="18"/>
  <c r="JA32" i="18"/>
  <c r="IZ32" i="18"/>
  <c r="IX32" i="18"/>
  <c r="JD31" i="18"/>
  <c r="JD30" i="18"/>
  <c r="JD28" i="18"/>
  <c r="JD27" i="18"/>
  <c r="JD26" i="18"/>
  <c r="JD25" i="18"/>
  <c r="JD24" i="18"/>
  <c r="JD23" i="18"/>
  <c r="JD22" i="18"/>
  <c r="JD21" i="18"/>
  <c r="JC16" i="18"/>
  <c r="JB16" i="18"/>
  <c r="JA16" i="18"/>
  <c r="IZ16" i="18"/>
  <c r="IX16" i="18"/>
  <c r="JD15" i="18"/>
  <c r="JD14" i="18"/>
  <c r="JD13" i="18"/>
  <c r="JD12" i="18"/>
  <c r="JD11" i="18"/>
  <c r="JD10" i="18"/>
  <c r="JD8" i="18"/>
  <c r="JD6" i="18"/>
  <c r="JD5" i="18"/>
  <c r="JD4" i="18"/>
  <c r="AEK38" i="18" l="1"/>
  <c r="AES37" i="18"/>
  <c r="AES38" i="18" s="1"/>
  <c r="OS16" i="18"/>
  <c r="PA4" i="18"/>
  <c r="QO38" i="18"/>
  <c r="QW37" i="18"/>
  <c r="OK21" i="18"/>
  <c r="OC32" i="18"/>
  <c r="JD32" i="18"/>
  <c r="JD16" i="18"/>
  <c r="IU32" i="18"/>
  <c r="IT32" i="18"/>
  <c r="IS32" i="18"/>
  <c r="IR32" i="18"/>
  <c r="IP32" i="18"/>
  <c r="IV31" i="18"/>
  <c r="IV30" i="18"/>
  <c r="IV28" i="18"/>
  <c r="IV27" i="18"/>
  <c r="IV26" i="18"/>
  <c r="IV25" i="18"/>
  <c r="IV24" i="18"/>
  <c r="IV23" i="18"/>
  <c r="IV22" i="18"/>
  <c r="IV21" i="18"/>
  <c r="IU16" i="18"/>
  <c r="IT16" i="18"/>
  <c r="IS16" i="18"/>
  <c r="IR16" i="18"/>
  <c r="IP16" i="18"/>
  <c r="IV15" i="18"/>
  <c r="IV14" i="18"/>
  <c r="IV13" i="18"/>
  <c r="IV12" i="18"/>
  <c r="IV11" i="18"/>
  <c r="IV10" i="18"/>
  <c r="IV8" i="18"/>
  <c r="IV6" i="18"/>
  <c r="IV5" i="18"/>
  <c r="IV4" i="18"/>
  <c r="PI4" i="18" l="1"/>
  <c r="PA16" i="18"/>
  <c r="OS21" i="18"/>
  <c r="OK32" i="18"/>
  <c r="QW38" i="18"/>
  <c r="RE37" i="18"/>
  <c r="IV32" i="18"/>
  <c r="IV16" i="18"/>
  <c r="IM32" i="18"/>
  <c r="IL32" i="18"/>
  <c r="IK32" i="18"/>
  <c r="IJ32" i="18"/>
  <c r="IH32" i="18"/>
  <c r="IN31" i="18"/>
  <c r="IN30" i="18"/>
  <c r="IN28" i="18"/>
  <c r="IN27" i="18"/>
  <c r="IN26" i="18"/>
  <c r="IN25" i="18"/>
  <c r="IN24" i="18"/>
  <c r="IN23" i="18"/>
  <c r="IN22" i="18"/>
  <c r="IN21" i="18"/>
  <c r="IM16" i="18"/>
  <c r="IL16" i="18"/>
  <c r="IK16" i="18"/>
  <c r="IJ16" i="18"/>
  <c r="IH16" i="18"/>
  <c r="IN15" i="18"/>
  <c r="IN14" i="18"/>
  <c r="IN13" i="18"/>
  <c r="IN12" i="18"/>
  <c r="IN11" i="18"/>
  <c r="IN10" i="18"/>
  <c r="IN8" i="18"/>
  <c r="IN6" i="18"/>
  <c r="IN5" i="18"/>
  <c r="IN4" i="18"/>
  <c r="RE38" i="18" l="1"/>
  <c r="RM37" i="18"/>
  <c r="PA21" i="18"/>
  <c r="OS32" i="18"/>
  <c r="PI16" i="18"/>
  <c r="PQ4" i="18"/>
  <c r="IN32" i="18"/>
  <c r="IN16" i="18"/>
  <c r="PI21" i="18" l="1"/>
  <c r="PA32" i="18"/>
  <c r="RM38" i="18"/>
  <c r="RU37" i="18"/>
  <c r="PQ16" i="18"/>
  <c r="PY4" i="18"/>
  <c r="IE32" i="18"/>
  <c r="ID32" i="18"/>
  <c r="IC32" i="18"/>
  <c r="IB32" i="18"/>
  <c r="HZ32" i="18"/>
  <c r="IF31" i="18"/>
  <c r="IF30" i="18"/>
  <c r="IF28" i="18"/>
  <c r="IF27" i="18"/>
  <c r="IF26" i="18"/>
  <c r="IF25" i="18"/>
  <c r="IF24" i="18"/>
  <c r="IF23" i="18"/>
  <c r="IF22" i="18"/>
  <c r="IF21" i="18"/>
  <c r="IE16" i="18"/>
  <c r="ID16" i="18"/>
  <c r="IC16" i="18"/>
  <c r="IB16" i="18"/>
  <c r="HZ16" i="18"/>
  <c r="IF15" i="18"/>
  <c r="IF14" i="18"/>
  <c r="IF13" i="18"/>
  <c r="IF12" i="18"/>
  <c r="IF11" i="18"/>
  <c r="IF10" i="18"/>
  <c r="IF8" i="18"/>
  <c r="IF6" i="18"/>
  <c r="IF5" i="18"/>
  <c r="IF4" i="18"/>
  <c r="RU38" i="18" l="1"/>
  <c r="SC37" i="18"/>
  <c r="PY16" i="18"/>
  <c r="QG4" i="18"/>
  <c r="PQ21" i="18"/>
  <c r="PI32" i="18"/>
  <c r="IF32" i="18"/>
  <c r="IF16" i="18"/>
  <c r="HW32" i="18"/>
  <c r="HV32" i="18"/>
  <c r="HU32" i="18"/>
  <c r="HT32" i="18"/>
  <c r="HR32" i="18"/>
  <c r="HX31" i="18"/>
  <c r="HX30" i="18"/>
  <c r="HX28" i="18"/>
  <c r="HX27" i="18"/>
  <c r="HX26" i="18"/>
  <c r="HX25" i="18"/>
  <c r="HX24" i="18"/>
  <c r="HX23" i="18"/>
  <c r="HX22" i="18"/>
  <c r="HX21" i="18"/>
  <c r="HW16" i="18"/>
  <c r="HV16" i="18"/>
  <c r="HU16" i="18"/>
  <c r="HT16" i="18"/>
  <c r="HR16" i="18"/>
  <c r="HX15" i="18"/>
  <c r="HX14" i="18"/>
  <c r="HX13" i="18"/>
  <c r="HX12" i="18"/>
  <c r="HX11" i="18"/>
  <c r="HX10" i="18"/>
  <c r="HX8" i="18"/>
  <c r="HX6" i="18"/>
  <c r="HX5" i="18"/>
  <c r="HX4" i="18"/>
  <c r="SC38" i="18" l="1"/>
  <c r="QG16" i="18"/>
  <c r="QO4" i="18"/>
  <c r="PQ32" i="18"/>
  <c r="PY21" i="18"/>
  <c r="HX32" i="18"/>
  <c r="HX16" i="18"/>
  <c r="HO32" i="18"/>
  <c r="HN32" i="18"/>
  <c r="HM32" i="18"/>
  <c r="HL32" i="18"/>
  <c r="HJ32" i="18"/>
  <c r="HP31" i="18"/>
  <c r="HP30" i="18"/>
  <c r="HP28" i="18"/>
  <c r="HP27" i="18"/>
  <c r="HP26" i="18"/>
  <c r="HP25" i="18"/>
  <c r="HP24" i="18"/>
  <c r="HP23" i="18"/>
  <c r="HP22" i="18"/>
  <c r="HP21" i="18"/>
  <c r="HO16" i="18"/>
  <c r="HN16" i="18"/>
  <c r="HM16" i="18"/>
  <c r="HL16" i="18"/>
  <c r="HJ16" i="18"/>
  <c r="HP15" i="18"/>
  <c r="HP14" i="18"/>
  <c r="HP13" i="18"/>
  <c r="HP12" i="18"/>
  <c r="HP11" i="18"/>
  <c r="HP10" i="18"/>
  <c r="HP8" i="18"/>
  <c r="HP6" i="18"/>
  <c r="HP5" i="18"/>
  <c r="HP4" i="18"/>
  <c r="QO16" i="18" l="1"/>
  <c r="QW4" i="18"/>
  <c r="QG21" i="18"/>
  <c r="PY32" i="18"/>
  <c r="HP32" i="18"/>
  <c r="HP16" i="18"/>
  <c r="FM32" i="18"/>
  <c r="FM16" i="18"/>
  <c r="FT4" i="18"/>
  <c r="FU4" i="18" s="1"/>
  <c r="HG32" i="18"/>
  <c r="HF32" i="18"/>
  <c r="HE32" i="18"/>
  <c r="HD32" i="18"/>
  <c r="HB32" i="18"/>
  <c r="HH31" i="18"/>
  <c r="HH30" i="18"/>
  <c r="HH28" i="18"/>
  <c r="HH27" i="18"/>
  <c r="HH26" i="18"/>
  <c r="HH25" i="18"/>
  <c r="HH24" i="18"/>
  <c r="HH23" i="18"/>
  <c r="HH22" i="18"/>
  <c r="HH21" i="18"/>
  <c r="HG16" i="18"/>
  <c r="HF16" i="18"/>
  <c r="HE16" i="18"/>
  <c r="HD16" i="18"/>
  <c r="HB16" i="18"/>
  <c r="HH15" i="18"/>
  <c r="HH14" i="18"/>
  <c r="HH13" i="18"/>
  <c r="HH12" i="18"/>
  <c r="HH11" i="18"/>
  <c r="HH10" i="18"/>
  <c r="HH8" i="18"/>
  <c r="HH6" i="18"/>
  <c r="HH5" i="18"/>
  <c r="HH4" i="18"/>
  <c r="RE4" i="18" l="1"/>
  <c r="QW16" i="18"/>
  <c r="QO21" i="18"/>
  <c r="QG32" i="18"/>
  <c r="HH32" i="18"/>
  <c r="HH16" i="18"/>
  <c r="GY32" i="18"/>
  <c r="GX32" i="18"/>
  <c r="GW32" i="18"/>
  <c r="GV32" i="18"/>
  <c r="GT32" i="18"/>
  <c r="GZ31" i="18"/>
  <c r="GZ30" i="18"/>
  <c r="GZ28" i="18"/>
  <c r="GZ27" i="18"/>
  <c r="GZ26" i="18"/>
  <c r="GZ25" i="18"/>
  <c r="GZ24" i="18"/>
  <c r="GZ23" i="18"/>
  <c r="GZ22" i="18"/>
  <c r="GZ21" i="18"/>
  <c r="GY16" i="18"/>
  <c r="GX16" i="18"/>
  <c r="GW16" i="18"/>
  <c r="GV16" i="18"/>
  <c r="GT16" i="18"/>
  <c r="GZ15" i="18"/>
  <c r="GZ14" i="18"/>
  <c r="GZ13" i="18"/>
  <c r="GZ12" i="18"/>
  <c r="GZ11" i="18"/>
  <c r="GZ10" i="18"/>
  <c r="GZ8" i="18"/>
  <c r="GZ6" i="18"/>
  <c r="GZ5" i="18"/>
  <c r="GZ4" i="18"/>
  <c r="QW21" i="18" l="1"/>
  <c r="QO32" i="18"/>
  <c r="RM4" i="18"/>
  <c r="RE16" i="18"/>
  <c r="GZ16" i="18"/>
  <c r="GZ32" i="18"/>
  <c r="GQ32" i="18"/>
  <c r="GP32" i="18"/>
  <c r="GO32" i="18"/>
  <c r="GN32" i="18"/>
  <c r="GL32" i="18"/>
  <c r="GR31" i="18"/>
  <c r="GR30" i="18"/>
  <c r="GR28" i="18"/>
  <c r="GR27" i="18"/>
  <c r="GR26" i="18"/>
  <c r="GR25" i="18"/>
  <c r="GR24" i="18"/>
  <c r="GR23" i="18"/>
  <c r="GR22" i="18"/>
  <c r="GR21" i="18"/>
  <c r="GQ16" i="18"/>
  <c r="GP16" i="18"/>
  <c r="GO16" i="18"/>
  <c r="GN16" i="18"/>
  <c r="GL16" i="18"/>
  <c r="GR15" i="18"/>
  <c r="GR14" i="18"/>
  <c r="GR13" i="18"/>
  <c r="GR12" i="18"/>
  <c r="GR11" i="18"/>
  <c r="GR10" i="18"/>
  <c r="GR8" i="18"/>
  <c r="GR6" i="18"/>
  <c r="GR5" i="18"/>
  <c r="GR4" i="18"/>
  <c r="RM16" i="18" l="1"/>
  <c r="RU4" i="18"/>
  <c r="RE21" i="18"/>
  <c r="QW32" i="18"/>
  <c r="GR32" i="18"/>
  <c r="GR16" i="18"/>
  <c r="GI32" i="18"/>
  <c r="GH32" i="18"/>
  <c r="GG32" i="18"/>
  <c r="GF32" i="18"/>
  <c r="GD32" i="18"/>
  <c r="GJ31" i="18"/>
  <c r="GJ30" i="18"/>
  <c r="GJ28" i="18"/>
  <c r="GJ27" i="18"/>
  <c r="GJ26" i="18"/>
  <c r="GJ25" i="18"/>
  <c r="GJ24" i="18"/>
  <c r="GJ23" i="18"/>
  <c r="GJ22" i="18"/>
  <c r="GJ21" i="18"/>
  <c r="GI16" i="18"/>
  <c r="GH16" i="18"/>
  <c r="GG16" i="18"/>
  <c r="GF16" i="18"/>
  <c r="GD16" i="18"/>
  <c r="GJ15" i="18"/>
  <c r="GJ14" i="18"/>
  <c r="GJ13" i="18"/>
  <c r="GJ12" i="18"/>
  <c r="GJ11" i="18"/>
  <c r="GJ10" i="18"/>
  <c r="GJ8" i="18"/>
  <c r="GJ6" i="18"/>
  <c r="GJ5" i="18"/>
  <c r="GJ4" i="18"/>
  <c r="RM21" i="18" l="1"/>
  <c r="RE32" i="18"/>
  <c r="RU16" i="18"/>
  <c r="SC4" i="18"/>
  <c r="GJ32" i="18"/>
  <c r="GJ16" i="18"/>
  <c r="GA32" i="18"/>
  <c r="FZ32" i="18"/>
  <c r="FY32" i="18"/>
  <c r="FX32" i="18"/>
  <c r="FV32" i="18"/>
  <c r="GB31" i="18"/>
  <c r="GB30" i="18"/>
  <c r="GB28" i="18"/>
  <c r="GB27" i="18"/>
  <c r="GB26" i="18"/>
  <c r="GB25" i="18"/>
  <c r="GB24" i="18"/>
  <c r="GB23" i="18"/>
  <c r="GB22" i="18"/>
  <c r="GB21" i="18"/>
  <c r="GA16" i="18"/>
  <c r="FZ16" i="18"/>
  <c r="FY16" i="18"/>
  <c r="FX16" i="18"/>
  <c r="FV16" i="18"/>
  <c r="GB15" i="18"/>
  <c r="GB14" i="18"/>
  <c r="GB13" i="18"/>
  <c r="GB12" i="18"/>
  <c r="GB11" i="18"/>
  <c r="GB10" i="18"/>
  <c r="GB8" i="18"/>
  <c r="GB6" i="18"/>
  <c r="GB5" i="18"/>
  <c r="GB4" i="18"/>
  <c r="GC4" i="18" s="1"/>
  <c r="GK4" i="18" s="1"/>
  <c r="SC16" i="18" l="1"/>
  <c r="RM32" i="18"/>
  <c r="RU21" i="18"/>
  <c r="GB16" i="18"/>
  <c r="GB32" i="18"/>
  <c r="FS32" i="18"/>
  <c r="FR32" i="18"/>
  <c r="FQ32" i="18"/>
  <c r="FP32" i="18"/>
  <c r="FN32" i="18"/>
  <c r="FT31" i="18"/>
  <c r="FU31" i="18" s="1"/>
  <c r="FT30" i="18"/>
  <c r="FU30" i="18" s="1"/>
  <c r="FT28" i="18"/>
  <c r="FU28" i="18" s="1"/>
  <c r="FT27" i="18"/>
  <c r="FU27" i="18" s="1"/>
  <c r="FT26" i="18"/>
  <c r="FU26" i="18" s="1"/>
  <c r="FT25" i="18"/>
  <c r="FU25" i="18" s="1"/>
  <c r="FT24" i="18"/>
  <c r="FU24" i="18" s="1"/>
  <c r="FT23" i="18"/>
  <c r="FU23" i="18" s="1"/>
  <c r="FT22" i="18"/>
  <c r="FU22" i="18" s="1"/>
  <c r="FT21" i="18"/>
  <c r="FU21" i="18" s="1"/>
  <c r="FS16" i="18"/>
  <c r="FR16" i="18"/>
  <c r="FQ16" i="18"/>
  <c r="FP16" i="18"/>
  <c r="FN16" i="18"/>
  <c r="FT15" i="18"/>
  <c r="FU15" i="18" s="1"/>
  <c r="FT14" i="18"/>
  <c r="FU14" i="18" s="1"/>
  <c r="FT13" i="18"/>
  <c r="FU13" i="18" s="1"/>
  <c r="FT12" i="18"/>
  <c r="FU12" i="18" s="1"/>
  <c r="FT11" i="18"/>
  <c r="FU11" i="18" s="1"/>
  <c r="FT10" i="18"/>
  <c r="FU10" i="18" s="1"/>
  <c r="FT8" i="18"/>
  <c r="FU8" i="18" s="1"/>
  <c r="FT6" i="18"/>
  <c r="FU6" i="18" s="1"/>
  <c r="FT5" i="18"/>
  <c r="FU5" i="18" s="1"/>
  <c r="SC21" i="18" l="1"/>
  <c r="RU32" i="18"/>
  <c r="FU16" i="18"/>
  <c r="FT32" i="18"/>
  <c r="FT16" i="18"/>
  <c r="FJ32" i="18"/>
  <c r="FI32" i="18"/>
  <c r="FH32" i="18"/>
  <c r="FG32" i="18"/>
  <c r="FF32" i="18"/>
  <c r="FK31" i="18"/>
  <c r="FK30" i="18"/>
  <c r="FK28" i="18"/>
  <c r="FK27" i="18"/>
  <c r="FK26" i="18"/>
  <c r="FK25" i="18"/>
  <c r="FK24" i="18"/>
  <c r="FK23" i="18"/>
  <c r="FK22" i="18"/>
  <c r="FK21" i="18"/>
  <c r="FJ16" i="18"/>
  <c r="FI16" i="18"/>
  <c r="FH16" i="18"/>
  <c r="FG16" i="18"/>
  <c r="FF16" i="18"/>
  <c r="FK15" i="18"/>
  <c r="FK14" i="18"/>
  <c r="FK13" i="18"/>
  <c r="FK12" i="18"/>
  <c r="FK11" i="18"/>
  <c r="FK10" i="18"/>
  <c r="FK8" i="18"/>
  <c r="FK6" i="18"/>
  <c r="FK5" i="18"/>
  <c r="FK4" i="18"/>
  <c r="SC32" i="18" l="1"/>
  <c r="FK16" i="18"/>
  <c r="FK32" i="18"/>
  <c r="FC32" i="18"/>
  <c r="FB32" i="18"/>
  <c r="FA32" i="18"/>
  <c r="EZ32" i="18"/>
  <c r="EY32" i="18"/>
  <c r="FD31" i="18"/>
  <c r="FD30" i="18"/>
  <c r="FD28" i="18"/>
  <c r="FD27" i="18"/>
  <c r="FD26" i="18"/>
  <c r="FD25" i="18"/>
  <c r="FD24" i="18"/>
  <c r="FD23" i="18"/>
  <c r="FD22" i="18"/>
  <c r="FD21" i="18"/>
  <c r="FC16" i="18"/>
  <c r="FB16" i="18"/>
  <c r="FA16" i="18"/>
  <c r="EZ16" i="18"/>
  <c r="EY16" i="18"/>
  <c r="FD15" i="18"/>
  <c r="FD14" i="18"/>
  <c r="FD13" i="18"/>
  <c r="FD12" i="18"/>
  <c r="FD11" i="18"/>
  <c r="FD10" i="18"/>
  <c r="FD8" i="18"/>
  <c r="FD6" i="18"/>
  <c r="FD5" i="18"/>
  <c r="FD4" i="18"/>
  <c r="FD16" i="18" l="1"/>
  <c r="FD32" i="18"/>
  <c r="ET16" i="18"/>
  <c r="EV16" i="18"/>
  <c r="ET32" i="18"/>
  <c r="EV32" i="18"/>
  <c r="EU32" i="18"/>
  <c r="ES32" i="18"/>
  <c r="ER32" i="18"/>
  <c r="EW31" i="18"/>
  <c r="EW30" i="18"/>
  <c r="EW28" i="18"/>
  <c r="EW27" i="18"/>
  <c r="EW26" i="18"/>
  <c r="EW25" i="18"/>
  <c r="EW24" i="18"/>
  <c r="EW23" i="18"/>
  <c r="EW22" i="18"/>
  <c r="EW21" i="18"/>
  <c r="EU16" i="18"/>
  <c r="ES16" i="18"/>
  <c r="ER16" i="18"/>
  <c r="EW15" i="18"/>
  <c r="EW14" i="18"/>
  <c r="EW13" i="18"/>
  <c r="EW12" i="18"/>
  <c r="EW11" i="18"/>
  <c r="EW10" i="18"/>
  <c r="EW8" i="18"/>
  <c r="EW6" i="18"/>
  <c r="EW5" i="18"/>
  <c r="EW4" i="18"/>
  <c r="EW32" i="18" l="1"/>
  <c r="EW16" i="18"/>
  <c r="EM32" i="18"/>
  <c r="EO32" i="18"/>
  <c r="EN32" i="18"/>
  <c r="EL32" i="18"/>
  <c r="EK32" i="18"/>
  <c r="EP31" i="18"/>
  <c r="EP30" i="18"/>
  <c r="EP28" i="18"/>
  <c r="EP27" i="18"/>
  <c r="EP26" i="18"/>
  <c r="EP25" i="18"/>
  <c r="EP24" i="18"/>
  <c r="EP23" i="18"/>
  <c r="EP22" i="18"/>
  <c r="EP21" i="18"/>
  <c r="EO16" i="18"/>
  <c r="EN16" i="18"/>
  <c r="EM16" i="18"/>
  <c r="EL16" i="18"/>
  <c r="EK16" i="18"/>
  <c r="EP15" i="18"/>
  <c r="EP14" i="18"/>
  <c r="EP13" i="18"/>
  <c r="EP12" i="18"/>
  <c r="EP11" i="18"/>
  <c r="EP10" i="18"/>
  <c r="EP8" i="18"/>
  <c r="EP6" i="18"/>
  <c r="EP5" i="18"/>
  <c r="EP4" i="18"/>
  <c r="EP16" i="18" l="1"/>
  <c r="EP32" i="18"/>
  <c r="EH32" i="18"/>
  <c r="EG32" i="18"/>
  <c r="EF32" i="18"/>
  <c r="EE32" i="18"/>
  <c r="ED32" i="18"/>
  <c r="EI31" i="18"/>
  <c r="EI30" i="18"/>
  <c r="EI28" i="18"/>
  <c r="EI27" i="18"/>
  <c r="EI26" i="18"/>
  <c r="EI25" i="18"/>
  <c r="EI24" i="18"/>
  <c r="EI23" i="18"/>
  <c r="EI22" i="18"/>
  <c r="EI21" i="18"/>
  <c r="EH16" i="18"/>
  <c r="EG16" i="18"/>
  <c r="EF16" i="18"/>
  <c r="EE16" i="18"/>
  <c r="ED16" i="18"/>
  <c r="EI15" i="18"/>
  <c r="EI14" i="18"/>
  <c r="EI13" i="18"/>
  <c r="EI12" i="18"/>
  <c r="EI11" i="18"/>
  <c r="EI10" i="18"/>
  <c r="EI8" i="18"/>
  <c r="EI6" i="18"/>
  <c r="EI5" i="18"/>
  <c r="EI4" i="18"/>
  <c r="EI16" i="18" l="1"/>
  <c r="EI32" i="18"/>
  <c r="EA32" i="18"/>
  <c r="DZ32" i="18"/>
  <c r="DY32" i="18"/>
  <c r="DX32" i="18"/>
  <c r="DW32" i="18"/>
  <c r="EB31" i="18"/>
  <c r="EB30" i="18"/>
  <c r="EB28" i="18"/>
  <c r="EB27" i="18"/>
  <c r="EB26" i="18"/>
  <c r="EB25" i="18"/>
  <c r="EB24" i="18"/>
  <c r="EB23" i="18"/>
  <c r="EB22" i="18"/>
  <c r="EB21" i="18"/>
  <c r="EA16" i="18"/>
  <c r="DZ16" i="18"/>
  <c r="DY16" i="18"/>
  <c r="DX16" i="18"/>
  <c r="DW16" i="18"/>
  <c r="EB15" i="18"/>
  <c r="EB14" i="18"/>
  <c r="EB13" i="18"/>
  <c r="EB12" i="18"/>
  <c r="EB11" i="18"/>
  <c r="EB10" i="18"/>
  <c r="EB8" i="18"/>
  <c r="EB6" i="18"/>
  <c r="EB5" i="18"/>
  <c r="EB4" i="18"/>
  <c r="EB16" i="18" l="1"/>
  <c r="EB32" i="18"/>
  <c r="DT32" i="18"/>
  <c r="DS32" i="18"/>
  <c r="DQ32" i="18"/>
  <c r="DP32" i="18"/>
  <c r="DU31" i="18"/>
  <c r="DU30" i="18"/>
  <c r="DU28" i="18"/>
  <c r="DU27" i="18"/>
  <c r="DU26" i="18"/>
  <c r="DU25" i="18"/>
  <c r="DU24" i="18"/>
  <c r="DU23" i="18"/>
  <c r="DU22" i="18"/>
  <c r="DR32" i="18"/>
  <c r="DT16" i="18"/>
  <c r="DS16" i="18"/>
  <c r="DR16" i="18"/>
  <c r="DQ16" i="18"/>
  <c r="DP16" i="18"/>
  <c r="DU15" i="18"/>
  <c r="DU14" i="18"/>
  <c r="DU13" i="18"/>
  <c r="DU12" i="18"/>
  <c r="DU11" i="18"/>
  <c r="DU10" i="18"/>
  <c r="DU8" i="18"/>
  <c r="DU6" i="18"/>
  <c r="DU5" i="18"/>
  <c r="DU4" i="18"/>
  <c r="DU16" i="18" l="1"/>
  <c r="DU21" i="18"/>
  <c r="DK21" i="18"/>
  <c r="DN21" i="18" s="1"/>
  <c r="DM32" i="18"/>
  <c r="DL32" i="18"/>
  <c r="DJ32" i="18"/>
  <c r="DI32" i="18"/>
  <c r="DN31" i="18"/>
  <c r="DN30" i="18"/>
  <c r="DN28" i="18"/>
  <c r="DN27" i="18"/>
  <c r="DN26" i="18"/>
  <c r="DN25" i="18"/>
  <c r="DN24" i="18"/>
  <c r="DN23" i="18"/>
  <c r="DN22" i="18"/>
  <c r="DM16" i="18"/>
  <c r="DL16" i="18"/>
  <c r="DK16" i="18"/>
  <c r="DJ16" i="18"/>
  <c r="DI16" i="18"/>
  <c r="DN15" i="18"/>
  <c r="DN14" i="18"/>
  <c r="DN13" i="18"/>
  <c r="DN12" i="18"/>
  <c r="DN11" i="18"/>
  <c r="DN10" i="18"/>
  <c r="DN8" i="18"/>
  <c r="DN6" i="18"/>
  <c r="DN5" i="18"/>
  <c r="DN4" i="18"/>
  <c r="DU32" i="18" l="1"/>
  <c r="DK32" i="18"/>
  <c r="DN16" i="18"/>
  <c r="DN32" i="18"/>
  <c r="DF32" i="18"/>
  <c r="DE32" i="18"/>
  <c r="DD32" i="18"/>
  <c r="DC32" i="18"/>
  <c r="DB32" i="18"/>
  <c r="DG31" i="18"/>
  <c r="DG30" i="18"/>
  <c r="DG28" i="18"/>
  <c r="DG27" i="18"/>
  <c r="DG26" i="18"/>
  <c r="DG25" i="18"/>
  <c r="DG24" i="18"/>
  <c r="DG23" i="18"/>
  <c r="DG22" i="18"/>
  <c r="DG21" i="18"/>
  <c r="DF16" i="18"/>
  <c r="DE16" i="18"/>
  <c r="DD16" i="18"/>
  <c r="DC16" i="18"/>
  <c r="DB16" i="18"/>
  <c r="DG15" i="18"/>
  <c r="DG14" i="18"/>
  <c r="DG13" i="18"/>
  <c r="DG12" i="18"/>
  <c r="DG11" i="18"/>
  <c r="DG10" i="18"/>
  <c r="DG8" i="18"/>
  <c r="DG6" i="18"/>
  <c r="DG5" i="18"/>
  <c r="DG4" i="18"/>
  <c r="DG32" i="18" l="1"/>
  <c r="DG16" i="18"/>
  <c r="CY32" i="18"/>
  <c r="CX32" i="18"/>
  <c r="CW32" i="18"/>
  <c r="CV32" i="18"/>
  <c r="CU32" i="18"/>
  <c r="CZ31" i="18"/>
  <c r="CZ30" i="18"/>
  <c r="CZ28" i="18"/>
  <c r="CZ27" i="18"/>
  <c r="CZ26" i="18"/>
  <c r="CZ25" i="18"/>
  <c r="CZ24" i="18"/>
  <c r="CZ23" i="18"/>
  <c r="CZ22" i="18"/>
  <c r="CZ21" i="18"/>
  <c r="CX16" i="18"/>
  <c r="CW16" i="18"/>
  <c r="CV16" i="18"/>
  <c r="CU16" i="18"/>
  <c r="CZ15" i="18"/>
  <c r="CZ14" i="18"/>
  <c r="CZ13" i="18"/>
  <c r="CZ12" i="18"/>
  <c r="CZ11" i="18"/>
  <c r="CZ10" i="18"/>
  <c r="CZ8" i="18"/>
  <c r="CZ6" i="18"/>
  <c r="CZ5" i="18"/>
  <c r="CY16" i="18"/>
  <c r="CZ32" i="18" l="1"/>
  <c r="CZ4" i="18"/>
  <c r="CR4" i="18"/>
  <c r="CS4" i="18" s="1"/>
  <c r="CR32" i="18"/>
  <c r="CQ32" i="18"/>
  <c r="CP32" i="18"/>
  <c r="CO32" i="18"/>
  <c r="CN32" i="18"/>
  <c r="CS31" i="18"/>
  <c r="CS30" i="18"/>
  <c r="CS28" i="18"/>
  <c r="CS27" i="18"/>
  <c r="CS26" i="18"/>
  <c r="CS25" i="18"/>
  <c r="CS24" i="18"/>
  <c r="CS23" i="18"/>
  <c r="CS22" i="18"/>
  <c r="CS21" i="18"/>
  <c r="CQ16" i="18"/>
  <c r="CP16" i="18"/>
  <c r="CO16" i="18"/>
  <c r="CN16" i="18"/>
  <c r="CS15" i="18"/>
  <c r="CS14" i="18"/>
  <c r="CS13" i="18"/>
  <c r="CS12" i="18"/>
  <c r="CS11" i="18"/>
  <c r="CS10" i="18"/>
  <c r="CS8" i="18"/>
  <c r="CS6" i="18"/>
  <c r="CS5" i="18"/>
  <c r="CZ16" i="18" l="1"/>
  <c r="CR16" i="18"/>
  <c r="CS32" i="18"/>
  <c r="CS16" i="18"/>
  <c r="CK32" i="18" l="1"/>
  <c r="CJ32" i="18"/>
  <c r="CI32" i="18"/>
  <c r="CH32" i="18"/>
  <c r="CG32" i="18"/>
  <c r="CL31" i="18"/>
  <c r="CL30" i="18"/>
  <c r="CL28" i="18"/>
  <c r="CL27" i="18"/>
  <c r="CL26" i="18"/>
  <c r="CL25" i="18"/>
  <c r="CL24" i="18"/>
  <c r="CL23" i="18"/>
  <c r="CL22" i="18"/>
  <c r="CL21" i="18"/>
  <c r="CJ16" i="18"/>
  <c r="CI16" i="18"/>
  <c r="CH16" i="18"/>
  <c r="CG16" i="18"/>
  <c r="CL15" i="18"/>
  <c r="CL14" i="18"/>
  <c r="CL13" i="18"/>
  <c r="CL12" i="18"/>
  <c r="CL11" i="18"/>
  <c r="CL10" i="18"/>
  <c r="CL8" i="18"/>
  <c r="CL6" i="18"/>
  <c r="CL5" i="18"/>
  <c r="CK16" i="18"/>
  <c r="CL32" i="18" l="1"/>
  <c r="CL4" i="18"/>
  <c r="CD4" i="18"/>
  <c r="CD16" i="18" s="1"/>
  <c r="CD32" i="18"/>
  <c r="CC32" i="18"/>
  <c r="CB32" i="18"/>
  <c r="CA32" i="18"/>
  <c r="BZ32" i="18"/>
  <c r="CE31" i="18"/>
  <c r="CE30" i="18"/>
  <c r="CE28" i="18"/>
  <c r="CE27" i="18"/>
  <c r="CE26" i="18"/>
  <c r="CE25" i="18"/>
  <c r="CE24" i="18"/>
  <c r="CE23" i="18"/>
  <c r="CE22" i="18"/>
  <c r="CE21" i="18"/>
  <c r="CC16" i="18"/>
  <c r="CB16" i="18"/>
  <c r="CA16" i="18"/>
  <c r="BZ16" i="18"/>
  <c r="CE15" i="18"/>
  <c r="CE14" i="18"/>
  <c r="CE13" i="18"/>
  <c r="CE12" i="18"/>
  <c r="CE11" i="18"/>
  <c r="CE10" i="18"/>
  <c r="CE8" i="18"/>
  <c r="CE6" i="18"/>
  <c r="CE5" i="18"/>
  <c r="CL16" i="18" l="1"/>
  <c r="CE32" i="18"/>
  <c r="CE4" i="18"/>
  <c r="BW4" i="18"/>
  <c r="BX4" i="18" s="1"/>
  <c r="BW32" i="18"/>
  <c r="BV32" i="18"/>
  <c r="BU32" i="18"/>
  <c r="BT32" i="18"/>
  <c r="BS32" i="18"/>
  <c r="BX31" i="18"/>
  <c r="BX30" i="18"/>
  <c r="BX28" i="18"/>
  <c r="BX27" i="18"/>
  <c r="BX26" i="18"/>
  <c r="BX25" i="18"/>
  <c r="BX24" i="18"/>
  <c r="BX23" i="18"/>
  <c r="BX22" i="18"/>
  <c r="BX21" i="18"/>
  <c r="BV16" i="18"/>
  <c r="BU16" i="18"/>
  <c r="BT16" i="18"/>
  <c r="BS16" i="18"/>
  <c r="BX15" i="18"/>
  <c r="BX14" i="18"/>
  <c r="BX13" i="18"/>
  <c r="BX12" i="18"/>
  <c r="BX11" i="18"/>
  <c r="BX10" i="18"/>
  <c r="BX8" i="18"/>
  <c r="BX6" i="18"/>
  <c r="BX5" i="18"/>
  <c r="CE16" i="18" l="1"/>
  <c r="BW16" i="18"/>
  <c r="BX32" i="18"/>
  <c r="BX16" i="18"/>
  <c r="BP32" i="18"/>
  <c r="BO32" i="18"/>
  <c r="BN32" i="18"/>
  <c r="BM32" i="18"/>
  <c r="BL32" i="18"/>
  <c r="BQ31" i="18"/>
  <c r="BQ30" i="18"/>
  <c r="BQ28" i="18"/>
  <c r="BQ27" i="18"/>
  <c r="BQ26" i="18"/>
  <c r="BQ25" i="18"/>
  <c r="BQ24" i="18"/>
  <c r="BQ23" i="18"/>
  <c r="BQ22" i="18"/>
  <c r="BQ21" i="18"/>
  <c r="BP16" i="18"/>
  <c r="BO16" i="18"/>
  <c r="BN16" i="18"/>
  <c r="BM16" i="18"/>
  <c r="BL16" i="18"/>
  <c r="BQ15" i="18"/>
  <c r="BQ14" i="18"/>
  <c r="BQ13" i="18"/>
  <c r="BQ12" i="18"/>
  <c r="BQ11" i="18"/>
  <c r="BQ10" i="18"/>
  <c r="BQ8" i="18"/>
  <c r="BQ6" i="18"/>
  <c r="BQ5" i="18"/>
  <c r="BQ4" i="18"/>
  <c r="BQ32" i="18" l="1"/>
  <c r="BQ16" i="18"/>
  <c r="BJ4" i="18"/>
  <c r="BI32" i="18"/>
  <c r="BH32" i="18"/>
  <c r="BG32" i="18"/>
  <c r="BF32" i="18"/>
  <c r="BE32" i="18"/>
  <c r="BJ31" i="18"/>
  <c r="BJ30" i="18"/>
  <c r="BJ28" i="18"/>
  <c r="BJ27" i="18"/>
  <c r="BJ26" i="18"/>
  <c r="BJ25" i="18"/>
  <c r="BJ24" i="18"/>
  <c r="BJ23" i="18"/>
  <c r="BJ22" i="18"/>
  <c r="BJ21" i="18"/>
  <c r="BI16" i="18"/>
  <c r="BH16" i="18"/>
  <c r="BG16" i="18"/>
  <c r="BF16" i="18"/>
  <c r="BE16" i="18"/>
  <c r="BJ15" i="18"/>
  <c r="BJ14" i="18"/>
  <c r="BJ13" i="18"/>
  <c r="BJ12" i="18"/>
  <c r="BJ11" i="18"/>
  <c r="BJ10" i="18"/>
  <c r="BJ8" i="18"/>
  <c r="BJ6" i="18"/>
  <c r="BJ5" i="18"/>
  <c r="BJ32" i="18" l="1"/>
  <c r="BJ16" i="18"/>
  <c r="BB32" i="18"/>
  <c r="BA32" i="18"/>
  <c r="AZ32" i="18"/>
  <c r="AY32" i="18"/>
  <c r="AX32" i="18"/>
  <c r="BC31" i="18"/>
  <c r="BC30" i="18"/>
  <c r="BC28" i="18"/>
  <c r="BC27" i="18"/>
  <c r="BC26" i="18"/>
  <c r="BC25" i="18"/>
  <c r="BC24" i="18"/>
  <c r="BC23" i="18"/>
  <c r="BC22" i="18"/>
  <c r="BC21" i="18"/>
  <c r="BB16" i="18"/>
  <c r="BA16" i="18"/>
  <c r="AZ16" i="18"/>
  <c r="AY16" i="18"/>
  <c r="AX16" i="18"/>
  <c r="BC15" i="18"/>
  <c r="BC14" i="18"/>
  <c r="BC13" i="18"/>
  <c r="BC12" i="18"/>
  <c r="BC11" i="18"/>
  <c r="BC10" i="18"/>
  <c r="BC8" i="18"/>
  <c r="BC6" i="18"/>
  <c r="BC5" i="18"/>
  <c r="BC4" i="18"/>
  <c r="BC32" i="18" l="1"/>
  <c r="BC16" i="18"/>
  <c r="AU32" i="18" l="1"/>
  <c r="AT32" i="18"/>
  <c r="AS32" i="18"/>
  <c r="AR32" i="18"/>
  <c r="AQ32" i="18"/>
  <c r="AV31" i="18"/>
  <c r="AV30" i="18"/>
  <c r="AV28" i="18"/>
  <c r="AV27" i="18"/>
  <c r="AV26" i="18"/>
  <c r="AV25" i="18"/>
  <c r="AV24" i="18"/>
  <c r="AV23" i="18"/>
  <c r="AV22" i="18"/>
  <c r="AV21" i="18"/>
  <c r="AT16" i="18"/>
  <c r="AS16" i="18"/>
  <c r="AR16" i="18"/>
  <c r="AQ16" i="18"/>
  <c r="AV15" i="18"/>
  <c r="AV14" i="18"/>
  <c r="AV13" i="18"/>
  <c r="AV12" i="18"/>
  <c r="AV11" i="18"/>
  <c r="AV10" i="18"/>
  <c r="AV8" i="18"/>
  <c r="AV6" i="18"/>
  <c r="AV5" i="18"/>
  <c r="AU16" i="18"/>
  <c r="AV32" i="18" l="1"/>
  <c r="AV4" i="18"/>
  <c r="AO21" i="18"/>
  <c r="AO22" i="18"/>
  <c r="AO23" i="18"/>
  <c r="AO24" i="18"/>
  <c r="AO25" i="18"/>
  <c r="AO26" i="18"/>
  <c r="AO27" i="18"/>
  <c r="AO28" i="18"/>
  <c r="AO30" i="18"/>
  <c r="AO31" i="18"/>
  <c r="AO5" i="18"/>
  <c r="AO6" i="18"/>
  <c r="AO8" i="18"/>
  <c r="AO10" i="18"/>
  <c r="AO11" i="18"/>
  <c r="AO12" i="18"/>
  <c r="AO13" i="18"/>
  <c r="AO14" i="18"/>
  <c r="AN4" i="18"/>
  <c r="AN16" i="18" s="1"/>
  <c r="AK32" i="18"/>
  <c r="AK16" i="18"/>
  <c r="AN32" i="18"/>
  <c r="AM32" i="18"/>
  <c r="AJ32" i="18"/>
  <c r="AM16" i="18"/>
  <c r="AL16" i="18"/>
  <c r="AJ16" i="18"/>
  <c r="AO15" i="18"/>
  <c r="AO4" i="18" l="1"/>
  <c r="AO16" i="18" s="1"/>
  <c r="AV16" i="18"/>
  <c r="AO32" i="18"/>
  <c r="AL32" i="18"/>
  <c r="AE22" i="18"/>
  <c r="AE32" i="18" s="1"/>
  <c r="AG32" i="18"/>
  <c r="AF32" i="18"/>
  <c r="AC32" i="18"/>
  <c r="AH31" i="18"/>
  <c r="AI31" i="18" s="1"/>
  <c r="AP31" i="18" s="1"/>
  <c r="AW31" i="18" s="1"/>
  <c r="BD31" i="18" s="1"/>
  <c r="BK31" i="18" s="1"/>
  <c r="BR31" i="18" s="1"/>
  <c r="BY31" i="18" s="1"/>
  <c r="CF31" i="18" s="1"/>
  <c r="CM31" i="18" s="1"/>
  <c r="CT31" i="18" s="1"/>
  <c r="DA31" i="18" s="1"/>
  <c r="DH31" i="18" s="1"/>
  <c r="DO31" i="18" s="1"/>
  <c r="DV31" i="18" s="1"/>
  <c r="EC31" i="18" s="1"/>
  <c r="EJ31" i="18" s="1"/>
  <c r="EQ31" i="18" s="1"/>
  <c r="EX31" i="18" s="1"/>
  <c r="FE31" i="18" s="1"/>
  <c r="FL31" i="18" s="1"/>
  <c r="GC31" i="18" s="1"/>
  <c r="GK31" i="18" s="1"/>
  <c r="GS31" i="18" s="1"/>
  <c r="HA31" i="18" s="1"/>
  <c r="HI31" i="18" s="1"/>
  <c r="HQ31" i="18" s="1"/>
  <c r="HY31" i="18" s="1"/>
  <c r="IG31" i="18" s="1"/>
  <c r="IO31" i="18" s="1"/>
  <c r="IW31" i="18" s="1"/>
  <c r="JE31" i="18" s="1"/>
  <c r="JM31" i="18" s="1"/>
  <c r="JU31" i="18" s="1"/>
  <c r="KC31" i="18" s="1"/>
  <c r="KK31" i="18" s="1"/>
  <c r="KS31" i="18" s="1"/>
  <c r="LA31" i="18" s="1"/>
  <c r="LI31" i="18" s="1"/>
  <c r="AH30" i="18"/>
  <c r="AI30" i="18" s="1"/>
  <c r="AP30" i="18" s="1"/>
  <c r="AW30" i="18" s="1"/>
  <c r="BD30" i="18" s="1"/>
  <c r="BK30" i="18" s="1"/>
  <c r="BR30" i="18" s="1"/>
  <c r="BY30" i="18" s="1"/>
  <c r="CF30" i="18" s="1"/>
  <c r="CM30" i="18" s="1"/>
  <c r="CT30" i="18" s="1"/>
  <c r="DA30" i="18" s="1"/>
  <c r="DH30" i="18" s="1"/>
  <c r="DO30" i="18" s="1"/>
  <c r="DV30" i="18" s="1"/>
  <c r="EC30" i="18" s="1"/>
  <c r="EJ30" i="18" s="1"/>
  <c r="EQ30" i="18" s="1"/>
  <c r="EX30" i="18" s="1"/>
  <c r="FE30" i="18" s="1"/>
  <c r="FL30" i="18" s="1"/>
  <c r="GC30" i="18" s="1"/>
  <c r="GK30" i="18" s="1"/>
  <c r="GS30" i="18" s="1"/>
  <c r="HA30" i="18" s="1"/>
  <c r="HI30" i="18" s="1"/>
  <c r="HQ30" i="18" s="1"/>
  <c r="HY30" i="18" s="1"/>
  <c r="IG30" i="18" s="1"/>
  <c r="IO30" i="18" s="1"/>
  <c r="AH28" i="18"/>
  <c r="AI28" i="18" s="1"/>
  <c r="AP28" i="18" s="1"/>
  <c r="AW28" i="18" s="1"/>
  <c r="BD28" i="18" s="1"/>
  <c r="BK28" i="18" s="1"/>
  <c r="BR28" i="18" s="1"/>
  <c r="BY28" i="18" s="1"/>
  <c r="CF28" i="18" s="1"/>
  <c r="CM28" i="18" s="1"/>
  <c r="CT28" i="18" s="1"/>
  <c r="DA28" i="18" s="1"/>
  <c r="DH28" i="18" s="1"/>
  <c r="DO28" i="18" s="1"/>
  <c r="DV28" i="18" s="1"/>
  <c r="EC28" i="18" s="1"/>
  <c r="EJ28" i="18" s="1"/>
  <c r="EQ28" i="18" s="1"/>
  <c r="EX28" i="18" s="1"/>
  <c r="FE28" i="18" s="1"/>
  <c r="FL28" i="18" s="1"/>
  <c r="GC28" i="18" s="1"/>
  <c r="GK28" i="18" s="1"/>
  <c r="GS28" i="18" s="1"/>
  <c r="HA28" i="18" s="1"/>
  <c r="HI28" i="18" s="1"/>
  <c r="HQ28" i="18" s="1"/>
  <c r="HY28" i="18" s="1"/>
  <c r="IG28" i="18" s="1"/>
  <c r="IO28" i="18" s="1"/>
  <c r="IW28" i="18" s="1"/>
  <c r="JE28" i="18" s="1"/>
  <c r="JM28" i="18" s="1"/>
  <c r="JU28" i="18" s="1"/>
  <c r="KC28" i="18" s="1"/>
  <c r="KK28" i="18" s="1"/>
  <c r="KS28" i="18" s="1"/>
  <c r="LA28" i="18" s="1"/>
  <c r="LI28" i="18" s="1"/>
  <c r="AH27" i="18"/>
  <c r="AI27" i="18" s="1"/>
  <c r="AP27" i="18" s="1"/>
  <c r="AW27" i="18" s="1"/>
  <c r="BD27" i="18" s="1"/>
  <c r="BK27" i="18" s="1"/>
  <c r="BR27" i="18" s="1"/>
  <c r="BY27" i="18" s="1"/>
  <c r="CF27" i="18" s="1"/>
  <c r="CM27" i="18" s="1"/>
  <c r="CT27" i="18" s="1"/>
  <c r="DA27" i="18" s="1"/>
  <c r="DH27" i="18" s="1"/>
  <c r="DO27" i="18" s="1"/>
  <c r="DV27" i="18" s="1"/>
  <c r="EC27" i="18" s="1"/>
  <c r="EJ27" i="18" s="1"/>
  <c r="EQ27" i="18" s="1"/>
  <c r="EX27" i="18" s="1"/>
  <c r="FE27" i="18" s="1"/>
  <c r="FL27" i="18" s="1"/>
  <c r="GC27" i="18" s="1"/>
  <c r="GK27" i="18" s="1"/>
  <c r="GS27" i="18" s="1"/>
  <c r="HA27" i="18" s="1"/>
  <c r="HI27" i="18" s="1"/>
  <c r="HQ27" i="18" s="1"/>
  <c r="HY27" i="18" s="1"/>
  <c r="IG27" i="18" s="1"/>
  <c r="IO27" i="18" s="1"/>
  <c r="IW27" i="18" s="1"/>
  <c r="JE27" i="18" s="1"/>
  <c r="JM27" i="18" s="1"/>
  <c r="JU27" i="18" s="1"/>
  <c r="KC27" i="18" s="1"/>
  <c r="KK27" i="18" s="1"/>
  <c r="KS27" i="18" s="1"/>
  <c r="LA27" i="18" s="1"/>
  <c r="LI27" i="18" s="1"/>
  <c r="AH26" i="18"/>
  <c r="AI26" i="18" s="1"/>
  <c r="AP26" i="18" s="1"/>
  <c r="AW26" i="18" s="1"/>
  <c r="BD26" i="18" s="1"/>
  <c r="BK26" i="18" s="1"/>
  <c r="BR26" i="18" s="1"/>
  <c r="BY26" i="18" s="1"/>
  <c r="CF26" i="18" s="1"/>
  <c r="CM26" i="18" s="1"/>
  <c r="CT26" i="18" s="1"/>
  <c r="DA26" i="18" s="1"/>
  <c r="DH26" i="18" s="1"/>
  <c r="DO26" i="18" s="1"/>
  <c r="DV26" i="18" s="1"/>
  <c r="EC26" i="18" s="1"/>
  <c r="EJ26" i="18" s="1"/>
  <c r="EQ26" i="18" s="1"/>
  <c r="EX26" i="18" s="1"/>
  <c r="FE26" i="18" s="1"/>
  <c r="FL26" i="18" s="1"/>
  <c r="GC26" i="18" s="1"/>
  <c r="GK26" i="18" s="1"/>
  <c r="GS26" i="18" s="1"/>
  <c r="HA26" i="18" s="1"/>
  <c r="HI26" i="18" s="1"/>
  <c r="HQ26" i="18" s="1"/>
  <c r="HY26" i="18" s="1"/>
  <c r="IG26" i="18" s="1"/>
  <c r="IO26" i="18" s="1"/>
  <c r="IW26" i="18" s="1"/>
  <c r="JE26" i="18" s="1"/>
  <c r="JM26" i="18" s="1"/>
  <c r="JU26" i="18" s="1"/>
  <c r="KC26" i="18" s="1"/>
  <c r="KK26" i="18" s="1"/>
  <c r="KS26" i="18" s="1"/>
  <c r="LA26" i="18" s="1"/>
  <c r="LI26" i="18" s="1"/>
  <c r="AH25" i="18"/>
  <c r="AI25" i="18" s="1"/>
  <c r="AP25" i="18" s="1"/>
  <c r="AW25" i="18" s="1"/>
  <c r="BD25" i="18" s="1"/>
  <c r="BK25" i="18" s="1"/>
  <c r="BR25" i="18" s="1"/>
  <c r="BY25" i="18" s="1"/>
  <c r="CF25" i="18" s="1"/>
  <c r="CM25" i="18" s="1"/>
  <c r="CT25" i="18" s="1"/>
  <c r="DA25" i="18" s="1"/>
  <c r="DH25" i="18" s="1"/>
  <c r="DO25" i="18" s="1"/>
  <c r="DV25" i="18" s="1"/>
  <c r="EC25" i="18" s="1"/>
  <c r="EJ25" i="18" s="1"/>
  <c r="EQ25" i="18" s="1"/>
  <c r="EX25" i="18" s="1"/>
  <c r="FE25" i="18" s="1"/>
  <c r="FL25" i="18" s="1"/>
  <c r="GC25" i="18" s="1"/>
  <c r="GK25" i="18" s="1"/>
  <c r="GS25" i="18" s="1"/>
  <c r="HA25" i="18" s="1"/>
  <c r="HI25" i="18" s="1"/>
  <c r="HQ25" i="18" s="1"/>
  <c r="HY25" i="18" s="1"/>
  <c r="IG25" i="18" s="1"/>
  <c r="IO25" i="18" s="1"/>
  <c r="IW25" i="18" s="1"/>
  <c r="JE25" i="18" s="1"/>
  <c r="JM25" i="18" s="1"/>
  <c r="JU25" i="18" s="1"/>
  <c r="KC25" i="18" s="1"/>
  <c r="KK25" i="18" s="1"/>
  <c r="KS25" i="18" s="1"/>
  <c r="LA25" i="18" s="1"/>
  <c r="LI25" i="18" s="1"/>
  <c r="AH24" i="18"/>
  <c r="AI24" i="18" s="1"/>
  <c r="AP24" i="18" s="1"/>
  <c r="AW24" i="18" s="1"/>
  <c r="BD24" i="18" s="1"/>
  <c r="BK24" i="18" s="1"/>
  <c r="BR24" i="18" s="1"/>
  <c r="BY24" i="18" s="1"/>
  <c r="CF24" i="18" s="1"/>
  <c r="CM24" i="18" s="1"/>
  <c r="CT24" i="18" s="1"/>
  <c r="DA24" i="18" s="1"/>
  <c r="DH24" i="18" s="1"/>
  <c r="DO24" i="18" s="1"/>
  <c r="DV24" i="18" s="1"/>
  <c r="EC24" i="18" s="1"/>
  <c r="EJ24" i="18" s="1"/>
  <c r="EQ24" i="18" s="1"/>
  <c r="EX24" i="18" s="1"/>
  <c r="FE24" i="18" s="1"/>
  <c r="FL24" i="18" s="1"/>
  <c r="GC24" i="18" s="1"/>
  <c r="GK24" i="18" s="1"/>
  <c r="GS24" i="18" s="1"/>
  <c r="HA24" i="18" s="1"/>
  <c r="HI24" i="18" s="1"/>
  <c r="HQ24" i="18" s="1"/>
  <c r="HY24" i="18" s="1"/>
  <c r="IG24" i="18" s="1"/>
  <c r="IO24" i="18" s="1"/>
  <c r="IW24" i="18" s="1"/>
  <c r="JE24" i="18" s="1"/>
  <c r="JM24" i="18" s="1"/>
  <c r="JU24" i="18" s="1"/>
  <c r="KC24" i="18" s="1"/>
  <c r="KK24" i="18" s="1"/>
  <c r="KS24" i="18" s="1"/>
  <c r="LA24" i="18" s="1"/>
  <c r="LI24" i="18" s="1"/>
  <c r="AH23" i="18"/>
  <c r="AI23" i="18" s="1"/>
  <c r="AP23" i="18" s="1"/>
  <c r="AW23" i="18" s="1"/>
  <c r="BD23" i="18" s="1"/>
  <c r="BK23" i="18" s="1"/>
  <c r="BR23" i="18" s="1"/>
  <c r="BY23" i="18" s="1"/>
  <c r="CF23" i="18" s="1"/>
  <c r="CM23" i="18" s="1"/>
  <c r="CT23" i="18" s="1"/>
  <c r="DA23" i="18" s="1"/>
  <c r="DH23" i="18" s="1"/>
  <c r="DO23" i="18" s="1"/>
  <c r="DV23" i="18" s="1"/>
  <c r="EC23" i="18" s="1"/>
  <c r="EJ23" i="18" s="1"/>
  <c r="EQ23" i="18" s="1"/>
  <c r="EX23" i="18" s="1"/>
  <c r="FE23" i="18" s="1"/>
  <c r="FL23" i="18" s="1"/>
  <c r="GC23" i="18" s="1"/>
  <c r="GK23" i="18" s="1"/>
  <c r="GS23" i="18" s="1"/>
  <c r="HA23" i="18" s="1"/>
  <c r="HI23" i="18" s="1"/>
  <c r="HQ23" i="18" s="1"/>
  <c r="HY23" i="18" s="1"/>
  <c r="IG23" i="18" s="1"/>
  <c r="IO23" i="18" s="1"/>
  <c r="IW23" i="18" s="1"/>
  <c r="JE23" i="18" s="1"/>
  <c r="JM23" i="18" s="1"/>
  <c r="JU23" i="18" s="1"/>
  <c r="KC23" i="18" s="1"/>
  <c r="KK23" i="18" s="1"/>
  <c r="KS23" i="18" s="1"/>
  <c r="LA23" i="18" s="1"/>
  <c r="LI23" i="18" s="1"/>
  <c r="AH21" i="18"/>
  <c r="AI21" i="18" s="1"/>
  <c r="AP21" i="18" s="1"/>
  <c r="AW21" i="18" s="1"/>
  <c r="AF16" i="18"/>
  <c r="AE16" i="18"/>
  <c r="AC16" i="18"/>
  <c r="AH15" i="18"/>
  <c r="AI15" i="18" s="1"/>
  <c r="AP15" i="18" s="1"/>
  <c r="AW15" i="18" s="1"/>
  <c r="BD15" i="18" s="1"/>
  <c r="BK15" i="18" s="1"/>
  <c r="BR15" i="18" s="1"/>
  <c r="BY15" i="18" s="1"/>
  <c r="CF15" i="18" s="1"/>
  <c r="CM15" i="18" s="1"/>
  <c r="CT15" i="18" s="1"/>
  <c r="DA15" i="18" s="1"/>
  <c r="DH15" i="18" s="1"/>
  <c r="DO15" i="18" s="1"/>
  <c r="DV15" i="18" s="1"/>
  <c r="EC15" i="18" s="1"/>
  <c r="EJ15" i="18" s="1"/>
  <c r="EQ15" i="18" s="1"/>
  <c r="EX15" i="18" s="1"/>
  <c r="FE15" i="18" s="1"/>
  <c r="FL15" i="18" s="1"/>
  <c r="GC15" i="18" s="1"/>
  <c r="GK15" i="18" s="1"/>
  <c r="GS15" i="18" s="1"/>
  <c r="HA15" i="18" s="1"/>
  <c r="HI15" i="18" s="1"/>
  <c r="HQ15" i="18" s="1"/>
  <c r="HY15" i="18" s="1"/>
  <c r="IG15" i="18" s="1"/>
  <c r="IO15" i="18" s="1"/>
  <c r="IW15" i="18" s="1"/>
  <c r="JE15" i="18" s="1"/>
  <c r="JM15" i="18" s="1"/>
  <c r="JU15" i="18" s="1"/>
  <c r="KC15" i="18" s="1"/>
  <c r="KK15" i="18" s="1"/>
  <c r="KS15" i="18" s="1"/>
  <c r="LA15" i="18" s="1"/>
  <c r="LI15" i="18" s="1"/>
  <c r="AH14" i="18"/>
  <c r="AI14" i="18" s="1"/>
  <c r="AP14" i="18" s="1"/>
  <c r="AW14" i="18" s="1"/>
  <c r="BD14" i="18" s="1"/>
  <c r="BK14" i="18" s="1"/>
  <c r="BR14" i="18" s="1"/>
  <c r="BY14" i="18" s="1"/>
  <c r="CF14" i="18" s="1"/>
  <c r="CM14" i="18" s="1"/>
  <c r="CT14" i="18" s="1"/>
  <c r="DA14" i="18" s="1"/>
  <c r="DH14" i="18" s="1"/>
  <c r="DO14" i="18" s="1"/>
  <c r="DV14" i="18" s="1"/>
  <c r="EC14" i="18" s="1"/>
  <c r="EJ14" i="18" s="1"/>
  <c r="EQ14" i="18" s="1"/>
  <c r="EX14" i="18" s="1"/>
  <c r="FE14" i="18" s="1"/>
  <c r="FL14" i="18" s="1"/>
  <c r="GC14" i="18" s="1"/>
  <c r="GK14" i="18" s="1"/>
  <c r="GS14" i="18" s="1"/>
  <c r="HA14" i="18" s="1"/>
  <c r="HI14" i="18" s="1"/>
  <c r="HQ14" i="18" s="1"/>
  <c r="HY14" i="18" s="1"/>
  <c r="IG14" i="18" s="1"/>
  <c r="IO14" i="18" s="1"/>
  <c r="IW14" i="18" s="1"/>
  <c r="JE14" i="18" s="1"/>
  <c r="JM14" i="18" s="1"/>
  <c r="JU14" i="18" s="1"/>
  <c r="KC14" i="18" s="1"/>
  <c r="KK14" i="18" s="1"/>
  <c r="KS14" i="18" s="1"/>
  <c r="LA14" i="18" s="1"/>
  <c r="LI14" i="18" s="1"/>
  <c r="AH13" i="18"/>
  <c r="AI13" i="18" s="1"/>
  <c r="AP13" i="18" s="1"/>
  <c r="AW13" i="18" s="1"/>
  <c r="BD13" i="18" s="1"/>
  <c r="BK13" i="18" s="1"/>
  <c r="BR13" i="18" s="1"/>
  <c r="BY13" i="18" s="1"/>
  <c r="CF13" i="18" s="1"/>
  <c r="CM13" i="18" s="1"/>
  <c r="CT13" i="18" s="1"/>
  <c r="DA13" i="18" s="1"/>
  <c r="DH13" i="18" s="1"/>
  <c r="DO13" i="18" s="1"/>
  <c r="DV13" i="18" s="1"/>
  <c r="EC13" i="18" s="1"/>
  <c r="EJ13" i="18" s="1"/>
  <c r="EQ13" i="18" s="1"/>
  <c r="EX13" i="18" s="1"/>
  <c r="FE13" i="18" s="1"/>
  <c r="FL13" i="18" s="1"/>
  <c r="GC13" i="18" s="1"/>
  <c r="GK13" i="18" s="1"/>
  <c r="GS13" i="18" s="1"/>
  <c r="HA13" i="18" s="1"/>
  <c r="HI13" i="18" s="1"/>
  <c r="HQ13" i="18" s="1"/>
  <c r="HY13" i="18" s="1"/>
  <c r="IG13" i="18" s="1"/>
  <c r="IO13" i="18" s="1"/>
  <c r="IW13" i="18" s="1"/>
  <c r="JE13" i="18" s="1"/>
  <c r="JM13" i="18" s="1"/>
  <c r="JU13" i="18" s="1"/>
  <c r="KC13" i="18" s="1"/>
  <c r="KK13" i="18" s="1"/>
  <c r="KS13" i="18" s="1"/>
  <c r="LA13" i="18" s="1"/>
  <c r="LI13" i="18" s="1"/>
  <c r="AH12" i="18"/>
  <c r="AI12" i="18" s="1"/>
  <c r="AP12" i="18" s="1"/>
  <c r="AW12" i="18" s="1"/>
  <c r="BD12" i="18" s="1"/>
  <c r="BK12" i="18" s="1"/>
  <c r="BR12" i="18" s="1"/>
  <c r="BY12" i="18" s="1"/>
  <c r="CF12" i="18" s="1"/>
  <c r="CM12" i="18" s="1"/>
  <c r="CT12" i="18" s="1"/>
  <c r="DA12" i="18" s="1"/>
  <c r="DH12" i="18" s="1"/>
  <c r="DO12" i="18" s="1"/>
  <c r="DV12" i="18" s="1"/>
  <c r="EC12" i="18" s="1"/>
  <c r="EJ12" i="18" s="1"/>
  <c r="EQ12" i="18" s="1"/>
  <c r="EX12" i="18" s="1"/>
  <c r="FE12" i="18" s="1"/>
  <c r="FL12" i="18" s="1"/>
  <c r="GC12" i="18" s="1"/>
  <c r="GK12" i="18" s="1"/>
  <c r="GS12" i="18" s="1"/>
  <c r="HA12" i="18" s="1"/>
  <c r="HI12" i="18" s="1"/>
  <c r="HQ12" i="18" s="1"/>
  <c r="HY12" i="18" s="1"/>
  <c r="IG12" i="18" s="1"/>
  <c r="AH11" i="18"/>
  <c r="AI11" i="18" s="1"/>
  <c r="AP11" i="18" s="1"/>
  <c r="AW11" i="18" s="1"/>
  <c r="BD11" i="18" s="1"/>
  <c r="BK11" i="18" s="1"/>
  <c r="BR11" i="18" s="1"/>
  <c r="BY11" i="18" s="1"/>
  <c r="CF11" i="18" s="1"/>
  <c r="CM11" i="18" s="1"/>
  <c r="CT11" i="18" s="1"/>
  <c r="DA11" i="18" s="1"/>
  <c r="DH11" i="18" s="1"/>
  <c r="DO11" i="18" s="1"/>
  <c r="DV11" i="18" s="1"/>
  <c r="EC11" i="18" s="1"/>
  <c r="EJ11" i="18" s="1"/>
  <c r="EQ11" i="18" s="1"/>
  <c r="EX11" i="18" s="1"/>
  <c r="FE11" i="18" s="1"/>
  <c r="FL11" i="18" s="1"/>
  <c r="GC11" i="18" s="1"/>
  <c r="GK11" i="18" s="1"/>
  <c r="GS11" i="18" s="1"/>
  <c r="HA11" i="18" s="1"/>
  <c r="HI11" i="18" s="1"/>
  <c r="HQ11" i="18" s="1"/>
  <c r="HY11" i="18" s="1"/>
  <c r="IG11" i="18" s="1"/>
  <c r="IO11" i="18" s="1"/>
  <c r="IW11" i="18" s="1"/>
  <c r="JE11" i="18" s="1"/>
  <c r="JM11" i="18" s="1"/>
  <c r="JU11" i="18" s="1"/>
  <c r="KC11" i="18" s="1"/>
  <c r="KK11" i="18" s="1"/>
  <c r="KS11" i="18" s="1"/>
  <c r="LA11" i="18" s="1"/>
  <c r="LI11" i="18" s="1"/>
  <c r="AH10" i="18"/>
  <c r="AI10" i="18" s="1"/>
  <c r="AP10" i="18" s="1"/>
  <c r="AW10" i="18" s="1"/>
  <c r="BD10" i="18" s="1"/>
  <c r="BK10" i="18" s="1"/>
  <c r="BR10" i="18" s="1"/>
  <c r="BY10" i="18" s="1"/>
  <c r="CF10" i="18" s="1"/>
  <c r="CM10" i="18" s="1"/>
  <c r="CT10" i="18" s="1"/>
  <c r="DA10" i="18" s="1"/>
  <c r="DH10" i="18" s="1"/>
  <c r="DO10" i="18" s="1"/>
  <c r="DV10" i="18" s="1"/>
  <c r="EC10" i="18" s="1"/>
  <c r="EJ10" i="18" s="1"/>
  <c r="EQ10" i="18" s="1"/>
  <c r="EX10" i="18" s="1"/>
  <c r="FE10" i="18" s="1"/>
  <c r="FL10" i="18" s="1"/>
  <c r="GC10" i="18" s="1"/>
  <c r="GK10" i="18" s="1"/>
  <c r="GS10" i="18" s="1"/>
  <c r="HA10" i="18" s="1"/>
  <c r="HI10" i="18" s="1"/>
  <c r="HQ10" i="18" s="1"/>
  <c r="HY10" i="18" s="1"/>
  <c r="IG10" i="18" s="1"/>
  <c r="IO10" i="18" s="1"/>
  <c r="IW10" i="18" s="1"/>
  <c r="JE10" i="18" s="1"/>
  <c r="JM10" i="18" s="1"/>
  <c r="JU10" i="18" s="1"/>
  <c r="KC10" i="18" s="1"/>
  <c r="KK10" i="18" s="1"/>
  <c r="KS10" i="18" s="1"/>
  <c r="LA10" i="18" s="1"/>
  <c r="LI10" i="18" s="1"/>
  <c r="AH8" i="18"/>
  <c r="AI8" i="18" s="1"/>
  <c r="AP8" i="18" s="1"/>
  <c r="AW8" i="18" s="1"/>
  <c r="BD8" i="18" s="1"/>
  <c r="BK8" i="18" s="1"/>
  <c r="BR8" i="18" s="1"/>
  <c r="BY8" i="18" s="1"/>
  <c r="CF8" i="18" s="1"/>
  <c r="CM8" i="18" s="1"/>
  <c r="CT8" i="18" s="1"/>
  <c r="DA8" i="18" s="1"/>
  <c r="DH8" i="18" s="1"/>
  <c r="DO8" i="18" s="1"/>
  <c r="DV8" i="18" s="1"/>
  <c r="EC8" i="18" s="1"/>
  <c r="EJ8" i="18" s="1"/>
  <c r="EQ8" i="18" s="1"/>
  <c r="EX8" i="18" s="1"/>
  <c r="FE8" i="18" s="1"/>
  <c r="FL8" i="18" s="1"/>
  <c r="GC8" i="18" s="1"/>
  <c r="GK8" i="18" s="1"/>
  <c r="GS8" i="18" s="1"/>
  <c r="HA8" i="18" s="1"/>
  <c r="HI8" i="18" s="1"/>
  <c r="HQ8" i="18" s="1"/>
  <c r="HY8" i="18" s="1"/>
  <c r="IG8" i="18" s="1"/>
  <c r="IO8" i="18" s="1"/>
  <c r="IW8" i="18" s="1"/>
  <c r="JE8" i="18" s="1"/>
  <c r="JM8" i="18" s="1"/>
  <c r="JU8" i="18" s="1"/>
  <c r="KC8" i="18" s="1"/>
  <c r="KK8" i="18" s="1"/>
  <c r="KS8" i="18" s="1"/>
  <c r="LA8" i="18" s="1"/>
  <c r="LI8" i="18" s="1"/>
  <c r="AH6" i="18"/>
  <c r="AI6" i="18" s="1"/>
  <c r="AP6" i="18" s="1"/>
  <c r="AW6" i="18" s="1"/>
  <c r="BD6" i="18" s="1"/>
  <c r="AH5" i="18"/>
  <c r="AI5" i="18" s="1"/>
  <c r="AP5" i="18" s="1"/>
  <c r="AW5" i="18" s="1"/>
  <c r="BD5" i="18" s="1"/>
  <c r="BK5" i="18" s="1"/>
  <c r="BR5" i="18" s="1"/>
  <c r="BY5" i="18" s="1"/>
  <c r="CF5" i="18" s="1"/>
  <c r="CM5" i="18" s="1"/>
  <c r="CT5" i="18" s="1"/>
  <c r="DA5" i="18" s="1"/>
  <c r="DH5" i="18" s="1"/>
  <c r="DO5" i="18" s="1"/>
  <c r="DV5" i="18" s="1"/>
  <c r="AG16" i="18"/>
  <c r="IW30" i="18" l="1"/>
  <c r="IO12" i="18"/>
  <c r="EC5" i="18"/>
  <c r="EJ5" i="18" s="1"/>
  <c r="EQ5" i="18" s="1"/>
  <c r="EX5" i="18" s="1"/>
  <c r="FE5" i="18" s="1"/>
  <c r="FL5" i="18" s="1"/>
  <c r="GC5" i="18" s="1"/>
  <c r="GK5" i="18" s="1"/>
  <c r="BD21" i="18"/>
  <c r="BK6" i="18"/>
  <c r="BR6" i="18" s="1"/>
  <c r="BY6" i="18" s="1"/>
  <c r="CF6" i="18" s="1"/>
  <c r="CM6" i="18" s="1"/>
  <c r="CT6" i="18" s="1"/>
  <c r="DA6" i="18" s="1"/>
  <c r="DH6" i="18" s="1"/>
  <c r="DO6" i="18" s="1"/>
  <c r="DV6" i="18" s="1"/>
  <c r="EC6" i="18" s="1"/>
  <c r="EJ6" i="18" s="1"/>
  <c r="EQ6" i="18" s="1"/>
  <c r="EX6" i="18" s="1"/>
  <c r="FE6" i="18" s="1"/>
  <c r="FL6" i="18" s="1"/>
  <c r="GC6" i="18" s="1"/>
  <c r="GK6" i="18" s="1"/>
  <c r="GS6" i="18" s="1"/>
  <c r="HA6" i="18" s="1"/>
  <c r="HI6" i="18" s="1"/>
  <c r="HQ6" i="18" s="1"/>
  <c r="HY6" i="18" s="1"/>
  <c r="IG6" i="18" s="1"/>
  <c r="IO6" i="18" s="1"/>
  <c r="IW6" i="18" s="1"/>
  <c r="JE6" i="18" s="1"/>
  <c r="JM6" i="18" s="1"/>
  <c r="JU6" i="18" s="1"/>
  <c r="KC6" i="18" s="1"/>
  <c r="KK6" i="18" s="1"/>
  <c r="KS6" i="18" s="1"/>
  <c r="LA6" i="18" s="1"/>
  <c r="LI6" i="18" s="1"/>
  <c r="AH22" i="18"/>
  <c r="AH4" i="18"/>
  <c r="AI4" i="18" s="1"/>
  <c r="AP4" i="18" s="1"/>
  <c r="AW4" i="18" s="1"/>
  <c r="Z4" i="18"/>
  <c r="AA4" i="18" s="1"/>
  <c r="Z32" i="18"/>
  <c r="Y32" i="18"/>
  <c r="X32" i="18"/>
  <c r="V32" i="18"/>
  <c r="AA31" i="18"/>
  <c r="AA30" i="18"/>
  <c r="AA28" i="18"/>
  <c r="AA27" i="18"/>
  <c r="AA26" i="18"/>
  <c r="AA25" i="18"/>
  <c r="AA24" i="18"/>
  <c r="AA23" i="18"/>
  <c r="AA22" i="18"/>
  <c r="AA21" i="18"/>
  <c r="Y16" i="18"/>
  <c r="X16" i="18"/>
  <c r="V16" i="18"/>
  <c r="AA15" i="18"/>
  <c r="AA14" i="18"/>
  <c r="AA13" i="18"/>
  <c r="AA12" i="18"/>
  <c r="AA11" i="18"/>
  <c r="AA10" i="18"/>
  <c r="AA8" i="18"/>
  <c r="AA6" i="18"/>
  <c r="AA5" i="18"/>
  <c r="JE30" i="18" l="1"/>
  <c r="IW12" i="18"/>
  <c r="GS5" i="18"/>
  <c r="HA5" i="18" s="1"/>
  <c r="HI5" i="18" s="1"/>
  <c r="HQ5" i="18" s="1"/>
  <c r="HY5" i="18" s="1"/>
  <c r="IG5" i="18" s="1"/>
  <c r="IO5" i="18" s="1"/>
  <c r="IW5" i="18" s="1"/>
  <c r="JE5" i="18" s="1"/>
  <c r="JM5" i="18" s="1"/>
  <c r="JU5" i="18" s="1"/>
  <c r="KC5" i="18" s="1"/>
  <c r="KK5" i="18" s="1"/>
  <c r="KS5" i="18" s="1"/>
  <c r="LA5" i="18" s="1"/>
  <c r="LI5" i="18" s="1"/>
  <c r="GK16" i="18"/>
  <c r="BK21" i="18"/>
  <c r="BD4" i="18"/>
  <c r="AW16" i="18"/>
  <c r="AI22" i="18"/>
  <c r="AP22" i="18" s="1"/>
  <c r="AP16" i="18"/>
  <c r="AH32" i="18"/>
  <c r="AI16" i="18"/>
  <c r="AH16" i="18"/>
  <c r="AA16" i="18"/>
  <c r="Z16" i="18"/>
  <c r="AA32" i="18"/>
  <c r="P16" i="18"/>
  <c r="T5" i="18"/>
  <c r="T6" i="18"/>
  <c r="T8" i="18"/>
  <c r="T10" i="18"/>
  <c r="T11" i="18"/>
  <c r="T12" i="18"/>
  <c r="T13" i="18"/>
  <c r="T14" i="18"/>
  <c r="T15" i="18"/>
  <c r="P32" i="18"/>
  <c r="Q32" i="18"/>
  <c r="T22" i="18"/>
  <c r="T23" i="18"/>
  <c r="T24" i="18"/>
  <c r="T25" i="18"/>
  <c r="T26" i="18"/>
  <c r="T27" i="18"/>
  <c r="T28" i="18"/>
  <c r="T30" i="18"/>
  <c r="T31" i="18"/>
  <c r="T21" i="18"/>
  <c r="JM30" i="18" l="1"/>
  <c r="JE12" i="18"/>
  <c r="T32" i="18"/>
  <c r="BK4" i="18"/>
  <c r="BD16" i="18"/>
  <c r="AW22" i="18"/>
  <c r="AP32" i="18"/>
  <c r="BR21" i="18"/>
  <c r="AI32" i="18"/>
  <c r="S4" i="18"/>
  <c r="T4" i="18" s="1"/>
  <c r="T16" i="18" s="1"/>
  <c r="S32" i="18"/>
  <c r="R32" i="18"/>
  <c r="R16" i="18"/>
  <c r="Q16" i="18"/>
  <c r="S16" i="18" l="1"/>
  <c r="JU30" i="18"/>
  <c r="JM12" i="18"/>
  <c r="BD22" i="18"/>
  <c r="AW32" i="18"/>
  <c r="BY21" i="18"/>
  <c r="BK16" i="18"/>
  <c r="BR4" i="18"/>
  <c r="D32" i="18"/>
  <c r="D16" i="18"/>
  <c r="N4" i="18"/>
  <c r="H21" i="18"/>
  <c r="H32" i="18" s="1"/>
  <c r="F24" i="18"/>
  <c r="I24" i="18" s="1"/>
  <c r="O24" i="18" s="1"/>
  <c r="U24" i="18" s="1"/>
  <c r="AB24" i="18" s="1"/>
  <c r="F22" i="18"/>
  <c r="F21" i="18"/>
  <c r="H4" i="18"/>
  <c r="H16" i="18" s="1"/>
  <c r="G4" i="18"/>
  <c r="G16" i="18" s="1"/>
  <c r="F14" i="18"/>
  <c r="I14" i="18" s="1"/>
  <c r="O14" i="18" s="1"/>
  <c r="U14" i="18" s="1"/>
  <c r="AB14" i="18" s="1"/>
  <c r="F13" i="18"/>
  <c r="I13" i="18" s="1"/>
  <c r="O13" i="18" s="1"/>
  <c r="U13" i="18" s="1"/>
  <c r="F6" i="18"/>
  <c r="I6" i="18" s="1"/>
  <c r="O6" i="18" s="1"/>
  <c r="U6" i="18" s="1"/>
  <c r="AB6" i="18" s="1"/>
  <c r="F5" i="18"/>
  <c r="I5" i="18" s="1"/>
  <c r="O5" i="18" s="1"/>
  <c r="U5" i="18" s="1"/>
  <c r="AB5" i="18" s="1"/>
  <c r="F4" i="18"/>
  <c r="G22" i="18"/>
  <c r="G21" i="18"/>
  <c r="E32" i="18"/>
  <c r="C32" i="18"/>
  <c r="I31" i="18"/>
  <c r="O31" i="18" s="1"/>
  <c r="U31" i="18" s="1"/>
  <c r="AB31" i="18" s="1"/>
  <c r="I30" i="18"/>
  <c r="O30" i="18" s="1"/>
  <c r="U30" i="18" s="1"/>
  <c r="AB30" i="18" s="1"/>
  <c r="I28" i="18"/>
  <c r="O28" i="18" s="1"/>
  <c r="U28" i="18" s="1"/>
  <c r="AB28" i="18" s="1"/>
  <c r="I27" i="18"/>
  <c r="O27" i="18" s="1"/>
  <c r="U27" i="18" s="1"/>
  <c r="AB27" i="18" s="1"/>
  <c r="I26" i="18"/>
  <c r="O26" i="18" s="1"/>
  <c r="U26" i="18" s="1"/>
  <c r="AB26" i="18" s="1"/>
  <c r="I25" i="18"/>
  <c r="O25" i="18" s="1"/>
  <c r="U25" i="18" s="1"/>
  <c r="AB25" i="18" s="1"/>
  <c r="I23" i="18"/>
  <c r="O23" i="18" s="1"/>
  <c r="U23" i="18" s="1"/>
  <c r="AB23" i="18" s="1"/>
  <c r="E16" i="18"/>
  <c r="C16" i="18"/>
  <c r="I8" i="18"/>
  <c r="O8" i="18" s="1"/>
  <c r="U8" i="18" s="1"/>
  <c r="AB8" i="18" s="1"/>
  <c r="I10" i="18"/>
  <c r="O10" i="18" s="1"/>
  <c r="U10" i="18" s="1"/>
  <c r="AB10" i="18" s="1"/>
  <c r="I11" i="18"/>
  <c r="O11" i="18" s="1"/>
  <c r="U11" i="18" s="1"/>
  <c r="AB11" i="18" s="1"/>
  <c r="I12" i="18"/>
  <c r="O12" i="18" s="1"/>
  <c r="U12" i="18" s="1"/>
  <c r="AB12" i="18" s="1"/>
  <c r="I15" i="18"/>
  <c r="O15" i="18" s="1"/>
  <c r="U15" i="18" s="1"/>
  <c r="AB15" i="18" s="1"/>
  <c r="I4" i="18" l="1"/>
  <c r="KC30" i="18"/>
  <c r="JU12" i="18"/>
  <c r="CF21" i="18"/>
  <c r="F32" i="18"/>
  <c r="BR16" i="18"/>
  <c r="BY4" i="18"/>
  <c r="BK22" i="18"/>
  <c r="BD32" i="18"/>
  <c r="AB13" i="18"/>
  <c r="I21" i="18"/>
  <c r="I22" i="18"/>
  <c r="O22" i="18" s="1"/>
  <c r="U22" i="18" s="1"/>
  <c r="AB22" i="18" s="1"/>
  <c r="F16" i="18"/>
  <c r="G32" i="18"/>
  <c r="K32" i="18"/>
  <c r="L32" i="18"/>
  <c r="M32" i="18"/>
  <c r="N32" i="18"/>
  <c r="J32" i="18"/>
  <c r="L16" i="18"/>
  <c r="J16" i="18"/>
  <c r="K16" i="18"/>
  <c r="M16" i="18"/>
  <c r="N16" i="18"/>
  <c r="KK30" i="18" l="1"/>
  <c r="KC12" i="18"/>
  <c r="BR22" i="18"/>
  <c r="BK32" i="18"/>
  <c r="CM21" i="18"/>
  <c r="CF4" i="18"/>
  <c r="BY16" i="18"/>
  <c r="O4" i="18"/>
  <c r="U4" i="18" s="1"/>
  <c r="AB4" i="18" s="1"/>
  <c r="AB16" i="18" s="1"/>
  <c r="I16" i="18"/>
  <c r="O21" i="18"/>
  <c r="O32" i="18" s="1"/>
  <c r="I32" i="18"/>
  <c r="KS30" i="18" l="1"/>
  <c r="KK12" i="18"/>
  <c r="CT21" i="18"/>
  <c r="DA21" i="18" s="1"/>
  <c r="CF16" i="18"/>
  <c r="CM4" i="18"/>
  <c r="BY22" i="18"/>
  <c r="BR32" i="18"/>
  <c r="U16" i="18"/>
  <c r="U21" i="18"/>
  <c r="AB21" i="18" s="1"/>
  <c r="AB32" i="18" s="1"/>
  <c r="O16" i="18"/>
  <c r="LA30" i="18" l="1"/>
  <c r="KS12" i="18"/>
  <c r="DH21" i="18"/>
  <c r="CM16" i="18"/>
  <c r="CT4" i="18"/>
  <c r="CF22" i="18"/>
  <c r="BY32" i="18"/>
  <c r="U32" i="18"/>
  <c r="LI30" i="18" l="1"/>
  <c r="LA12" i="18"/>
  <c r="CT16" i="18"/>
  <c r="DA4" i="18"/>
  <c r="DO21" i="18"/>
  <c r="CM22" i="18"/>
  <c r="CF32" i="18"/>
  <c r="LI12" i="18" l="1"/>
  <c r="DV21" i="18"/>
  <c r="DA16" i="18"/>
  <c r="DH4" i="18"/>
  <c r="CT22" i="18"/>
  <c r="CM32" i="18"/>
  <c r="DH16" i="18" l="1"/>
  <c r="DO4" i="18"/>
  <c r="EC21" i="18"/>
  <c r="CT32" i="18"/>
  <c r="DA22" i="18"/>
  <c r="DH22" i="18" l="1"/>
  <c r="DA32" i="18"/>
  <c r="EJ21" i="18"/>
  <c r="DO16" i="18"/>
  <c r="DV4" i="18"/>
  <c r="EQ21" i="18" l="1"/>
  <c r="EC4" i="18"/>
  <c r="DV16" i="18"/>
  <c r="DO22" i="18"/>
  <c r="DH32" i="18"/>
  <c r="EC16" i="18" l="1"/>
  <c r="EJ4" i="18"/>
  <c r="DV22" i="18"/>
  <c r="DO32" i="18"/>
  <c r="EX21" i="18"/>
  <c r="FE21" i="18" l="1"/>
  <c r="EC22" i="18"/>
  <c r="DV32" i="18"/>
  <c r="EJ16" i="18"/>
  <c r="EQ4" i="18"/>
  <c r="EQ16" i="18" l="1"/>
  <c r="EX4" i="18"/>
  <c r="EJ22" i="18"/>
  <c r="EC32" i="18"/>
  <c r="FL21" i="18"/>
  <c r="EQ22" i="18" l="1"/>
  <c r="EJ32" i="18"/>
  <c r="EX16" i="18"/>
  <c r="FE4" i="18"/>
  <c r="FE16" i="18" l="1"/>
  <c r="FL4" i="18"/>
  <c r="GC21" i="18"/>
  <c r="EX22" i="18"/>
  <c r="EQ32" i="18"/>
  <c r="GK21" i="18" l="1"/>
  <c r="FL16" i="18"/>
  <c r="FE22" i="18"/>
  <c r="EX32" i="18"/>
  <c r="GS21" i="18" l="1"/>
  <c r="FL22" i="18"/>
  <c r="FE32" i="18"/>
  <c r="HA21" i="18" l="1"/>
  <c r="GC16" i="18"/>
  <c r="FL32" i="18"/>
  <c r="GS4" i="18" l="1"/>
  <c r="HI21" i="18"/>
  <c r="HQ21" i="18" s="1"/>
  <c r="GC22" i="18"/>
  <c r="FU32" i="18"/>
  <c r="HY21" i="18" l="1"/>
  <c r="IG21" i="18" s="1"/>
  <c r="HA4" i="18"/>
  <c r="GS16" i="18"/>
  <c r="GK22" i="18"/>
  <c r="GC32" i="18"/>
  <c r="IO21" i="18" l="1"/>
  <c r="GS22" i="18"/>
  <c r="GK32" i="18"/>
  <c r="HA16" i="18"/>
  <c r="HI4" i="18"/>
  <c r="IW21" i="18" l="1"/>
  <c r="HI16" i="18"/>
  <c r="HQ4" i="18"/>
  <c r="HA22" i="18"/>
  <c r="GS32" i="18"/>
  <c r="JE21" i="18" l="1"/>
  <c r="HQ16" i="18"/>
  <c r="HY4" i="18"/>
  <c r="HI22" i="18"/>
  <c r="HA32" i="18"/>
  <c r="HY16" i="18" l="1"/>
  <c r="IG4" i="18"/>
  <c r="JM21" i="18"/>
  <c r="HI32" i="18"/>
  <c r="HQ22" i="18"/>
  <c r="JU21" i="18" l="1"/>
  <c r="IO4" i="18"/>
  <c r="IG16" i="18"/>
  <c r="HY22" i="18"/>
  <c r="HQ32" i="18"/>
  <c r="IW4" i="18" l="1"/>
  <c r="IO16" i="18"/>
  <c r="HY32" i="18"/>
  <c r="IG22" i="18"/>
  <c r="KC21" i="18"/>
  <c r="IO22" i="18" l="1"/>
  <c r="IG32" i="18"/>
  <c r="KK21" i="18"/>
  <c r="JE4" i="18"/>
  <c r="IW16" i="18"/>
  <c r="KS21" i="18" l="1"/>
  <c r="JM4" i="18"/>
  <c r="JE16" i="18"/>
  <c r="IW22" i="18"/>
  <c r="IO32" i="18"/>
  <c r="JE22" i="18" l="1"/>
  <c r="IW32" i="18"/>
  <c r="LA21" i="18"/>
  <c r="JU4" i="18"/>
  <c r="JM16" i="18"/>
  <c r="KC4" i="18" l="1"/>
  <c r="JU16" i="18"/>
  <c r="JM22" i="18"/>
  <c r="JE32" i="18"/>
  <c r="LI21" i="18"/>
  <c r="KK4" i="18" l="1"/>
  <c r="KC16" i="18"/>
  <c r="JU22" i="18"/>
  <c r="JM32" i="18"/>
  <c r="KS4" i="18" l="1"/>
  <c r="KK16" i="18"/>
  <c r="KC22" i="18"/>
  <c r="JU32" i="18"/>
  <c r="LA4" i="18" l="1"/>
  <c r="KS16" i="18"/>
  <c r="KK22" i="18"/>
  <c r="KC32" i="18"/>
  <c r="KS22" i="18" l="1"/>
  <c r="KK32" i="18"/>
  <c r="LI4" i="18"/>
  <c r="LI16" i="18" s="1"/>
  <c r="LA16" i="18"/>
  <c r="LA22" i="18" l="1"/>
  <c r="KS32" i="18"/>
  <c r="LI22" i="18" l="1"/>
  <c r="LI32" i="18" s="1"/>
  <c r="LA32" i="18"/>
  <c r="J33" i="1" l="1"/>
  <c r="M33" i="1"/>
  <c r="R33" i="1" l="1"/>
  <c r="U33" i="1"/>
  <c r="Z33" i="1" l="1"/>
  <c r="AC33" i="1"/>
  <c r="AH33" i="1" l="1"/>
  <c r="AK33" i="1"/>
  <c r="AP33" i="1" l="1"/>
  <c r="AS33" i="1"/>
  <c r="AX33" i="1" l="1"/>
  <c r="BA33" i="1"/>
  <c r="BF33" i="1" l="1"/>
  <c r="BI33" i="1"/>
  <c r="BN33" i="1" l="1"/>
  <c r="BQ33" i="1"/>
  <c r="BV33" i="1" l="1"/>
  <c r="BY33" i="1"/>
  <c r="CD33" i="1" l="1"/>
  <c r="CG33" i="1"/>
  <c r="CL33" i="1" l="1"/>
  <c r="CO33" i="1"/>
  <c r="CT33" i="1" l="1"/>
  <c r="CW33" i="1"/>
  <c r="DB33" i="1" l="1"/>
  <c r="DE33" i="1"/>
  <c r="DJ33" i="1" l="1"/>
  <c r="DM33" i="1"/>
  <c r="DR33" i="1" l="1"/>
  <c r="DU33" i="1"/>
  <c r="DZ33" i="1" l="1"/>
  <c r="EC33" i="1"/>
  <c r="EH33" i="1" l="1"/>
  <c r="EK33" i="1"/>
  <c r="EP33" i="1" l="1"/>
  <c r="ES33" i="1"/>
  <c r="EX33" i="1" l="1"/>
  <c r="FA33" i="1"/>
  <c r="FF33" i="1" l="1"/>
  <c r="FI33" i="1"/>
  <c r="FN33" i="1" l="1"/>
  <c r="FQ33" i="1"/>
  <c r="FV33" i="1" l="1"/>
  <c r="F12" i="19" s="1"/>
  <c r="FY33" i="1"/>
  <c r="E12" i="19"/>
  <c r="GD33" i="1" l="1"/>
  <c r="GG33" i="1"/>
  <c r="GL33" i="1" l="1"/>
  <c r="GO33" i="1"/>
  <c r="GT33" i="1" l="1"/>
  <c r="GW33" i="1"/>
  <c r="HB33" i="1" l="1"/>
  <c r="HE33" i="1"/>
  <c r="HJ33" i="1" l="1"/>
  <c r="HM33" i="1"/>
  <c r="HR33" i="1" l="1"/>
  <c r="HU33" i="1"/>
  <c r="HZ33" i="1" l="1"/>
  <c r="IC33" i="1"/>
  <c r="IH33" i="1" l="1"/>
  <c r="IK33" i="1"/>
  <c r="IP33" i="1" l="1"/>
  <c r="IS33" i="1"/>
  <c r="IX33" i="1" l="1"/>
  <c r="JA33" i="1"/>
  <c r="JF33" i="1" l="1"/>
  <c r="JI33" i="1"/>
  <c r="JN33" i="1" l="1"/>
  <c r="JQ33" i="1"/>
  <c r="JV33" i="1" l="1"/>
  <c r="JY33" i="1"/>
  <c r="KD33" i="1" l="1"/>
  <c r="KG33" i="1"/>
  <c r="KL33" i="1" l="1"/>
  <c r="KO33" i="1"/>
  <c r="KT33" i="1" l="1"/>
  <c r="KW33" i="1"/>
  <c r="LB33" i="1" l="1"/>
  <c r="LE33" i="1"/>
  <c r="J15" i="1"/>
  <c r="M15" i="1"/>
  <c r="LJ33" i="1" l="1"/>
  <c r="LM33" i="1"/>
  <c r="R15" i="1"/>
  <c r="U15" i="1"/>
  <c r="LR33" i="1" l="1"/>
  <c r="LU33" i="1"/>
  <c r="Z15" i="1"/>
  <c r="AC15" i="1"/>
  <c r="LZ33" i="1" l="1"/>
  <c r="MC33" i="1"/>
  <c r="AH15" i="1"/>
  <c r="AK15" i="1"/>
  <c r="MH33" i="1" l="1"/>
  <c r="MK33" i="1"/>
  <c r="AP15" i="1"/>
  <c r="AS15" i="1"/>
  <c r="MP33" i="1" l="1"/>
  <c r="MS33" i="1"/>
  <c r="AX15" i="1"/>
  <c r="BA15" i="1"/>
  <c r="MX33" i="1" l="1"/>
  <c r="NA33" i="1"/>
  <c r="BF15" i="1"/>
  <c r="BI15" i="1"/>
  <c r="NF33" i="1" l="1"/>
  <c r="NI33" i="1"/>
  <c r="BN15" i="1"/>
  <c r="BQ15" i="1"/>
  <c r="NN33" i="1" l="1"/>
  <c r="NQ33" i="1"/>
  <c r="BV15" i="1"/>
  <c r="BY15" i="1"/>
  <c r="NV33" i="1" l="1"/>
  <c r="NY33" i="1"/>
  <c r="CD15" i="1"/>
  <c r="CG15" i="1"/>
  <c r="CO15" i="1" s="1"/>
  <c r="OD33" i="1" l="1"/>
  <c r="OG33" i="1"/>
  <c r="CT15" i="1"/>
  <c r="CW15" i="1"/>
  <c r="CL15" i="1"/>
  <c r="OL33" i="1" l="1"/>
  <c r="OO33" i="1"/>
  <c r="DB15" i="1"/>
  <c r="DE15" i="1"/>
  <c r="OT33" i="1" l="1"/>
  <c r="OW33" i="1"/>
  <c r="DJ15" i="1"/>
  <c r="DM15" i="1"/>
  <c r="PB33" i="1" l="1"/>
  <c r="PE33" i="1"/>
  <c r="PJ33" i="1" s="1"/>
  <c r="DR15" i="1"/>
  <c r="DU15" i="1"/>
  <c r="DZ15" i="1" l="1"/>
  <c r="EC15" i="1"/>
  <c r="EH15" i="1" l="1"/>
  <c r="EK15" i="1"/>
  <c r="EP15" i="1" l="1"/>
  <c r="ES15" i="1"/>
  <c r="EX15" i="1" l="1"/>
  <c r="FA15" i="1"/>
  <c r="FF15" i="1" l="1"/>
  <c r="FI15" i="1"/>
  <c r="FN15" i="1" l="1"/>
  <c r="FQ15" i="1"/>
  <c r="FV15" i="1" l="1"/>
  <c r="D12" i="19" s="1"/>
  <c r="FY15" i="1"/>
  <c r="C12" i="19"/>
  <c r="GG15" i="1" l="1"/>
  <c r="GD15" i="1"/>
  <c r="GL15" i="1" l="1"/>
  <c r="GO15" i="1"/>
  <c r="GT15" i="1" l="1"/>
  <c r="GW15" i="1"/>
  <c r="HB15" i="1" l="1"/>
  <c r="HE15" i="1"/>
  <c r="HJ15" i="1" l="1"/>
  <c r="HM15" i="1"/>
  <c r="HR15" i="1" l="1"/>
  <c r="HU15" i="1"/>
  <c r="HZ15" i="1" l="1"/>
  <c r="IC15" i="1"/>
  <c r="IH15" i="1" l="1"/>
  <c r="IK15" i="1"/>
  <c r="IP15" i="1" l="1"/>
  <c r="IS15" i="1"/>
  <c r="IX15" i="1" l="1"/>
  <c r="JA15" i="1"/>
  <c r="JF15" i="1" l="1"/>
  <c r="JI15" i="1"/>
  <c r="JN15" i="1" l="1"/>
  <c r="JQ15" i="1"/>
  <c r="JV15" i="1" l="1"/>
  <c r="JY15" i="1"/>
  <c r="KD15" i="1" l="1"/>
  <c r="KG15" i="1"/>
  <c r="KL15" i="1" l="1"/>
  <c r="KO15" i="1"/>
  <c r="KT15" i="1" l="1"/>
  <c r="KW15" i="1"/>
  <c r="LB15" i="1" l="1"/>
  <c r="LE15" i="1"/>
  <c r="LJ15" i="1" l="1"/>
  <c r="LM15" i="1"/>
  <c r="LR15" i="1" l="1"/>
  <c r="LU15" i="1"/>
  <c r="LZ15" i="1" l="1"/>
  <c r="MC15" i="1"/>
  <c r="MK15" i="1" l="1"/>
  <c r="MH15" i="1"/>
  <c r="MP15" i="1" l="1"/>
  <c r="MS15" i="1"/>
  <c r="MX15" i="1" l="1"/>
  <c r="NA15" i="1"/>
  <c r="NF15" i="1" l="1"/>
  <c r="NI15" i="1"/>
  <c r="NN15" i="1" l="1"/>
  <c r="NQ15" i="1"/>
  <c r="NV15" i="1" l="1"/>
  <c r="NY15" i="1"/>
  <c r="OD15" i="1" l="1"/>
  <c r="OG15" i="1"/>
  <c r="OL15" i="1" l="1"/>
  <c r="OO15" i="1"/>
  <c r="OT15" i="1" l="1"/>
  <c r="OW15" i="1"/>
  <c r="PB15" i="1" l="1"/>
  <c r="PE15" i="1"/>
  <c r="PJ15" i="1" s="1"/>
  <c r="J27" i="1" l="1"/>
  <c r="M27" i="1"/>
  <c r="R27" i="1" l="1"/>
  <c r="U27" i="1"/>
  <c r="Z27" i="1" l="1"/>
  <c r="AC27" i="1"/>
  <c r="AH27" i="1" l="1"/>
  <c r="AK27" i="1"/>
  <c r="AP27" i="1" l="1"/>
  <c r="AS27" i="1"/>
  <c r="AX27" i="1" l="1"/>
  <c r="BA27" i="1"/>
  <c r="BF27" i="1" l="1"/>
  <c r="BI27" i="1"/>
  <c r="BN27" i="1" l="1"/>
  <c r="BQ27" i="1"/>
  <c r="BV27" i="1" l="1"/>
  <c r="BY27" i="1"/>
  <c r="CD27" i="1" l="1"/>
  <c r="CG27" i="1"/>
  <c r="CL27" i="1" l="1"/>
  <c r="CO27" i="1"/>
  <c r="CT27" i="1" l="1"/>
  <c r="CW27" i="1"/>
  <c r="DB27" i="1" l="1"/>
  <c r="DE27" i="1"/>
  <c r="DJ27" i="1" l="1"/>
  <c r="DM27" i="1"/>
  <c r="DR27" i="1" l="1"/>
  <c r="DU27" i="1"/>
  <c r="EC27" i="1" l="1"/>
  <c r="DZ27" i="1"/>
  <c r="EH27" i="1" l="1"/>
  <c r="EK27" i="1"/>
  <c r="EP27" i="1" l="1"/>
  <c r="ES27" i="1"/>
  <c r="EX27" i="1" l="1"/>
  <c r="FA27" i="1"/>
  <c r="FF27" i="1" l="1"/>
  <c r="FI27" i="1"/>
  <c r="FN27" i="1" l="1"/>
  <c r="FQ27" i="1"/>
  <c r="FV27" i="1" l="1"/>
  <c r="FY27" i="1"/>
  <c r="GG27" i="1" l="1"/>
  <c r="GD27" i="1"/>
  <c r="GL27" i="1" l="1"/>
  <c r="GO27" i="1"/>
  <c r="GT27" i="1" l="1"/>
  <c r="GW27" i="1"/>
  <c r="HB27" i="1" l="1"/>
  <c r="HE27" i="1"/>
  <c r="HJ27" i="1" l="1"/>
  <c r="HM27" i="1"/>
  <c r="HR27" i="1" l="1"/>
  <c r="HU27" i="1"/>
  <c r="HZ27" i="1" l="1"/>
  <c r="IC27" i="1"/>
  <c r="IH27" i="1" l="1"/>
  <c r="IK27" i="1"/>
  <c r="IP27" i="1" l="1"/>
  <c r="IS27" i="1"/>
  <c r="IX27" i="1" l="1"/>
  <c r="JA27" i="1"/>
  <c r="JF27" i="1" l="1"/>
  <c r="JI27" i="1"/>
  <c r="JN27" i="1" l="1"/>
  <c r="JQ27" i="1"/>
  <c r="JV27" i="1" l="1"/>
  <c r="JY27" i="1"/>
  <c r="KD27" i="1" l="1"/>
  <c r="KG27" i="1"/>
  <c r="KL27" i="1" l="1"/>
  <c r="KO27" i="1"/>
  <c r="M8" i="1"/>
  <c r="J8" i="1"/>
  <c r="KT27" i="1" l="1"/>
  <c r="KW27" i="1"/>
  <c r="U8" i="1"/>
  <c r="R8" i="1"/>
  <c r="LB27" i="1" l="1"/>
  <c r="LE27" i="1"/>
  <c r="AC8" i="1"/>
  <c r="Z8" i="1"/>
  <c r="LJ27" i="1" l="1"/>
  <c r="LM27" i="1"/>
  <c r="AH8" i="1"/>
  <c r="AK8" i="1"/>
  <c r="AS8" i="1" s="1"/>
  <c r="LR27" i="1" l="1"/>
  <c r="LU27" i="1"/>
  <c r="BA8" i="1"/>
  <c r="AX8" i="1"/>
  <c r="AP8" i="1"/>
  <c r="LZ27" i="1" l="1"/>
  <c r="MC27" i="1"/>
  <c r="BF8" i="1"/>
  <c r="BI8" i="1"/>
  <c r="MH27" i="1" l="1"/>
  <c r="MK27" i="1"/>
  <c r="BQ8" i="1"/>
  <c r="BN8" i="1"/>
  <c r="G6" i="19"/>
  <c r="G17" i="19" s="1"/>
  <c r="MP27" i="1" l="1"/>
  <c r="MS27" i="1"/>
  <c r="BY8" i="1"/>
  <c r="BV8" i="1"/>
  <c r="H6" i="19"/>
  <c r="H17" i="19" s="1"/>
  <c r="MX27" i="1" l="1"/>
  <c r="NA27" i="1"/>
  <c r="CG8" i="1"/>
  <c r="CD8" i="1"/>
  <c r="NF27" i="1" l="1"/>
  <c r="NI27" i="1"/>
  <c r="CO8" i="1"/>
  <c r="CL8" i="1"/>
  <c r="NN27" i="1" l="1"/>
  <c r="NQ27" i="1"/>
  <c r="CT8" i="1"/>
  <c r="CW8" i="1"/>
  <c r="DE8" i="1" s="1"/>
  <c r="NV27" i="1" l="1"/>
  <c r="NY27" i="1"/>
  <c r="DM8" i="1"/>
  <c r="DJ8" i="1"/>
  <c r="DB8" i="1"/>
  <c r="OD27" i="1" l="1"/>
  <c r="OG27" i="1"/>
  <c r="DU8" i="1"/>
  <c r="DR8" i="1"/>
  <c r="OL27" i="1" l="1"/>
  <c r="OO27" i="1"/>
  <c r="DZ8" i="1"/>
  <c r="EC8" i="1"/>
  <c r="OT27" i="1" l="1"/>
  <c r="OW27" i="1"/>
  <c r="EK8" i="1"/>
  <c r="EH8" i="1"/>
  <c r="PB27" i="1" l="1"/>
  <c r="PE27" i="1"/>
  <c r="PJ27" i="1" s="1"/>
  <c r="ES8" i="1"/>
  <c r="EP8" i="1"/>
  <c r="FA8" i="1" l="1"/>
  <c r="EX8" i="1"/>
  <c r="FI8" i="1" l="1"/>
  <c r="FF8" i="1"/>
  <c r="FQ8" i="1" l="1"/>
  <c r="FN8" i="1"/>
  <c r="FY8" i="1" l="1"/>
  <c r="C5" i="19"/>
  <c r="FV8" i="1"/>
  <c r="D5" i="19" l="1"/>
  <c r="GG8" i="1"/>
  <c r="GO8" i="1" s="1"/>
  <c r="GD8" i="1"/>
  <c r="GT8" i="1" l="1"/>
  <c r="GW8" i="1"/>
  <c r="GL8" i="1"/>
  <c r="HB8" i="1" l="1"/>
  <c r="HE8" i="1"/>
  <c r="J9" i="1"/>
  <c r="M9" i="1"/>
  <c r="HM8" i="1" l="1"/>
  <c r="HJ8" i="1"/>
  <c r="R9" i="1"/>
  <c r="U9" i="1"/>
  <c r="HR8" i="1" l="1"/>
  <c r="HU8" i="1"/>
  <c r="Z9" i="1"/>
  <c r="AC9" i="1"/>
  <c r="IC8" i="1" l="1"/>
  <c r="HZ8" i="1"/>
  <c r="J10" i="1"/>
  <c r="M10" i="1"/>
  <c r="AK9" i="1"/>
  <c r="AS9" i="1" s="1"/>
  <c r="AH9" i="1"/>
  <c r="IH8" i="1" l="1"/>
  <c r="IK8" i="1"/>
  <c r="AX9" i="1"/>
  <c r="BA9" i="1"/>
  <c r="R10" i="1"/>
  <c r="U10" i="1"/>
  <c r="AP9" i="1"/>
  <c r="IP8" i="1" l="1"/>
  <c r="IS8" i="1"/>
  <c r="BF9" i="1"/>
  <c r="BI9" i="1"/>
  <c r="J11" i="1"/>
  <c r="M11" i="1"/>
  <c r="Z10" i="1"/>
  <c r="AC10" i="1"/>
  <c r="JA8" i="1" l="1"/>
  <c r="IX8" i="1"/>
  <c r="BN9" i="1"/>
  <c r="BQ9" i="1"/>
  <c r="AH10" i="1"/>
  <c r="AK10" i="1"/>
  <c r="AS10" i="1" s="1"/>
  <c r="R11" i="1"/>
  <c r="U11" i="1"/>
  <c r="JI8" i="1" l="1"/>
  <c r="JF8" i="1"/>
  <c r="BV9" i="1"/>
  <c r="BY9" i="1"/>
  <c r="AX10" i="1"/>
  <c r="BA10" i="1"/>
  <c r="Z11" i="1"/>
  <c r="AC11" i="1"/>
  <c r="J12" i="1"/>
  <c r="M12" i="1"/>
  <c r="AP10" i="1"/>
  <c r="JQ8" i="1" l="1"/>
  <c r="JN8" i="1"/>
  <c r="CD9" i="1"/>
  <c r="CG9" i="1"/>
  <c r="BI10" i="1"/>
  <c r="BF10" i="1"/>
  <c r="AH11" i="1"/>
  <c r="AK11" i="1"/>
  <c r="AS11" i="1" s="1"/>
  <c r="R12" i="1"/>
  <c r="U12" i="1"/>
  <c r="JV8" i="1" l="1"/>
  <c r="JY8" i="1"/>
  <c r="CL9" i="1"/>
  <c r="CO9" i="1"/>
  <c r="AX11" i="1"/>
  <c r="BA11" i="1"/>
  <c r="BN10" i="1"/>
  <c r="BQ10" i="1"/>
  <c r="Z12" i="1"/>
  <c r="AC12" i="1"/>
  <c r="AP11" i="1"/>
  <c r="KG8" i="1" l="1"/>
  <c r="KD8" i="1"/>
  <c r="CT9" i="1"/>
  <c r="CW9" i="1"/>
  <c r="DE9" i="1" s="1"/>
  <c r="BV10" i="1"/>
  <c r="BY10" i="1"/>
  <c r="BF11" i="1"/>
  <c r="BI11" i="1"/>
  <c r="AH12" i="1"/>
  <c r="AK12" i="1"/>
  <c r="AS12" i="1" s="1"/>
  <c r="KO8" i="1" l="1"/>
  <c r="KL8" i="1"/>
  <c r="DJ9" i="1"/>
  <c r="DM9" i="1"/>
  <c r="DB9" i="1"/>
  <c r="CD10" i="1"/>
  <c r="CG10" i="1"/>
  <c r="AX12" i="1"/>
  <c r="BA12" i="1"/>
  <c r="BN11" i="1"/>
  <c r="BQ11" i="1"/>
  <c r="AP12" i="1"/>
  <c r="KT8" i="1" l="1"/>
  <c r="DR9" i="1"/>
  <c r="DU9" i="1"/>
  <c r="BF12" i="1"/>
  <c r="BI12" i="1"/>
  <c r="CL10" i="1"/>
  <c r="CO10" i="1"/>
  <c r="BV11" i="1"/>
  <c r="BY11" i="1"/>
  <c r="LE8" i="1" l="1"/>
  <c r="DZ9" i="1"/>
  <c r="EC9" i="1"/>
  <c r="BN12" i="1"/>
  <c r="BQ12" i="1"/>
  <c r="CD11" i="1"/>
  <c r="CG11" i="1"/>
  <c r="CT10" i="1"/>
  <c r="CW10" i="1"/>
  <c r="DE10" i="1" s="1"/>
  <c r="J17" i="1"/>
  <c r="M17" i="1"/>
  <c r="LJ8" i="1" l="1"/>
  <c r="LM8" i="1"/>
  <c r="DJ10" i="1"/>
  <c r="DM10" i="1"/>
  <c r="EK9" i="1"/>
  <c r="EH9" i="1"/>
  <c r="BV12" i="1"/>
  <c r="BY12" i="1"/>
  <c r="DB10" i="1"/>
  <c r="CL11" i="1"/>
  <c r="CO11" i="1"/>
  <c r="R17" i="1"/>
  <c r="U17" i="1"/>
  <c r="LU8" i="1" l="1"/>
  <c r="LR8" i="1"/>
  <c r="EP9" i="1"/>
  <c r="ES9" i="1"/>
  <c r="DR10" i="1"/>
  <c r="DU10" i="1"/>
  <c r="CT11" i="1"/>
  <c r="CW11" i="1"/>
  <c r="DE11" i="1" s="1"/>
  <c r="CD12" i="1"/>
  <c r="CG12" i="1"/>
  <c r="J13" i="1"/>
  <c r="M13" i="1"/>
  <c r="Z17" i="1"/>
  <c r="AC17" i="1"/>
  <c r="MC8" i="1" l="1"/>
  <c r="LZ8" i="1"/>
  <c r="DZ10" i="1"/>
  <c r="EC10" i="1"/>
  <c r="EX9" i="1"/>
  <c r="FA9" i="1"/>
  <c r="DJ11" i="1"/>
  <c r="DM11" i="1"/>
  <c r="CL12" i="1"/>
  <c r="CO12" i="1"/>
  <c r="DB11" i="1"/>
  <c r="R13" i="1"/>
  <c r="U13" i="1"/>
  <c r="AH17" i="1"/>
  <c r="AK17" i="1"/>
  <c r="MK8" i="1" l="1"/>
  <c r="MH8" i="1"/>
  <c r="FF9" i="1"/>
  <c r="FI9" i="1"/>
  <c r="EH10" i="1"/>
  <c r="EK10" i="1"/>
  <c r="DR11" i="1"/>
  <c r="DU11" i="1"/>
  <c r="AP17" i="1"/>
  <c r="AS17" i="1"/>
  <c r="CT12" i="1"/>
  <c r="CW12" i="1"/>
  <c r="DE12" i="1" s="1"/>
  <c r="J14" i="1"/>
  <c r="M14" i="1"/>
  <c r="Z13" i="1"/>
  <c r="AC13" i="1"/>
  <c r="MP8" i="1" l="1"/>
  <c r="MS8" i="1"/>
  <c r="DJ12" i="1"/>
  <c r="DM12" i="1"/>
  <c r="EP10" i="1"/>
  <c r="ES10" i="1"/>
  <c r="DZ11" i="1"/>
  <c r="EC11" i="1"/>
  <c r="FN9" i="1"/>
  <c r="FQ9" i="1"/>
  <c r="DB12" i="1"/>
  <c r="AX17" i="1"/>
  <c r="BA17" i="1"/>
  <c r="AH13" i="1"/>
  <c r="AK13" i="1"/>
  <c r="R14" i="1"/>
  <c r="U14" i="1"/>
  <c r="J16" i="1"/>
  <c r="M16" i="1"/>
  <c r="NA8" i="1" l="1"/>
  <c r="MX8" i="1"/>
  <c r="EX10" i="1"/>
  <c r="FA10" i="1"/>
  <c r="FV9" i="1"/>
  <c r="FY9" i="1"/>
  <c r="C6" i="19"/>
  <c r="DR12" i="1"/>
  <c r="DU12" i="1"/>
  <c r="EH11" i="1"/>
  <c r="EK11" i="1"/>
  <c r="AP13" i="1"/>
  <c r="AS13" i="1"/>
  <c r="BF17" i="1"/>
  <c r="BI17" i="1"/>
  <c r="Z14" i="1"/>
  <c r="AC14" i="1"/>
  <c r="R16" i="1"/>
  <c r="U16" i="1"/>
  <c r="NF8" i="1" l="1"/>
  <c r="NI8" i="1"/>
  <c r="EP11" i="1"/>
  <c r="ES11" i="1"/>
  <c r="GD9" i="1"/>
  <c r="GG9" i="1"/>
  <c r="GO9" i="1" s="1"/>
  <c r="D6" i="19"/>
  <c r="DZ12" i="1"/>
  <c r="EC12" i="1"/>
  <c r="FF10" i="1"/>
  <c r="FI10" i="1"/>
  <c r="BN17" i="1"/>
  <c r="BQ17" i="1"/>
  <c r="AX13" i="1"/>
  <c r="BA13" i="1"/>
  <c r="AH14" i="1"/>
  <c r="AK14" i="1"/>
  <c r="Z16" i="1"/>
  <c r="AC16" i="1"/>
  <c r="NQ8" i="1" l="1"/>
  <c r="NN8" i="1"/>
  <c r="GT9" i="1"/>
  <c r="GW9" i="1"/>
  <c r="FN10" i="1"/>
  <c r="FQ10" i="1"/>
  <c r="GL9" i="1"/>
  <c r="EH12" i="1"/>
  <c r="EK12" i="1"/>
  <c r="EX11" i="1"/>
  <c r="FA11" i="1"/>
  <c r="AP14" i="1"/>
  <c r="AS14" i="1"/>
  <c r="BF13" i="1"/>
  <c r="BI13" i="1"/>
  <c r="BV17" i="1"/>
  <c r="BY17" i="1"/>
  <c r="AK16" i="1"/>
  <c r="AH16" i="1"/>
  <c r="J19" i="1"/>
  <c r="M19" i="1"/>
  <c r="J18" i="1"/>
  <c r="M18" i="1"/>
  <c r="NY8" i="1" l="1"/>
  <c r="NV8" i="1"/>
  <c r="HB9" i="1"/>
  <c r="HE9" i="1"/>
  <c r="FF11" i="1"/>
  <c r="FI11" i="1"/>
  <c r="FV10" i="1"/>
  <c r="FY10" i="1"/>
  <c r="C7" i="19"/>
  <c r="EP12" i="1"/>
  <c r="ES12" i="1"/>
  <c r="BN13" i="1"/>
  <c r="BQ13" i="1"/>
  <c r="AP16" i="1"/>
  <c r="AS16" i="1"/>
  <c r="CD17" i="1"/>
  <c r="CG17" i="1"/>
  <c r="AX14" i="1"/>
  <c r="BA14" i="1"/>
  <c r="R19" i="1"/>
  <c r="U19" i="1"/>
  <c r="M20" i="1"/>
  <c r="R18" i="1"/>
  <c r="U18" i="1"/>
  <c r="J20" i="1"/>
  <c r="OG8" i="1" l="1"/>
  <c r="OD8" i="1"/>
  <c r="HJ9" i="1"/>
  <c r="HM9" i="1"/>
  <c r="GG10" i="1"/>
  <c r="GO10" i="1" s="1"/>
  <c r="GD10" i="1"/>
  <c r="D7" i="19"/>
  <c r="EX12" i="1"/>
  <c r="FA12" i="1"/>
  <c r="FN11" i="1"/>
  <c r="FQ11" i="1"/>
  <c r="BF14" i="1"/>
  <c r="BI14" i="1"/>
  <c r="AX16" i="1"/>
  <c r="BA16" i="1"/>
  <c r="BV13" i="1"/>
  <c r="BY13" i="1"/>
  <c r="CL17" i="1"/>
  <c r="CO17" i="1"/>
  <c r="R20" i="1"/>
  <c r="Z19" i="1"/>
  <c r="AC19" i="1"/>
  <c r="U20" i="1"/>
  <c r="Z18" i="1"/>
  <c r="AC18" i="1"/>
  <c r="OL8" i="1" l="1"/>
  <c r="OO8" i="1"/>
  <c r="GT10" i="1"/>
  <c r="GW10" i="1"/>
  <c r="HR9" i="1"/>
  <c r="HU9" i="1"/>
  <c r="FF12" i="1"/>
  <c r="FI12" i="1"/>
  <c r="FV11" i="1"/>
  <c r="FY11" i="1"/>
  <c r="C8" i="19"/>
  <c r="GL10" i="1"/>
  <c r="CD13" i="1"/>
  <c r="CG13" i="1"/>
  <c r="BF16" i="1"/>
  <c r="BI16" i="1"/>
  <c r="BN14" i="1"/>
  <c r="BQ14" i="1"/>
  <c r="CT17" i="1"/>
  <c r="CW17" i="1"/>
  <c r="AH18" i="1"/>
  <c r="AK18" i="1"/>
  <c r="AH19" i="1"/>
  <c r="AK19" i="1"/>
  <c r="AS19" i="1" s="1"/>
  <c r="AC20" i="1"/>
  <c r="Z20" i="1"/>
  <c r="OW8" i="1" l="1"/>
  <c r="OT8" i="1"/>
  <c r="HZ9" i="1"/>
  <c r="IC9" i="1"/>
  <c r="HB10" i="1"/>
  <c r="HE10" i="1"/>
  <c r="GD11" i="1"/>
  <c r="GG11" i="1"/>
  <c r="GO11" i="1" s="1"/>
  <c r="D8" i="19"/>
  <c r="DB17" i="1"/>
  <c r="DE17" i="1"/>
  <c r="FN12" i="1"/>
  <c r="FQ12" i="1"/>
  <c r="BV14" i="1"/>
  <c r="BY14" i="1"/>
  <c r="BN16" i="1"/>
  <c r="BQ16" i="1"/>
  <c r="AP18" i="1"/>
  <c r="AS18" i="1"/>
  <c r="AS20" i="1" s="1"/>
  <c r="CL13" i="1"/>
  <c r="CO13" i="1"/>
  <c r="AX19" i="1"/>
  <c r="BA19" i="1"/>
  <c r="AP19" i="1"/>
  <c r="AK20" i="1"/>
  <c r="AH20" i="1"/>
  <c r="PB8" i="1" l="1"/>
  <c r="PE8" i="1"/>
  <c r="C24" i="4"/>
  <c r="C29" i="4" s="1"/>
  <c r="HJ10" i="1"/>
  <c r="HM10" i="1"/>
  <c r="GT11" i="1"/>
  <c r="GW11" i="1"/>
  <c r="IK9" i="1"/>
  <c r="IH9" i="1"/>
  <c r="AP20" i="1"/>
  <c r="DJ17" i="1"/>
  <c r="DM17" i="1"/>
  <c r="GL11" i="1"/>
  <c r="FV12" i="1"/>
  <c r="FY12" i="1"/>
  <c r="C9" i="19"/>
  <c r="BF19" i="1"/>
  <c r="BI19" i="1"/>
  <c r="CD14" i="1"/>
  <c r="CG14" i="1"/>
  <c r="AX18" i="1"/>
  <c r="AX20" i="1" s="1"/>
  <c r="BA18" i="1"/>
  <c r="BV16" i="1"/>
  <c r="BY16" i="1"/>
  <c r="CT13" i="1"/>
  <c r="CW13" i="1"/>
  <c r="PJ8" i="1" l="1"/>
  <c r="IP9" i="1"/>
  <c r="IS9" i="1"/>
  <c r="HB11" i="1"/>
  <c r="HE11" i="1"/>
  <c r="HU10" i="1"/>
  <c r="HR10" i="1"/>
  <c r="D9" i="19"/>
  <c r="GD12" i="1"/>
  <c r="GG12" i="1"/>
  <c r="GO12" i="1" s="1"/>
  <c r="DB13" i="1"/>
  <c r="DE13" i="1"/>
  <c r="DR17" i="1"/>
  <c r="DU17" i="1"/>
  <c r="BF18" i="1"/>
  <c r="BI18" i="1"/>
  <c r="BA20" i="1"/>
  <c r="CD16" i="1"/>
  <c r="CG16" i="1"/>
  <c r="BN19" i="1"/>
  <c r="BQ19" i="1"/>
  <c r="CL14" i="1"/>
  <c r="CO14" i="1"/>
  <c r="BF20" i="1"/>
  <c r="HJ11" i="1" l="1"/>
  <c r="HM11" i="1"/>
  <c r="IX9" i="1"/>
  <c r="JA9" i="1"/>
  <c r="IC10" i="1"/>
  <c r="HZ10" i="1"/>
  <c r="GT12" i="1"/>
  <c r="GW12" i="1"/>
  <c r="DJ13" i="1"/>
  <c r="DM13" i="1"/>
  <c r="GL12" i="1"/>
  <c r="DZ17" i="1"/>
  <c r="EC17" i="1"/>
  <c r="CL16" i="1"/>
  <c r="CO16" i="1"/>
  <c r="BV19" i="1"/>
  <c r="BY19" i="1"/>
  <c r="BN18" i="1"/>
  <c r="BQ18" i="1"/>
  <c r="BQ20" i="1" s="1"/>
  <c r="BN20" i="1"/>
  <c r="CT14" i="1"/>
  <c r="CW14" i="1"/>
  <c r="BI20" i="1"/>
  <c r="IH10" i="1" l="1"/>
  <c r="IK10" i="1"/>
  <c r="JF9" i="1"/>
  <c r="JI9" i="1"/>
  <c r="HR11" i="1"/>
  <c r="HU11" i="1"/>
  <c r="HB12" i="1"/>
  <c r="HE12" i="1"/>
  <c r="EH17" i="1"/>
  <c r="EK17" i="1"/>
  <c r="DB14" i="1"/>
  <c r="DE14" i="1"/>
  <c r="DR13" i="1"/>
  <c r="DU13" i="1"/>
  <c r="CD19" i="1"/>
  <c r="CG19" i="1"/>
  <c r="CT16" i="1"/>
  <c r="CW16" i="1"/>
  <c r="BV18" i="1"/>
  <c r="BV20" i="1" s="1"/>
  <c r="BY18" i="1"/>
  <c r="BY20" i="1" s="1"/>
  <c r="J35" i="1"/>
  <c r="M35" i="1"/>
  <c r="J34" i="1"/>
  <c r="M34" i="1"/>
  <c r="HZ11" i="1" l="1"/>
  <c r="IC11" i="1"/>
  <c r="JN9" i="1"/>
  <c r="JQ9" i="1"/>
  <c r="IP10" i="1"/>
  <c r="IS10" i="1"/>
  <c r="HJ12" i="1"/>
  <c r="HM12" i="1"/>
  <c r="DB16" i="1"/>
  <c r="DE16" i="1"/>
  <c r="DJ14" i="1"/>
  <c r="DM14" i="1"/>
  <c r="DZ13" i="1"/>
  <c r="EC13" i="1"/>
  <c r="EP17" i="1"/>
  <c r="ES17" i="1"/>
  <c r="CD18" i="1"/>
  <c r="CG18" i="1"/>
  <c r="CL19" i="1"/>
  <c r="CO19" i="1"/>
  <c r="CG20" i="1"/>
  <c r="CD20" i="1"/>
  <c r="R34" i="1"/>
  <c r="U34" i="1"/>
  <c r="R35" i="1"/>
  <c r="U35" i="1"/>
  <c r="JV9" i="1" l="1"/>
  <c r="JY9" i="1"/>
  <c r="IX10" i="1"/>
  <c r="JA10" i="1"/>
  <c r="IH11" i="1"/>
  <c r="IK11" i="1"/>
  <c r="HR12" i="1"/>
  <c r="HU12" i="1"/>
  <c r="EX17" i="1"/>
  <c r="FA17" i="1"/>
  <c r="EH13" i="1"/>
  <c r="EK13" i="1"/>
  <c r="DR14" i="1"/>
  <c r="DU14" i="1"/>
  <c r="DJ16" i="1"/>
  <c r="DM16" i="1"/>
  <c r="CT19" i="1"/>
  <c r="CW19" i="1"/>
  <c r="DE19" i="1" s="1"/>
  <c r="CL18" i="1"/>
  <c r="CL20" i="1" s="1"/>
  <c r="CO18" i="1"/>
  <c r="CO20" i="1" s="1"/>
  <c r="J29" i="1"/>
  <c r="M29" i="1"/>
  <c r="Z35" i="1"/>
  <c r="AC35" i="1"/>
  <c r="Z34" i="1"/>
  <c r="AC34" i="1"/>
  <c r="KD9" i="1" l="1"/>
  <c r="KG9" i="1"/>
  <c r="IP11" i="1"/>
  <c r="IS11" i="1"/>
  <c r="JF10" i="1"/>
  <c r="JI10" i="1"/>
  <c r="HZ12" i="1"/>
  <c r="IC12" i="1"/>
  <c r="DR16" i="1"/>
  <c r="DU16" i="1"/>
  <c r="EP13" i="1"/>
  <c r="ES13" i="1"/>
  <c r="DZ14" i="1"/>
  <c r="EC14" i="1"/>
  <c r="DJ19" i="1"/>
  <c r="DM19" i="1"/>
  <c r="FF17" i="1"/>
  <c r="FI17" i="1"/>
  <c r="DB19" i="1"/>
  <c r="CT18" i="1"/>
  <c r="CT20" i="1" s="1"/>
  <c r="CW18" i="1"/>
  <c r="M30" i="1"/>
  <c r="J30" i="1"/>
  <c r="R29" i="1"/>
  <c r="U29" i="1"/>
  <c r="AH35" i="1"/>
  <c r="AK35" i="1"/>
  <c r="AH34" i="1"/>
  <c r="AK34" i="1"/>
  <c r="KL9" i="1" l="1"/>
  <c r="KO9" i="1"/>
  <c r="JN10" i="1"/>
  <c r="JQ10" i="1"/>
  <c r="IX11" i="1"/>
  <c r="JA11" i="1"/>
  <c r="IH12" i="1"/>
  <c r="IK12" i="1"/>
  <c r="DR19" i="1"/>
  <c r="DU19" i="1"/>
  <c r="EH14" i="1"/>
  <c r="EK14" i="1"/>
  <c r="DB18" i="1"/>
  <c r="DB20" i="1" s="1"/>
  <c r="DE18" i="1"/>
  <c r="EX13" i="1"/>
  <c r="FA13" i="1"/>
  <c r="FN17" i="1"/>
  <c r="FQ17" i="1"/>
  <c r="DZ16" i="1"/>
  <c r="EC16" i="1"/>
  <c r="AP35" i="1"/>
  <c r="AS35" i="1"/>
  <c r="AP34" i="1"/>
  <c r="AS34" i="1"/>
  <c r="CW20" i="1"/>
  <c r="J31" i="1"/>
  <c r="M31" i="1"/>
  <c r="R30" i="1"/>
  <c r="U30" i="1"/>
  <c r="Z29" i="1"/>
  <c r="AC29" i="1"/>
  <c r="JV10" i="1" l="1"/>
  <c r="JY10" i="1"/>
  <c r="KT9" i="1"/>
  <c r="JF11" i="1"/>
  <c r="JI11" i="1"/>
  <c r="IP12" i="1"/>
  <c r="IS12" i="1"/>
  <c r="DJ18" i="1"/>
  <c r="DJ20" i="1" s="1"/>
  <c r="DM18" i="1"/>
  <c r="DE20" i="1"/>
  <c r="EP14" i="1"/>
  <c r="ES14" i="1"/>
  <c r="FV17" i="1"/>
  <c r="D14" i="19" s="1"/>
  <c r="FY17" i="1"/>
  <c r="C14" i="19"/>
  <c r="EH16" i="1"/>
  <c r="EK16" i="1"/>
  <c r="FF13" i="1"/>
  <c r="FI13" i="1"/>
  <c r="DZ19" i="1"/>
  <c r="EC19" i="1"/>
  <c r="AX34" i="1"/>
  <c r="BA34" i="1"/>
  <c r="AX35" i="1"/>
  <c r="BA35" i="1"/>
  <c r="R31" i="1"/>
  <c r="U31" i="1"/>
  <c r="AH29" i="1"/>
  <c r="AK29" i="1"/>
  <c r="Z30" i="1"/>
  <c r="AC30" i="1"/>
  <c r="LE9" i="1" l="1"/>
  <c r="KD10" i="1"/>
  <c r="KG10" i="1"/>
  <c r="JN11" i="1"/>
  <c r="JQ11" i="1"/>
  <c r="IX12" i="1"/>
  <c r="JA12" i="1"/>
  <c r="GD17" i="1"/>
  <c r="GG17" i="1"/>
  <c r="EX14" i="1"/>
  <c r="FA14" i="1"/>
  <c r="FN13" i="1"/>
  <c r="FQ13" i="1"/>
  <c r="EH19" i="1"/>
  <c r="EK19" i="1"/>
  <c r="EP16" i="1"/>
  <c r="ES16" i="1"/>
  <c r="DR18" i="1"/>
  <c r="DR20" i="1" s="1"/>
  <c r="DU18" i="1"/>
  <c r="DM20" i="1"/>
  <c r="AP29" i="1"/>
  <c r="AS29" i="1"/>
  <c r="BF35" i="1"/>
  <c r="BI35" i="1"/>
  <c r="BF34" i="1"/>
  <c r="BI34" i="1"/>
  <c r="J32" i="1"/>
  <c r="M32" i="1"/>
  <c r="J28" i="1"/>
  <c r="M28" i="1"/>
  <c r="Z31" i="1"/>
  <c r="AC31" i="1"/>
  <c r="J26" i="1"/>
  <c r="M26" i="1"/>
  <c r="AH30" i="1"/>
  <c r="AK30" i="1"/>
  <c r="KL10" i="1" l="1"/>
  <c r="KO10" i="1"/>
  <c r="LJ9" i="1"/>
  <c r="LM9" i="1"/>
  <c r="JV11" i="1"/>
  <c r="JY11" i="1"/>
  <c r="KG11" i="1" s="1"/>
  <c r="GL17" i="1"/>
  <c r="GO17" i="1"/>
  <c r="JF12" i="1"/>
  <c r="JI12" i="1"/>
  <c r="ES19" i="1"/>
  <c r="EP19" i="1"/>
  <c r="FV13" i="1"/>
  <c r="FY13" i="1"/>
  <c r="C10" i="19"/>
  <c r="FF14" i="1"/>
  <c r="FI14" i="1"/>
  <c r="DZ18" i="1"/>
  <c r="DZ20" i="1" s="1"/>
  <c r="EC18" i="1"/>
  <c r="DU20" i="1"/>
  <c r="EX16" i="1"/>
  <c r="FA16" i="1"/>
  <c r="AP30" i="1"/>
  <c r="AS30" i="1"/>
  <c r="AX29" i="1"/>
  <c r="BA29" i="1"/>
  <c r="BN34" i="1"/>
  <c r="BQ34" i="1"/>
  <c r="BN35" i="1"/>
  <c r="BQ35" i="1"/>
  <c r="R28" i="1"/>
  <c r="U28" i="1"/>
  <c r="R26" i="1"/>
  <c r="U26" i="1"/>
  <c r="R32" i="1"/>
  <c r="U32" i="1"/>
  <c r="AH31" i="1"/>
  <c r="AK31" i="1"/>
  <c r="LR9" i="1" l="1"/>
  <c r="LU9" i="1"/>
  <c r="KT10" i="1"/>
  <c r="KL11" i="1"/>
  <c r="KO11" i="1"/>
  <c r="KD11" i="1"/>
  <c r="GW17" i="1"/>
  <c r="GT17" i="1"/>
  <c r="JN12" i="1"/>
  <c r="JQ12" i="1"/>
  <c r="JY12" i="1" s="1"/>
  <c r="GD13" i="1"/>
  <c r="GG13" i="1"/>
  <c r="D10" i="19"/>
  <c r="FF16" i="1"/>
  <c r="FI16" i="1"/>
  <c r="EH18" i="1"/>
  <c r="EH20" i="1" s="1"/>
  <c r="EK18" i="1"/>
  <c r="EC20" i="1"/>
  <c r="FN14" i="1"/>
  <c r="FQ14" i="1"/>
  <c r="EX19" i="1"/>
  <c r="FA19" i="1"/>
  <c r="AX30" i="1"/>
  <c r="BA30" i="1"/>
  <c r="BV35" i="1"/>
  <c r="BY35" i="1"/>
  <c r="BV34" i="1"/>
  <c r="BY34" i="1"/>
  <c r="BF29" i="1"/>
  <c r="BI29" i="1"/>
  <c r="AP31" i="1"/>
  <c r="AS31" i="1"/>
  <c r="Z26" i="1"/>
  <c r="AC26" i="1"/>
  <c r="Z28" i="1"/>
  <c r="AC28" i="1"/>
  <c r="Z32" i="1"/>
  <c r="AC32" i="1"/>
  <c r="KD12" i="1" l="1"/>
  <c r="KG12" i="1"/>
  <c r="LE10" i="1"/>
  <c r="LZ9" i="1"/>
  <c r="MC9" i="1"/>
  <c r="KT11" i="1"/>
  <c r="GL13" i="1"/>
  <c r="GO13" i="1"/>
  <c r="HB17" i="1"/>
  <c r="HE17" i="1"/>
  <c r="JV12" i="1"/>
  <c r="FN16" i="1"/>
  <c r="FQ16" i="1"/>
  <c r="FV14" i="1"/>
  <c r="D11" i="19" s="1"/>
  <c r="FY14" i="1"/>
  <c r="C11" i="19"/>
  <c r="FF19" i="1"/>
  <c r="FI19" i="1"/>
  <c r="EP18" i="1"/>
  <c r="EP20" i="1" s="1"/>
  <c r="ES18" i="1"/>
  <c r="EK20" i="1"/>
  <c r="BN29" i="1"/>
  <c r="BQ29" i="1"/>
  <c r="CD35" i="1"/>
  <c r="CG35" i="1"/>
  <c r="BF30" i="1"/>
  <c r="BI30" i="1"/>
  <c r="CD34" i="1"/>
  <c r="CG34" i="1"/>
  <c r="AX31" i="1"/>
  <c r="BA31" i="1"/>
  <c r="AH28" i="1"/>
  <c r="AK28" i="1"/>
  <c r="AK26" i="1"/>
  <c r="AH26" i="1"/>
  <c r="AH32" i="1"/>
  <c r="AK32" i="1"/>
  <c r="LJ10" i="1" l="1"/>
  <c r="LM10" i="1"/>
  <c r="MH9" i="1"/>
  <c r="MK9" i="1"/>
  <c r="LE11" i="1"/>
  <c r="KL12" i="1"/>
  <c r="KO12" i="1"/>
  <c r="HJ17" i="1"/>
  <c r="HM17" i="1"/>
  <c r="GT13" i="1"/>
  <c r="GW13" i="1"/>
  <c r="EX18" i="1"/>
  <c r="EX20" i="1" s="1"/>
  <c r="FA18" i="1"/>
  <c r="ES20" i="1"/>
  <c r="GD14" i="1"/>
  <c r="GG14" i="1"/>
  <c r="FV16" i="1"/>
  <c r="D13" i="19" s="1"/>
  <c r="FY16" i="1"/>
  <c r="C13" i="19"/>
  <c r="FN19" i="1"/>
  <c r="FQ19" i="1"/>
  <c r="CL34" i="1"/>
  <c r="CO34" i="1"/>
  <c r="AP26" i="1"/>
  <c r="AS26" i="1"/>
  <c r="BN30" i="1"/>
  <c r="BQ30" i="1"/>
  <c r="CL35" i="1"/>
  <c r="CO35" i="1"/>
  <c r="AP32" i="1"/>
  <c r="AS32" i="1"/>
  <c r="BF31" i="1"/>
  <c r="BI31" i="1"/>
  <c r="BV29" i="1"/>
  <c r="BY29" i="1"/>
  <c r="AP28" i="1"/>
  <c r="AS28" i="1"/>
  <c r="MP9" i="1" l="1"/>
  <c r="MS9" i="1"/>
  <c r="KT12" i="1"/>
  <c r="LJ11" i="1"/>
  <c r="LM11" i="1"/>
  <c r="LR10" i="1"/>
  <c r="LU10" i="1"/>
  <c r="HR17" i="1"/>
  <c r="HU17" i="1"/>
  <c r="GL14" i="1"/>
  <c r="GO14" i="1"/>
  <c r="HB13" i="1"/>
  <c r="HE13" i="1"/>
  <c r="FV19" i="1"/>
  <c r="FY19" i="1"/>
  <c r="C16" i="19"/>
  <c r="FF18" i="1"/>
  <c r="FF20" i="1" s="1"/>
  <c r="FI18" i="1"/>
  <c r="FA20" i="1"/>
  <c r="GD16" i="1"/>
  <c r="GG16" i="1"/>
  <c r="CT35" i="1"/>
  <c r="CW35" i="1"/>
  <c r="CD29" i="1"/>
  <c r="CG29" i="1"/>
  <c r="BV30" i="1"/>
  <c r="BY30" i="1"/>
  <c r="AX26" i="1"/>
  <c r="BA26" i="1"/>
  <c r="AX32" i="1"/>
  <c r="BA32" i="1"/>
  <c r="CT34" i="1"/>
  <c r="CW34" i="1"/>
  <c r="AX28" i="1"/>
  <c r="BA28" i="1"/>
  <c r="BN31" i="1"/>
  <c r="BQ31" i="1"/>
  <c r="LE12" i="1" l="1"/>
  <c r="LZ10" i="1"/>
  <c r="MC10" i="1"/>
  <c r="MX9" i="1"/>
  <c r="NA9" i="1"/>
  <c r="LR11" i="1"/>
  <c r="LU11" i="1"/>
  <c r="GT14" i="1"/>
  <c r="GW14" i="1"/>
  <c r="HZ17" i="1"/>
  <c r="IC17" i="1"/>
  <c r="HJ13" i="1"/>
  <c r="HM13" i="1"/>
  <c r="GL16" i="1"/>
  <c r="GO16" i="1"/>
  <c r="FN18" i="1"/>
  <c r="FN20" i="1" s="1"/>
  <c r="FQ18" i="1"/>
  <c r="FI20" i="1"/>
  <c r="DB35" i="1"/>
  <c r="DE35" i="1"/>
  <c r="GD19" i="1"/>
  <c r="GG19" i="1"/>
  <c r="GO19" i="1" s="1"/>
  <c r="D16" i="19"/>
  <c r="DB34" i="1"/>
  <c r="DE34" i="1"/>
  <c r="CD30" i="1"/>
  <c r="CG30" i="1"/>
  <c r="CL29" i="1"/>
  <c r="CO29" i="1"/>
  <c r="BF32" i="1"/>
  <c r="BI32" i="1"/>
  <c r="BF28" i="1"/>
  <c r="BI28" i="1"/>
  <c r="BV31" i="1"/>
  <c r="BY31" i="1"/>
  <c r="BF26" i="1"/>
  <c r="BI26" i="1"/>
  <c r="MH10" i="1" l="1"/>
  <c r="MK10" i="1"/>
  <c r="LZ11" i="1"/>
  <c r="MC11" i="1"/>
  <c r="LJ12" i="1"/>
  <c r="LM12" i="1"/>
  <c r="NF9" i="1"/>
  <c r="NI9" i="1"/>
  <c r="GT19" i="1"/>
  <c r="GW19" i="1"/>
  <c r="IH17" i="1"/>
  <c r="IK17" i="1"/>
  <c r="HB14" i="1"/>
  <c r="HE14" i="1"/>
  <c r="HR13" i="1"/>
  <c r="HU13" i="1"/>
  <c r="GT16" i="1"/>
  <c r="GW16" i="1"/>
  <c r="GL19" i="1"/>
  <c r="DJ35" i="1"/>
  <c r="DM35" i="1"/>
  <c r="DJ34" i="1"/>
  <c r="DM34" i="1"/>
  <c r="FV18" i="1"/>
  <c r="FY18" i="1"/>
  <c r="C15" i="19"/>
  <c r="C17" i="19" s="1"/>
  <c r="FQ20" i="1"/>
  <c r="BN28" i="1"/>
  <c r="BQ28" i="1"/>
  <c r="BN26" i="1"/>
  <c r="BQ26" i="1"/>
  <c r="CL30" i="1"/>
  <c r="CO30" i="1"/>
  <c r="BN32" i="1"/>
  <c r="BQ32" i="1"/>
  <c r="CT29" i="1"/>
  <c r="CW29" i="1"/>
  <c r="CD31" i="1"/>
  <c r="CG31" i="1"/>
  <c r="MH11" i="1" l="1"/>
  <c r="MK11" i="1"/>
  <c r="NN9" i="1"/>
  <c r="NQ9" i="1"/>
  <c r="MP10" i="1"/>
  <c r="MS10" i="1"/>
  <c r="LR12" i="1"/>
  <c r="LU12" i="1"/>
  <c r="HZ13" i="1"/>
  <c r="IC13" i="1"/>
  <c r="HJ14" i="1"/>
  <c r="HM14" i="1"/>
  <c r="IP17" i="1"/>
  <c r="IS17" i="1"/>
  <c r="HB19" i="1"/>
  <c r="HE19" i="1"/>
  <c r="HB16" i="1"/>
  <c r="HE16" i="1"/>
  <c r="GD18" i="1"/>
  <c r="GD20" i="1" s="1"/>
  <c r="GG18" i="1"/>
  <c r="GO18" i="1" s="1"/>
  <c r="FY20" i="1"/>
  <c r="DR34" i="1"/>
  <c r="DU34" i="1"/>
  <c r="DR35" i="1"/>
  <c r="DU35" i="1"/>
  <c r="D15" i="19"/>
  <c r="D17" i="19" s="1"/>
  <c r="FV20" i="1"/>
  <c r="DB29" i="1"/>
  <c r="DE29" i="1"/>
  <c r="CL31" i="1"/>
  <c r="CO31" i="1"/>
  <c r="BV26" i="1"/>
  <c r="BY26" i="1"/>
  <c r="BV28" i="1"/>
  <c r="BY28" i="1"/>
  <c r="CT30" i="1"/>
  <c r="CW30" i="1"/>
  <c r="BV32" i="1"/>
  <c r="BY32" i="1"/>
  <c r="NV9" i="1" l="1"/>
  <c r="NY9" i="1"/>
  <c r="LZ12" i="1"/>
  <c r="MC12" i="1"/>
  <c r="MP11" i="1"/>
  <c r="MS11" i="1"/>
  <c r="MX10" i="1"/>
  <c r="NA10" i="1"/>
  <c r="IX17" i="1"/>
  <c r="JA17" i="1"/>
  <c r="GT18" i="1"/>
  <c r="GT20" i="1" s="1"/>
  <c r="GW18" i="1"/>
  <c r="GO20" i="1"/>
  <c r="HR14" i="1"/>
  <c r="HU14" i="1"/>
  <c r="HJ19" i="1"/>
  <c r="HM19" i="1"/>
  <c r="IH13" i="1"/>
  <c r="IK13" i="1"/>
  <c r="HJ16" i="1"/>
  <c r="HM16" i="1"/>
  <c r="DZ35" i="1"/>
  <c r="EC35" i="1"/>
  <c r="DZ34" i="1"/>
  <c r="EC34" i="1"/>
  <c r="DJ29" i="1"/>
  <c r="DM29" i="1"/>
  <c r="GL18" i="1"/>
  <c r="GL20" i="1" s="1"/>
  <c r="GG20" i="1"/>
  <c r="DB30" i="1"/>
  <c r="DE30" i="1"/>
  <c r="CG28" i="1"/>
  <c r="CD28" i="1"/>
  <c r="CD32" i="1"/>
  <c r="CG32" i="1"/>
  <c r="CD26" i="1"/>
  <c r="CG26" i="1"/>
  <c r="CT31" i="1"/>
  <c r="CW31" i="1"/>
  <c r="MX11" i="1" l="1"/>
  <c r="NA11" i="1"/>
  <c r="MH12" i="1"/>
  <c r="MK12" i="1"/>
  <c r="NI10" i="1"/>
  <c r="NF10" i="1"/>
  <c r="OD9" i="1"/>
  <c r="OG9" i="1"/>
  <c r="IP13" i="1"/>
  <c r="IS13" i="1"/>
  <c r="JF17" i="1"/>
  <c r="JI17" i="1"/>
  <c r="HZ14" i="1"/>
  <c r="IC14" i="1"/>
  <c r="HB18" i="1"/>
  <c r="HB20" i="1" s="1"/>
  <c r="HE18" i="1"/>
  <c r="GW20" i="1"/>
  <c r="HR19" i="1"/>
  <c r="HU19" i="1"/>
  <c r="HR16" i="1"/>
  <c r="HU16" i="1"/>
  <c r="DR29" i="1"/>
  <c r="DU29" i="1"/>
  <c r="EH34" i="1"/>
  <c r="EK34" i="1"/>
  <c r="DJ30" i="1"/>
  <c r="DM30" i="1"/>
  <c r="EH35" i="1"/>
  <c r="EK35" i="1"/>
  <c r="DB31" i="1"/>
  <c r="DE31" i="1"/>
  <c r="CL32" i="1"/>
  <c r="CO32" i="1"/>
  <c r="CL26" i="1"/>
  <c r="CO26" i="1"/>
  <c r="CL28" i="1"/>
  <c r="CO28" i="1"/>
  <c r="NN10" i="1" l="1"/>
  <c r="NQ10" i="1"/>
  <c r="OL9" i="1"/>
  <c r="OO9" i="1"/>
  <c r="MP12" i="1"/>
  <c r="MS12" i="1"/>
  <c r="NF11" i="1"/>
  <c r="NI11" i="1"/>
  <c r="IH14" i="1"/>
  <c r="IK14" i="1"/>
  <c r="JN17" i="1"/>
  <c r="JQ17" i="1"/>
  <c r="HZ19" i="1"/>
  <c r="IC19" i="1"/>
  <c r="IX13" i="1"/>
  <c r="JA13" i="1"/>
  <c r="HJ18" i="1"/>
  <c r="HJ20" i="1" s="1"/>
  <c r="HM18" i="1"/>
  <c r="HE20" i="1"/>
  <c r="HZ16" i="1"/>
  <c r="IC16" i="1"/>
  <c r="EP35" i="1"/>
  <c r="ES35" i="1"/>
  <c r="EP34" i="1"/>
  <c r="ES34" i="1"/>
  <c r="DJ31" i="1"/>
  <c r="DM31" i="1"/>
  <c r="DZ29" i="1"/>
  <c r="EC29" i="1"/>
  <c r="DR30" i="1"/>
  <c r="DU30" i="1"/>
  <c r="CW28" i="1"/>
  <c r="CT28" i="1"/>
  <c r="CT32" i="1"/>
  <c r="CW32" i="1"/>
  <c r="CT26" i="1"/>
  <c r="CW26" i="1"/>
  <c r="J25" i="1"/>
  <c r="J36" i="1" s="1"/>
  <c r="M25" i="1"/>
  <c r="MX12" i="1" l="1"/>
  <c r="NA12" i="1"/>
  <c r="OT9" i="1"/>
  <c r="OW9" i="1"/>
  <c r="NV10" i="1"/>
  <c r="NY10" i="1"/>
  <c r="JV17" i="1"/>
  <c r="JY17" i="1"/>
  <c r="NN11" i="1"/>
  <c r="NQ11" i="1"/>
  <c r="HR18" i="1"/>
  <c r="HR20" i="1" s="1"/>
  <c r="HU18" i="1"/>
  <c r="HM20" i="1"/>
  <c r="IH19" i="1"/>
  <c r="IK19" i="1"/>
  <c r="IP14" i="1"/>
  <c r="IS14" i="1"/>
  <c r="JF13" i="1"/>
  <c r="JI13" i="1"/>
  <c r="IH16" i="1"/>
  <c r="IK16" i="1"/>
  <c r="EH29" i="1"/>
  <c r="EK29" i="1"/>
  <c r="EX34" i="1"/>
  <c r="FA34" i="1"/>
  <c r="DB26" i="1"/>
  <c r="DE26" i="1"/>
  <c r="DR31" i="1"/>
  <c r="DU31" i="1"/>
  <c r="DB32" i="1"/>
  <c r="DE32" i="1"/>
  <c r="DB28" i="1"/>
  <c r="DE28" i="1"/>
  <c r="DZ30" i="1"/>
  <c r="EC30" i="1"/>
  <c r="EX35" i="1"/>
  <c r="FA35" i="1"/>
  <c r="U25" i="1"/>
  <c r="R25" i="1"/>
  <c r="R36" i="1" s="1"/>
  <c r="M36" i="1"/>
  <c r="KD17" i="1" l="1"/>
  <c r="KG17" i="1"/>
  <c r="NF12" i="1"/>
  <c r="NI12" i="1"/>
  <c r="NV11" i="1"/>
  <c r="NY11" i="1"/>
  <c r="OD10" i="1"/>
  <c r="OG10" i="1"/>
  <c r="PB9" i="1"/>
  <c r="PE9" i="1"/>
  <c r="IP19" i="1"/>
  <c r="IS19" i="1"/>
  <c r="IX14" i="1"/>
  <c r="JA14" i="1"/>
  <c r="JN13" i="1"/>
  <c r="JQ13" i="1"/>
  <c r="JY13" i="1" s="1"/>
  <c r="HZ18" i="1"/>
  <c r="HZ20" i="1" s="1"/>
  <c r="IC18" i="1"/>
  <c r="HU20" i="1"/>
  <c r="IP16" i="1"/>
  <c r="IS16" i="1"/>
  <c r="FF35" i="1"/>
  <c r="FI35" i="1"/>
  <c r="EH30" i="1"/>
  <c r="EK30" i="1"/>
  <c r="FF34" i="1"/>
  <c r="FI34" i="1"/>
  <c r="DJ26" i="1"/>
  <c r="DM26" i="1"/>
  <c r="DJ28" i="1"/>
  <c r="DM28" i="1"/>
  <c r="DJ32" i="1"/>
  <c r="DM32" i="1"/>
  <c r="EP29" i="1"/>
  <c r="ES29" i="1"/>
  <c r="DZ31" i="1"/>
  <c r="EC31" i="1"/>
  <c r="Z25" i="1"/>
  <c r="Z36" i="1" s="1"/>
  <c r="AC25" i="1"/>
  <c r="U36" i="1"/>
  <c r="KD13" i="1" l="1"/>
  <c r="KG13" i="1"/>
  <c r="PJ9" i="1"/>
  <c r="NN12" i="1"/>
  <c r="NQ12" i="1"/>
  <c r="OL10" i="1"/>
  <c r="OO10" i="1"/>
  <c r="KL17" i="1"/>
  <c r="KO17" i="1"/>
  <c r="OD11" i="1"/>
  <c r="OG11" i="1"/>
  <c r="JF14" i="1"/>
  <c r="JI14" i="1"/>
  <c r="JV13" i="1"/>
  <c r="IX19" i="1"/>
  <c r="JA19" i="1"/>
  <c r="IH18" i="1"/>
  <c r="IH20" i="1" s="1"/>
  <c r="IK18" i="1"/>
  <c r="IC20" i="1"/>
  <c r="IX16" i="1"/>
  <c r="JA16" i="1"/>
  <c r="DR26" i="1"/>
  <c r="DU26" i="1"/>
  <c r="EX29" i="1"/>
  <c r="FA29" i="1"/>
  <c r="EP30" i="1"/>
  <c r="ES30" i="1"/>
  <c r="EH31" i="1"/>
  <c r="EK31" i="1"/>
  <c r="FN34" i="1"/>
  <c r="FQ34" i="1"/>
  <c r="DU28" i="1"/>
  <c r="DR28" i="1"/>
  <c r="FN35" i="1"/>
  <c r="FQ35" i="1"/>
  <c r="DR32" i="1"/>
  <c r="DU32" i="1"/>
  <c r="AH25" i="1"/>
  <c r="AK25" i="1"/>
  <c r="AS25" i="1" s="1"/>
  <c r="AC36" i="1"/>
  <c r="OL11" i="1" l="1"/>
  <c r="OO11" i="1"/>
  <c r="NV12" i="1"/>
  <c r="NY12" i="1"/>
  <c r="KT17" i="1"/>
  <c r="KW17" i="1"/>
  <c r="KL13" i="1"/>
  <c r="KO13" i="1"/>
  <c r="OT10" i="1"/>
  <c r="OW10" i="1"/>
  <c r="JF19" i="1"/>
  <c r="JI19" i="1"/>
  <c r="JN14" i="1"/>
  <c r="JQ14" i="1"/>
  <c r="JY14" i="1" s="1"/>
  <c r="IP18" i="1"/>
  <c r="IP20" i="1" s="1"/>
  <c r="IS18" i="1"/>
  <c r="IK20" i="1"/>
  <c r="JF16" i="1"/>
  <c r="JI16" i="1"/>
  <c r="JQ16" i="1" s="1"/>
  <c r="FF29" i="1"/>
  <c r="FI29" i="1"/>
  <c r="DZ32" i="1"/>
  <c r="EC32" i="1"/>
  <c r="EX30" i="1"/>
  <c r="FA30" i="1"/>
  <c r="FV35" i="1"/>
  <c r="F14" i="19" s="1"/>
  <c r="FY35" i="1"/>
  <c r="E14" i="19"/>
  <c r="FV34" i="1"/>
  <c r="F13" i="19" s="1"/>
  <c r="FY34" i="1"/>
  <c r="E13" i="19"/>
  <c r="DZ26" i="1"/>
  <c r="EC26" i="1"/>
  <c r="EP31" i="1"/>
  <c r="ES31" i="1"/>
  <c r="DZ28" i="1"/>
  <c r="EC28" i="1"/>
  <c r="AX25" i="1"/>
  <c r="AX36" i="1" s="1"/>
  <c r="BA25" i="1"/>
  <c r="AS36" i="1"/>
  <c r="AK36" i="1"/>
  <c r="AP25" i="1"/>
  <c r="AP36" i="1" s="1"/>
  <c r="AH36" i="1"/>
  <c r="LB17" i="1" l="1"/>
  <c r="LE17" i="1"/>
  <c r="PB10" i="1"/>
  <c r="PE10" i="1"/>
  <c r="OD12" i="1"/>
  <c r="OG12" i="1"/>
  <c r="KD14" i="1"/>
  <c r="KG14" i="1"/>
  <c r="KT13" i="1"/>
  <c r="OT11" i="1"/>
  <c r="OW11" i="1"/>
  <c r="JV16" i="1"/>
  <c r="JY16" i="1"/>
  <c r="IX18" i="1"/>
  <c r="IX20" i="1" s="1"/>
  <c r="JA18" i="1"/>
  <c r="IS20" i="1"/>
  <c r="JN19" i="1"/>
  <c r="JQ19" i="1"/>
  <c r="JV14" i="1"/>
  <c r="JN16" i="1"/>
  <c r="EX31" i="1"/>
  <c r="FA31" i="1"/>
  <c r="FF30" i="1"/>
  <c r="FI30" i="1"/>
  <c r="EH32" i="1"/>
  <c r="EK32" i="1"/>
  <c r="GD34" i="1"/>
  <c r="GG34" i="1"/>
  <c r="EH28" i="1"/>
  <c r="EK28" i="1"/>
  <c r="FN29" i="1"/>
  <c r="FQ29" i="1"/>
  <c r="GG35" i="1"/>
  <c r="GD35" i="1"/>
  <c r="EH26" i="1"/>
  <c r="EK26" i="1"/>
  <c r="BF25" i="1"/>
  <c r="BF36" i="1" s="1"/>
  <c r="BI25" i="1"/>
  <c r="BA36" i="1"/>
  <c r="OL12" i="1" l="1"/>
  <c r="OO12" i="1"/>
  <c r="LE13" i="1"/>
  <c r="PJ10" i="1"/>
  <c r="PB11" i="1"/>
  <c r="PE11" i="1"/>
  <c r="PJ11" i="1" s="1"/>
  <c r="KL14" i="1"/>
  <c r="KO14" i="1"/>
  <c r="KD16" i="1"/>
  <c r="KG16" i="1"/>
  <c r="LJ17" i="1"/>
  <c r="LM17" i="1"/>
  <c r="JV19" i="1"/>
  <c r="JY19" i="1"/>
  <c r="GL35" i="1"/>
  <c r="GO35" i="1"/>
  <c r="GL34" i="1"/>
  <c r="GO34" i="1"/>
  <c r="JF18" i="1"/>
  <c r="JF20" i="1" s="1"/>
  <c r="JI18" i="1"/>
  <c r="JA20" i="1"/>
  <c r="FV29" i="1"/>
  <c r="F8" i="19" s="1"/>
  <c r="FY29" i="1"/>
  <c r="E8" i="19"/>
  <c r="EP32" i="1"/>
  <c r="ES32" i="1"/>
  <c r="FN30" i="1"/>
  <c r="FQ30" i="1"/>
  <c r="EP28" i="1"/>
  <c r="ES28" i="1"/>
  <c r="FF31" i="1"/>
  <c r="FI31" i="1"/>
  <c r="EP26" i="1"/>
  <c r="ES26" i="1"/>
  <c r="BN25" i="1"/>
  <c r="BN36" i="1" s="1"/>
  <c r="BQ25" i="1"/>
  <c r="BI36" i="1"/>
  <c r="LJ13" i="1" l="1"/>
  <c r="LM13" i="1"/>
  <c r="KT14" i="1"/>
  <c r="KW14" i="1"/>
  <c r="KD19" i="1"/>
  <c r="KG19" i="1"/>
  <c r="OT12" i="1"/>
  <c r="OW12" i="1"/>
  <c r="LR17" i="1"/>
  <c r="LU17" i="1"/>
  <c r="KL16" i="1"/>
  <c r="KO16" i="1"/>
  <c r="GT34" i="1"/>
  <c r="GW34" i="1"/>
  <c r="GT35" i="1"/>
  <c r="GW35" i="1"/>
  <c r="JN18" i="1"/>
  <c r="JN20" i="1" s="1"/>
  <c r="JQ18" i="1"/>
  <c r="JY18" i="1" s="1"/>
  <c r="KG18" i="1" s="1"/>
  <c r="JI20" i="1"/>
  <c r="FN31" i="1"/>
  <c r="FQ31" i="1"/>
  <c r="EX26" i="1"/>
  <c r="FA26" i="1"/>
  <c r="GD29" i="1"/>
  <c r="GG29" i="1"/>
  <c r="FV30" i="1"/>
  <c r="F9" i="19" s="1"/>
  <c r="FY30" i="1"/>
  <c r="E9" i="19"/>
  <c r="EX32" i="1"/>
  <c r="FA32" i="1"/>
  <c r="EX28" i="1"/>
  <c r="FA28" i="1"/>
  <c r="BV25" i="1"/>
  <c r="BV36" i="1" s="1"/>
  <c r="BY25" i="1"/>
  <c r="BQ36" i="1"/>
  <c r="KT16" i="1" l="1"/>
  <c r="KW16" i="1"/>
  <c r="KL19" i="1"/>
  <c r="KO19" i="1"/>
  <c r="KG20" i="1"/>
  <c r="KL18" i="1"/>
  <c r="KO18" i="1"/>
  <c r="LB14" i="1"/>
  <c r="LE14" i="1"/>
  <c r="LZ17" i="1"/>
  <c r="MC17" i="1"/>
  <c r="LR13" i="1"/>
  <c r="LU13" i="1"/>
  <c r="PB12" i="1"/>
  <c r="PE12" i="1"/>
  <c r="KD18" i="1"/>
  <c r="JY20" i="1"/>
  <c r="JV18" i="1"/>
  <c r="JV20" i="1" s="1"/>
  <c r="JQ20" i="1"/>
  <c r="HB35" i="1"/>
  <c r="HE35" i="1"/>
  <c r="HB34" i="1"/>
  <c r="HE34" i="1"/>
  <c r="GL29" i="1"/>
  <c r="GO29" i="1"/>
  <c r="GW29" i="1" s="1"/>
  <c r="GD30" i="1"/>
  <c r="GG30" i="1"/>
  <c r="FF32" i="1"/>
  <c r="FI32" i="1"/>
  <c r="FF26" i="1"/>
  <c r="FI26" i="1"/>
  <c r="FV31" i="1"/>
  <c r="F10" i="19" s="1"/>
  <c r="FY31" i="1"/>
  <c r="E10" i="19"/>
  <c r="FF28" i="1"/>
  <c r="FI28" i="1"/>
  <c r="CD25" i="1"/>
  <c r="CD36" i="1" s="1"/>
  <c r="CG25" i="1"/>
  <c r="BY36" i="1"/>
  <c r="KT18" i="1" l="1"/>
  <c r="KW18" i="1"/>
  <c r="LZ13" i="1"/>
  <c r="MC13" i="1"/>
  <c r="MH17" i="1"/>
  <c r="MK17" i="1"/>
  <c r="KL20" i="1"/>
  <c r="KT19" i="1"/>
  <c r="KT20" i="1" s="1"/>
  <c r="KW19" i="1"/>
  <c r="KO20" i="1"/>
  <c r="LB16" i="1"/>
  <c r="LE16" i="1"/>
  <c r="PJ12" i="1"/>
  <c r="LJ14" i="1"/>
  <c r="LM14" i="1"/>
  <c r="KD20" i="1"/>
  <c r="HJ34" i="1"/>
  <c r="HM34" i="1"/>
  <c r="HJ35" i="1"/>
  <c r="HM35" i="1"/>
  <c r="GL30" i="1"/>
  <c r="GO30" i="1"/>
  <c r="HB29" i="1"/>
  <c r="HE29" i="1"/>
  <c r="GT29" i="1"/>
  <c r="GD31" i="1"/>
  <c r="GG31" i="1"/>
  <c r="FN26" i="1"/>
  <c r="FQ26" i="1"/>
  <c r="FN28" i="1"/>
  <c r="FQ28" i="1"/>
  <c r="FN32" i="1"/>
  <c r="FQ32" i="1"/>
  <c r="CL25" i="1"/>
  <c r="CL36" i="1" s="1"/>
  <c r="CO25" i="1"/>
  <c r="CG36" i="1"/>
  <c r="LJ16" i="1" l="1"/>
  <c r="LM16" i="1"/>
  <c r="MP17" i="1"/>
  <c r="MS17" i="1"/>
  <c r="MH13" i="1"/>
  <c r="MK13" i="1"/>
  <c r="LB19" i="1"/>
  <c r="LB20" i="1" s="1"/>
  <c r="LE19" i="1"/>
  <c r="KW20" i="1"/>
  <c r="LB18" i="1"/>
  <c r="LE18" i="1"/>
  <c r="LR14" i="1"/>
  <c r="LU14" i="1"/>
  <c r="GL31" i="1"/>
  <c r="GO31" i="1"/>
  <c r="HR35" i="1"/>
  <c r="HU35" i="1"/>
  <c r="HR34" i="1"/>
  <c r="HU34" i="1"/>
  <c r="HJ29" i="1"/>
  <c r="HM29" i="1"/>
  <c r="GT30" i="1"/>
  <c r="GW30" i="1"/>
  <c r="FV28" i="1"/>
  <c r="F7" i="19" s="1"/>
  <c r="FY28" i="1"/>
  <c r="E7" i="19"/>
  <c r="FV26" i="1"/>
  <c r="F6" i="19" s="1"/>
  <c r="FY26" i="1"/>
  <c r="E6" i="19"/>
  <c r="FV32" i="1"/>
  <c r="F11" i="19" s="1"/>
  <c r="FY32" i="1"/>
  <c r="E11" i="19"/>
  <c r="CW25" i="1"/>
  <c r="DE25" i="1" s="1"/>
  <c r="CT25" i="1"/>
  <c r="CO36" i="1"/>
  <c r="LJ19" i="1" l="1"/>
  <c r="LM19" i="1"/>
  <c r="LE20" i="1"/>
  <c r="LZ14" i="1"/>
  <c r="MC14" i="1"/>
  <c r="MX17" i="1"/>
  <c r="NA17" i="1"/>
  <c r="LJ18" i="1"/>
  <c r="LM18" i="1"/>
  <c r="LR16" i="1"/>
  <c r="LU16" i="1"/>
  <c r="MP13" i="1"/>
  <c r="MS13" i="1"/>
  <c r="HR29" i="1"/>
  <c r="HU29" i="1"/>
  <c r="HZ34" i="1"/>
  <c r="IC34" i="1"/>
  <c r="GT31" i="1"/>
  <c r="GW31" i="1"/>
  <c r="HZ35" i="1"/>
  <c r="IC35" i="1"/>
  <c r="HB30" i="1"/>
  <c r="HE30" i="1"/>
  <c r="GG32" i="1"/>
  <c r="GD32" i="1"/>
  <c r="DJ25" i="1"/>
  <c r="DJ36" i="1" s="1"/>
  <c r="DM25" i="1"/>
  <c r="DE36" i="1"/>
  <c r="GD28" i="1"/>
  <c r="GG28" i="1"/>
  <c r="GD26" i="1"/>
  <c r="GG26" i="1"/>
  <c r="CT36" i="1"/>
  <c r="CW36" i="1"/>
  <c r="DB25" i="1"/>
  <c r="DB36" i="1" s="1"/>
  <c r="NF17" i="1" l="1"/>
  <c r="NI17" i="1"/>
  <c r="MX13" i="1"/>
  <c r="NA13" i="1"/>
  <c r="MH14" i="1"/>
  <c r="MK14" i="1"/>
  <c r="LZ16" i="1"/>
  <c r="MC16" i="1"/>
  <c r="LR19" i="1"/>
  <c r="LU19" i="1"/>
  <c r="LM20" i="1"/>
  <c r="LR18" i="1"/>
  <c r="LU18" i="1"/>
  <c r="LJ20" i="1"/>
  <c r="HB31" i="1"/>
  <c r="HE31" i="1"/>
  <c r="GL26" i="1"/>
  <c r="GO26" i="1"/>
  <c r="HJ30" i="1"/>
  <c r="HM30" i="1"/>
  <c r="HZ29" i="1"/>
  <c r="IC29" i="1"/>
  <c r="IH34" i="1"/>
  <c r="IK34" i="1"/>
  <c r="GL32" i="1"/>
  <c r="GO32" i="1"/>
  <c r="GL28" i="1"/>
  <c r="GO28" i="1"/>
  <c r="IH35" i="1"/>
  <c r="IK35" i="1"/>
  <c r="DU25" i="1"/>
  <c r="DM36" i="1"/>
  <c r="DR25" i="1"/>
  <c r="DR36" i="1" s="1"/>
  <c r="LZ18" i="1" l="1"/>
  <c r="MC18" i="1"/>
  <c r="NF13" i="1"/>
  <c r="NI13" i="1"/>
  <c r="MP14" i="1"/>
  <c r="MS14" i="1"/>
  <c r="LZ19" i="1"/>
  <c r="LZ20" i="1" s="1"/>
  <c r="MC19" i="1"/>
  <c r="LU20" i="1"/>
  <c r="NN17" i="1"/>
  <c r="NQ17" i="1"/>
  <c r="MH16" i="1"/>
  <c r="MK16" i="1"/>
  <c r="LR20" i="1"/>
  <c r="HR30" i="1"/>
  <c r="HU30" i="1"/>
  <c r="IH29" i="1"/>
  <c r="IK29" i="1"/>
  <c r="GT28" i="1"/>
  <c r="GW28" i="1"/>
  <c r="HJ31" i="1"/>
  <c r="HM31" i="1"/>
  <c r="IP35" i="1"/>
  <c r="IS35" i="1"/>
  <c r="GT32" i="1"/>
  <c r="GW32" i="1"/>
  <c r="GT26" i="1"/>
  <c r="GW26" i="1"/>
  <c r="IP34" i="1"/>
  <c r="IS34" i="1"/>
  <c r="DZ25" i="1"/>
  <c r="DZ36" i="1" s="1"/>
  <c r="EC25" i="1"/>
  <c r="DU36" i="1"/>
  <c r="MX14" i="1" l="1"/>
  <c r="NA14" i="1"/>
  <c r="NV17" i="1"/>
  <c r="NY17" i="1"/>
  <c r="NN13" i="1"/>
  <c r="NQ13" i="1"/>
  <c r="MH18" i="1"/>
  <c r="MK18" i="1"/>
  <c r="MS16" i="1"/>
  <c r="MP16" i="1"/>
  <c r="MH19" i="1"/>
  <c r="MK19" i="1"/>
  <c r="MC20" i="1"/>
  <c r="HR31" i="1"/>
  <c r="HU31" i="1"/>
  <c r="HB26" i="1"/>
  <c r="HE26" i="1"/>
  <c r="IP29" i="1"/>
  <c r="IS29" i="1"/>
  <c r="IX35" i="1"/>
  <c r="JA35" i="1"/>
  <c r="HZ30" i="1"/>
  <c r="IC30" i="1"/>
  <c r="IX34" i="1"/>
  <c r="JA34" i="1"/>
  <c r="HB28" i="1"/>
  <c r="HE28" i="1"/>
  <c r="HB32" i="1"/>
  <c r="HE32" i="1"/>
  <c r="EK25" i="1"/>
  <c r="EC36" i="1"/>
  <c r="EH25" i="1"/>
  <c r="EH36" i="1" s="1"/>
  <c r="NV13" i="1" l="1"/>
  <c r="NY13" i="1"/>
  <c r="MP19" i="1"/>
  <c r="MS19" i="1"/>
  <c r="MK20" i="1"/>
  <c r="MP18" i="1"/>
  <c r="MS18" i="1"/>
  <c r="OD17" i="1"/>
  <c r="OG17" i="1"/>
  <c r="MH20" i="1"/>
  <c r="NF14" i="1"/>
  <c r="NI14" i="1"/>
  <c r="NA16" i="1"/>
  <c r="MX16" i="1"/>
  <c r="IX29" i="1"/>
  <c r="JA29" i="1"/>
  <c r="HJ32" i="1"/>
  <c r="HM32" i="1"/>
  <c r="HZ31" i="1"/>
  <c r="IC31" i="1"/>
  <c r="JF35" i="1"/>
  <c r="JI35" i="1"/>
  <c r="HJ28" i="1"/>
  <c r="HM28" i="1"/>
  <c r="JF34" i="1"/>
  <c r="JI34" i="1"/>
  <c r="HJ26" i="1"/>
  <c r="HM26" i="1"/>
  <c r="IH30" i="1"/>
  <c r="IK30" i="1"/>
  <c r="EP25" i="1"/>
  <c r="EP36" i="1" s="1"/>
  <c r="ES25" i="1"/>
  <c r="EK36" i="1"/>
  <c r="MP20" i="1" l="1"/>
  <c r="MX18" i="1"/>
  <c r="NA18" i="1"/>
  <c r="NN14" i="1"/>
  <c r="NQ14" i="1"/>
  <c r="MX19" i="1"/>
  <c r="MX20" i="1" s="1"/>
  <c r="NA19" i="1"/>
  <c r="MS20" i="1"/>
  <c r="OD13" i="1"/>
  <c r="OG13" i="1"/>
  <c r="NI16" i="1"/>
  <c r="NF16" i="1"/>
  <c r="OL17" i="1"/>
  <c r="OO17" i="1"/>
  <c r="IH31" i="1"/>
  <c r="IK31" i="1"/>
  <c r="IP30" i="1"/>
  <c r="IS30" i="1"/>
  <c r="HR32" i="1"/>
  <c r="HU32" i="1"/>
  <c r="HR28" i="1"/>
  <c r="HU28" i="1"/>
  <c r="JF29" i="1"/>
  <c r="JI29" i="1"/>
  <c r="JN35" i="1"/>
  <c r="JQ35" i="1"/>
  <c r="HR26" i="1"/>
  <c r="HU26" i="1"/>
  <c r="JN34" i="1"/>
  <c r="JQ34" i="1"/>
  <c r="EX25" i="1"/>
  <c r="EX36" i="1" s="1"/>
  <c r="FA25" i="1"/>
  <c r="ES36" i="1"/>
  <c r="OT17" i="1" l="1"/>
  <c r="OW17" i="1"/>
  <c r="NF19" i="1"/>
  <c r="NI19" i="1"/>
  <c r="NA20" i="1"/>
  <c r="NV14" i="1"/>
  <c r="NY14" i="1"/>
  <c r="NN16" i="1"/>
  <c r="NQ16" i="1"/>
  <c r="JV34" i="1"/>
  <c r="JY34" i="1"/>
  <c r="JV35" i="1"/>
  <c r="JY35" i="1"/>
  <c r="NF18" i="1"/>
  <c r="NF20" i="1" s="1"/>
  <c r="NI18" i="1"/>
  <c r="OL13" i="1"/>
  <c r="OO13" i="1"/>
  <c r="HZ32" i="1"/>
  <c r="IC32" i="1"/>
  <c r="HZ28" i="1"/>
  <c r="IC28" i="1"/>
  <c r="IP31" i="1"/>
  <c r="IS31" i="1"/>
  <c r="HZ26" i="1"/>
  <c r="IC26" i="1"/>
  <c r="IX30" i="1"/>
  <c r="JA30" i="1"/>
  <c r="JN29" i="1"/>
  <c r="JQ29" i="1"/>
  <c r="FF25" i="1"/>
  <c r="FF36" i="1" s="1"/>
  <c r="FI25" i="1"/>
  <c r="FA36" i="1"/>
  <c r="OD14" i="1" l="1"/>
  <c r="OG14" i="1"/>
  <c r="JV29" i="1"/>
  <c r="JY29" i="1"/>
  <c r="KD34" i="1"/>
  <c r="KG34" i="1"/>
  <c r="NN19" i="1"/>
  <c r="NN20" i="1" s="1"/>
  <c r="NQ19" i="1"/>
  <c r="NI20" i="1"/>
  <c r="NN18" i="1"/>
  <c r="NQ18" i="1"/>
  <c r="KD35" i="1"/>
  <c r="KG35" i="1"/>
  <c r="OT13" i="1"/>
  <c r="OW13" i="1"/>
  <c r="NV16" i="1"/>
  <c r="NY16" i="1"/>
  <c r="PB17" i="1"/>
  <c r="PE17" i="1"/>
  <c r="PJ17" i="1" s="1"/>
  <c r="IH32" i="1"/>
  <c r="IK32" i="1"/>
  <c r="IH26" i="1"/>
  <c r="IK26" i="1"/>
  <c r="IX31" i="1"/>
  <c r="JA31" i="1"/>
  <c r="IH28" i="1"/>
  <c r="IK28" i="1"/>
  <c r="JF30" i="1"/>
  <c r="JI30" i="1"/>
  <c r="FN25" i="1"/>
  <c r="FN36" i="1" s="1"/>
  <c r="FQ25" i="1"/>
  <c r="FI36" i="1"/>
  <c r="NV19" i="1" l="1"/>
  <c r="NY19" i="1"/>
  <c r="NQ20" i="1"/>
  <c r="KL34" i="1"/>
  <c r="KO34" i="1"/>
  <c r="KL35" i="1"/>
  <c r="KO35" i="1"/>
  <c r="KD29" i="1"/>
  <c r="KG29" i="1"/>
  <c r="NV18" i="1"/>
  <c r="NY18" i="1"/>
  <c r="PB13" i="1"/>
  <c r="PE13" i="1"/>
  <c r="PJ13" i="1" s="1"/>
  <c r="OD16" i="1"/>
  <c r="OG16" i="1"/>
  <c r="OL14" i="1"/>
  <c r="OO14" i="1"/>
  <c r="IP28" i="1"/>
  <c r="IS28" i="1"/>
  <c r="JF31" i="1"/>
  <c r="JI31" i="1"/>
  <c r="IP26" i="1"/>
  <c r="IS26" i="1"/>
  <c r="IP32" i="1"/>
  <c r="IS32" i="1"/>
  <c r="JN30" i="1"/>
  <c r="JQ30" i="1"/>
  <c r="FY25" i="1"/>
  <c r="E5" i="19"/>
  <c r="E17" i="19" s="1"/>
  <c r="FV25" i="1"/>
  <c r="FQ36" i="1"/>
  <c r="KT34" i="1" l="1"/>
  <c r="KW34" i="1"/>
  <c r="JV30" i="1"/>
  <c r="JY30" i="1"/>
  <c r="OD18" i="1"/>
  <c r="OG18" i="1"/>
  <c r="KT35" i="1"/>
  <c r="KW35" i="1"/>
  <c r="OD19" i="1"/>
  <c r="OG19" i="1"/>
  <c r="NY20" i="1"/>
  <c r="OL16" i="1"/>
  <c r="OO16" i="1"/>
  <c r="OT14" i="1"/>
  <c r="OW14" i="1"/>
  <c r="KL29" i="1"/>
  <c r="KO29" i="1"/>
  <c r="NV20" i="1"/>
  <c r="JN31" i="1"/>
  <c r="JQ31" i="1"/>
  <c r="IX28" i="1"/>
  <c r="JA28" i="1"/>
  <c r="IX32" i="1"/>
  <c r="JA32" i="1"/>
  <c r="IX26" i="1"/>
  <c r="JA26" i="1"/>
  <c r="FV36" i="1"/>
  <c r="F5" i="19"/>
  <c r="F17" i="19" s="1"/>
  <c r="GD25" i="1"/>
  <c r="GD36" i="1" s="1"/>
  <c r="GG25" i="1"/>
  <c r="GO25" i="1" s="1"/>
  <c r="FY36" i="1"/>
  <c r="OL18" i="1" l="1"/>
  <c r="OO18" i="1"/>
  <c r="OT16" i="1"/>
  <c r="OW16" i="1"/>
  <c r="LB35" i="1"/>
  <c r="LE35" i="1"/>
  <c r="PB14" i="1"/>
  <c r="PE14" i="1"/>
  <c r="PJ14" i="1" s="1"/>
  <c r="KD30" i="1"/>
  <c r="KG30" i="1"/>
  <c r="KT29" i="1"/>
  <c r="KW29" i="1"/>
  <c r="OL19" i="1"/>
  <c r="OL20" i="1" s="1"/>
  <c r="OO19" i="1"/>
  <c r="OG20" i="1"/>
  <c r="LB34" i="1"/>
  <c r="LE34" i="1"/>
  <c r="JV31" i="1"/>
  <c r="JY31" i="1"/>
  <c r="OD20" i="1"/>
  <c r="JF26" i="1"/>
  <c r="JI26" i="1"/>
  <c r="JF32" i="1"/>
  <c r="JI32" i="1"/>
  <c r="GW25" i="1"/>
  <c r="GT25" i="1"/>
  <c r="GT36" i="1" s="1"/>
  <c r="GO36" i="1"/>
  <c r="JF28" i="1"/>
  <c r="JI28" i="1"/>
  <c r="GL25" i="1"/>
  <c r="GL36" i="1" s="1"/>
  <c r="GG36" i="1"/>
  <c r="OT19" i="1" l="1"/>
  <c r="OW19" i="1"/>
  <c r="OO20" i="1"/>
  <c r="LJ35" i="1"/>
  <c r="LM35" i="1"/>
  <c r="LB29" i="1"/>
  <c r="LE29" i="1"/>
  <c r="PB16" i="1"/>
  <c r="PE16" i="1"/>
  <c r="PJ16" i="1" s="1"/>
  <c r="KD31" i="1"/>
  <c r="KG31" i="1"/>
  <c r="KL30" i="1"/>
  <c r="KO30" i="1"/>
  <c r="OT18" i="1"/>
  <c r="OW18" i="1"/>
  <c r="LJ34" i="1"/>
  <c r="LM34" i="1"/>
  <c r="HE25" i="1"/>
  <c r="GW36" i="1"/>
  <c r="HB25" i="1"/>
  <c r="HB36" i="1" s="1"/>
  <c r="JN26" i="1"/>
  <c r="JQ26" i="1"/>
  <c r="JN32" i="1"/>
  <c r="JQ32" i="1"/>
  <c r="JN28" i="1"/>
  <c r="JQ28" i="1"/>
  <c r="LR35" i="1" l="1"/>
  <c r="LU35" i="1"/>
  <c r="JV32" i="1"/>
  <c r="JY32" i="1"/>
  <c r="LJ29" i="1"/>
  <c r="LM29" i="1"/>
  <c r="PB18" i="1"/>
  <c r="PE18" i="1"/>
  <c r="PJ18" i="1" s="1"/>
  <c r="KT30" i="1"/>
  <c r="KW30" i="1"/>
  <c r="KL31" i="1"/>
  <c r="KO31" i="1"/>
  <c r="JV26" i="1"/>
  <c r="JY26" i="1"/>
  <c r="JV28" i="1"/>
  <c r="JY28" i="1"/>
  <c r="PB19" i="1"/>
  <c r="PE19" i="1"/>
  <c r="OW20" i="1"/>
  <c r="LR34" i="1"/>
  <c r="LU34" i="1"/>
  <c r="OT20" i="1"/>
  <c r="HJ25" i="1"/>
  <c r="HJ36" i="1" s="1"/>
  <c r="HM25" i="1"/>
  <c r="HE36" i="1"/>
  <c r="KD26" i="1" l="1"/>
  <c r="KG26" i="1"/>
  <c r="LR29" i="1"/>
  <c r="LU29" i="1"/>
  <c r="LZ34" i="1"/>
  <c r="MC34" i="1"/>
  <c r="KD32" i="1"/>
  <c r="KG32" i="1"/>
  <c r="KT31" i="1"/>
  <c r="KW31" i="1"/>
  <c r="PJ19" i="1"/>
  <c r="PJ20" i="1" s="1"/>
  <c r="PE20" i="1"/>
  <c r="C8" i="4" s="1"/>
  <c r="C13" i="4" s="1"/>
  <c r="LB30" i="1"/>
  <c r="LE30" i="1"/>
  <c r="LZ35" i="1"/>
  <c r="MC35" i="1"/>
  <c r="KD28" i="1"/>
  <c r="KG28" i="1"/>
  <c r="PB20" i="1"/>
  <c r="HR25" i="1"/>
  <c r="HR36" i="1" s="1"/>
  <c r="HU25" i="1"/>
  <c r="HM36" i="1"/>
  <c r="MH34" i="1" l="1"/>
  <c r="MK34" i="1"/>
  <c r="MH35" i="1"/>
  <c r="MK35" i="1"/>
  <c r="LZ29" i="1"/>
  <c r="MC29" i="1"/>
  <c r="KL28" i="1"/>
  <c r="KO28" i="1"/>
  <c r="LB31" i="1"/>
  <c r="LE31" i="1"/>
  <c r="KL26" i="1"/>
  <c r="KO26" i="1"/>
  <c r="KL32" i="1"/>
  <c r="KO32" i="1"/>
  <c r="LJ30" i="1"/>
  <c r="LM30" i="1"/>
  <c r="HZ25" i="1"/>
  <c r="HZ36" i="1" s="1"/>
  <c r="IC25" i="1"/>
  <c r="HU36" i="1"/>
  <c r="KW28" i="1" l="1"/>
  <c r="KT28" i="1"/>
  <c r="MH29" i="1"/>
  <c r="MK29" i="1"/>
  <c r="KT26" i="1"/>
  <c r="KW26" i="1"/>
  <c r="MP35" i="1"/>
  <c r="MS35" i="1"/>
  <c r="LR30" i="1"/>
  <c r="LU30" i="1"/>
  <c r="KT32" i="1"/>
  <c r="KW32" i="1"/>
  <c r="LJ31" i="1"/>
  <c r="LM31" i="1"/>
  <c r="MP34" i="1"/>
  <c r="MS34" i="1"/>
  <c r="IH25" i="1"/>
  <c r="IH36" i="1" s="1"/>
  <c r="IK25" i="1"/>
  <c r="IC36" i="1"/>
  <c r="MX34" i="1" l="1"/>
  <c r="NA34" i="1"/>
  <c r="LB26" i="1"/>
  <c r="LE26" i="1"/>
  <c r="LB32" i="1"/>
  <c r="LE32" i="1"/>
  <c r="MS29" i="1"/>
  <c r="MP29" i="1"/>
  <c r="MX35" i="1"/>
  <c r="NA35" i="1"/>
  <c r="LR31" i="1"/>
  <c r="LU31" i="1"/>
  <c r="LZ30" i="1"/>
  <c r="MC30" i="1"/>
  <c r="LB28" i="1"/>
  <c r="LE28" i="1"/>
  <c r="IS25" i="1"/>
  <c r="IK36" i="1"/>
  <c r="IP25" i="1"/>
  <c r="IP36" i="1" s="1"/>
  <c r="MX29" i="1" l="1"/>
  <c r="NA29" i="1"/>
  <c r="LJ28" i="1"/>
  <c r="LM28" i="1"/>
  <c r="MH30" i="1"/>
  <c r="MK30" i="1"/>
  <c r="LZ31" i="1"/>
  <c r="MC31" i="1"/>
  <c r="LJ26" i="1"/>
  <c r="LM26" i="1"/>
  <c r="LJ32" i="1"/>
  <c r="LM32" i="1"/>
  <c r="NF35" i="1"/>
  <c r="NI35" i="1"/>
  <c r="NF34" i="1"/>
  <c r="NI34" i="1"/>
  <c r="IX25" i="1"/>
  <c r="IX36" i="1" s="1"/>
  <c r="JA25" i="1"/>
  <c r="IS36" i="1"/>
  <c r="MP30" i="1" l="1"/>
  <c r="MS30" i="1"/>
  <c r="NN34" i="1"/>
  <c r="NQ34" i="1"/>
  <c r="NN35" i="1"/>
  <c r="NQ35" i="1"/>
  <c r="LR32" i="1"/>
  <c r="LU32" i="1"/>
  <c r="LR28" i="1"/>
  <c r="LU28" i="1"/>
  <c r="MH31" i="1"/>
  <c r="MK31" i="1"/>
  <c r="LR26" i="1"/>
  <c r="LU26" i="1"/>
  <c r="NF29" i="1"/>
  <c r="NI29" i="1"/>
  <c r="JF25" i="1"/>
  <c r="JF36" i="1" s="1"/>
  <c r="JI25" i="1"/>
  <c r="JA36" i="1"/>
  <c r="NN29" i="1" l="1"/>
  <c r="NQ29" i="1"/>
  <c r="MP31" i="1"/>
  <c r="MS31" i="1"/>
  <c r="NV34" i="1"/>
  <c r="NY34" i="1"/>
  <c r="LZ26" i="1"/>
  <c r="MC26" i="1"/>
  <c r="LZ28" i="1"/>
  <c r="MC28" i="1"/>
  <c r="MX30" i="1"/>
  <c r="NA30" i="1"/>
  <c r="LZ32" i="1"/>
  <c r="MC32" i="1"/>
  <c r="NV35" i="1"/>
  <c r="NY35" i="1"/>
  <c r="JN25" i="1"/>
  <c r="JN36" i="1" s="1"/>
  <c r="JQ25" i="1"/>
  <c r="JY25" i="1" s="1"/>
  <c r="JI36" i="1"/>
  <c r="OD35" i="1" l="1"/>
  <c r="OG35" i="1"/>
  <c r="MH32" i="1"/>
  <c r="MK32" i="1"/>
  <c r="OD34" i="1"/>
  <c r="OG34" i="1"/>
  <c r="NF30" i="1"/>
  <c r="NI30" i="1"/>
  <c r="MX31" i="1"/>
  <c r="NA31" i="1"/>
  <c r="NV29" i="1"/>
  <c r="NY29" i="1"/>
  <c r="MH26" i="1"/>
  <c r="MK26" i="1"/>
  <c r="KD25" i="1"/>
  <c r="KD36" i="1" s="1"/>
  <c r="KG25" i="1"/>
  <c r="JY36" i="1"/>
  <c r="MH28" i="1"/>
  <c r="MK28" i="1"/>
  <c r="JV25" i="1"/>
  <c r="JV36" i="1" s="1"/>
  <c r="JQ36" i="1"/>
  <c r="NN30" i="1" l="1"/>
  <c r="NQ30" i="1"/>
  <c r="MP26" i="1"/>
  <c r="MS26" i="1"/>
  <c r="OL34" i="1"/>
  <c r="OO34" i="1"/>
  <c r="KL25" i="1"/>
  <c r="KL36" i="1" s="1"/>
  <c r="KO25" i="1"/>
  <c r="KG36" i="1"/>
  <c r="OD29" i="1"/>
  <c r="OG29" i="1"/>
  <c r="MP32" i="1"/>
  <c r="MS32" i="1"/>
  <c r="MP28" i="1"/>
  <c r="MS28" i="1"/>
  <c r="NF31" i="1"/>
  <c r="NI31" i="1"/>
  <c r="OL35" i="1"/>
  <c r="OO35" i="1"/>
  <c r="OT34" i="1" l="1"/>
  <c r="OW34" i="1"/>
  <c r="MX32" i="1"/>
  <c r="NA32" i="1"/>
  <c r="MX28" i="1"/>
  <c r="NA28" i="1"/>
  <c r="OL29" i="1"/>
  <c r="OO29" i="1"/>
  <c r="NV30" i="1"/>
  <c r="NY30" i="1"/>
  <c r="KT25" i="1"/>
  <c r="KT36" i="1" s="1"/>
  <c r="KW25" i="1"/>
  <c r="KO36" i="1"/>
  <c r="MX26" i="1"/>
  <c r="NA26" i="1"/>
  <c r="OT35" i="1"/>
  <c r="OW35" i="1"/>
  <c r="NN31" i="1"/>
  <c r="NQ31" i="1"/>
  <c r="OT29" i="1" l="1"/>
  <c r="OW29" i="1"/>
  <c r="NF28" i="1"/>
  <c r="NI28" i="1"/>
  <c r="LB25" i="1"/>
  <c r="LB36" i="1" s="1"/>
  <c r="LE25" i="1"/>
  <c r="KW36" i="1"/>
  <c r="NV31" i="1"/>
  <c r="NY31" i="1"/>
  <c r="OD30" i="1"/>
  <c r="OG30" i="1"/>
  <c r="PB34" i="1"/>
  <c r="PE34" i="1"/>
  <c r="PJ34" i="1" s="1"/>
  <c r="NF26" i="1"/>
  <c r="NI26" i="1"/>
  <c r="NF32" i="1"/>
  <c r="NI32" i="1"/>
  <c r="PB35" i="1"/>
  <c r="PE35" i="1"/>
  <c r="PJ35" i="1" s="1"/>
  <c r="NN28" i="1" l="1"/>
  <c r="NQ28" i="1"/>
  <c r="PB29" i="1"/>
  <c r="PE29" i="1"/>
  <c r="PJ29" i="1" s="1"/>
  <c r="NN26" i="1"/>
  <c r="NQ26" i="1"/>
  <c r="LM25" i="1"/>
  <c r="LE36" i="1"/>
  <c r="LJ25" i="1"/>
  <c r="LJ36" i="1" s="1"/>
  <c r="OL30" i="1"/>
  <c r="OO30" i="1"/>
  <c r="NN32" i="1"/>
  <c r="NQ32" i="1"/>
  <c r="OD31" i="1"/>
  <c r="OG31" i="1"/>
  <c r="LR25" i="1" l="1"/>
  <c r="LR36" i="1" s="1"/>
  <c r="LU25" i="1"/>
  <c r="LM36" i="1"/>
  <c r="NV26" i="1"/>
  <c r="NY26" i="1"/>
  <c r="NV32" i="1"/>
  <c r="NY32" i="1"/>
  <c r="OL31" i="1"/>
  <c r="OO31" i="1"/>
  <c r="OT30" i="1"/>
  <c r="OW30" i="1"/>
  <c r="NV28" i="1"/>
  <c r="NY28" i="1"/>
  <c r="OD26" i="1" l="1"/>
  <c r="OG26" i="1"/>
  <c r="OD32" i="1"/>
  <c r="OG32" i="1"/>
  <c r="OD28" i="1"/>
  <c r="OG28" i="1"/>
  <c r="PB30" i="1"/>
  <c r="PE30" i="1"/>
  <c r="PJ30" i="1" s="1"/>
  <c r="LZ25" i="1"/>
  <c r="LZ36" i="1" s="1"/>
  <c r="MC25" i="1"/>
  <c r="LU36" i="1"/>
  <c r="OT31" i="1"/>
  <c r="OW31" i="1"/>
  <c r="OL28" i="1" l="1"/>
  <c r="OO28" i="1"/>
  <c r="OL32" i="1"/>
  <c r="OO32" i="1"/>
  <c r="MH25" i="1"/>
  <c r="MH36" i="1" s="1"/>
  <c r="MK25" i="1"/>
  <c r="MC36" i="1"/>
  <c r="OL26" i="1"/>
  <c r="OO26" i="1"/>
  <c r="PB31" i="1"/>
  <c r="PE31" i="1"/>
  <c r="PJ31" i="1" s="1"/>
  <c r="MS25" i="1" l="1"/>
  <c r="MP25" i="1"/>
  <c r="MP36" i="1" s="1"/>
  <c r="MK36" i="1"/>
  <c r="OT28" i="1"/>
  <c r="OW28" i="1"/>
  <c r="OT32" i="1"/>
  <c r="OW32" i="1"/>
  <c r="OT26" i="1"/>
  <c r="OW26" i="1"/>
  <c r="PB32" i="1" l="1"/>
  <c r="PE32" i="1"/>
  <c r="PJ32" i="1" s="1"/>
  <c r="PB28" i="1"/>
  <c r="PE28" i="1"/>
  <c r="PJ28" i="1" s="1"/>
  <c r="PB26" i="1"/>
  <c r="PE26" i="1"/>
  <c r="PJ26" i="1" s="1"/>
  <c r="MX25" i="1"/>
  <c r="MX36" i="1" s="1"/>
  <c r="NA25" i="1"/>
  <c r="MS36" i="1"/>
  <c r="NI25" i="1" l="1"/>
  <c r="NA36" i="1"/>
  <c r="NF25" i="1"/>
  <c r="NF36" i="1" s="1"/>
  <c r="NN25" i="1" l="1"/>
  <c r="NN36" i="1" s="1"/>
  <c r="NQ25" i="1"/>
  <c r="NI36" i="1"/>
  <c r="NY25" i="1" l="1"/>
  <c r="NQ36" i="1"/>
  <c r="NV25" i="1"/>
  <c r="NV36" i="1" s="1"/>
  <c r="OG25" i="1" l="1"/>
  <c r="OD25" i="1"/>
  <c r="OD36" i="1" s="1"/>
  <c r="NY36" i="1"/>
  <c r="OL25" i="1" l="1"/>
  <c r="OL36" i="1" s="1"/>
  <c r="OO25" i="1"/>
  <c r="OG36" i="1"/>
  <c r="OT25" i="1" l="1"/>
  <c r="OT36" i="1" s="1"/>
  <c r="OW25" i="1"/>
  <c r="OO36" i="1"/>
  <c r="PE25" i="1" l="1"/>
  <c r="PB25" i="1"/>
  <c r="PB36" i="1" s="1"/>
  <c r="OW36" i="1"/>
  <c r="PJ25" i="1" l="1"/>
  <c r="PJ36" i="1" s="1"/>
  <c r="PE36" i="1"/>
  <c r="C16" i="4" s="1"/>
  <c r="C21" i="4" s="1"/>
</calcChain>
</file>

<file path=xl/sharedStrings.xml><?xml version="1.0" encoding="utf-8"?>
<sst xmlns="http://schemas.openxmlformats.org/spreadsheetml/2006/main" count="9415" uniqueCount="525">
  <si>
    <t xml:space="preserve">Banco de Crédito </t>
  </si>
  <si>
    <t xml:space="preserve">Banco Continental </t>
  </si>
  <si>
    <t xml:space="preserve">Banco Interbank </t>
  </si>
  <si>
    <t xml:space="preserve">Banco Santander </t>
  </si>
  <si>
    <t>Banco Scotiabank</t>
  </si>
  <si>
    <t>Banco GNB</t>
  </si>
  <si>
    <t xml:space="preserve">Banco Financiero </t>
  </si>
  <si>
    <t xml:space="preserve">Caja Cusco </t>
  </si>
  <si>
    <t xml:space="preserve">Ingresos </t>
  </si>
  <si>
    <t xml:space="preserve">Cargo </t>
  </si>
  <si>
    <t>Soles</t>
  </si>
  <si>
    <t xml:space="preserve">Total </t>
  </si>
  <si>
    <t>USD</t>
  </si>
  <si>
    <t xml:space="preserve">Saldo de Moneda según día </t>
  </si>
  <si>
    <t>RELACION DE ENTIDADES FINANCIERAS A CIRCULARIZAR POR AUDITORIA DE ESTADOS FINANCIEROS AL 31-12-2016</t>
  </si>
  <si>
    <t>Nº</t>
  </si>
  <si>
    <t>NOMBRE DE LA ENTIDAD FINANCIERA</t>
  </si>
  <si>
    <t>DIRECCION  DONDE SERA PRESENTADA LA MISIVA</t>
  </si>
  <si>
    <t>NOMBRE DEL SECTORISTA</t>
  </si>
  <si>
    <t xml:space="preserve">Correo </t>
  </si>
  <si>
    <t xml:space="preserve">Telefono </t>
  </si>
  <si>
    <t>NUMERO DE CTA. CTE. DONDE SE CARGARAN LOS GASTOS DE RESPUESTA / PEN</t>
  </si>
  <si>
    <t>Banco de Credito del Perú</t>
  </si>
  <si>
    <t>Jr. Lampa Nº 449</t>
  </si>
  <si>
    <t>3119500-44438</t>
  </si>
  <si>
    <t xml:space="preserve">191-0603941-0-13 </t>
  </si>
  <si>
    <t>Av. República de Panama 3055, San Isidro</t>
  </si>
  <si>
    <t xml:space="preserve">Luis Mossone  Arias </t>
  </si>
  <si>
    <t xml:space="preserve">998 076 231 RPM *331220 </t>
  </si>
  <si>
    <t xml:space="preserve">0011-0356-01-00003194 </t>
  </si>
  <si>
    <t>Scotiabank</t>
  </si>
  <si>
    <t>1av. Dionisio Derteano 102 San Isidro</t>
  </si>
  <si>
    <t>2116000 anexo 25739</t>
  </si>
  <si>
    <r>
      <rPr>
        <sz val="8"/>
        <color theme="0"/>
        <rFont val="Calibri"/>
        <family val="2"/>
        <scheme val="minor"/>
      </rPr>
      <t>*</t>
    </r>
    <r>
      <rPr>
        <sz val="8"/>
        <color theme="1"/>
        <rFont val="Calibri"/>
        <family val="2"/>
        <scheme val="minor"/>
      </rPr>
      <t>000-1702882</t>
    </r>
  </si>
  <si>
    <t>Banco Interbank</t>
  </si>
  <si>
    <t>Av Carlos Villaran N°140</t>
  </si>
  <si>
    <t>Miguel Vásquez Patiño</t>
  </si>
  <si>
    <t>mvasquezp@intercorp.com.pe</t>
  </si>
  <si>
    <t>219-2000 anexo 641754</t>
  </si>
  <si>
    <t>052-3000154394</t>
  </si>
  <si>
    <t>Zv Ricardo Plma 278, Miraflores</t>
  </si>
  <si>
    <t xml:space="preserve">Mari José Diaz </t>
  </si>
  <si>
    <t>mdiazp@financiero.com.pe</t>
  </si>
  <si>
    <t>C: 958041899   RPM: #958041899</t>
  </si>
  <si>
    <t>000-000345029330</t>
  </si>
  <si>
    <t>Banbif</t>
  </si>
  <si>
    <t>Av Rivera Navarrete N° 660</t>
  </si>
  <si>
    <t xml:space="preserve">Angulo, Anabel </t>
  </si>
  <si>
    <t>AANGULO@banbif.com.pe</t>
  </si>
  <si>
    <t>C : 982681432   613-3000 Anx. 3034</t>
  </si>
  <si>
    <r>
      <rPr>
        <sz val="8"/>
        <color theme="0"/>
        <rFont val="Calibri"/>
        <family val="2"/>
        <scheme val="minor"/>
      </rPr>
      <t>*</t>
    </r>
    <r>
      <rPr>
        <sz val="8"/>
        <color theme="1"/>
        <rFont val="Calibri"/>
        <family val="2"/>
        <scheme val="minor"/>
      </rPr>
      <t>007000368004</t>
    </r>
  </si>
  <si>
    <t>Canaval y Moreyra 380 piso 8</t>
  </si>
  <si>
    <t>José G. Ruiz Gutierrez</t>
  </si>
  <si>
    <t>Jruiz@santander.com.pe</t>
  </si>
  <si>
    <t>Teléfonos: (0511) 215-8121 / 9959-71309</t>
  </si>
  <si>
    <r>
      <rPr>
        <sz val="8"/>
        <color theme="0"/>
        <rFont val="Calibri"/>
        <family val="2"/>
        <scheme val="minor"/>
      </rPr>
      <t>*</t>
    </r>
    <r>
      <rPr>
        <sz val="8"/>
        <color theme="1"/>
        <rFont val="Calibri"/>
        <family val="2"/>
        <scheme val="minor"/>
      </rPr>
      <t>0008068194</t>
    </r>
  </si>
  <si>
    <t>Jiron Carabaya N° 891 - 899</t>
  </si>
  <si>
    <t xml:space="preserve">Ana Cecilia Zavaleta </t>
  </si>
  <si>
    <t>azavaleta@bancognb.com.pe</t>
  </si>
  <si>
    <t>Tel.: (51 1) 616-3066/996970600</t>
  </si>
  <si>
    <r>
      <rPr>
        <sz val="8"/>
        <color theme="0"/>
        <rFont val="Calibri"/>
        <family val="2"/>
        <scheme val="minor"/>
      </rPr>
      <t>*</t>
    </r>
    <r>
      <rPr>
        <sz val="8"/>
        <color theme="1"/>
        <rFont val="Calibri"/>
        <family val="2"/>
        <scheme val="minor"/>
      </rPr>
      <t>00103822001</t>
    </r>
  </si>
  <si>
    <t>BCP</t>
  </si>
  <si>
    <t>INTERBANK</t>
  </si>
  <si>
    <t>SCOTIABANK</t>
  </si>
  <si>
    <t>SANTANDER</t>
  </si>
  <si>
    <t>Bco. Nación Ordinaria</t>
  </si>
  <si>
    <t>Bco. Nación Detracción</t>
  </si>
  <si>
    <t>Euros</t>
  </si>
  <si>
    <t>Saldo real</t>
  </si>
  <si>
    <t>RESUMEN SALDO BANCOS</t>
  </si>
  <si>
    <t>Saldos Bancos</t>
  </si>
  <si>
    <t>Saldo Real</t>
  </si>
  <si>
    <t>CH. No Cobrados</t>
  </si>
  <si>
    <t>Cheques girados y no cobrados</t>
  </si>
  <si>
    <t>Transf. Pendiente</t>
  </si>
  <si>
    <t>Interb. Pendiente</t>
  </si>
  <si>
    <t>No Disponible</t>
  </si>
  <si>
    <t>Banco Continental Cta. 2</t>
  </si>
  <si>
    <t>Fecha</t>
  </si>
  <si>
    <t>Dolares</t>
  </si>
  <si>
    <t>GNB</t>
  </si>
  <si>
    <t>FINANCIERO</t>
  </si>
  <si>
    <t>CAJA CUSCO</t>
  </si>
  <si>
    <t>BCO NACION ORDINARIA</t>
  </si>
  <si>
    <t>BCO NACION DETRACCION</t>
  </si>
  <si>
    <t>BANBIF</t>
  </si>
  <si>
    <t>Salidas</t>
  </si>
  <si>
    <t>Ingresos</t>
  </si>
  <si>
    <t>BBVA2</t>
  </si>
  <si>
    <t>BBVA EUROS</t>
  </si>
  <si>
    <t>EUROS</t>
  </si>
  <si>
    <t>BBVA1</t>
  </si>
  <si>
    <t>Caja Huancayo</t>
  </si>
  <si>
    <t>Ingresos S/</t>
  </si>
  <si>
    <t>Ingresos $</t>
  </si>
  <si>
    <t>Ingresos €</t>
  </si>
  <si>
    <t>Pagaré</t>
  </si>
  <si>
    <t>Leasing</t>
  </si>
  <si>
    <t>Gestión de Cobranza</t>
  </si>
  <si>
    <t>Contado</t>
  </si>
  <si>
    <t>TOTAL</t>
  </si>
  <si>
    <t xml:space="preserve">TOTAL </t>
  </si>
  <si>
    <t>01/10/2018 al 28/10/2018</t>
  </si>
  <si>
    <t>TRANSF/ VM / SWAP</t>
  </si>
  <si>
    <t>Dscto. Letra/ Fact. Neg.</t>
  </si>
  <si>
    <t>Dscto. Letra / Fact. Neg.</t>
  </si>
  <si>
    <t>TOTAL ACUMULADO</t>
  </si>
  <si>
    <t>30/10/2018</t>
  </si>
  <si>
    <t>Ingresos al 29/10/2018</t>
  </si>
  <si>
    <t>TOTAL DEL 30.10.2018</t>
  </si>
  <si>
    <t>TOTAL DÍA</t>
  </si>
  <si>
    <t>01/11/2018</t>
  </si>
  <si>
    <t xml:space="preserve">TOTAL MES </t>
  </si>
  <si>
    <t>al 04/11/2018</t>
  </si>
  <si>
    <t>06/11/2018</t>
  </si>
  <si>
    <t>al 05/11/2018</t>
  </si>
  <si>
    <t>al 06/11/2018</t>
  </si>
  <si>
    <t>al 07/11/2018</t>
  </si>
  <si>
    <t>al 08/11/2018</t>
  </si>
  <si>
    <t>al 11/11/2018</t>
  </si>
  <si>
    <t>al 12/11/2018</t>
  </si>
  <si>
    <t>14/11/2018</t>
  </si>
  <si>
    <t>al 13/11/2018</t>
  </si>
  <si>
    <t>15/11/2018</t>
  </si>
  <si>
    <t>18/11/2018</t>
  </si>
  <si>
    <t>19/11/2018</t>
  </si>
  <si>
    <t>20/11/2018</t>
  </si>
  <si>
    <t>21/11/2018</t>
  </si>
  <si>
    <t>22/11/2018</t>
  </si>
  <si>
    <t>25/11/2018</t>
  </si>
  <si>
    <t>26/11/2018</t>
  </si>
  <si>
    <t>27/11/2018</t>
  </si>
  <si>
    <t>28/11/2018</t>
  </si>
  <si>
    <t>29/11/2018</t>
  </si>
  <si>
    <t>29/11//2018</t>
  </si>
  <si>
    <t>Prestamo / Pagaré</t>
  </si>
  <si>
    <t>02/12/2018</t>
  </si>
  <si>
    <t>03/12/2018</t>
  </si>
  <si>
    <t>04/12/2018</t>
  </si>
  <si>
    <t>05/12/2018</t>
  </si>
  <si>
    <t>06/12/2018</t>
  </si>
  <si>
    <t>07/12/2018 al 09/12/2018</t>
  </si>
  <si>
    <t>30/11/2018</t>
  </si>
  <si>
    <t>01 al 02/12/2018</t>
  </si>
  <si>
    <t>10/12/2018</t>
  </si>
  <si>
    <t>11/12/2018</t>
  </si>
  <si>
    <t>12/12/2018</t>
  </si>
  <si>
    <t>13/12/2018</t>
  </si>
  <si>
    <t>16/12/2018</t>
  </si>
  <si>
    <t>17/12/2018</t>
  </si>
  <si>
    <t>18/12/2018</t>
  </si>
  <si>
    <t>19/12/2018</t>
  </si>
  <si>
    <t>20/12/2018</t>
  </si>
  <si>
    <t>26/12/2018</t>
  </si>
  <si>
    <t>25/12/2018</t>
  </si>
  <si>
    <t>27/12/2018</t>
  </si>
  <si>
    <t>Del 28 al 31/12/2018</t>
  </si>
  <si>
    <t>02/01/2019</t>
  </si>
  <si>
    <t>03/01/2019</t>
  </si>
  <si>
    <t>06/01/2019</t>
  </si>
  <si>
    <t>07/01/2019</t>
  </si>
  <si>
    <t>08/01/2019</t>
  </si>
  <si>
    <t>09/01/2019</t>
  </si>
  <si>
    <t>10/01/2019</t>
  </si>
  <si>
    <t>13/01/2019</t>
  </si>
  <si>
    <t>14/01/2019</t>
  </si>
  <si>
    <t>15/01/2019</t>
  </si>
  <si>
    <t>16/01/2019</t>
  </si>
  <si>
    <t>17/01/2019</t>
  </si>
  <si>
    <t>20/01/2019</t>
  </si>
  <si>
    <t>21/01/2019</t>
  </si>
  <si>
    <t>22/01/2019</t>
  </si>
  <si>
    <t>23/01/2019</t>
  </si>
  <si>
    <t>24/01/2019</t>
  </si>
  <si>
    <t>Del 25 al 27/01/2019</t>
  </si>
  <si>
    <t>28/01/2019</t>
  </si>
  <si>
    <t>29/01/2019</t>
  </si>
  <si>
    <t>30/01/2019</t>
  </si>
  <si>
    <t>31/01/2019</t>
  </si>
  <si>
    <t>03/02/2019</t>
  </si>
  <si>
    <t>04/02/2019</t>
  </si>
  <si>
    <t>05/02/2019</t>
  </si>
  <si>
    <t>06/02/2019</t>
  </si>
  <si>
    <t>07/02/2019</t>
  </si>
  <si>
    <t>10/02/2019</t>
  </si>
  <si>
    <t>11/02/2019</t>
  </si>
  <si>
    <t>12/02/2019</t>
  </si>
  <si>
    <t>13/02/2019</t>
  </si>
  <si>
    <t>14/02/2019</t>
  </si>
  <si>
    <t>15/02/2019 al 17/02/2019</t>
  </si>
  <si>
    <t>18/02/2019</t>
  </si>
  <si>
    <t>19/02/2019</t>
  </si>
  <si>
    <t>20/02/2019</t>
  </si>
  <si>
    <t>21/02/2019</t>
  </si>
  <si>
    <t>25/02/2019</t>
  </si>
  <si>
    <t>24/02/2019</t>
  </si>
  <si>
    <t>26/02/2019</t>
  </si>
  <si>
    <t>27/02/2019</t>
  </si>
  <si>
    <t>28/02/2019</t>
  </si>
  <si>
    <t>03/03/2019</t>
  </si>
  <si>
    <t>04/03/2019</t>
  </si>
  <si>
    <t>05/03/2019</t>
  </si>
  <si>
    <t>06/03/2019</t>
  </si>
  <si>
    <t>07/03/2019</t>
  </si>
  <si>
    <t>Del 08 al 10/03/2019</t>
  </si>
  <si>
    <t>11/03/2019</t>
  </si>
  <si>
    <t>12/03/2019</t>
  </si>
  <si>
    <t>13/03/2019</t>
  </si>
  <si>
    <t>14/03/2019</t>
  </si>
  <si>
    <t>17/03/2019</t>
  </si>
  <si>
    <t>18/03/2019</t>
  </si>
  <si>
    <t>19/03/2019</t>
  </si>
  <si>
    <t>20/03/2019</t>
  </si>
  <si>
    <t>21/03/2019</t>
  </si>
  <si>
    <t>24/03/2019</t>
  </si>
  <si>
    <t>25/03/2019</t>
  </si>
  <si>
    <t>26/03/2019</t>
  </si>
  <si>
    <t>27/03/2019</t>
  </si>
  <si>
    <t>28/03/2019</t>
  </si>
  <si>
    <t>Del 29 al 31/03/2019</t>
  </si>
  <si>
    <t>01/04/2019</t>
  </si>
  <si>
    <t>02/04/2019</t>
  </si>
  <si>
    <t>03/04/2019</t>
  </si>
  <si>
    <t>04/04/2019</t>
  </si>
  <si>
    <t>07/04/2019</t>
  </si>
  <si>
    <t>08/04/2019</t>
  </si>
  <si>
    <t>09/04/2019</t>
  </si>
  <si>
    <t>Otros (Ingreso de dividendos)</t>
  </si>
  <si>
    <t>10/04/2019</t>
  </si>
  <si>
    <t>11/04/2019</t>
  </si>
  <si>
    <t>14/04/2019</t>
  </si>
  <si>
    <t>15/04/2019</t>
  </si>
  <si>
    <t>16/04/2019</t>
  </si>
  <si>
    <t>21/04/2019</t>
  </si>
  <si>
    <t>22/04/2019</t>
  </si>
  <si>
    <t>23/04/2019</t>
  </si>
  <si>
    <t>24/04/2019</t>
  </si>
  <si>
    <t>25/04/2019</t>
  </si>
  <si>
    <t>28/04/2019</t>
  </si>
  <si>
    <t>29/04/2019</t>
  </si>
  <si>
    <t>30/04/2019</t>
  </si>
  <si>
    <t>02/05/2019</t>
  </si>
  <si>
    <t>05/05/2019</t>
  </si>
  <si>
    <t>06/05/2019</t>
  </si>
  <si>
    <t>07/05/2019</t>
  </si>
  <si>
    <t>08/05/2019</t>
  </si>
  <si>
    <t>09/05/2019</t>
  </si>
  <si>
    <t>12/05/2019</t>
  </si>
  <si>
    <t>13/05/2019</t>
  </si>
  <si>
    <t>14/05/2019</t>
  </si>
  <si>
    <t>15/05/2019</t>
  </si>
  <si>
    <t>16/05/2019</t>
  </si>
  <si>
    <t>19/05/2019</t>
  </si>
  <si>
    <t>20/05/2019</t>
  </si>
  <si>
    <t>21/05/2019</t>
  </si>
  <si>
    <t>22/05/2019</t>
  </si>
  <si>
    <t>23/05/2019</t>
  </si>
  <si>
    <t>26/05/2019</t>
  </si>
  <si>
    <t>27/05/2019</t>
  </si>
  <si>
    <t>28/05/2019</t>
  </si>
  <si>
    <t>29/05/2019</t>
  </si>
  <si>
    <t>30/05/2019</t>
  </si>
  <si>
    <t>02/06/2019</t>
  </si>
  <si>
    <t>03/06/2019</t>
  </si>
  <si>
    <t>04/06/2019</t>
  </si>
  <si>
    <t>05/06/2019</t>
  </si>
  <si>
    <t>06/06/2019</t>
  </si>
  <si>
    <t>09/06/2019</t>
  </si>
  <si>
    <t>10/06/2019</t>
  </si>
  <si>
    <t>11/06/2019</t>
  </si>
  <si>
    <t>12/06/2019</t>
  </si>
  <si>
    <t>13/06/2019</t>
  </si>
  <si>
    <t>16/06/2019</t>
  </si>
  <si>
    <t>17/06/2019</t>
  </si>
  <si>
    <t>18/06/2019</t>
  </si>
  <si>
    <t>Banco Continental</t>
  </si>
  <si>
    <t>Banco Pichincha</t>
  </si>
  <si>
    <t>19/06/2019</t>
  </si>
  <si>
    <t>20/06/2019</t>
  </si>
  <si>
    <t>23/06/2019</t>
  </si>
  <si>
    <t>24/06/2019</t>
  </si>
  <si>
    <t>25/06/2019</t>
  </si>
  <si>
    <t>26/06/2019</t>
  </si>
  <si>
    <t>27/06/2019</t>
  </si>
  <si>
    <t>30/06/2019</t>
  </si>
  <si>
    <t>01/07/2019</t>
  </si>
  <si>
    <t>02/07/2019</t>
  </si>
  <si>
    <t>|</t>
  </si>
  <si>
    <t>03/07/2019</t>
  </si>
  <si>
    <t>04/07/2019</t>
  </si>
  <si>
    <t>07/07/2019</t>
  </si>
  <si>
    <t>08/07/2019</t>
  </si>
  <si>
    <t>09/07/2019</t>
  </si>
  <si>
    <t>10/07/2019</t>
  </si>
  <si>
    <t>11/07/2019</t>
  </si>
  <si>
    <t>14/07/2019</t>
  </si>
  <si>
    <t>15/07/2019</t>
  </si>
  <si>
    <t>16/07/2019</t>
  </si>
  <si>
    <t>17/07/2019</t>
  </si>
  <si>
    <t>18/07/2019</t>
  </si>
  <si>
    <t>21/07/2019</t>
  </si>
  <si>
    <t>22/07/2019</t>
  </si>
  <si>
    <t>23/07/2019</t>
  </si>
  <si>
    <t>24/07/2019</t>
  </si>
  <si>
    <t>29/07/2019</t>
  </si>
  <si>
    <t>30/07/2019</t>
  </si>
  <si>
    <t>31/07/2019</t>
  </si>
  <si>
    <t>01/08/2019</t>
  </si>
  <si>
    <t>04/08/2019</t>
  </si>
  <si>
    <t>05/08/2019</t>
  </si>
  <si>
    <t>06/08/2019</t>
  </si>
  <si>
    <t>07/08/2019</t>
  </si>
  <si>
    <t>08/08/2019</t>
  </si>
  <si>
    <t>11/08/2019</t>
  </si>
  <si>
    <t>12/08/2019</t>
  </si>
  <si>
    <t>13/08/2019</t>
  </si>
  <si>
    <t>14/08/2019</t>
  </si>
  <si>
    <t>15/08/2019</t>
  </si>
  <si>
    <t>18/08/2019</t>
  </si>
  <si>
    <t>19/08/2019</t>
  </si>
  <si>
    <t>20/08/2019</t>
  </si>
  <si>
    <t>21/08/2019</t>
  </si>
  <si>
    <t>22/08/2019</t>
  </si>
  <si>
    <t>25/08/2019</t>
  </si>
  <si>
    <t>26/08/2019</t>
  </si>
  <si>
    <t>27/08/2019</t>
  </si>
  <si>
    <t>28/08/2019</t>
  </si>
  <si>
    <t>31/08/2019</t>
  </si>
  <si>
    <t>02/09/2019</t>
  </si>
  <si>
    <t>03/09/2019</t>
  </si>
  <si>
    <t>04/09/2019</t>
  </si>
  <si>
    <t>05/09/2019</t>
  </si>
  <si>
    <t>08/09/2019</t>
  </si>
  <si>
    <t>09/09/2019</t>
  </si>
  <si>
    <t>10/09/2019</t>
  </si>
  <si>
    <t>11/09/2019</t>
  </si>
  <si>
    <t>12/09/2019</t>
  </si>
  <si>
    <t>15/09/2019</t>
  </si>
  <si>
    <t>16/09/2019</t>
  </si>
  <si>
    <t>Saldo Bancos</t>
  </si>
  <si>
    <t>Dólares</t>
  </si>
  <si>
    <t>17/09/2019</t>
  </si>
  <si>
    <t>18/09/2019</t>
  </si>
  <si>
    <t xml:space="preserve">Soles </t>
  </si>
  <si>
    <t xml:space="preserve">Dólares </t>
  </si>
  <si>
    <t>19/09/2019</t>
  </si>
  <si>
    <t>22/09/2019</t>
  </si>
  <si>
    <t>23/09/2019</t>
  </si>
  <si>
    <t>24/09/2019</t>
  </si>
  <si>
    <t>25/09/2019</t>
  </si>
  <si>
    <t>26/09/2019</t>
  </si>
  <si>
    <t>Del 27 al 29/09/2019</t>
  </si>
  <si>
    <t>30/09/2019</t>
  </si>
  <si>
    <t>01/10/2019</t>
  </si>
  <si>
    <t>02/10/2019</t>
  </si>
  <si>
    <t>03/10/2019</t>
  </si>
  <si>
    <t>Al 06/10/2019</t>
  </si>
  <si>
    <t>Al 08/10/2019</t>
  </si>
  <si>
    <t>Al 09/10/2019</t>
  </si>
  <si>
    <t>Al 10/10/2019</t>
  </si>
  <si>
    <t>Al 13/10/2019</t>
  </si>
  <si>
    <t>Al 14/10/2019</t>
  </si>
  <si>
    <t>Al 15/10/2019</t>
  </si>
  <si>
    <t>Al 16/10/2019</t>
  </si>
  <si>
    <t>Al 17/10/2019</t>
  </si>
  <si>
    <t>DEL 18 Al 20/10/2019</t>
  </si>
  <si>
    <t>Al 21/10/2019</t>
  </si>
  <si>
    <t>Al 22/10/2019</t>
  </si>
  <si>
    <t>Al 23/10/2019</t>
  </si>
  <si>
    <t>Al 24/10/2019</t>
  </si>
  <si>
    <t>Al 27/10/2019</t>
  </si>
  <si>
    <t>Al 28/10/2019</t>
  </si>
  <si>
    <t>Al 29/10/2019</t>
  </si>
  <si>
    <t>Al 30/10/2019</t>
  </si>
  <si>
    <t>Al 03/11/2019</t>
  </si>
  <si>
    <t>Al 04/11/2019</t>
  </si>
  <si>
    <t>Al 05/11/2019</t>
  </si>
  <si>
    <t>Al 06/11/2019</t>
  </si>
  <si>
    <t>Al 07/11/2019</t>
  </si>
  <si>
    <t>Al 10/11/2019</t>
  </si>
  <si>
    <t>Al 11/11/2019</t>
  </si>
  <si>
    <t>Al 12/11/2019</t>
  </si>
  <si>
    <t>Al 13/11/2019</t>
  </si>
  <si>
    <t>Al 14/11/2019</t>
  </si>
  <si>
    <t>Al 17/11/2019</t>
  </si>
  <si>
    <t>Al 18/11/2019</t>
  </si>
  <si>
    <t>Al 19/11/2019</t>
  </si>
  <si>
    <t>Al 20/11/2019</t>
  </si>
  <si>
    <t>Al 21/11/2019</t>
  </si>
  <si>
    <t>Del 22/11/2019 al 24/11/2019</t>
  </si>
  <si>
    <t>Del 25/11/2019</t>
  </si>
  <si>
    <t>Del 26/11/2019</t>
  </si>
  <si>
    <t>Del 27/11/2019</t>
  </si>
  <si>
    <t>Del 28/11/2019</t>
  </si>
  <si>
    <t>Del 29/11/2019 al 01/12/2019</t>
  </si>
  <si>
    <t>02/12/2019</t>
  </si>
  <si>
    <t>03/12/2019</t>
  </si>
  <si>
    <t>04/12/2019</t>
  </si>
  <si>
    <t>05/12/2019</t>
  </si>
  <si>
    <t>08/12/2019</t>
  </si>
  <si>
    <t>09/12/2019</t>
  </si>
  <si>
    <t>10/12/2019</t>
  </si>
  <si>
    <t>11/12/2019</t>
  </si>
  <si>
    <t>12/12/2019</t>
  </si>
  <si>
    <t>15/12/2019</t>
  </si>
  <si>
    <t>16/12/2019</t>
  </si>
  <si>
    <t>17/12/2019</t>
  </si>
  <si>
    <t xml:space="preserve">Banco Pichincha </t>
  </si>
  <si>
    <t>18/12/2019</t>
  </si>
  <si>
    <t>19/12/2019</t>
  </si>
  <si>
    <t>Al 22/12/2019</t>
  </si>
  <si>
    <t>Al 23/12/2019</t>
  </si>
  <si>
    <t>Al 25/12/2019</t>
  </si>
  <si>
    <t>Al 26/12/2019</t>
  </si>
  <si>
    <t>Al 29/12/2019</t>
  </si>
  <si>
    <t>Al 30/12/2019</t>
  </si>
  <si>
    <t>01/01/2020</t>
  </si>
  <si>
    <t>Al 01/01/2020</t>
  </si>
  <si>
    <t>02/01/2020</t>
  </si>
  <si>
    <t>Al 02/01/2020</t>
  </si>
  <si>
    <t>05/01/2020</t>
  </si>
  <si>
    <t>Al 05/01/2020</t>
  </si>
  <si>
    <t>06/01/2020</t>
  </si>
  <si>
    <t>Al 06/01/2020</t>
  </si>
  <si>
    <t>07/01/2020</t>
  </si>
  <si>
    <t>Al 07/01/2020</t>
  </si>
  <si>
    <t>08/01/2020</t>
  </si>
  <si>
    <t>Al 08/01/2020</t>
  </si>
  <si>
    <t>09/01/2020</t>
  </si>
  <si>
    <t>Al 09/01/2020</t>
  </si>
  <si>
    <t>Al 12/01/2020</t>
  </si>
  <si>
    <t>12/01/2020</t>
  </si>
  <si>
    <t>13/01/2020</t>
  </si>
  <si>
    <t>Al 13/01/2020</t>
  </si>
  <si>
    <t>Al 14/01/2020</t>
  </si>
  <si>
    <t>14/01/2020</t>
  </si>
  <si>
    <t>15/01/2020</t>
  </si>
  <si>
    <t>Al 15/01/2020</t>
  </si>
  <si>
    <t>16/01/2020</t>
  </si>
  <si>
    <t>Al 16/01/2020</t>
  </si>
  <si>
    <t>19/01/2020</t>
  </si>
  <si>
    <t>Al 19/01/2020</t>
  </si>
  <si>
    <t>20/01/2020</t>
  </si>
  <si>
    <t>Al 20/01/2020</t>
  </si>
  <si>
    <t>Al 21/01/2020</t>
  </si>
  <si>
    <t>21/01/2020</t>
  </si>
  <si>
    <t>22/01/2020</t>
  </si>
  <si>
    <t>Al 22/01/2020</t>
  </si>
  <si>
    <t>23/01/2020</t>
  </si>
  <si>
    <t>Al 23/01/2020</t>
  </si>
  <si>
    <t>26/01/2020</t>
  </si>
  <si>
    <t>Al 26/01/2020</t>
  </si>
  <si>
    <t>27/01/2020</t>
  </si>
  <si>
    <t>Al 27/01/2020</t>
  </si>
  <si>
    <t>28/01/2020</t>
  </si>
  <si>
    <t>Al 28/01/2020</t>
  </si>
  <si>
    <t>Natalia Pachas</t>
  </si>
  <si>
    <t>Sandra Siccia</t>
  </si>
  <si>
    <t>29/01/2020</t>
  </si>
  <si>
    <t>Al 29/01/2020</t>
  </si>
  <si>
    <t>30/01/2020</t>
  </si>
  <si>
    <t>Al 30/01/2020</t>
  </si>
  <si>
    <t>RESUMEN AL 30.01.2020</t>
  </si>
  <si>
    <t>31/01/2020</t>
  </si>
  <si>
    <t>01/02/2020 al 02/02/2020</t>
  </si>
  <si>
    <t>Al 31/01/2020</t>
  </si>
  <si>
    <t>Al 02/02/2020</t>
  </si>
  <si>
    <t>03/02/2020</t>
  </si>
  <si>
    <t>Al 03/02/2020</t>
  </si>
  <si>
    <t>04/02/2020</t>
  </si>
  <si>
    <t>Al 04/02/2020</t>
  </si>
  <si>
    <t>05/02/2020</t>
  </si>
  <si>
    <t>Al 05/02/2020</t>
  </si>
  <si>
    <t>06/02/2020</t>
  </si>
  <si>
    <t>Al 06/02/2020</t>
  </si>
  <si>
    <t>09/02/2020</t>
  </si>
  <si>
    <t>Al 09/02/2020</t>
  </si>
  <si>
    <t>10/02/2020</t>
  </si>
  <si>
    <t>Al 10/02/2020</t>
  </si>
  <si>
    <t>11/02/2020</t>
  </si>
  <si>
    <t>Al 11/02/2020</t>
  </si>
  <si>
    <t>12/02/2020</t>
  </si>
  <si>
    <t>Al 12/02/2020</t>
  </si>
  <si>
    <t>13/02/2020</t>
  </si>
  <si>
    <t>Al 13/02/2020</t>
  </si>
  <si>
    <t>16/02/2020</t>
  </si>
  <si>
    <t>Al 16/02/2020</t>
  </si>
  <si>
    <t>Al 17/02/2020</t>
  </si>
  <si>
    <t>17/02/2020</t>
  </si>
  <si>
    <t>18/02/2020</t>
  </si>
  <si>
    <t>Al 18/02/2020</t>
  </si>
  <si>
    <t>Al 19/02/2020</t>
  </si>
  <si>
    <t>Al 20/02/2020</t>
  </si>
  <si>
    <t>Al 23/02/2020</t>
  </si>
  <si>
    <t>Al 24/02/2020</t>
  </si>
  <si>
    <t>Al 25/02/2020</t>
  </si>
  <si>
    <t>Al 26/02/2020</t>
  </si>
  <si>
    <t>Al 27/02/2020</t>
  </si>
  <si>
    <t>28/02/2020 al 01/03/2020</t>
  </si>
  <si>
    <t>Del 28/02/2020 al 29/02/2020</t>
  </si>
  <si>
    <t>Del 28/02/2020 al 01/03/2020</t>
  </si>
  <si>
    <t>02/03/2020</t>
  </si>
  <si>
    <t>03/03/2020</t>
  </si>
  <si>
    <t>04/03/2020</t>
  </si>
  <si>
    <t>05/03/2020</t>
  </si>
  <si>
    <t>08/03/2020</t>
  </si>
  <si>
    <t>09/03/2020</t>
  </si>
  <si>
    <t>10/03/2020</t>
  </si>
  <si>
    <t>11/03/2020</t>
  </si>
  <si>
    <t>12/03/2020</t>
  </si>
  <si>
    <t>SOLES</t>
  </si>
  <si>
    <t>DOLARES</t>
  </si>
  <si>
    <t>MONEDA</t>
  </si>
  <si>
    <t>BANCOS</t>
  </si>
  <si>
    <t>moneda</t>
  </si>
  <si>
    <t>bancos</t>
  </si>
  <si>
    <t>19/02/2020</t>
  </si>
  <si>
    <t>20/02/2020</t>
  </si>
  <si>
    <t>23/02/2020</t>
  </si>
  <si>
    <t>24/02/2020</t>
  </si>
  <si>
    <t>25/02/2020</t>
  </si>
  <si>
    <t>26/02/2020</t>
  </si>
  <si>
    <t>27/02/2020</t>
  </si>
  <si>
    <t>02/02/2020</t>
  </si>
  <si>
    <t>01/03/2020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</si>
</sst>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&quot;S/&quot;#,##0.00"/>
    <numFmt numFmtId="165" formatCode="[$$-C09]#,##0.00"/>
    <numFmt numFmtId="166" formatCode="#,##0.00\ [$€-407]"/>
    <numFmt numFmtId="167" formatCode="#,##0.00_ ;[Red]\-#,##0.00\ "/>
    <numFmt numFmtId="168" formatCode="_(* #,##0.00_);_(* \(#,##0.00\);_(* &quot;-&quot;??_);_(@_)"/>
    <numFmt numFmtId="169" formatCode="[$$-540A]#,##0.0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.5"/>
      <color theme="1"/>
      <name val="Arial Narrow"/>
      <family val="2"/>
    </font>
    <font>
      <sz val="10.5"/>
      <color theme="1"/>
      <name val="Arial Narrow"/>
      <family val="2"/>
    </font>
    <font>
      <sz val="10.5"/>
      <color rgb="FFFF0000"/>
      <name val="Arial Narrow"/>
      <family val="2"/>
    </font>
    <font>
      <sz val="10.5"/>
      <name val="Arial Narrow"/>
      <family val="2"/>
    </font>
    <font>
      <sz val="11"/>
      <name val="Calibri"/>
      <family val="2"/>
      <scheme val="minor"/>
    </font>
    <font>
      <b/>
      <u/>
      <sz val="10"/>
      <color rgb="FF222222"/>
      <name val="Arial"/>
      <family val="2"/>
    </font>
    <font>
      <b/>
      <sz val="1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13" fillId="0" borderId="0"/>
    <xf numFmtId="0" fontId="14" fillId="0" borderId="0"/>
    <xf numFmtId="0" fontId="20" fillId="0" borderId="0"/>
    <xf numFmtId="0" fontId="21" fillId="0" borderId="0"/>
    <xf numFmtId="0" fontId="22" fillId="0" borderId="0"/>
  </cellStyleXfs>
  <cellXfs count="181">
    <xf numFmtId="0" fontId="0" fillId="0" borderId="0" xfId="0"/>
    <xf numFmtId="0" fontId="0" fillId="2" borderId="2" xfId="0" applyFill="1" applyBorder="1"/>
    <xf numFmtId="0" fontId="3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/>
    <xf numFmtId="0" fontId="4" fillId="5" borderId="5" xfId="0" applyFont="1" applyFill="1" applyBorder="1"/>
    <xf numFmtId="0" fontId="6" fillId="2" borderId="5" xfId="1" applyFont="1" applyFill="1" applyBorder="1"/>
    <xf numFmtId="0" fontId="7" fillId="2" borderId="5" xfId="1" applyFont="1" applyFill="1" applyBorder="1"/>
    <xf numFmtId="0" fontId="4" fillId="2" borderId="1" xfId="0" applyFont="1" applyFill="1" applyBorder="1"/>
    <xf numFmtId="0" fontId="4" fillId="5" borderId="1" xfId="0" applyFont="1" applyFill="1" applyBorder="1"/>
    <xf numFmtId="0" fontId="8" fillId="2" borderId="1" xfId="0" applyFont="1" applyFill="1" applyBorder="1"/>
    <xf numFmtId="0" fontId="4" fillId="3" borderId="1" xfId="0" applyFont="1" applyFill="1" applyBorder="1"/>
    <xf numFmtId="0" fontId="9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8" fillId="3" borderId="1" xfId="0" applyFont="1" applyFill="1" applyBorder="1"/>
    <xf numFmtId="0" fontId="4" fillId="2" borderId="0" xfId="0" applyFont="1" applyFill="1"/>
    <xf numFmtId="0" fontId="5" fillId="2" borderId="1" xfId="1" applyFill="1" applyBorder="1"/>
    <xf numFmtId="0" fontId="1" fillId="6" borderId="2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2" xfId="0" applyFont="1" applyBorder="1"/>
    <xf numFmtId="0" fontId="5" fillId="3" borderId="1" xfId="1" applyFill="1" applyBorder="1"/>
    <xf numFmtId="0" fontId="16" fillId="2" borderId="0" xfId="0" applyFont="1" applyFill="1"/>
    <xf numFmtId="0" fontId="17" fillId="2" borderId="0" xfId="0" applyFont="1" applyFill="1"/>
    <xf numFmtId="0" fontId="17" fillId="2" borderId="0" xfId="0" applyFont="1" applyFill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6" fillId="2" borderId="2" xfId="0" applyFont="1" applyFill="1" applyBorder="1"/>
    <xf numFmtId="4" fontId="18" fillId="2" borderId="6" xfId="0" applyNumberFormat="1" applyFont="1" applyFill="1" applyBorder="1"/>
    <xf numFmtId="4" fontId="18" fillId="0" borderId="6" xfId="0" applyNumberFormat="1" applyFont="1" applyBorder="1"/>
    <xf numFmtId="4" fontId="18" fillId="2" borderId="11" xfId="0" applyNumberFormat="1" applyFont="1" applyFill="1" applyBorder="1"/>
    <xf numFmtId="4" fontId="19" fillId="2" borderId="2" xfId="0" applyNumberFormat="1" applyFont="1" applyFill="1" applyBorder="1"/>
    <xf numFmtId="4" fontId="19" fillId="2" borderId="6" xfId="0" applyNumberFormat="1" applyFont="1" applyFill="1" applyBorder="1"/>
    <xf numFmtId="4" fontId="19" fillId="9" borderId="2" xfId="0" applyNumberFormat="1" applyFont="1" applyFill="1" applyBorder="1"/>
    <xf numFmtId="4" fontId="18" fillId="9" borderId="6" xfId="0" applyNumberFormat="1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4" fontId="12" fillId="2" borderId="6" xfId="0" applyNumberFormat="1" applyFont="1" applyFill="1" applyBorder="1"/>
    <xf numFmtId="4" fontId="11" fillId="2" borderId="6" xfId="0" applyNumberFormat="1" applyFont="1" applyFill="1" applyBorder="1"/>
    <xf numFmtId="4" fontId="19" fillId="9" borderId="6" xfId="0" applyNumberFormat="1" applyFont="1" applyFill="1" applyBorder="1"/>
    <xf numFmtId="0" fontId="0" fillId="2" borderId="0" xfId="0" applyFill="1"/>
    <xf numFmtId="14" fontId="0" fillId="0" borderId="0" xfId="0" applyNumberFormat="1"/>
    <xf numFmtId="0" fontId="1" fillId="0" borderId="0" xfId="0" applyFont="1"/>
    <xf numFmtId="0" fontId="1" fillId="0" borderId="14" xfId="0" applyFont="1" applyBorder="1"/>
    <xf numFmtId="0" fontId="1" fillId="0" borderId="15" xfId="0" applyFont="1" applyBorder="1"/>
    <xf numFmtId="0" fontId="1" fillId="0" borderId="3" xfId="0" applyFont="1" applyBorder="1"/>
    <xf numFmtId="0" fontId="1" fillId="0" borderId="17" xfId="0" applyFont="1" applyBorder="1"/>
    <xf numFmtId="4" fontId="0" fillId="0" borderId="0" xfId="0" applyNumberFormat="1"/>
    <xf numFmtId="0" fontId="24" fillId="0" borderId="0" xfId="0" applyFont="1"/>
    <xf numFmtId="0" fontId="24" fillId="0" borderId="2" xfId="0" applyFont="1" applyBorder="1"/>
    <xf numFmtId="4" fontId="24" fillId="0" borderId="2" xfId="0" applyNumberFormat="1" applyFont="1" applyBorder="1"/>
    <xf numFmtId="4" fontId="24" fillId="0" borderId="6" xfId="0" applyNumberFormat="1" applyFont="1" applyBorder="1"/>
    <xf numFmtId="4" fontId="24" fillId="0" borderId="11" xfId="0" applyNumberFormat="1" applyFont="1" applyBorder="1"/>
    <xf numFmtId="0" fontId="24" fillId="0" borderId="6" xfId="0" applyFont="1" applyBorder="1"/>
    <xf numFmtId="0" fontId="24" fillId="0" borderId="12" xfId="0" applyFont="1" applyBorder="1"/>
    <xf numFmtId="4" fontId="24" fillId="0" borderId="10" xfId="0" applyNumberFormat="1" applyFont="1" applyBorder="1"/>
    <xf numFmtId="0" fontId="24" fillId="0" borderId="10" xfId="0" applyFont="1" applyBorder="1"/>
    <xf numFmtId="0" fontId="23" fillId="7" borderId="2" xfId="0" applyFont="1" applyFill="1" applyBorder="1"/>
    <xf numFmtId="0" fontId="23" fillId="7" borderId="6" xfId="0" applyFont="1" applyFill="1" applyBorder="1"/>
    <xf numFmtId="0" fontId="23" fillId="7" borderId="8" xfId="0" applyFont="1" applyFill="1" applyBorder="1"/>
    <xf numFmtId="0" fontId="23" fillId="9" borderId="2" xfId="0" applyFont="1" applyFill="1" applyBorder="1"/>
    <xf numFmtId="4" fontId="23" fillId="0" borderId="0" xfId="0" applyNumberFormat="1" applyFont="1"/>
    <xf numFmtId="4" fontId="23" fillId="6" borderId="2" xfId="0" applyNumberFormat="1" applyFont="1" applyFill="1" applyBorder="1"/>
    <xf numFmtId="4" fontId="23" fillId="7" borderId="2" xfId="0" applyNumberFormat="1" applyFont="1" applyFill="1" applyBorder="1"/>
    <xf numFmtId="4" fontId="23" fillId="9" borderId="2" xfId="0" applyNumberFormat="1" applyFont="1" applyFill="1" applyBorder="1"/>
    <xf numFmtId="49" fontId="23" fillId="10" borderId="8" xfId="0" applyNumberFormat="1" applyFont="1" applyFill="1" applyBorder="1" applyAlignment="1">
      <alignment horizontal="center" vertical="center" wrapText="1"/>
    </xf>
    <xf numFmtId="0" fontId="24" fillId="0" borderId="11" xfId="0" applyFont="1" applyBorder="1"/>
    <xf numFmtId="4" fontId="23" fillId="7" borderId="6" xfId="0" applyNumberFormat="1" applyFont="1" applyFill="1" applyBorder="1"/>
    <xf numFmtId="0" fontId="24" fillId="0" borderId="0" xfId="0" applyFont="1" applyAlignment="1">
      <alignment wrapText="1"/>
    </xf>
    <xf numFmtId="0" fontId="23" fillId="6" borderId="2" xfId="0" applyFont="1" applyFill="1" applyBorder="1" applyAlignment="1">
      <alignment horizontal="center" vertical="center" wrapText="1"/>
    </xf>
    <xf numFmtId="0" fontId="23" fillId="6" borderId="6" xfId="0" applyFont="1" applyFill="1" applyBorder="1" applyAlignment="1">
      <alignment horizontal="center" vertical="center" wrapText="1"/>
    </xf>
    <xf numFmtId="0" fontId="23" fillId="7" borderId="8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vertical="center" wrapText="1"/>
    </xf>
    <xf numFmtId="0" fontId="23" fillId="9" borderId="6" xfId="0" applyFont="1" applyFill="1" applyBorder="1" applyAlignment="1">
      <alignment horizontal="center" vertical="center" wrapText="1"/>
    </xf>
    <xf numFmtId="4" fontId="24" fillId="11" borderId="2" xfId="0" applyNumberFormat="1" applyFont="1" applyFill="1" applyBorder="1"/>
    <xf numFmtId="4" fontId="24" fillId="11" borderId="10" xfId="0" applyNumberFormat="1" applyFont="1" applyFill="1" applyBorder="1"/>
    <xf numFmtId="0" fontId="24" fillId="11" borderId="11" xfId="0" applyFont="1" applyFill="1" applyBorder="1"/>
    <xf numFmtId="0" fontId="23" fillId="12" borderId="6" xfId="0" applyFont="1" applyFill="1" applyBorder="1" applyAlignment="1">
      <alignment horizontal="center" vertical="center" wrapText="1"/>
    </xf>
    <xf numFmtId="4" fontId="24" fillId="12" borderId="11" xfId="0" applyNumberFormat="1" applyFont="1" applyFill="1" applyBorder="1"/>
    <xf numFmtId="4" fontId="23" fillId="12" borderId="2" xfId="0" applyNumberFormat="1" applyFont="1" applyFill="1" applyBorder="1"/>
    <xf numFmtId="0" fontId="23" fillId="12" borderId="2" xfId="0" applyFont="1" applyFill="1" applyBorder="1" applyAlignment="1">
      <alignment horizontal="center" vertical="center" wrapText="1"/>
    </xf>
    <xf numFmtId="3" fontId="16" fillId="2" borderId="0" xfId="0" applyNumberFormat="1" applyFont="1" applyFill="1"/>
    <xf numFmtId="4" fontId="25" fillId="0" borderId="11" xfId="0" applyNumberFormat="1" applyFont="1" applyBorder="1"/>
    <xf numFmtId="4" fontId="26" fillId="0" borderId="11" xfId="0" applyNumberFormat="1" applyFont="1" applyBorder="1"/>
    <xf numFmtId="4" fontId="25" fillId="0" borderId="2" xfId="0" applyNumberFormat="1" applyFont="1" applyBorder="1"/>
    <xf numFmtId="4" fontId="26" fillId="0" borderId="2" xfId="0" applyNumberFormat="1" applyFont="1" applyBorder="1"/>
    <xf numFmtId="4" fontId="11" fillId="0" borderId="6" xfId="0" applyNumberFormat="1" applyFont="1" applyBorder="1"/>
    <xf numFmtId="0" fontId="24" fillId="6" borderId="6" xfId="0" applyFont="1" applyFill="1" applyBorder="1" applyAlignment="1">
      <alignment horizontal="center" vertical="center" wrapText="1"/>
    </xf>
    <xf numFmtId="0" fontId="24" fillId="6" borderId="2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9" borderId="6" xfId="0" applyFont="1" applyFill="1" applyBorder="1" applyAlignment="1">
      <alignment horizontal="center" vertical="center" wrapText="1"/>
    </xf>
    <xf numFmtId="0" fontId="24" fillId="9" borderId="2" xfId="0" applyFont="1" applyFill="1" applyBorder="1" applyAlignment="1">
      <alignment horizontal="center" vertical="center" wrapText="1"/>
    </xf>
    <xf numFmtId="0" fontId="0" fillId="2" borderId="7" xfId="0" applyFill="1" applyBorder="1"/>
    <xf numFmtId="0" fontId="27" fillId="2" borderId="2" xfId="0" applyFont="1" applyFill="1" applyBorder="1"/>
    <xf numFmtId="0" fontId="27" fillId="2" borderId="0" xfId="0" applyFont="1" applyFill="1"/>
    <xf numFmtId="0" fontId="27" fillId="0" borderId="2" xfId="0" applyFont="1" applyBorder="1"/>
    <xf numFmtId="0" fontId="17" fillId="2" borderId="2" xfId="0" applyFont="1" applyFill="1" applyBorder="1" applyAlignment="1">
      <alignment horizontal="center"/>
    </xf>
    <xf numFmtId="0" fontId="23" fillId="6" borderId="2" xfId="0" applyFont="1" applyFill="1" applyBorder="1" applyAlignment="1">
      <alignment horizontal="center"/>
    </xf>
    <xf numFmtId="0" fontId="23" fillId="7" borderId="2" xfId="0" applyFont="1" applyFill="1" applyBorder="1" applyAlignment="1">
      <alignment horizontal="center"/>
    </xf>
    <xf numFmtId="0" fontId="23" fillId="9" borderId="2" xfId="0" applyFont="1" applyFill="1" applyBorder="1" applyAlignment="1">
      <alignment horizontal="center"/>
    </xf>
    <xf numFmtId="0" fontId="28" fillId="0" borderId="0" xfId="0" applyFont="1"/>
    <xf numFmtId="4" fontId="19" fillId="0" borderId="2" xfId="0" applyNumberFormat="1" applyFont="1" applyBorder="1"/>
    <xf numFmtId="4" fontId="23" fillId="6" borderId="2" xfId="0" applyNumberFormat="1" applyFont="1" applyFill="1" applyBorder="1" applyAlignment="1">
      <alignment horizontal="center"/>
    </xf>
    <xf numFmtId="4" fontId="23" fillId="7" borderId="2" xfId="0" applyNumberFormat="1" applyFont="1" applyFill="1" applyBorder="1" applyAlignment="1">
      <alignment horizontal="center"/>
    </xf>
    <xf numFmtId="4" fontId="23" fillId="9" borderId="2" xfId="0" applyNumberFormat="1" applyFont="1" applyFill="1" applyBorder="1" applyAlignment="1">
      <alignment horizontal="center"/>
    </xf>
    <xf numFmtId="0" fontId="2" fillId="2" borderId="0" xfId="0" applyFont="1" applyFill="1"/>
    <xf numFmtId="0" fontId="1" fillId="2" borderId="2" xfId="0" applyFont="1" applyFill="1" applyBorder="1"/>
    <xf numFmtId="0" fontId="29" fillId="2" borderId="2" xfId="0" applyFont="1" applyFill="1" applyBorder="1"/>
    <xf numFmtId="164" fontId="0" fillId="0" borderId="2" xfId="0" applyNumberFormat="1" applyBorder="1"/>
    <xf numFmtId="165" fontId="0" fillId="0" borderId="2" xfId="0" applyNumberFormat="1" applyBorder="1"/>
    <xf numFmtId="166" fontId="0" fillId="0" borderId="2" xfId="0" applyNumberFormat="1" applyBorder="1"/>
    <xf numFmtId="0" fontId="1" fillId="3" borderId="2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43" fontId="11" fillId="2" borderId="6" xfId="0" applyNumberFormat="1" applyFont="1" applyFill="1" applyBorder="1"/>
    <xf numFmtId="43" fontId="11" fillId="0" borderId="6" xfId="0" applyNumberFormat="1" applyFont="1" applyBorder="1"/>
    <xf numFmtId="167" fontId="18" fillId="2" borderId="6" xfId="0" applyNumberFormat="1" applyFont="1" applyFill="1" applyBorder="1"/>
    <xf numFmtId="168" fontId="18" fillId="2" borderId="6" xfId="0" applyNumberFormat="1" applyFont="1" applyFill="1" applyBorder="1"/>
    <xf numFmtId="43" fontId="18" fillId="2" borderId="6" xfId="0" applyNumberFormat="1" applyFont="1" applyFill="1" applyBorder="1"/>
    <xf numFmtId="0" fontId="29" fillId="3" borderId="2" xfId="0" applyFont="1" applyFill="1" applyBorder="1"/>
    <xf numFmtId="0" fontId="29" fillId="0" borderId="2" xfId="0" applyFont="1" applyBorder="1"/>
    <xf numFmtId="0" fontId="30" fillId="3" borderId="2" xfId="0" applyFont="1" applyFill="1" applyBorder="1" applyAlignment="1">
      <alignment horizontal="center" vertical="center"/>
    </xf>
    <xf numFmtId="0" fontId="30" fillId="13" borderId="2" xfId="0" applyFont="1" applyFill="1" applyBorder="1" applyAlignment="1">
      <alignment horizontal="center" vertical="center"/>
    </xf>
    <xf numFmtId="0" fontId="30" fillId="14" borderId="2" xfId="0" applyFont="1" applyFill="1" applyBorder="1" applyAlignment="1">
      <alignment horizontal="center" vertical="center"/>
    </xf>
    <xf numFmtId="0" fontId="31" fillId="2" borderId="2" xfId="0" applyFont="1" applyFill="1" applyBorder="1"/>
    <xf numFmtId="164" fontId="31" fillId="0" borderId="2" xfId="0" applyNumberFormat="1" applyFont="1" applyBorder="1"/>
    <xf numFmtId="165" fontId="31" fillId="0" borderId="2" xfId="0" applyNumberFormat="1" applyFont="1" applyBorder="1"/>
    <xf numFmtId="166" fontId="31" fillId="0" borderId="2" xfId="0" applyNumberFormat="1" applyFont="1" applyBorder="1"/>
    <xf numFmtId="0" fontId="32" fillId="2" borderId="2" xfId="0" applyFont="1" applyFill="1" applyBorder="1"/>
    <xf numFmtId="0" fontId="32" fillId="0" borderId="2" xfId="0" applyFont="1" applyBorder="1"/>
    <xf numFmtId="0" fontId="30" fillId="2" borderId="2" xfId="0" applyFont="1" applyFill="1" applyBorder="1" applyAlignment="1">
      <alignment horizontal="center"/>
    </xf>
    <xf numFmtId="164" fontId="30" fillId="0" borderId="2" xfId="0" applyNumberFormat="1" applyFont="1" applyBorder="1"/>
    <xf numFmtId="165" fontId="30" fillId="0" borderId="2" xfId="0" applyNumberFormat="1" applyFont="1" applyBorder="1"/>
    <xf numFmtId="166" fontId="30" fillId="0" borderId="2" xfId="0" applyNumberFormat="1" applyFont="1" applyBorder="1"/>
    <xf numFmtId="49" fontId="0" fillId="0" borderId="0" xfId="0" applyNumberFormat="1"/>
    <xf numFmtId="0" fontId="0" fillId="0" borderId="0" xfId="0" applyAlignment="1">
      <alignment horizontal="right"/>
    </xf>
    <xf numFmtId="4" fontId="12" fillId="0" borderId="6" xfId="0" applyNumberFormat="1" applyFont="1" applyBorder="1"/>
    <xf numFmtId="4" fontId="11" fillId="3" borderId="6" xfId="0" applyNumberFormat="1" applyFont="1" applyFill="1" applyBorder="1"/>
    <xf numFmtId="0" fontId="23" fillId="3" borderId="2" xfId="0" applyFont="1" applyFill="1" applyBorder="1"/>
    <xf numFmtId="49" fontId="1" fillId="4" borderId="7" xfId="0" applyNumberFormat="1" applyFont="1" applyFill="1" applyBorder="1" applyAlignment="1">
      <alignment vertical="center" wrapText="1"/>
    </xf>
    <xf numFmtId="0" fontId="23" fillId="3" borderId="6" xfId="0" applyFont="1" applyFill="1" applyBorder="1" applyAlignment="1">
      <alignment horizontal="center" vertical="center" wrapText="1"/>
    </xf>
    <xf numFmtId="167" fontId="18" fillId="0" borderId="6" xfId="0" applyNumberFormat="1" applyFont="1" applyBorder="1"/>
    <xf numFmtId="49" fontId="23" fillId="10" borderId="6" xfId="0" applyNumberFormat="1" applyFont="1" applyFill="1" applyBorder="1" applyAlignment="1">
      <alignment horizontal="center" vertical="center" wrapText="1"/>
    </xf>
    <xf numFmtId="0" fontId="24" fillId="2" borderId="2" xfId="0" applyFont="1" applyFill="1" applyBorder="1"/>
    <xf numFmtId="167" fontId="12" fillId="2" borderId="6" xfId="0" applyNumberFormat="1" applyFont="1" applyFill="1" applyBorder="1"/>
    <xf numFmtId="4" fontId="23" fillId="12" borderId="11" xfId="0" applyNumberFormat="1" applyFont="1" applyFill="1" applyBorder="1"/>
    <xf numFmtId="14" fontId="15" fillId="3" borderId="2" xfId="0" applyNumberFormat="1" applyFont="1" applyFill="1" applyBorder="1" applyAlignment="1">
      <alignment horizontal="center" vertical="center" wrapText="1"/>
    </xf>
    <xf numFmtId="169" fontId="0" fillId="0" borderId="2" xfId="0" applyNumberFormat="1" applyBorder="1"/>
    <xf numFmtId="0" fontId="1" fillId="2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vertical="center" wrapText="1"/>
    </xf>
    <xf numFmtId="0" fontId="30" fillId="3" borderId="2" xfId="0" applyFont="1" applyFill="1" applyBorder="1" applyAlignment="1">
      <alignment horizontal="center"/>
    </xf>
    <xf numFmtId="0" fontId="30" fillId="13" borderId="2" xfId="0" applyFont="1" applyFill="1" applyBorder="1" applyAlignment="1">
      <alignment horizontal="center"/>
    </xf>
    <xf numFmtId="0" fontId="30" fillId="14" borderId="2" xfId="0" applyFont="1" applyFill="1" applyBorder="1" applyAlignment="1">
      <alignment horizontal="center"/>
    </xf>
    <xf numFmtId="0" fontId="30" fillId="2" borderId="9" xfId="0" applyFont="1" applyFill="1" applyBorder="1" applyAlignment="1">
      <alignment horizontal="center" vertical="center"/>
    </xf>
    <xf numFmtId="0" fontId="30" fillId="2" borderId="10" xfId="0" applyFont="1" applyFill="1" applyBorder="1" applyAlignment="1">
      <alignment horizontal="center" vertical="center"/>
    </xf>
    <xf numFmtId="49" fontId="1" fillId="4" borderId="7" xfId="0" applyNumberFormat="1" applyFont="1" applyFill="1" applyBorder="1" applyAlignment="1">
      <alignment horizontal="center" vertical="center" wrapText="1"/>
    </xf>
    <xf numFmtId="49" fontId="1" fillId="4" borderId="8" xfId="0" applyNumberFormat="1" applyFont="1" applyFill="1" applyBorder="1" applyAlignment="1">
      <alignment horizontal="center" vertical="center" wrapText="1"/>
    </xf>
    <xf numFmtId="49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14" fontId="1" fillId="4" borderId="8" xfId="0" applyNumberFormat="1" applyFont="1" applyFill="1" applyBorder="1" applyAlignment="1">
      <alignment horizontal="center" vertical="center" wrapText="1"/>
    </xf>
    <xf numFmtId="14" fontId="1" fillId="4" borderId="6" xfId="0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49" fontId="23" fillId="10" borderId="7" xfId="0" applyNumberFormat="1" applyFont="1" applyFill="1" applyBorder="1" applyAlignment="1">
      <alignment horizontal="center" vertical="center" wrapText="1"/>
    </xf>
    <xf numFmtId="49" fontId="23" fillId="10" borderId="8" xfId="0" applyNumberFormat="1" applyFont="1" applyFill="1" applyBorder="1" applyAlignment="1">
      <alignment horizontal="center" vertical="center" wrapText="1"/>
    </xf>
    <xf numFmtId="49" fontId="23" fillId="10" borderId="6" xfId="0" applyNumberFormat="1" applyFont="1" applyFill="1" applyBorder="1" applyAlignment="1">
      <alignment horizontal="center" vertical="center" wrapText="1"/>
    </xf>
    <xf numFmtId="0" fontId="23" fillId="6" borderId="9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horizontal="center" vertical="center"/>
    </xf>
    <xf numFmtId="0" fontId="23" fillId="7" borderId="10" xfId="0" applyFont="1" applyFill="1" applyBorder="1" applyAlignment="1">
      <alignment horizontal="center" vertical="center"/>
    </xf>
    <xf numFmtId="0" fontId="23" fillId="9" borderId="9" xfId="0" applyFont="1" applyFill="1" applyBorder="1" applyAlignment="1">
      <alignment horizontal="center" vertical="center"/>
    </xf>
    <xf numFmtId="0" fontId="23" fillId="9" borderId="1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7">
    <cellStyle name="Hipervínculo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34000000}"/>
    <cellStyle name="Normal 6" xfId="6" xr:uid="{00000000-0005-0000-0000-000035000000}"/>
  </cellStyles>
  <dxfs count="0"/>
  <tableStyles count="0" defaultTableStyle="TableStyleMedium2" defaultPivotStyle="PivotStyleLight16"/>
  <colors>
    <mruColors>
      <color rgb="FFFFFF99"/>
      <color rgb="FFCCECFF"/>
      <color rgb="FFCCFFFF"/>
      <color rgb="FFF0FBB7"/>
      <color rgb="FFFFCC00"/>
      <color rgb="FFCC99FF"/>
      <color rgb="FFFF99FF"/>
      <color rgb="FFCCCCFF"/>
      <color rgb="FF9999FF"/>
      <color rgb="FF8E76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ANGULO@banbif.com.pe" TargetMode="External"/><Relationship Id="rId2" Type="http://schemas.openxmlformats.org/officeDocument/2006/relationships/hyperlink" Target="mailto:mdiazp@financiero.com.pe" TargetMode="External"/><Relationship Id="rId1" Type="http://schemas.openxmlformats.org/officeDocument/2006/relationships/hyperlink" Target="mailto:mvasquezp@intercorp.com.pe" TargetMode="External"/><Relationship Id="rId5" Type="http://schemas.openxmlformats.org/officeDocument/2006/relationships/hyperlink" Target="mailto:azavaleta@bancognb.com.pe" TargetMode="External"/><Relationship Id="rId4" Type="http://schemas.openxmlformats.org/officeDocument/2006/relationships/hyperlink" Target="mailto:Jruiz@santander.com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9"/>
  <sheetViews>
    <sheetView showGridLines="0" zoomScaleNormal="100" workbookViewId="0">
      <selection activeCell="G22" sqref="G22"/>
    </sheetView>
  </sheetViews>
  <sheetFormatPr baseColWidth="10" defaultRowHeight="15" x14ac:dyDescent="0.25"/>
  <cols>
    <col min="1" max="1" width="3.28515625" customWidth="1"/>
    <col min="2" max="2" width="28.5703125" bestFit="1" customWidth="1"/>
    <col min="3" max="3" width="14" bestFit="1" customWidth="1"/>
  </cols>
  <sheetData>
    <row r="2" spans="2:4" x14ac:dyDescent="0.25">
      <c r="B2" s="39">
        <v>43902</v>
      </c>
    </row>
    <row r="3" spans="2:4" x14ac:dyDescent="0.25">
      <c r="B3" s="39"/>
    </row>
    <row r="4" spans="2:4" s="17" customFormat="1" x14ac:dyDescent="0.25">
      <c r="B4" s="17" t="s">
        <v>69</v>
      </c>
    </row>
    <row r="5" spans="2:4" s="17" customFormat="1" ht="14.25" customHeight="1" x14ac:dyDescent="0.25"/>
    <row r="6" spans="2:4" ht="3.75" customHeight="1" x14ac:dyDescent="0.25"/>
    <row r="7" spans="2:4" ht="16.5" customHeight="1" x14ac:dyDescent="0.25">
      <c r="B7" s="113" t="s">
        <v>10</v>
      </c>
      <c r="C7" s="147">
        <f>B2</f>
        <v>43902</v>
      </c>
    </row>
    <row r="8" spans="2:4" x14ac:dyDescent="0.25">
      <c r="B8" s="1" t="s">
        <v>70</v>
      </c>
      <c r="C8" s="110">
        <f>+'Saldo de Moneda '!PE20</f>
        <v>373972.02999999351</v>
      </c>
    </row>
    <row r="9" spans="2:4" hidden="1" x14ac:dyDescent="0.25">
      <c r="B9" s="1" t="s">
        <v>73</v>
      </c>
      <c r="C9" s="110">
        <f>+'Saldo de Moneda '!PF20</f>
        <v>0</v>
      </c>
    </row>
    <row r="10" spans="2:4" hidden="1" x14ac:dyDescent="0.25">
      <c r="B10" s="1" t="s">
        <v>76</v>
      </c>
      <c r="C10" s="110">
        <f>+'Saldo de Moneda '!PG20</f>
        <v>0</v>
      </c>
    </row>
    <row r="11" spans="2:4" hidden="1" x14ac:dyDescent="0.25">
      <c r="B11" s="1" t="s">
        <v>74</v>
      </c>
      <c r="C11" s="110">
        <f>+'Saldo de Moneda '!PH20</f>
        <v>0</v>
      </c>
    </row>
    <row r="12" spans="2:4" hidden="1" x14ac:dyDescent="0.25">
      <c r="B12" s="1" t="s">
        <v>75</v>
      </c>
      <c r="C12" s="110">
        <f>+'Saldo de Moneda '!PI20</f>
        <v>0</v>
      </c>
    </row>
    <row r="13" spans="2:4" x14ac:dyDescent="0.25">
      <c r="B13" s="18" t="s">
        <v>71</v>
      </c>
      <c r="C13" s="110">
        <f>+C8+C9+C10+C11+C12</f>
        <v>373972.02999999351</v>
      </c>
    </row>
    <row r="15" spans="2:4" x14ac:dyDescent="0.25">
      <c r="B15" s="114" t="s">
        <v>12</v>
      </c>
      <c r="C15" s="147">
        <f>C7</f>
        <v>43902</v>
      </c>
      <c r="D15" s="135"/>
    </row>
    <row r="16" spans="2:4" x14ac:dyDescent="0.25">
      <c r="B16" s="1" t="s">
        <v>70</v>
      </c>
      <c r="C16" s="111">
        <f>+'Saldo de Moneda '!PE36</f>
        <v>2695391.0800000043</v>
      </c>
    </row>
    <row r="17" spans="2:3" hidden="1" x14ac:dyDescent="0.25">
      <c r="B17" s="1" t="s">
        <v>73</v>
      </c>
      <c r="C17" s="111">
        <f>+'Saldo de Moneda '!PF36</f>
        <v>0</v>
      </c>
    </row>
    <row r="18" spans="2:3" hidden="1" x14ac:dyDescent="0.25">
      <c r="B18" s="1" t="s">
        <v>76</v>
      </c>
      <c r="C18" s="111">
        <f>+'Saldo de Moneda '!PG36</f>
        <v>0</v>
      </c>
    </row>
    <row r="19" spans="2:3" hidden="1" x14ac:dyDescent="0.25">
      <c r="B19" s="1" t="s">
        <v>74</v>
      </c>
      <c r="C19" s="111">
        <f>+'Saldo de Moneda '!PH36</f>
        <v>0</v>
      </c>
    </row>
    <row r="20" spans="2:3" x14ac:dyDescent="0.25">
      <c r="B20" s="1" t="s">
        <v>75</v>
      </c>
      <c r="C20" s="111">
        <f>+'Saldo de Moneda '!PI36</f>
        <v>15000</v>
      </c>
    </row>
    <row r="21" spans="2:3" x14ac:dyDescent="0.25">
      <c r="B21" s="18" t="s">
        <v>71</v>
      </c>
      <c r="C21" s="148">
        <f>+C16+C17+C18+C19+C20</f>
        <v>2710391.0800000043</v>
      </c>
    </row>
    <row r="23" spans="2:3" x14ac:dyDescent="0.25">
      <c r="B23" s="16" t="s">
        <v>67</v>
      </c>
      <c r="C23" s="147">
        <f>B2</f>
        <v>43902</v>
      </c>
    </row>
    <row r="24" spans="2:3" x14ac:dyDescent="0.25">
      <c r="B24" s="1" t="s">
        <v>70</v>
      </c>
      <c r="C24" s="112" t="e">
        <f>+'Saldo de Moneda '!#REF!</f>
        <v>#REF!</v>
      </c>
    </row>
    <row r="25" spans="2:3" hidden="1" x14ac:dyDescent="0.25">
      <c r="B25" s="94" t="s">
        <v>73</v>
      </c>
      <c r="C25" s="112" t="e">
        <f>+'Saldo de Moneda '!#REF!</f>
        <v>#REF!</v>
      </c>
    </row>
    <row r="26" spans="2:3" hidden="1" x14ac:dyDescent="0.25">
      <c r="B26" s="94" t="s">
        <v>76</v>
      </c>
      <c r="C26" s="112" t="e">
        <f>+'Saldo de Moneda '!#REF!</f>
        <v>#REF!</v>
      </c>
    </row>
    <row r="27" spans="2:3" ht="11.25" hidden="1" x14ac:dyDescent="0.25">
      <c r="B27" s="1" t="s">
        <v>74</v>
      </c>
      <c r="C27" s="112" t="e">
        <f>+'Saldo de Moneda '!#REF!</f>
        <v>#REF!</v>
      </c>
    </row>
    <row r="28" spans="2:3" ht="21.75" hidden="1" x14ac:dyDescent="0.25">
      <c r="B28" s="1" t="s">
        <v>75</v>
      </c>
      <c r="C28" s="112" t="e">
        <f>'Saldo de Moneda '!#REF!</f>
        <v>#REF!</v>
      </c>
    </row>
    <row r="29" spans="2:3" x14ac:dyDescent="0.25">
      <c r="B29" s="18" t="s">
        <v>71</v>
      </c>
      <c r="C29" s="112" t="e">
        <f>+C24+C25+C26+C27+C28</f>
        <v>#REF!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activeCell="H24" sqref="H24"/>
    </sheetView>
  </sheetViews>
  <sheetFormatPr baseColWidth="10" defaultRowHeight="15" x14ac:dyDescent="0.25"/>
  <sheetData>
    <row r="1" spans="1:5" ht="15.75" thickBot="1" x14ac:dyDescent="0.3">
      <c r="A1" s="40" t="s">
        <v>63</v>
      </c>
    </row>
    <row r="2" spans="1:5" x14ac:dyDescent="0.25">
      <c r="A2" s="179" t="s">
        <v>78</v>
      </c>
      <c r="B2" s="41" t="s">
        <v>86</v>
      </c>
      <c r="C2" s="41" t="s">
        <v>87</v>
      </c>
      <c r="D2" s="41" t="s">
        <v>86</v>
      </c>
      <c r="E2" s="42" t="s">
        <v>87</v>
      </c>
    </row>
    <row r="3" spans="1:5" ht="15.75" thickBot="1" x14ac:dyDescent="0.3">
      <c r="A3" s="180"/>
      <c r="B3" s="43" t="s">
        <v>10</v>
      </c>
      <c r="C3" s="43" t="s">
        <v>10</v>
      </c>
      <c r="D3" s="43" t="s">
        <v>79</v>
      </c>
      <c r="E3" s="44" t="s">
        <v>79</v>
      </c>
    </row>
    <row r="4" spans="1:5" x14ac:dyDescent="0.25">
      <c r="A4" s="39">
        <v>43252</v>
      </c>
      <c r="B4">
        <v>4516.97</v>
      </c>
      <c r="C4">
        <v>646.85</v>
      </c>
      <c r="D4">
        <v>14590.7</v>
      </c>
      <c r="E4" s="45">
        <v>2568.86</v>
      </c>
    </row>
    <row r="5" spans="1:5" x14ac:dyDescent="0.25">
      <c r="A5" s="39">
        <v>43253</v>
      </c>
      <c r="B5">
        <v>14.97</v>
      </c>
      <c r="C5">
        <v>3060</v>
      </c>
      <c r="D5">
        <v>0</v>
      </c>
      <c r="E5">
        <v>0</v>
      </c>
    </row>
    <row r="6" spans="1:5" x14ac:dyDescent="0.25">
      <c r="A6" s="39">
        <v>43223</v>
      </c>
      <c r="B6">
        <v>0</v>
      </c>
      <c r="C6">
        <v>0</v>
      </c>
      <c r="D6">
        <v>0</v>
      </c>
      <c r="E6">
        <v>0</v>
      </c>
    </row>
    <row r="7" spans="1:5" x14ac:dyDescent="0.25">
      <c r="A7" s="39">
        <v>43255</v>
      </c>
      <c r="B7">
        <v>9116</v>
      </c>
      <c r="C7">
        <v>1452.2</v>
      </c>
      <c r="D7">
        <v>3.95</v>
      </c>
      <c r="E7">
        <v>26194.21</v>
      </c>
    </row>
  </sheetData>
  <mergeCells count="1">
    <mergeCell ref="A2:A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B7" sqref="B7"/>
    </sheetView>
  </sheetViews>
  <sheetFormatPr baseColWidth="10" defaultRowHeight="15" x14ac:dyDescent="0.25"/>
  <sheetData>
    <row r="1" spans="1:3" ht="15.75" thickBot="1" x14ac:dyDescent="0.3">
      <c r="A1" s="40" t="s">
        <v>62</v>
      </c>
    </row>
    <row r="2" spans="1:3" x14ac:dyDescent="0.25">
      <c r="A2" s="179" t="s">
        <v>78</v>
      </c>
      <c r="B2" s="41" t="s">
        <v>86</v>
      </c>
      <c r="C2" s="42" t="s">
        <v>87</v>
      </c>
    </row>
    <row r="3" spans="1:3" ht="15.75" thickBot="1" x14ac:dyDescent="0.3">
      <c r="A3" s="180"/>
      <c r="B3" s="177" t="s">
        <v>79</v>
      </c>
      <c r="C3" s="178"/>
    </row>
    <row r="4" spans="1:3" x14ac:dyDescent="0.25">
      <c r="A4" s="39">
        <v>43252</v>
      </c>
      <c r="B4">
        <v>25.45</v>
      </c>
      <c r="C4" s="45">
        <v>44000</v>
      </c>
    </row>
    <row r="5" spans="1:3" x14ac:dyDescent="0.25">
      <c r="A5" s="39">
        <v>43253</v>
      </c>
      <c r="B5">
        <v>0</v>
      </c>
      <c r="C5">
        <v>0</v>
      </c>
    </row>
    <row r="6" spans="1:3" x14ac:dyDescent="0.25">
      <c r="A6" s="39">
        <v>43223</v>
      </c>
      <c r="B6">
        <v>0</v>
      </c>
      <c r="C6">
        <v>0</v>
      </c>
    </row>
    <row r="7" spans="1:3" x14ac:dyDescent="0.25">
      <c r="A7" s="39">
        <v>43255</v>
      </c>
      <c r="B7">
        <v>0</v>
      </c>
      <c r="C7">
        <v>0</v>
      </c>
    </row>
  </sheetData>
  <mergeCells count="2">
    <mergeCell ref="A2:A3"/>
    <mergeCell ref="B3:C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H18" sqref="H18"/>
    </sheetView>
  </sheetViews>
  <sheetFormatPr baseColWidth="10" defaultRowHeight="15" x14ac:dyDescent="0.25"/>
  <sheetData>
    <row r="1" spans="1:5" ht="15.75" thickBot="1" x14ac:dyDescent="0.3">
      <c r="A1" s="40" t="s">
        <v>80</v>
      </c>
    </row>
    <row r="2" spans="1:5" x14ac:dyDescent="0.25">
      <c r="A2" s="179" t="s">
        <v>78</v>
      </c>
      <c r="B2" s="41" t="s">
        <v>86</v>
      </c>
      <c r="C2" s="41" t="s">
        <v>87</v>
      </c>
      <c r="D2" s="41" t="s">
        <v>86</v>
      </c>
      <c r="E2" s="42" t="s">
        <v>87</v>
      </c>
    </row>
    <row r="3" spans="1:5" ht="15.75" thickBot="1" x14ac:dyDescent="0.3">
      <c r="A3" s="180"/>
      <c r="B3" s="43" t="s">
        <v>10</v>
      </c>
      <c r="C3" s="43" t="s">
        <v>10</v>
      </c>
      <c r="D3" s="43" t="s">
        <v>79</v>
      </c>
      <c r="E3" s="44" t="s">
        <v>79</v>
      </c>
    </row>
    <row r="4" spans="1:5" x14ac:dyDescent="0.25">
      <c r="A4" s="39">
        <v>43252</v>
      </c>
      <c r="B4">
        <v>0</v>
      </c>
      <c r="C4">
        <v>0</v>
      </c>
      <c r="D4">
        <v>0</v>
      </c>
      <c r="E4">
        <v>0</v>
      </c>
    </row>
    <row r="5" spans="1:5" x14ac:dyDescent="0.25">
      <c r="A5" s="39">
        <v>43253</v>
      </c>
      <c r="B5">
        <v>0</v>
      </c>
      <c r="C5">
        <v>0</v>
      </c>
      <c r="D5">
        <v>0</v>
      </c>
      <c r="E5">
        <v>0</v>
      </c>
    </row>
    <row r="6" spans="1:5" x14ac:dyDescent="0.25">
      <c r="A6" s="39">
        <v>43223</v>
      </c>
      <c r="B6">
        <v>0</v>
      </c>
      <c r="C6">
        <v>0</v>
      </c>
      <c r="D6">
        <v>0</v>
      </c>
      <c r="E6">
        <v>0</v>
      </c>
    </row>
    <row r="7" spans="1:5" x14ac:dyDescent="0.25">
      <c r="A7" s="39">
        <v>43255</v>
      </c>
      <c r="B7">
        <v>0</v>
      </c>
      <c r="C7">
        <v>0</v>
      </c>
      <c r="D7">
        <v>0</v>
      </c>
      <c r="E7">
        <v>0</v>
      </c>
    </row>
  </sheetData>
  <mergeCells count="1">
    <mergeCell ref="A2:A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F28" sqref="F28"/>
    </sheetView>
  </sheetViews>
  <sheetFormatPr baseColWidth="10" defaultRowHeight="15" x14ac:dyDescent="0.25"/>
  <sheetData>
    <row r="1" spans="1:3" ht="15.75" thickBot="1" x14ac:dyDescent="0.3">
      <c r="A1" s="40" t="s">
        <v>81</v>
      </c>
    </row>
    <row r="2" spans="1:3" x14ac:dyDescent="0.25">
      <c r="A2" s="179" t="s">
        <v>78</v>
      </c>
      <c r="B2" s="41" t="s">
        <v>86</v>
      </c>
      <c r="C2" s="42" t="s">
        <v>87</v>
      </c>
    </row>
    <row r="3" spans="1:3" ht="15.75" thickBot="1" x14ac:dyDescent="0.3">
      <c r="A3" s="180"/>
      <c r="B3" s="177" t="s">
        <v>79</v>
      </c>
      <c r="C3" s="178"/>
    </row>
    <row r="4" spans="1:3" x14ac:dyDescent="0.25">
      <c r="A4" s="39">
        <v>43252</v>
      </c>
      <c r="B4">
        <v>0</v>
      </c>
      <c r="C4">
        <v>0</v>
      </c>
    </row>
    <row r="5" spans="1:3" x14ac:dyDescent="0.25">
      <c r="A5" s="39">
        <v>43253</v>
      </c>
      <c r="B5">
        <v>0</v>
      </c>
      <c r="C5">
        <v>0</v>
      </c>
    </row>
    <row r="6" spans="1:3" x14ac:dyDescent="0.25">
      <c r="A6" s="39">
        <v>43223</v>
      </c>
      <c r="B6">
        <v>0</v>
      </c>
      <c r="C6">
        <v>0</v>
      </c>
    </row>
    <row r="7" spans="1:3" x14ac:dyDescent="0.25">
      <c r="A7" s="39">
        <v>43255</v>
      </c>
      <c r="B7">
        <v>0</v>
      </c>
      <c r="C7">
        <v>0</v>
      </c>
    </row>
  </sheetData>
  <mergeCells count="2">
    <mergeCell ref="A2:A3"/>
    <mergeCell ref="B3:C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activeCell="E10" sqref="E10"/>
    </sheetView>
  </sheetViews>
  <sheetFormatPr baseColWidth="10" defaultRowHeight="15" x14ac:dyDescent="0.25"/>
  <sheetData>
    <row r="1" spans="1:5" ht="15.75" thickBot="1" x14ac:dyDescent="0.3">
      <c r="A1" s="40" t="s">
        <v>64</v>
      </c>
    </row>
    <row r="2" spans="1:5" x14ac:dyDescent="0.25">
      <c r="A2" s="179" t="s">
        <v>78</v>
      </c>
      <c r="B2" s="41" t="s">
        <v>86</v>
      </c>
      <c r="C2" s="41" t="s">
        <v>87</v>
      </c>
      <c r="D2" s="41" t="s">
        <v>86</v>
      </c>
      <c r="E2" s="42" t="s">
        <v>87</v>
      </c>
    </row>
    <row r="3" spans="1:5" ht="15.75" thickBot="1" x14ac:dyDescent="0.3">
      <c r="A3" s="180"/>
      <c r="B3" s="43" t="s">
        <v>10</v>
      </c>
      <c r="C3" s="43" t="s">
        <v>10</v>
      </c>
      <c r="D3" s="43" t="s">
        <v>79</v>
      </c>
      <c r="E3" s="44" t="s">
        <v>79</v>
      </c>
    </row>
    <row r="4" spans="1:5" x14ac:dyDescent="0.25">
      <c r="A4" s="39">
        <v>43252</v>
      </c>
      <c r="B4">
        <v>0</v>
      </c>
      <c r="C4">
        <v>0</v>
      </c>
      <c r="D4">
        <v>0</v>
      </c>
      <c r="E4">
        <v>0</v>
      </c>
    </row>
    <row r="5" spans="1:5" x14ac:dyDescent="0.25">
      <c r="A5" s="39">
        <v>43253</v>
      </c>
      <c r="B5">
        <v>0</v>
      </c>
      <c r="C5">
        <v>0</v>
      </c>
      <c r="D5">
        <v>0</v>
      </c>
      <c r="E5">
        <v>0</v>
      </c>
    </row>
    <row r="6" spans="1:5" x14ac:dyDescent="0.25">
      <c r="A6" s="39">
        <v>43223</v>
      </c>
      <c r="B6">
        <v>0</v>
      </c>
      <c r="C6">
        <v>0</v>
      </c>
      <c r="D6">
        <v>0</v>
      </c>
      <c r="E6">
        <v>0</v>
      </c>
    </row>
    <row r="7" spans="1:5" x14ac:dyDescent="0.25">
      <c r="A7" s="39">
        <v>43255</v>
      </c>
      <c r="B7">
        <v>0</v>
      </c>
      <c r="C7">
        <v>0</v>
      </c>
      <c r="D7">
        <v>0</v>
      </c>
      <c r="E7">
        <v>0</v>
      </c>
    </row>
  </sheetData>
  <mergeCells count="1">
    <mergeCell ref="A2:A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workbookViewId="0">
      <selection activeCell="E10" sqref="E10"/>
    </sheetView>
  </sheetViews>
  <sheetFormatPr baseColWidth="10" defaultRowHeight="15" x14ac:dyDescent="0.25"/>
  <sheetData>
    <row r="1" spans="1:5" ht="15.75" thickBot="1" x14ac:dyDescent="0.3">
      <c r="A1" s="40" t="s">
        <v>82</v>
      </c>
    </row>
    <row r="2" spans="1:5" x14ac:dyDescent="0.25">
      <c r="A2" s="179" t="s">
        <v>78</v>
      </c>
      <c r="B2" s="41" t="s">
        <v>86</v>
      </c>
      <c r="C2" s="41" t="s">
        <v>87</v>
      </c>
      <c r="D2" s="41" t="s">
        <v>86</v>
      </c>
      <c r="E2" s="42" t="s">
        <v>87</v>
      </c>
    </row>
    <row r="3" spans="1:5" ht="15.75" thickBot="1" x14ac:dyDescent="0.3">
      <c r="A3" s="180"/>
      <c r="B3" s="43" t="s">
        <v>10</v>
      </c>
      <c r="C3" s="43" t="s">
        <v>10</v>
      </c>
      <c r="D3" s="43" t="s">
        <v>79</v>
      </c>
      <c r="E3" s="44" t="s">
        <v>79</v>
      </c>
    </row>
    <row r="4" spans="1:5" x14ac:dyDescent="0.25">
      <c r="A4" s="39">
        <v>43252</v>
      </c>
      <c r="B4">
        <v>0</v>
      </c>
      <c r="C4">
        <v>0</v>
      </c>
      <c r="D4">
        <v>0</v>
      </c>
      <c r="E4">
        <v>0</v>
      </c>
    </row>
    <row r="5" spans="1:5" x14ac:dyDescent="0.25">
      <c r="A5" s="39">
        <v>43253</v>
      </c>
      <c r="B5">
        <v>0</v>
      </c>
      <c r="C5">
        <v>0</v>
      </c>
      <c r="D5">
        <v>0</v>
      </c>
      <c r="E5">
        <v>0</v>
      </c>
    </row>
    <row r="6" spans="1:5" x14ac:dyDescent="0.25">
      <c r="A6" s="39">
        <v>43223</v>
      </c>
      <c r="B6">
        <v>0</v>
      </c>
      <c r="C6">
        <v>0</v>
      </c>
      <c r="D6">
        <v>0</v>
      </c>
      <c r="E6">
        <v>0</v>
      </c>
    </row>
    <row r="7" spans="1:5" x14ac:dyDescent="0.25">
      <c r="A7" s="39">
        <v>43255</v>
      </c>
      <c r="B7">
        <v>0</v>
      </c>
      <c r="C7">
        <v>0</v>
      </c>
      <c r="D7">
        <v>0</v>
      </c>
      <c r="E7">
        <v>0</v>
      </c>
    </row>
  </sheetData>
  <mergeCells count="1">
    <mergeCell ref="A2:A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selection activeCell="F19" sqref="F19"/>
    </sheetView>
  </sheetViews>
  <sheetFormatPr baseColWidth="10" defaultRowHeight="15" x14ac:dyDescent="0.25"/>
  <sheetData>
    <row r="1" spans="1:3" ht="15.75" thickBot="1" x14ac:dyDescent="0.3">
      <c r="A1" s="40" t="s">
        <v>83</v>
      </c>
    </row>
    <row r="2" spans="1:3" x14ac:dyDescent="0.25">
      <c r="A2" s="179" t="s">
        <v>78</v>
      </c>
      <c r="B2" s="41" t="s">
        <v>86</v>
      </c>
      <c r="C2" s="42" t="s">
        <v>87</v>
      </c>
    </row>
    <row r="3" spans="1:3" ht="15.75" thickBot="1" x14ac:dyDescent="0.3">
      <c r="A3" s="180"/>
      <c r="B3" s="177" t="s">
        <v>10</v>
      </c>
      <c r="C3" s="178"/>
    </row>
    <row r="4" spans="1:3" x14ac:dyDescent="0.25">
      <c r="A4" s="39">
        <v>43252</v>
      </c>
      <c r="B4">
        <v>395014.55</v>
      </c>
      <c r="C4">
        <v>11552.1</v>
      </c>
    </row>
    <row r="5" spans="1:3" x14ac:dyDescent="0.25">
      <c r="A5" s="39">
        <v>43253</v>
      </c>
      <c r="B5">
        <v>0</v>
      </c>
      <c r="C5">
        <v>122</v>
      </c>
    </row>
    <row r="6" spans="1:3" x14ac:dyDescent="0.25">
      <c r="A6" s="39">
        <v>43223</v>
      </c>
      <c r="B6">
        <v>0</v>
      </c>
      <c r="C6">
        <v>0</v>
      </c>
    </row>
    <row r="7" spans="1:3" x14ac:dyDescent="0.25">
      <c r="A7" s="39">
        <v>43255</v>
      </c>
      <c r="B7">
        <v>0.05</v>
      </c>
      <c r="C7">
        <v>3747.98</v>
      </c>
    </row>
  </sheetData>
  <mergeCells count="2">
    <mergeCell ref="A2:A3"/>
    <mergeCell ref="B3:C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"/>
  <sheetViews>
    <sheetView workbookViewId="0">
      <selection activeCell="E13" sqref="E13"/>
    </sheetView>
  </sheetViews>
  <sheetFormatPr baseColWidth="10" defaultRowHeight="15" x14ac:dyDescent="0.25"/>
  <sheetData>
    <row r="1" spans="1:3" ht="15.75" thickBot="1" x14ac:dyDescent="0.3">
      <c r="A1" s="40" t="s">
        <v>84</v>
      </c>
    </row>
    <row r="2" spans="1:3" x14ac:dyDescent="0.25">
      <c r="A2" s="179" t="s">
        <v>78</v>
      </c>
      <c r="B2" s="41" t="s">
        <v>86</v>
      </c>
      <c r="C2" s="42" t="s">
        <v>87</v>
      </c>
    </row>
    <row r="3" spans="1:3" ht="15.75" thickBot="1" x14ac:dyDescent="0.3">
      <c r="A3" s="180"/>
      <c r="B3" s="177" t="s">
        <v>10</v>
      </c>
      <c r="C3" s="178"/>
    </row>
    <row r="4" spans="1:3" x14ac:dyDescent="0.25">
      <c r="A4" s="39">
        <v>43252</v>
      </c>
      <c r="B4">
        <v>0</v>
      </c>
      <c r="C4">
        <v>291</v>
      </c>
    </row>
    <row r="5" spans="1:3" x14ac:dyDescent="0.25">
      <c r="A5" s="39">
        <v>43253</v>
      </c>
      <c r="B5">
        <v>0</v>
      </c>
      <c r="C5">
        <v>0</v>
      </c>
    </row>
    <row r="6" spans="1:3" x14ac:dyDescent="0.25">
      <c r="A6" s="39">
        <v>43223</v>
      </c>
      <c r="B6">
        <v>0</v>
      </c>
      <c r="C6">
        <v>0</v>
      </c>
    </row>
    <row r="7" spans="1:3" x14ac:dyDescent="0.25">
      <c r="A7" s="39">
        <v>43255</v>
      </c>
      <c r="B7">
        <v>0</v>
      </c>
      <c r="C7">
        <v>7229</v>
      </c>
    </row>
  </sheetData>
  <mergeCells count="2">
    <mergeCell ref="A2:A3"/>
    <mergeCell ref="B3:C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7"/>
  <sheetViews>
    <sheetView workbookViewId="0">
      <selection activeCell="G15" sqref="G15"/>
    </sheetView>
  </sheetViews>
  <sheetFormatPr baseColWidth="10" defaultRowHeight="15" x14ac:dyDescent="0.25"/>
  <sheetData>
    <row r="1" spans="1:5" ht="15.75" thickBot="1" x14ac:dyDescent="0.3">
      <c r="A1" s="40" t="s">
        <v>85</v>
      </c>
    </row>
    <row r="2" spans="1:5" x14ac:dyDescent="0.25">
      <c r="A2" s="179" t="s">
        <v>78</v>
      </c>
      <c r="B2" s="41" t="s">
        <v>86</v>
      </c>
      <c r="C2" s="41" t="s">
        <v>87</v>
      </c>
      <c r="D2" s="41" t="s">
        <v>86</v>
      </c>
      <c r="E2" s="42" t="s">
        <v>87</v>
      </c>
    </row>
    <row r="3" spans="1:5" ht="15.75" thickBot="1" x14ac:dyDescent="0.3">
      <c r="A3" s="180"/>
      <c r="B3" s="43" t="s">
        <v>10</v>
      </c>
      <c r="C3" s="43" t="s">
        <v>10</v>
      </c>
      <c r="D3" s="43" t="s">
        <v>79</v>
      </c>
      <c r="E3" s="44" t="s">
        <v>79</v>
      </c>
    </row>
    <row r="4" spans="1:5" x14ac:dyDescent="0.25">
      <c r="A4" s="39">
        <v>43252</v>
      </c>
      <c r="B4">
        <v>0</v>
      </c>
      <c r="C4">
        <v>0</v>
      </c>
      <c r="D4">
        <v>0</v>
      </c>
      <c r="E4">
        <v>0</v>
      </c>
    </row>
    <row r="5" spans="1:5" x14ac:dyDescent="0.25">
      <c r="A5" s="39">
        <v>43253</v>
      </c>
      <c r="B5">
        <v>0</v>
      </c>
      <c r="C5">
        <v>0</v>
      </c>
      <c r="D5">
        <v>0</v>
      </c>
      <c r="E5">
        <v>0</v>
      </c>
    </row>
    <row r="6" spans="1:5" x14ac:dyDescent="0.25">
      <c r="A6" s="39">
        <v>43223</v>
      </c>
      <c r="B6">
        <v>0</v>
      </c>
      <c r="C6">
        <v>0</v>
      </c>
      <c r="D6">
        <v>0</v>
      </c>
      <c r="E6">
        <v>0</v>
      </c>
    </row>
    <row r="7" spans="1:5" x14ac:dyDescent="0.25">
      <c r="A7" s="39">
        <v>43255</v>
      </c>
      <c r="B7">
        <v>0</v>
      </c>
      <c r="C7">
        <v>0</v>
      </c>
      <c r="D7">
        <v>0</v>
      </c>
      <c r="E7">
        <v>0</v>
      </c>
    </row>
  </sheetData>
  <mergeCells count="1"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0A764-713B-4D22-AD18-C9657EC6AB28}">
  <dimension ref="A3:H17"/>
  <sheetViews>
    <sheetView showGridLines="0" workbookViewId="0">
      <selection activeCell="B3" sqref="B3:B4"/>
    </sheetView>
  </sheetViews>
  <sheetFormatPr baseColWidth="10" defaultRowHeight="15" x14ac:dyDescent="0.25"/>
  <cols>
    <col min="2" max="2" width="24" customWidth="1"/>
    <col min="3" max="8" width="15.28515625" customWidth="1"/>
  </cols>
  <sheetData>
    <row r="3" spans="1:8" x14ac:dyDescent="0.25">
      <c r="B3" s="154" t="s">
        <v>462</v>
      </c>
      <c r="C3" s="151" t="s">
        <v>343</v>
      </c>
      <c r="D3" s="151"/>
      <c r="E3" s="152" t="s">
        <v>344</v>
      </c>
      <c r="F3" s="152"/>
      <c r="G3" s="153" t="s">
        <v>90</v>
      </c>
      <c r="H3" s="153"/>
    </row>
    <row r="4" spans="1:8" x14ac:dyDescent="0.25">
      <c r="B4" s="155"/>
      <c r="C4" s="122" t="s">
        <v>339</v>
      </c>
      <c r="D4" s="122" t="s">
        <v>68</v>
      </c>
      <c r="E4" s="123" t="s">
        <v>339</v>
      </c>
      <c r="F4" s="123" t="s">
        <v>68</v>
      </c>
      <c r="G4" s="124" t="s">
        <v>339</v>
      </c>
      <c r="H4" s="124" t="s">
        <v>68</v>
      </c>
    </row>
    <row r="5" spans="1:8" ht="16.5" customHeight="1" x14ac:dyDescent="0.25">
      <c r="B5" s="125" t="s">
        <v>0</v>
      </c>
      <c r="C5" s="126">
        <f>+'Saldo de Moneda '!FQ8</f>
        <v>3142316.1199999941</v>
      </c>
      <c r="D5" s="126">
        <f>+'Saldo de Moneda '!FV8</f>
        <v>3145312.1799999941</v>
      </c>
      <c r="E5" s="126">
        <f>+'Saldo de Moneda '!FQ25</f>
        <v>629165.68000000122</v>
      </c>
      <c r="F5" s="126">
        <f>+'Saldo de Moneda '!FV25</f>
        <v>629165.68000000122</v>
      </c>
      <c r="G5" s="128">
        <v>0</v>
      </c>
      <c r="H5" s="128">
        <v>0</v>
      </c>
    </row>
    <row r="6" spans="1:8" ht="16.5" customHeight="1" x14ac:dyDescent="0.25">
      <c r="B6" s="129" t="s">
        <v>1</v>
      </c>
      <c r="C6" s="126">
        <f>+'Saldo de Moneda '!FQ9</f>
        <v>253607.79000000047</v>
      </c>
      <c r="D6" s="126">
        <f>+'Saldo de Moneda '!FV9</f>
        <v>253607.79000000047</v>
      </c>
      <c r="E6" s="127">
        <f>+'Saldo de Moneda '!FQ26</f>
        <v>264425.83000000159</v>
      </c>
      <c r="F6" s="127">
        <f>+'Saldo de Moneda '!FV26</f>
        <v>264425.83000000159</v>
      </c>
      <c r="G6" s="128" t="e">
        <f>+'Saldo de Moneda '!#REF!</f>
        <v>#REF!</v>
      </c>
      <c r="H6" s="128" t="e">
        <f>+'Saldo de Moneda '!#REF!</f>
        <v>#REF!</v>
      </c>
    </row>
    <row r="7" spans="1:8" ht="16.5" customHeight="1" x14ac:dyDescent="0.25">
      <c r="B7" s="129" t="s">
        <v>4</v>
      </c>
      <c r="C7" s="126">
        <f>+'Saldo de Moneda '!FQ10</f>
        <v>225218.21999999951</v>
      </c>
      <c r="D7" s="126">
        <f>+'Saldo de Moneda '!FV10</f>
        <v>225218.21999999951</v>
      </c>
      <c r="E7" s="127">
        <f>+'Saldo de Moneda '!FQ28</f>
        <v>165599.11000000057</v>
      </c>
      <c r="F7" s="127">
        <f>+'Saldo de Moneda '!FV28</f>
        <v>165599.11000000057</v>
      </c>
      <c r="G7" s="128">
        <v>0</v>
      </c>
      <c r="H7" s="128">
        <v>0</v>
      </c>
    </row>
    <row r="8" spans="1:8" ht="16.5" customHeight="1" x14ac:dyDescent="0.25">
      <c r="A8" s="136"/>
      <c r="B8" s="129" t="s">
        <v>2</v>
      </c>
      <c r="C8" s="126">
        <f>+'Saldo de Moneda '!FQ11</f>
        <v>21223.769999999673</v>
      </c>
      <c r="D8" s="126">
        <f>+'Saldo de Moneda '!FV11</f>
        <v>20955.769999999673</v>
      </c>
      <c r="E8" s="127">
        <f>+'Saldo de Moneda '!FQ29</f>
        <v>194133.90999999986</v>
      </c>
      <c r="F8" s="127">
        <f>+'Saldo de Moneda '!FV29</f>
        <v>194133.90999999986</v>
      </c>
      <c r="G8" s="128">
        <v>0</v>
      </c>
      <c r="H8" s="128">
        <v>0</v>
      </c>
    </row>
    <row r="9" spans="1:8" ht="16.5" customHeight="1" x14ac:dyDescent="0.25">
      <c r="B9" s="130" t="s">
        <v>5</v>
      </c>
      <c r="C9" s="126">
        <f>+'Saldo de Moneda '!FQ12</f>
        <v>4107.75</v>
      </c>
      <c r="D9" s="126">
        <f>+'Saldo de Moneda '!FV12</f>
        <v>4107.75</v>
      </c>
      <c r="E9" s="127">
        <f>+'Saldo de Moneda '!FQ30</f>
        <v>2538.4000000000524</v>
      </c>
      <c r="F9" s="127">
        <f>+'Saldo de Moneda '!FV30</f>
        <v>2538.4000000000524</v>
      </c>
      <c r="G9" s="128">
        <v>0</v>
      </c>
      <c r="H9" s="128">
        <v>0</v>
      </c>
    </row>
    <row r="10" spans="1:8" ht="16.5" customHeight="1" x14ac:dyDescent="0.25">
      <c r="B10" s="129" t="s">
        <v>276</v>
      </c>
      <c r="C10" s="126">
        <f>+'Saldo de Moneda '!FQ13</f>
        <v>0</v>
      </c>
      <c r="D10" s="126">
        <f>+'Saldo de Moneda '!FV13</f>
        <v>0</v>
      </c>
      <c r="E10" s="127">
        <f>+'Saldo de Moneda '!FQ31</f>
        <v>5718.7099999999336</v>
      </c>
      <c r="F10" s="127">
        <f>+'Saldo de Moneda '!FV31</f>
        <v>5718.7099999999336</v>
      </c>
      <c r="G10" s="128">
        <v>0</v>
      </c>
      <c r="H10" s="128">
        <v>0</v>
      </c>
    </row>
    <row r="11" spans="1:8" ht="16.5" customHeight="1" x14ac:dyDescent="0.25">
      <c r="B11" s="129" t="s">
        <v>3</v>
      </c>
      <c r="C11" s="126">
        <f>+'Saldo de Moneda '!FQ14</f>
        <v>1814.75</v>
      </c>
      <c r="D11" s="126">
        <f>+'Saldo de Moneda '!FV14</f>
        <v>1814.75</v>
      </c>
      <c r="E11" s="127">
        <f>+'Saldo de Moneda '!FQ32</f>
        <v>23218.12999999999</v>
      </c>
      <c r="F11" s="127">
        <f>+'Saldo de Moneda '!FV32</f>
        <v>23218.12999999999</v>
      </c>
      <c r="G11" s="128">
        <v>0</v>
      </c>
      <c r="H11" s="128">
        <v>0</v>
      </c>
    </row>
    <row r="12" spans="1:8" ht="16.5" customHeight="1" x14ac:dyDescent="0.25">
      <c r="B12" s="129" t="s">
        <v>92</v>
      </c>
      <c r="C12" s="126">
        <f>+'Saldo de Moneda '!FQ15</f>
        <v>16176.35999999995</v>
      </c>
      <c r="D12" s="126">
        <f>+'Saldo de Moneda '!FV15</f>
        <v>16176.35999999995</v>
      </c>
      <c r="E12" s="127">
        <f>+'Saldo de Moneda '!FQ33</f>
        <v>0</v>
      </c>
      <c r="F12" s="127">
        <f>+'Saldo de Moneda '!FV33</f>
        <v>0</v>
      </c>
      <c r="G12" s="128">
        <v>0</v>
      </c>
      <c r="H12" s="128">
        <v>0</v>
      </c>
    </row>
    <row r="13" spans="1:8" ht="16.5" customHeight="1" x14ac:dyDescent="0.25">
      <c r="B13" s="129" t="s">
        <v>7</v>
      </c>
      <c r="C13" s="126">
        <f>+'Saldo de Moneda '!FQ16</f>
        <v>2523.4000000000096</v>
      </c>
      <c r="D13" s="126">
        <f>+'Saldo de Moneda '!FV16</f>
        <v>2523.4000000000096</v>
      </c>
      <c r="E13" s="127">
        <f>+'Saldo de Moneda '!FQ34</f>
        <v>15.440000000000582</v>
      </c>
      <c r="F13" s="127">
        <f>+'Saldo de Moneda '!FV34</f>
        <v>15.440000000000582</v>
      </c>
      <c r="G13" s="128">
        <v>0</v>
      </c>
      <c r="H13" s="128">
        <v>0</v>
      </c>
    </row>
    <row r="14" spans="1:8" ht="16.5" customHeight="1" x14ac:dyDescent="0.25">
      <c r="B14" s="129" t="s">
        <v>45</v>
      </c>
      <c r="C14" s="126">
        <f>+'Saldo de Moneda '!FQ17</f>
        <v>27689.569999999876</v>
      </c>
      <c r="D14" s="126">
        <f>+'Saldo de Moneda '!FV17</f>
        <v>27689.569999999876</v>
      </c>
      <c r="E14" s="127">
        <f>+'Saldo de Moneda '!FQ35</f>
        <v>17769.200000000234</v>
      </c>
      <c r="F14" s="127">
        <f>+'Saldo de Moneda '!FV35</f>
        <v>17744.200000000234</v>
      </c>
      <c r="G14" s="128">
        <v>0</v>
      </c>
      <c r="H14" s="128">
        <v>0</v>
      </c>
    </row>
    <row r="15" spans="1:8" ht="16.5" customHeight="1" x14ac:dyDescent="0.25">
      <c r="B15" s="129" t="s">
        <v>65</v>
      </c>
      <c r="C15" s="126">
        <f>+'Saldo de Moneda '!FQ18</f>
        <v>1392528.4199999992</v>
      </c>
      <c r="D15" s="126">
        <f>+'Saldo de Moneda '!FV18</f>
        <v>1392528.4199999992</v>
      </c>
      <c r="E15" s="127">
        <v>0</v>
      </c>
      <c r="F15" s="127">
        <v>0</v>
      </c>
      <c r="G15" s="128">
        <v>0</v>
      </c>
      <c r="H15" s="128">
        <v>0</v>
      </c>
    </row>
    <row r="16" spans="1:8" ht="16.5" customHeight="1" x14ac:dyDescent="0.25">
      <c r="B16" s="129" t="s">
        <v>66</v>
      </c>
      <c r="C16" s="126">
        <f>+'Saldo de Moneda '!FQ19</f>
        <v>10301.750000000073</v>
      </c>
      <c r="D16" s="126">
        <f>+'Saldo de Moneda '!FV19</f>
        <v>10301.750000000073</v>
      </c>
      <c r="E16" s="127">
        <f>+'Saldo de Moneda '!CG37</f>
        <v>0</v>
      </c>
      <c r="F16" s="127">
        <f>+'Saldo de Moneda '!CL37</f>
        <v>0</v>
      </c>
      <c r="G16" s="128">
        <v>0</v>
      </c>
      <c r="H16" s="128">
        <v>0</v>
      </c>
    </row>
    <row r="17" spans="2:8" s="40" customFormat="1" ht="16.5" customHeight="1" x14ac:dyDescent="0.25">
      <c r="B17" s="131" t="s">
        <v>11</v>
      </c>
      <c r="C17" s="132">
        <f t="shared" ref="C17:H17" si="0">+SUM(C5:C16)</f>
        <v>5097507.8999999929</v>
      </c>
      <c r="D17" s="132">
        <f t="shared" si="0"/>
        <v>5100235.9599999925</v>
      </c>
      <c r="E17" s="133">
        <f t="shared" si="0"/>
        <v>1302584.4100000034</v>
      </c>
      <c r="F17" s="133">
        <f>+SUM(F5:F16)</f>
        <v>1302559.4100000034</v>
      </c>
      <c r="G17" s="134" t="e">
        <f t="shared" si="0"/>
        <v>#REF!</v>
      </c>
      <c r="H17" s="134" t="e">
        <f t="shared" si="0"/>
        <v>#REF!</v>
      </c>
    </row>
  </sheetData>
  <mergeCells count="4">
    <mergeCell ref="C3:D3"/>
    <mergeCell ref="E3:F3"/>
    <mergeCell ref="G3:H3"/>
    <mergeCell ref="B3:B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J45"/>
  <sheetViews>
    <sheetView showGridLines="0" tabSelected="1" zoomScaleNormal="100" zoomScaleSheetLayoutView="100" workbookViewId="0">
      <pane xSplit="2" ySplit="7" topLeftCell="MS8" activePane="bottomRight" state="frozen"/>
      <selection pane="topRight" activeCell="C1" sqref="C1"/>
      <selection pane="bottomLeft" activeCell="A8" sqref="A8"/>
      <selection pane="bottomRight" activeCell="NA4" sqref="NA4"/>
    </sheetView>
  </sheetViews>
  <sheetFormatPr baseColWidth="10" defaultColWidth="11.5703125" defaultRowHeight="15" x14ac:dyDescent="0.25"/>
  <cols>
    <col min="1" max="1" width="10" style="20" customWidth="1"/>
    <col min="2" max="2" width="18.5703125" style="20" customWidth="1"/>
    <col min="3" max="3" width="13.140625" style="20" customWidth="1"/>
    <col min="4" max="4" width="11.85546875" style="20" bestFit="1" customWidth="1"/>
    <col min="5" max="5" width="16.7109375" style="20" customWidth="1"/>
    <col min="6" max="6" width="15.7109375" style="20" customWidth="1"/>
    <col min="7" max="7" width="13.5703125" style="20" customWidth="1"/>
    <col min="8" max="8" width="17" style="20" customWidth="1"/>
    <col min="9" max="9" width="16" style="20" customWidth="1"/>
    <col min="10" max="10" width="19" style="20" customWidth="1"/>
    <col min="11" max="11" width="13.140625" style="20" customWidth="1"/>
    <col min="12" max="12" width="11.85546875" style="20" bestFit="1" customWidth="1"/>
    <col min="13" max="13" width="16.7109375" style="20" customWidth="1"/>
    <col min="14" max="14" width="15.7109375" style="20" customWidth="1"/>
    <col min="15" max="15" width="13.5703125" style="20" customWidth="1"/>
    <col min="16" max="16" width="17" style="20" customWidth="1"/>
    <col min="17" max="17" width="16" style="20" customWidth="1"/>
    <col min="18" max="18" width="19" style="20" customWidth="1"/>
    <col min="19" max="19" width="13.140625" style="20" customWidth="1"/>
    <col min="20" max="20" width="11.85546875" style="20" bestFit="1" customWidth="1"/>
    <col min="21" max="21" width="16.7109375" style="20" customWidth="1"/>
    <col min="22" max="22" width="15.7109375" style="20" customWidth="1"/>
    <col min="23" max="23" width="13.5703125" style="20" customWidth="1"/>
    <col min="24" max="24" width="17" style="20" customWidth="1"/>
    <col min="25" max="25" width="16" style="20" customWidth="1"/>
    <col min="26" max="26" width="19" style="20" customWidth="1"/>
    <col min="27" max="27" width="13.140625" style="20" customWidth="1"/>
    <col min="28" max="28" width="11.85546875" style="20" bestFit="1" customWidth="1"/>
    <col min="29" max="29" width="16.7109375" style="20" customWidth="1"/>
    <col min="30" max="30" width="15.7109375" style="20" customWidth="1"/>
    <col min="31" max="31" width="13.5703125" style="20" customWidth="1"/>
    <col min="32" max="32" width="17" style="20" customWidth="1"/>
    <col min="33" max="33" width="16" style="20" customWidth="1"/>
    <col min="34" max="34" width="19" style="20" customWidth="1"/>
    <col min="35" max="35" width="13.140625" style="20" customWidth="1"/>
    <col min="36" max="36" width="11.85546875" style="20" bestFit="1" customWidth="1"/>
    <col min="37" max="37" width="16.7109375" style="20" customWidth="1"/>
    <col min="38" max="38" width="15.7109375" style="20" customWidth="1"/>
    <col min="39" max="39" width="13.5703125" style="20" customWidth="1"/>
    <col min="40" max="40" width="17" style="20" customWidth="1"/>
    <col min="41" max="41" width="16" style="20" customWidth="1"/>
    <col min="42" max="42" width="19" style="20" customWidth="1"/>
    <col min="43" max="43" width="13.140625" style="20" customWidth="1"/>
    <col min="44" max="44" width="11.85546875" style="20" bestFit="1" customWidth="1"/>
    <col min="45" max="45" width="16.7109375" style="20" customWidth="1"/>
    <col min="46" max="46" width="15.7109375" style="20" customWidth="1"/>
    <col min="47" max="47" width="13.5703125" style="20" customWidth="1"/>
    <col min="48" max="48" width="17" style="20" customWidth="1"/>
    <col min="49" max="49" width="16" style="20" customWidth="1"/>
    <col min="50" max="50" width="19" style="20" customWidth="1"/>
    <col min="51" max="51" width="13.140625" style="20" customWidth="1"/>
    <col min="52" max="52" width="11.85546875" style="20" bestFit="1" customWidth="1"/>
    <col min="53" max="53" width="16.7109375" style="20" customWidth="1"/>
    <col min="54" max="54" width="15.7109375" style="20" customWidth="1"/>
    <col min="55" max="55" width="13.5703125" style="20" customWidth="1"/>
    <col min="56" max="56" width="17" style="20" customWidth="1"/>
    <col min="57" max="57" width="16" style="20" customWidth="1"/>
    <col min="58" max="58" width="19" style="20" customWidth="1"/>
    <col min="59" max="59" width="13.140625" style="20" customWidth="1"/>
    <col min="60" max="60" width="11.85546875" style="20" bestFit="1" customWidth="1"/>
    <col min="61" max="61" width="16.7109375" style="20" customWidth="1"/>
    <col min="62" max="62" width="15.7109375" style="20" customWidth="1"/>
    <col min="63" max="63" width="13.5703125" style="20" customWidth="1"/>
    <col min="64" max="64" width="17" style="20" customWidth="1"/>
    <col min="65" max="65" width="16" style="20" customWidth="1"/>
    <col min="66" max="66" width="19" style="20" customWidth="1"/>
    <col min="67" max="67" width="13.140625" style="20" customWidth="1"/>
    <col min="68" max="68" width="11.85546875" style="20" bestFit="1" customWidth="1"/>
    <col min="69" max="69" width="16.7109375" style="20" customWidth="1"/>
    <col min="70" max="70" width="15.7109375" style="20" customWidth="1"/>
    <col min="71" max="71" width="13.5703125" style="20" customWidth="1"/>
    <col min="72" max="72" width="17" style="20" customWidth="1"/>
    <col min="73" max="73" width="16" style="20" customWidth="1"/>
    <col min="74" max="74" width="19" style="20" customWidth="1"/>
    <col min="75" max="75" width="13.140625" style="20" customWidth="1"/>
    <col min="76" max="76" width="11.85546875" style="20" bestFit="1" customWidth="1"/>
    <col min="77" max="77" width="16.7109375" style="20" customWidth="1"/>
    <col min="78" max="78" width="15.7109375" style="20" customWidth="1"/>
    <col min="79" max="79" width="13.5703125" style="20" customWidth="1"/>
    <col min="80" max="80" width="17" style="20" customWidth="1"/>
    <col min="81" max="81" width="16" style="20" customWidth="1"/>
    <col min="82" max="82" width="19" style="20" customWidth="1"/>
    <col min="83" max="83" width="13.140625" style="20" customWidth="1"/>
    <col min="84" max="84" width="11.85546875" style="20" bestFit="1" customWidth="1"/>
    <col min="85" max="85" width="16.7109375" style="20" customWidth="1"/>
    <col min="86" max="86" width="15.7109375" style="20" customWidth="1"/>
    <col min="87" max="87" width="13.5703125" style="20" customWidth="1"/>
    <col min="88" max="88" width="17" style="20" customWidth="1"/>
    <col min="89" max="89" width="16" style="20" customWidth="1"/>
    <col min="90" max="90" width="19" style="20" customWidth="1"/>
    <col min="91" max="91" width="13.140625" style="20" customWidth="1"/>
    <col min="92" max="92" width="11.85546875" style="20" bestFit="1" customWidth="1"/>
    <col min="93" max="93" width="16.7109375" style="20" customWidth="1"/>
    <col min="94" max="94" width="15.7109375" style="20" customWidth="1"/>
    <col min="95" max="95" width="13.5703125" style="20" customWidth="1"/>
    <col min="96" max="96" width="17" style="20" customWidth="1"/>
    <col min="97" max="97" width="16" style="20" customWidth="1"/>
    <col min="98" max="98" width="19" style="20" customWidth="1"/>
    <col min="99" max="99" width="13.140625" style="20" customWidth="1"/>
    <col min="100" max="100" width="11.85546875" style="20" bestFit="1" customWidth="1"/>
    <col min="101" max="101" width="16.7109375" style="20" customWidth="1"/>
    <col min="102" max="102" width="15.7109375" style="20" customWidth="1"/>
    <col min="103" max="103" width="13.5703125" style="20" customWidth="1"/>
    <col min="104" max="104" width="17" style="20" customWidth="1"/>
    <col min="105" max="105" width="16" style="20" customWidth="1"/>
    <col min="106" max="106" width="19" style="20" customWidth="1"/>
    <col min="107" max="107" width="13.140625" style="20" customWidth="1"/>
    <col min="108" max="108" width="11.85546875" style="20" bestFit="1" customWidth="1"/>
    <col min="109" max="109" width="16.7109375" style="20" customWidth="1"/>
    <col min="110" max="110" width="15.7109375" style="20" customWidth="1"/>
    <col min="111" max="111" width="13.5703125" style="20" customWidth="1"/>
    <col min="112" max="112" width="17" style="20" customWidth="1"/>
    <col min="113" max="113" width="16" style="20" customWidth="1"/>
    <col min="114" max="114" width="19" style="20" customWidth="1"/>
    <col min="115" max="115" width="13.140625" style="20" customWidth="1"/>
    <col min="116" max="116" width="11.85546875" style="20" bestFit="1" customWidth="1"/>
    <col min="117" max="117" width="16.7109375" style="20" customWidth="1"/>
    <col min="118" max="118" width="15.7109375" style="20" customWidth="1"/>
    <col min="119" max="119" width="13.5703125" style="20" customWidth="1"/>
    <col min="120" max="120" width="17" style="20" customWidth="1"/>
    <col min="121" max="121" width="16" style="20" customWidth="1"/>
    <col min="122" max="122" width="19" style="20" customWidth="1"/>
    <col min="123" max="123" width="13.140625" style="20" customWidth="1"/>
    <col min="124" max="124" width="11.85546875" style="20" bestFit="1" customWidth="1"/>
    <col min="125" max="125" width="16.7109375" style="20" customWidth="1"/>
    <col min="126" max="126" width="15.7109375" style="20" customWidth="1"/>
    <col min="127" max="127" width="13.5703125" style="20" customWidth="1"/>
    <col min="128" max="128" width="17" style="20" customWidth="1"/>
    <col min="129" max="129" width="16" style="20" customWidth="1"/>
    <col min="130" max="130" width="19" style="20" customWidth="1"/>
    <col min="131" max="131" width="13.140625" style="20" customWidth="1"/>
    <col min="132" max="132" width="11.85546875" style="20" bestFit="1" customWidth="1"/>
    <col min="133" max="133" width="16.7109375" style="20" customWidth="1"/>
    <col min="134" max="134" width="15.7109375" style="20" customWidth="1"/>
    <col min="135" max="135" width="13.5703125" style="20" customWidth="1"/>
    <col min="136" max="136" width="17" style="20" customWidth="1"/>
    <col min="137" max="137" width="16" style="20" customWidth="1"/>
    <col min="138" max="138" width="19" style="20" customWidth="1"/>
    <col min="139" max="139" width="13.140625" style="20" customWidth="1"/>
    <col min="140" max="140" width="11.85546875" style="20" bestFit="1" customWidth="1"/>
    <col min="141" max="141" width="16.7109375" style="20" customWidth="1"/>
    <col min="142" max="142" width="15.7109375" style="20" customWidth="1"/>
    <col min="143" max="143" width="13.5703125" style="20" customWidth="1"/>
    <col min="144" max="144" width="17" style="20" customWidth="1"/>
    <col min="145" max="145" width="16" style="20" customWidth="1"/>
    <col min="146" max="146" width="19" style="20" customWidth="1"/>
    <col min="147" max="147" width="13.140625" style="20" customWidth="1"/>
    <col min="148" max="148" width="11.85546875" style="20" bestFit="1" customWidth="1"/>
    <col min="149" max="149" width="16.7109375" style="20" customWidth="1"/>
    <col min="150" max="150" width="15.7109375" style="20" customWidth="1"/>
    <col min="151" max="151" width="13.5703125" style="20" customWidth="1"/>
    <col min="152" max="152" width="17" style="20" customWidth="1"/>
    <col min="153" max="153" width="16" style="20" customWidth="1"/>
    <col min="154" max="154" width="19" style="20" customWidth="1"/>
    <col min="155" max="155" width="13.140625" style="20" customWidth="1"/>
    <col min="156" max="156" width="11.85546875" style="20" bestFit="1" customWidth="1"/>
    <col min="157" max="157" width="16.7109375" style="20" customWidth="1"/>
    <col min="158" max="158" width="15.7109375" style="20" customWidth="1"/>
    <col min="159" max="159" width="13.5703125" style="20" customWidth="1"/>
    <col min="160" max="160" width="17" style="20" customWidth="1"/>
    <col min="161" max="161" width="16" style="20" customWidth="1"/>
    <col min="162" max="162" width="19" style="20" customWidth="1"/>
    <col min="163" max="163" width="13.140625" style="20" customWidth="1"/>
    <col min="164" max="164" width="11.85546875" style="20" bestFit="1" customWidth="1"/>
    <col min="165" max="165" width="16.7109375" style="20" customWidth="1"/>
    <col min="166" max="166" width="15.7109375" style="20" customWidth="1"/>
    <col min="167" max="167" width="13.5703125" style="20" customWidth="1"/>
    <col min="168" max="168" width="17" style="20" customWidth="1"/>
    <col min="169" max="169" width="16" style="20" customWidth="1"/>
    <col min="170" max="170" width="19" style="20" customWidth="1"/>
    <col min="171" max="171" width="13.140625" style="20" customWidth="1"/>
    <col min="172" max="172" width="11.85546875" style="20" bestFit="1" customWidth="1"/>
    <col min="173" max="173" width="16.7109375" style="20" customWidth="1"/>
    <col min="174" max="174" width="15.7109375" style="20" customWidth="1"/>
    <col min="175" max="175" width="13.5703125" style="20" customWidth="1"/>
    <col min="176" max="176" width="17" style="20" customWidth="1"/>
    <col min="177" max="177" width="16" style="20" customWidth="1"/>
    <col min="178" max="178" width="19" style="20" customWidth="1"/>
    <col min="179" max="179" width="13.140625" style="20" customWidth="1"/>
    <col min="180" max="180" width="11.85546875" style="20" bestFit="1" customWidth="1"/>
    <col min="181" max="181" width="16.7109375" style="20" customWidth="1"/>
    <col min="182" max="182" width="15.7109375" style="20" customWidth="1"/>
    <col min="183" max="183" width="13.5703125" style="20" customWidth="1"/>
    <col min="184" max="184" width="17" style="20" customWidth="1"/>
    <col min="185" max="185" width="16" style="20" customWidth="1"/>
    <col min="186" max="186" width="19" style="20" customWidth="1"/>
    <col min="187" max="187" width="13.140625" style="20" customWidth="1"/>
    <col min="188" max="188" width="11.85546875" style="20" bestFit="1" customWidth="1"/>
    <col min="189" max="189" width="16.7109375" style="20" customWidth="1"/>
    <col min="190" max="190" width="15.7109375" style="20" customWidth="1"/>
    <col min="191" max="191" width="13.5703125" style="20" customWidth="1"/>
    <col min="192" max="192" width="17" style="20" customWidth="1"/>
    <col min="193" max="193" width="16" style="20" customWidth="1"/>
    <col min="194" max="194" width="19" style="20" customWidth="1"/>
    <col min="195" max="195" width="13.140625" style="20" customWidth="1"/>
    <col min="196" max="196" width="11.85546875" style="20" bestFit="1" customWidth="1"/>
    <col min="197" max="197" width="16.7109375" style="20" customWidth="1"/>
    <col min="198" max="198" width="15.7109375" style="20" customWidth="1"/>
    <col min="199" max="199" width="13.5703125" style="20" customWidth="1"/>
    <col min="200" max="200" width="17" style="20" customWidth="1"/>
    <col min="201" max="201" width="16" style="20" customWidth="1"/>
    <col min="202" max="202" width="19" style="20" customWidth="1"/>
    <col min="203" max="203" width="13.140625" style="20" customWidth="1"/>
    <col min="204" max="204" width="11.85546875" style="20" bestFit="1" customWidth="1"/>
    <col min="205" max="205" width="16.7109375" style="20" customWidth="1"/>
    <col min="206" max="206" width="15.7109375" style="20" customWidth="1"/>
    <col min="207" max="207" width="13.5703125" style="20" customWidth="1"/>
    <col min="208" max="208" width="17" style="20" customWidth="1"/>
    <col min="209" max="209" width="16" style="20" customWidth="1"/>
    <col min="210" max="210" width="19" style="20" customWidth="1"/>
    <col min="211" max="211" width="13.140625" style="20" customWidth="1"/>
    <col min="212" max="212" width="11.85546875" style="20" bestFit="1" customWidth="1"/>
    <col min="213" max="213" width="16.7109375" style="20" customWidth="1"/>
    <col min="214" max="214" width="15.7109375" style="20" customWidth="1"/>
    <col min="215" max="215" width="13.5703125" style="20" customWidth="1"/>
    <col min="216" max="216" width="17" style="20" customWidth="1"/>
    <col min="217" max="217" width="16" style="20" customWidth="1"/>
    <col min="218" max="218" width="19" style="20" customWidth="1"/>
    <col min="219" max="219" width="13.140625" style="20" customWidth="1"/>
    <col min="220" max="220" width="11.85546875" style="20" bestFit="1" customWidth="1"/>
    <col min="221" max="221" width="16.7109375" style="20" customWidth="1"/>
    <col min="222" max="222" width="15.7109375" style="20" customWidth="1"/>
    <col min="223" max="223" width="13.5703125" style="20" customWidth="1"/>
    <col min="224" max="224" width="17" style="20" customWidth="1"/>
    <col min="225" max="225" width="16" style="20" customWidth="1"/>
    <col min="226" max="226" width="19" style="20" customWidth="1"/>
    <col min="227" max="227" width="13.140625" style="20" customWidth="1"/>
    <col min="228" max="228" width="11.85546875" style="20" bestFit="1" customWidth="1"/>
    <col min="229" max="229" width="16.7109375" style="20" customWidth="1"/>
    <col min="230" max="230" width="15.7109375" style="20" customWidth="1"/>
    <col min="231" max="231" width="13.5703125" style="20" customWidth="1"/>
    <col min="232" max="232" width="17" style="20" customWidth="1"/>
    <col min="233" max="233" width="16" style="20" customWidth="1"/>
    <col min="234" max="234" width="19" style="20" customWidth="1"/>
    <col min="235" max="235" width="13.140625" style="20" customWidth="1"/>
    <col min="236" max="236" width="11.85546875" style="20" bestFit="1" customWidth="1"/>
    <col min="237" max="237" width="16.7109375" style="20" customWidth="1"/>
    <col min="238" max="238" width="15.7109375" style="20" customWidth="1"/>
    <col min="239" max="239" width="13.5703125" style="20" customWidth="1"/>
    <col min="240" max="240" width="17" style="20" customWidth="1"/>
    <col min="241" max="241" width="16" style="20" customWidth="1"/>
    <col min="242" max="242" width="19" style="20" customWidth="1"/>
    <col min="243" max="243" width="13.140625" style="20" customWidth="1"/>
    <col min="244" max="244" width="11.85546875" style="20" bestFit="1" customWidth="1"/>
    <col min="245" max="245" width="16.7109375" style="20" customWidth="1"/>
    <col min="246" max="246" width="15.7109375" style="20" customWidth="1"/>
    <col min="247" max="247" width="13.5703125" style="20" customWidth="1"/>
    <col min="248" max="248" width="17" style="20" customWidth="1"/>
    <col min="249" max="249" width="16" style="20" customWidth="1"/>
    <col min="250" max="250" width="19" style="20" customWidth="1"/>
    <col min="251" max="251" width="13.140625" style="20" customWidth="1"/>
    <col min="252" max="252" width="11.85546875" style="20" bestFit="1" customWidth="1"/>
    <col min="253" max="253" width="16.7109375" style="20" customWidth="1"/>
    <col min="254" max="254" width="15.7109375" style="20" customWidth="1"/>
    <col min="255" max="255" width="13.5703125" style="20" customWidth="1"/>
    <col min="256" max="256" width="17" style="20" customWidth="1"/>
    <col min="257" max="257" width="16" style="20" customWidth="1"/>
    <col min="258" max="258" width="19" style="20" customWidth="1"/>
    <col min="259" max="259" width="13.140625" style="20" customWidth="1"/>
    <col min="260" max="260" width="11.85546875" style="20" bestFit="1" customWidth="1"/>
    <col min="261" max="261" width="16.7109375" style="20" customWidth="1"/>
    <col min="262" max="262" width="15.7109375" style="20" customWidth="1"/>
    <col min="263" max="263" width="13.5703125" style="20" customWidth="1"/>
    <col min="264" max="264" width="17" style="20" customWidth="1"/>
    <col min="265" max="265" width="16" style="20" customWidth="1"/>
    <col min="266" max="266" width="19" style="20" customWidth="1"/>
    <col min="267" max="267" width="13.140625" style="20" customWidth="1"/>
    <col min="268" max="268" width="11.85546875" style="20" bestFit="1" customWidth="1"/>
    <col min="269" max="269" width="16.7109375" style="20" customWidth="1"/>
    <col min="270" max="270" width="15.7109375" style="20" customWidth="1"/>
    <col min="271" max="271" width="13.5703125" style="20" customWidth="1"/>
    <col min="272" max="272" width="17" style="20" customWidth="1"/>
    <col min="273" max="273" width="16" style="20" customWidth="1"/>
    <col min="274" max="274" width="19" style="20" customWidth="1"/>
    <col min="275" max="275" width="13.140625" style="20" customWidth="1"/>
    <col min="276" max="276" width="11.85546875" style="20" bestFit="1" customWidth="1"/>
    <col min="277" max="277" width="16.7109375" style="20" customWidth="1"/>
    <col min="278" max="278" width="15.7109375" style="20" customWidth="1"/>
    <col min="279" max="279" width="13.5703125" style="20" customWidth="1"/>
    <col min="280" max="280" width="17" style="20" customWidth="1"/>
    <col min="281" max="281" width="16" style="20" customWidth="1"/>
    <col min="282" max="282" width="19" style="20" customWidth="1"/>
    <col min="283" max="283" width="13.140625" style="20" customWidth="1"/>
    <col min="284" max="284" width="11.85546875" style="20" bestFit="1" customWidth="1"/>
    <col min="285" max="285" width="16.7109375" style="20" customWidth="1"/>
    <col min="286" max="286" width="15.7109375" style="20" customWidth="1"/>
    <col min="287" max="287" width="13.5703125" style="20" customWidth="1"/>
    <col min="288" max="288" width="17" style="20" customWidth="1"/>
    <col min="289" max="289" width="16" style="20" customWidth="1"/>
    <col min="290" max="290" width="19" style="20" customWidth="1"/>
    <col min="291" max="291" width="13.140625" style="20" customWidth="1"/>
    <col min="292" max="292" width="11.85546875" style="20" bestFit="1" customWidth="1"/>
    <col min="293" max="293" width="16.7109375" style="20" customWidth="1"/>
    <col min="294" max="294" width="15.7109375" style="20" customWidth="1"/>
    <col min="295" max="295" width="13.5703125" style="20" customWidth="1"/>
    <col min="296" max="296" width="17" style="20" customWidth="1"/>
    <col min="297" max="297" width="16" style="20" customWidth="1"/>
    <col min="298" max="298" width="19" style="20" customWidth="1"/>
    <col min="299" max="299" width="13.140625" style="20" customWidth="1"/>
    <col min="300" max="300" width="11.85546875" style="20" bestFit="1" customWidth="1"/>
    <col min="301" max="301" width="16.7109375" style="20" customWidth="1"/>
    <col min="302" max="302" width="15.7109375" style="20" customWidth="1"/>
    <col min="303" max="303" width="13.5703125" style="20" customWidth="1"/>
    <col min="304" max="304" width="17" style="20" customWidth="1"/>
    <col min="305" max="305" width="16" style="20" customWidth="1"/>
    <col min="306" max="306" width="19" style="20" customWidth="1"/>
    <col min="307" max="307" width="13.140625" style="20" customWidth="1"/>
    <col min="308" max="308" width="11.85546875" style="20" bestFit="1" customWidth="1"/>
    <col min="309" max="309" width="16.7109375" style="20" customWidth="1"/>
    <col min="310" max="310" width="15.7109375" style="20" customWidth="1"/>
    <col min="311" max="311" width="13.5703125" style="20" customWidth="1"/>
    <col min="312" max="312" width="17" style="20" customWidth="1"/>
    <col min="313" max="313" width="16" style="20" customWidth="1"/>
    <col min="314" max="314" width="19" style="20" customWidth="1"/>
    <col min="315" max="341" width="11.5703125" style="20"/>
    <col min="342" max="342" width="15.7109375" style="20" bestFit="1" customWidth="1"/>
    <col min="343" max="343" width="13.5703125" style="20" bestFit="1" customWidth="1"/>
    <col min="344" max="344" width="16.85546875" style="20" bestFit="1" customWidth="1"/>
    <col min="345" max="346" width="11.5703125" style="20"/>
    <col min="347" max="348" width="16.85546875" style="20" customWidth="1"/>
    <col min="349" max="349" width="18" style="20" customWidth="1"/>
    <col min="350" max="351" width="17.28515625" style="20" customWidth="1"/>
    <col min="352" max="352" width="15.7109375" style="20" customWidth="1"/>
    <col min="353" max="353" width="15.85546875" style="20" hidden="1" customWidth="1"/>
    <col min="354" max="354" width="18.7109375" style="20" customWidth="1"/>
    <col min="355" max="356" width="16.85546875" style="20" customWidth="1"/>
    <col min="357" max="357" width="18" style="20" customWidth="1"/>
    <col min="358" max="359" width="17.28515625" style="20" customWidth="1"/>
    <col min="360" max="360" width="15.7109375" style="20" customWidth="1"/>
    <col min="361" max="361" width="15.85546875" style="20" hidden="1" customWidth="1"/>
    <col min="362" max="362" width="18.7109375" style="20" customWidth="1"/>
    <col min="363" max="364" width="16.85546875" style="20" customWidth="1"/>
    <col min="365" max="365" width="18" style="20" customWidth="1"/>
    <col min="366" max="367" width="17.28515625" style="20" customWidth="1"/>
    <col min="368" max="368" width="15.7109375" style="20" hidden="1" customWidth="1"/>
    <col min="369" max="369" width="15.85546875" style="20" hidden="1" customWidth="1"/>
    <col min="370" max="370" width="18.7109375" style="20" customWidth="1"/>
    <col min="371" max="372" width="16.85546875" style="20" customWidth="1"/>
    <col min="373" max="373" width="19.140625" style="20" customWidth="1"/>
    <col min="374" max="374" width="17.85546875" style="20" customWidth="1"/>
    <col min="375" max="375" width="17.28515625" style="20" hidden="1" customWidth="1"/>
    <col min="376" max="376" width="15.7109375" style="20" hidden="1" customWidth="1"/>
    <col min="377" max="377" width="15.85546875" style="20" hidden="1" customWidth="1"/>
    <col min="378" max="378" width="20" style="20" customWidth="1"/>
    <col min="379" max="380" width="16.85546875" style="20" customWidth="1"/>
    <col min="381" max="381" width="19.140625" style="20" customWidth="1"/>
    <col min="382" max="382" width="15.7109375" style="20" bestFit="1" customWidth="1"/>
    <col min="383" max="383" width="13.5703125" style="20" bestFit="1" customWidth="1"/>
    <col min="384" max="385" width="16.85546875" style="20" bestFit="1" customWidth="1"/>
    <col min="386" max="386" width="11.28515625" style="20" bestFit="1" customWidth="1"/>
    <col min="387" max="388" width="16.85546875" style="20" customWidth="1"/>
    <col min="389" max="389" width="19.140625" style="20" customWidth="1"/>
    <col min="390" max="390" width="15.7109375" style="20" bestFit="1" customWidth="1"/>
    <col min="391" max="391" width="13.5703125" style="20" bestFit="1" customWidth="1"/>
    <col min="392" max="393" width="16.85546875" style="20" bestFit="1" customWidth="1"/>
    <col min="394" max="394" width="11.28515625" style="20" bestFit="1" customWidth="1"/>
    <col min="395" max="396" width="16.85546875" style="20" customWidth="1"/>
    <col min="397" max="397" width="19.140625" style="20" customWidth="1"/>
    <col min="398" max="398" width="15.7109375" style="20" bestFit="1" customWidth="1"/>
    <col min="399" max="399" width="13.5703125" style="20" bestFit="1" customWidth="1"/>
    <col min="400" max="401" width="16.85546875" style="20" bestFit="1" customWidth="1"/>
    <col min="402" max="402" width="11.28515625" style="20" bestFit="1" customWidth="1"/>
    <col min="403" max="404" width="16.85546875" style="20" customWidth="1"/>
    <col min="405" max="405" width="19.140625" style="20" customWidth="1"/>
    <col min="406" max="406" width="15.7109375" style="20" bestFit="1" customWidth="1"/>
    <col min="407" max="407" width="13.5703125" style="20" bestFit="1" customWidth="1"/>
    <col min="408" max="409" width="16.85546875" style="20" bestFit="1" customWidth="1"/>
    <col min="410" max="410" width="11.28515625" style="20" bestFit="1" customWidth="1"/>
    <col min="411" max="412" width="16.85546875" style="20" customWidth="1"/>
    <col min="413" max="413" width="19.140625" style="20" customWidth="1"/>
    <col min="414" max="414" width="15.7109375" style="20" bestFit="1" customWidth="1"/>
    <col min="415" max="415" width="13.5703125" style="20" bestFit="1" customWidth="1"/>
    <col min="416" max="417" width="16.85546875" style="20" bestFit="1" customWidth="1"/>
    <col min="418" max="418" width="11.28515625" style="20" bestFit="1" customWidth="1"/>
    <col min="419" max="420" width="16.85546875" style="20" customWidth="1"/>
    <col min="421" max="421" width="19.140625" style="20" customWidth="1"/>
    <col min="422" max="422" width="15.7109375" style="20" bestFit="1" customWidth="1"/>
    <col min="423" max="423" width="13.5703125" style="20" bestFit="1" customWidth="1"/>
    <col min="424" max="425" width="16.85546875" style="20" bestFit="1" customWidth="1"/>
    <col min="426" max="426" width="11.28515625" style="20" bestFit="1" customWidth="1"/>
    <col min="427" max="16384" width="11.5703125" style="20"/>
  </cols>
  <sheetData>
    <row r="1" spans="1:426" ht="11.45" customHeight="1" x14ac:dyDescent="0.25">
      <c r="C1" s="38"/>
      <c r="K1" s="38"/>
      <c r="S1" s="38"/>
      <c r="AA1" s="38"/>
      <c r="AI1" s="38"/>
      <c r="AQ1" s="38"/>
      <c r="AY1" s="38"/>
      <c r="BG1" s="38"/>
      <c r="BO1" s="38"/>
      <c r="BW1" s="38"/>
      <c r="CE1" s="38"/>
      <c r="CM1" s="38"/>
      <c r="CU1" s="38"/>
      <c r="DC1" s="38"/>
      <c r="DK1" s="38"/>
      <c r="DS1" s="38"/>
      <c r="EA1" s="38"/>
      <c r="EI1" s="38"/>
      <c r="EQ1" s="38"/>
      <c r="EY1" s="38"/>
      <c r="FG1" s="38"/>
      <c r="FO1" s="38"/>
      <c r="FW1" s="38"/>
      <c r="GE1" s="38"/>
      <c r="GM1" s="38"/>
      <c r="GU1" s="38"/>
      <c r="HC1" s="38"/>
      <c r="HK1" s="38"/>
      <c r="HS1" s="38"/>
      <c r="IA1" s="38"/>
      <c r="II1" s="38"/>
      <c r="IQ1" s="38"/>
      <c r="IY1" s="38"/>
      <c r="JG1" s="38"/>
      <c r="JO1" s="38"/>
      <c r="JW1" s="38"/>
      <c r="KE1" s="38"/>
      <c r="KM1" s="38"/>
      <c r="KU1" s="38"/>
    </row>
    <row r="2" spans="1:426" ht="12.75" customHeight="1" x14ac:dyDescent="0.25"/>
    <row r="4" spans="1:426" x14ac:dyDescent="0.25">
      <c r="B4" s="107" t="s">
        <v>13</v>
      </c>
    </row>
    <row r="6" spans="1:426" s="22" customFormat="1" ht="15" customHeight="1" x14ac:dyDescent="0.25">
      <c r="B6" s="162" t="s">
        <v>513</v>
      </c>
      <c r="C6" s="156" t="s">
        <v>416</v>
      </c>
      <c r="D6" s="157"/>
      <c r="E6" s="157"/>
      <c r="F6" s="157"/>
      <c r="G6" s="157"/>
      <c r="H6" s="157"/>
      <c r="I6" s="157"/>
      <c r="J6" s="158"/>
      <c r="K6" s="156" t="s">
        <v>418</v>
      </c>
      <c r="L6" s="157"/>
      <c r="M6" s="157"/>
      <c r="N6" s="157"/>
      <c r="O6" s="157"/>
      <c r="P6" s="157"/>
      <c r="Q6" s="157"/>
      <c r="R6" s="158"/>
      <c r="S6" s="156" t="s">
        <v>420</v>
      </c>
      <c r="T6" s="157"/>
      <c r="U6" s="157"/>
      <c r="V6" s="157"/>
      <c r="W6" s="157"/>
      <c r="X6" s="157"/>
      <c r="Y6" s="157"/>
      <c r="Z6" s="158"/>
      <c r="AA6" s="156" t="s">
        <v>422</v>
      </c>
      <c r="AB6" s="157"/>
      <c r="AC6" s="157"/>
      <c r="AD6" s="157"/>
      <c r="AE6" s="157"/>
      <c r="AF6" s="157"/>
      <c r="AG6" s="157"/>
      <c r="AH6" s="158"/>
      <c r="AI6" s="156" t="s">
        <v>424</v>
      </c>
      <c r="AJ6" s="157"/>
      <c r="AK6" s="157"/>
      <c r="AL6" s="157"/>
      <c r="AM6" s="157"/>
      <c r="AN6" s="157"/>
      <c r="AO6" s="157"/>
      <c r="AP6" s="158"/>
      <c r="AQ6" s="156" t="s">
        <v>426</v>
      </c>
      <c r="AR6" s="157"/>
      <c r="AS6" s="157"/>
      <c r="AT6" s="157"/>
      <c r="AU6" s="157"/>
      <c r="AV6" s="157"/>
      <c r="AW6" s="157"/>
      <c r="AX6" s="158"/>
      <c r="AY6" s="156" t="s">
        <v>428</v>
      </c>
      <c r="AZ6" s="157"/>
      <c r="BA6" s="157"/>
      <c r="BB6" s="157"/>
      <c r="BC6" s="157"/>
      <c r="BD6" s="157"/>
      <c r="BE6" s="157"/>
      <c r="BF6" s="158"/>
      <c r="BG6" s="156" t="s">
        <v>431</v>
      </c>
      <c r="BH6" s="157"/>
      <c r="BI6" s="157"/>
      <c r="BJ6" s="157"/>
      <c r="BK6" s="157"/>
      <c r="BL6" s="157"/>
      <c r="BM6" s="157"/>
      <c r="BN6" s="158"/>
      <c r="BO6" s="156" t="s">
        <v>432</v>
      </c>
      <c r="BP6" s="157"/>
      <c r="BQ6" s="157"/>
      <c r="BR6" s="157"/>
      <c r="BS6" s="157"/>
      <c r="BT6" s="157"/>
      <c r="BU6" s="157"/>
      <c r="BV6" s="158"/>
      <c r="BW6" s="156" t="s">
        <v>435</v>
      </c>
      <c r="BX6" s="157"/>
      <c r="BY6" s="157"/>
      <c r="BZ6" s="157"/>
      <c r="CA6" s="157"/>
      <c r="CB6" s="157"/>
      <c r="CC6" s="157"/>
      <c r="CD6" s="158"/>
      <c r="CE6" s="156" t="s">
        <v>436</v>
      </c>
      <c r="CF6" s="157"/>
      <c r="CG6" s="157"/>
      <c r="CH6" s="157"/>
      <c r="CI6" s="157"/>
      <c r="CJ6" s="157"/>
      <c r="CK6" s="157"/>
      <c r="CL6" s="158"/>
      <c r="CM6" s="156" t="s">
        <v>438</v>
      </c>
      <c r="CN6" s="157"/>
      <c r="CO6" s="157"/>
      <c r="CP6" s="157"/>
      <c r="CQ6" s="157"/>
      <c r="CR6" s="157"/>
      <c r="CS6" s="157"/>
      <c r="CT6" s="158"/>
      <c r="CU6" s="156" t="s">
        <v>440</v>
      </c>
      <c r="CV6" s="157"/>
      <c r="CW6" s="157"/>
      <c r="CX6" s="157"/>
      <c r="CY6" s="157"/>
      <c r="CZ6" s="157"/>
      <c r="DA6" s="157"/>
      <c r="DB6" s="158"/>
      <c r="DC6" s="156" t="s">
        <v>442</v>
      </c>
      <c r="DD6" s="157"/>
      <c r="DE6" s="157"/>
      <c r="DF6" s="157"/>
      <c r="DG6" s="157"/>
      <c r="DH6" s="157"/>
      <c r="DI6" s="157"/>
      <c r="DJ6" s="158"/>
      <c r="DK6" s="156" t="s">
        <v>445</v>
      </c>
      <c r="DL6" s="157"/>
      <c r="DM6" s="157"/>
      <c r="DN6" s="157"/>
      <c r="DO6" s="157"/>
      <c r="DP6" s="157"/>
      <c r="DQ6" s="157"/>
      <c r="DR6" s="158"/>
      <c r="DS6" s="156" t="s">
        <v>446</v>
      </c>
      <c r="DT6" s="157"/>
      <c r="DU6" s="157"/>
      <c r="DV6" s="157"/>
      <c r="DW6" s="157"/>
      <c r="DX6" s="157"/>
      <c r="DY6" s="157"/>
      <c r="DZ6" s="158"/>
      <c r="EA6" s="156" t="s">
        <v>448</v>
      </c>
      <c r="EB6" s="157"/>
      <c r="EC6" s="157"/>
      <c r="ED6" s="157"/>
      <c r="EE6" s="157"/>
      <c r="EF6" s="157"/>
      <c r="EG6" s="157"/>
      <c r="EH6" s="158"/>
      <c r="EI6" s="156" t="s">
        <v>450</v>
      </c>
      <c r="EJ6" s="157"/>
      <c r="EK6" s="157"/>
      <c r="EL6" s="157"/>
      <c r="EM6" s="157"/>
      <c r="EN6" s="157"/>
      <c r="EO6" s="157"/>
      <c r="EP6" s="158"/>
      <c r="EQ6" s="156" t="s">
        <v>452</v>
      </c>
      <c r="ER6" s="157"/>
      <c r="ES6" s="157"/>
      <c r="ET6" s="157"/>
      <c r="EU6" s="157"/>
      <c r="EV6" s="157"/>
      <c r="EW6" s="157"/>
      <c r="EX6" s="158"/>
      <c r="EY6" s="156" t="s">
        <v>454</v>
      </c>
      <c r="EZ6" s="157"/>
      <c r="FA6" s="157"/>
      <c r="FB6" s="157"/>
      <c r="FC6" s="157"/>
      <c r="FD6" s="157"/>
      <c r="FE6" s="157"/>
      <c r="FF6" s="158"/>
      <c r="FG6" s="156" t="s">
        <v>458</v>
      </c>
      <c r="FH6" s="157"/>
      <c r="FI6" s="157"/>
      <c r="FJ6" s="157"/>
      <c r="FK6" s="157"/>
      <c r="FL6" s="157"/>
      <c r="FM6" s="157"/>
      <c r="FN6" s="158"/>
      <c r="FO6" s="156" t="s">
        <v>460</v>
      </c>
      <c r="FP6" s="157"/>
      <c r="FQ6" s="157"/>
      <c r="FR6" s="157"/>
      <c r="FS6" s="157"/>
      <c r="FT6" s="157"/>
      <c r="FU6" s="157"/>
      <c r="FV6" s="158"/>
      <c r="FW6" s="156" t="s">
        <v>463</v>
      </c>
      <c r="FX6" s="157"/>
      <c r="FY6" s="157"/>
      <c r="FZ6" s="157"/>
      <c r="GA6" s="157"/>
      <c r="GB6" s="157"/>
      <c r="GC6" s="157"/>
      <c r="GD6" s="158"/>
      <c r="GE6" s="156" t="s">
        <v>523</v>
      </c>
      <c r="GF6" s="157"/>
      <c r="GG6" s="157"/>
      <c r="GH6" s="157"/>
      <c r="GI6" s="157"/>
      <c r="GJ6" s="157"/>
      <c r="GK6" s="157"/>
      <c r="GL6" s="158"/>
      <c r="GM6" s="156" t="s">
        <v>467</v>
      </c>
      <c r="GN6" s="157"/>
      <c r="GO6" s="157"/>
      <c r="GP6" s="157"/>
      <c r="GQ6" s="157"/>
      <c r="GR6" s="157"/>
      <c r="GS6" s="157"/>
      <c r="GT6" s="158"/>
      <c r="GU6" s="156" t="s">
        <v>469</v>
      </c>
      <c r="GV6" s="157"/>
      <c r="GW6" s="157"/>
      <c r="GX6" s="157"/>
      <c r="GY6" s="157"/>
      <c r="GZ6" s="157"/>
      <c r="HA6" s="157"/>
      <c r="HB6" s="158"/>
      <c r="HC6" s="156" t="s">
        <v>471</v>
      </c>
      <c r="HD6" s="157"/>
      <c r="HE6" s="157"/>
      <c r="HF6" s="157"/>
      <c r="HG6" s="157"/>
      <c r="HH6" s="157"/>
      <c r="HI6" s="157"/>
      <c r="HJ6" s="158"/>
      <c r="HK6" s="156" t="s">
        <v>473</v>
      </c>
      <c r="HL6" s="157"/>
      <c r="HM6" s="157"/>
      <c r="HN6" s="157"/>
      <c r="HO6" s="157"/>
      <c r="HP6" s="157"/>
      <c r="HQ6" s="157"/>
      <c r="HR6" s="158"/>
      <c r="HS6" s="156" t="s">
        <v>475</v>
      </c>
      <c r="HT6" s="157"/>
      <c r="HU6" s="157"/>
      <c r="HV6" s="157"/>
      <c r="HW6" s="157"/>
      <c r="HX6" s="157"/>
      <c r="HY6" s="157"/>
      <c r="HZ6" s="158"/>
      <c r="IA6" s="156" t="s">
        <v>477</v>
      </c>
      <c r="IB6" s="157"/>
      <c r="IC6" s="157"/>
      <c r="ID6" s="157"/>
      <c r="IE6" s="157"/>
      <c r="IF6" s="157"/>
      <c r="IG6" s="157"/>
      <c r="IH6" s="158"/>
      <c r="II6" s="156" t="s">
        <v>479</v>
      </c>
      <c r="IJ6" s="157"/>
      <c r="IK6" s="157"/>
      <c r="IL6" s="157"/>
      <c r="IM6" s="157"/>
      <c r="IN6" s="157"/>
      <c r="IO6" s="157"/>
      <c r="IP6" s="158"/>
      <c r="IQ6" s="156" t="s">
        <v>481</v>
      </c>
      <c r="IR6" s="157"/>
      <c r="IS6" s="157"/>
      <c r="IT6" s="157"/>
      <c r="IU6" s="157"/>
      <c r="IV6" s="157"/>
      <c r="IW6" s="157"/>
      <c r="IX6" s="158"/>
      <c r="IY6" s="156" t="s">
        <v>483</v>
      </c>
      <c r="IZ6" s="157"/>
      <c r="JA6" s="157"/>
      <c r="JB6" s="157"/>
      <c r="JC6" s="157"/>
      <c r="JD6" s="157"/>
      <c r="JE6" s="157"/>
      <c r="JF6" s="158"/>
      <c r="JG6" s="156" t="s">
        <v>485</v>
      </c>
      <c r="JH6" s="157"/>
      <c r="JI6" s="157"/>
      <c r="JJ6" s="157"/>
      <c r="JK6" s="157"/>
      <c r="JL6" s="157"/>
      <c r="JM6" s="157"/>
      <c r="JN6" s="158"/>
      <c r="JO6" s="156" t="s">
        <v>488</v>
      </c>
      <c r="JP6" s="157"/>
      <c r="JQ6" s="157"/>
      <c r="JR6" s="157"/>
      <c r="JS6" s="157"/>
      <c r="JT6" s="157"/>
      <c r="JU6" s="157"/>
      <c r="JV6" s="158"/>
      <c r="JW6" s="156" t="s">
        <v>489</v>
      </c>
      <c r="JX6" s="157"/>
      <c r="JY6" s="157"/>
      <c r="JZ6" s="157"/>
      <c r="KA6" s="157"/>
      <c r="KB6" s="157"/>
      <c r="KC6" s="157"/>
      <c r="KD6" s="158"/>
      <c r="KE6" s="156" t="s">
        <v>516</v>
      </c>
      <c r="KF6" s="157"/>
      <c r="KG6" s="157"/>
      <c r="KH6" s="157"/>
      <c r="KI6" s="157"/>
      <c r="KJ6" s="157"/>
      <c r="KK6" s="157"/>
      <c r="KL6" s="158"/>
      <c r="KM6" s="156" t="s">
        <v>517</v>
      </c>
      <c r="KN6" s="157"/>
      <c r="KO6" s="157"/>
      <c r="KP6" s="157"/>
      <c r="KQ6" s="157"/>
      <c r="KR6" s="157"/>
      <c r="KS6" s="157"/>
      <c r="KT6" s="158"/>
      <c r="KU6" s="156" t="s">
        <v>518</v>
      </c>
      <c r="KV6" s="157"/>
      <c r="KW6" s="157"/>
      <c r="KX6" s="157"/>
      <c r="KY6" s="157"/>
      <c r="KZ6" s="157"/>
      <c r="LA6" s="157"/>
      <c r="LB6" s="158"/>
      <c r="LC6" s="156" t="s">
        <v>519</v>
      </c>
      <c r="LD6" s="157"/>
      <c r="LE6" s="157"/>
      <c r="LF6" s="157"/>
      <c r="LG6" s="157"/>
      <c r="LH6" s="157"/>
      <c r="LI6" s="157"/>
      <c r="LJ6" s="158"/>
      <c r="LK6" s="156" t="s">
        <v>520</v>
      </c>
      <c r="LL6" s="157"/>
      <c r="LM6" s="157"/>
      <c r="LN6" s="157"/>
      <c r="LO6" s="157"/>
      <c r="LP6" s="157"/>
      <c r="LQ6" s="157"/>
      <c r="LR6" s="158"/>
      <c r="LS6" s="156" t="s">
        <v>521</v>
      </c>
      <c r="LT6" s="157"/>
      <c r="LU6" s="157"/>
      <c r="LV6" s="157"/>
      <c r="LW6" s="157"/>
      <c r="LX6" s="157"/>
      <c r="LY6" s="157"/>
      <c r="LZ6" s="158"/>
      <c r="MA6" s="156" t="s">
        <v>522</v>
      </c>
      <c r="MB6" s="157"/>
      <c r="MC6" s="157"/>
      <c r="MD6" s="157"/>
      <c r="ME6" s="157"/>
      <c r="MF6" s="157"/>
      <c r="MG6" s="157"/>
      <c r="MH6" s="158"/>
      <c r="MI6" s="156" t="s">
        <v>524</v>
      </c>
      <c r="MJ6" s="157"/>
      <c r="MK6" s="157"/>
      <c r="ML6" s="157"/>
      <c r="MM6" s="157"/>
      <c r="MN6" s="157"/>
      <c r="MO6" s="157"/>
      <c r="MP6" s="158"/>
      <c r="MQ6" s="156" t="s">
        <v>501</v>
      </c>
      <c r="MR6" s="157"/>
      <c r="MS6" s="157"/>
      <c r="MT6" s="157"/>
      <c r="MU6" s="157"/>
      <c r="MV6" s="157"/>
      <c r="MW6" s="157"/>
      <c r="MX6" s="158"/>
      <c r="MY6" s="156" t="s">
        <v>502</v>
      </c>
      <c r="MZ6" s="157"/>
      <c r="NA6" s="157"/>
      <c r="NB6" s="157"/>
      <c r="NC6" s="157"/>
      <c r="ND6" s="157"/>
      <c r="NE6" s="157"/>
      <c r="NF6" s="158"/>
      <c r="NG6" s="156" t="s">
        <v>503</v>
      </c>
      <c r="NH6" s="157"/>
      <c r="NI6" s="157"/>
      <c r="NJ6" s="157"/>
      <c r="NK6" s="157"/>
      <c r="NL6" s="157"/>
      <c r="NM6" s="157"/>
      <c r="NN6" s="158"/>
      <c r="NO6" s="156" t="s">
        <v>504</v>
      </c>
      <c r="NP6" s="157"/>
      <c r="NQ6" s="157"/>
      <c r="NR6" s="157"/>
      <c r="NS6" s="157"/>
      <c r="NT6" s="157"/>
      <c r="NU6" s="157"/>
      <c r="NV6" s="158"/>
      <c r="NW6" s="156" t="s">
        <v>505</v>
      </c>
      <c r="NX6" s="157"/>
      <c r="NY6" s="157"/>
      <c r="NZ6" s="157"/>
      <c r="OA6" s="157"/>
      <c r="OB6" s="157"/>
      <c r="OC6" s="157"/>
      <c r="OD6" s="158"/>
      <c r="OE6" s="156" t="s">
        <v>506</v>
      </c>
      <c r="OF6" s="157"/>
      <c r="OG6" s="157"/>
      <c r="OH6" s="157"/>
      <c r="OI6" s="157"/>
      <c r="OJ6" s="157"/>
      <c r="OK6" s="157"/>
      <c r="OL6" s="158"/>
      <c r="OM6" s="156" t="s">
        <v>507</v>
      </c>
      <c r="ON6" s="157"/>
      <c r="OO6" s="157"/>
      <c r="OP6" s="157"/>
      <c r="OQ6" s="157"/>
      <c r="OR6" s="157"/>
      <c r="OS6" s="157"/>
      <c r="OT6" s="158"/>
      <c r="OU6" s="156" t="s">
        <v>508</v>
      </c>
      <c r="OV6" s="157"/>
      <c r="OW6" s="157"/>
      <c r="OX6" s="157"/>
      <c r="OY6" s="157"/>
      <c r="OZ6" s="157"/>
      <c r="PA6" s="157"/>
      <c r="PB6" s="158"/>
      <c r="PC6" s="156" t="s">
        <v>509</v>
      </c>
      <c r="PD6" s="157"/>
      <c r="PE6" s="157"/>
      <c r="PF6" s="157"/>
      <c r="PG6" s="157"/>
      <c r="PH6" s="157"/>
      <c r="PI6" s="157"/>
      <c r="PJ6" s="158"/>
    </row>
    <row r="7" spans="1:426" s="22" customFormat="1" ht="31.5" customHeight="1" x14ac:dyDescent="0.25">
      <c r="A7" s="149" t="s">
        <v>512</v>
      </c>
      <c r="B7" s="163"/>
      <c r="C7" s="34" t="s">
        <v>9</v>
      </c>
      <c r="D7" s="23" t="s">
        <v>8</v>
      </c>
      <c r="E7" s="33" t="s">
        <v>339</v>
      </c>
      <c r="F7" s="24" t="s">
        <v>72</v>
      </c>
      <c r="G7" s="33" t="s">
        <v>76</v>
      </c>
      <c r="H7" s="23" t="s">
        <v>74</v>
      </c>
      <c r="I7" s="33" t="s">
        <v>75</v>
      </c>
      <c r="J7" s="23" t="s">
        <v>68</v>
      </c>
      <c r="K7" s="34" t="s">
        <v>9</v>
      </c>
      <c r="L7" s="23" t="s">
        <v>8</v>
      </c>
      <c r="M7" s="33" t="s">
        <v>339</v>
      </c>
      <c r="N7" s="24" t="s">
        <v>72</v>
      </c>
      <c r="O7" s="33" t="s">
        <v>76</v>
      </c>
      <c r="P7" s="23" t="s">
        <v>74</v>
      </c>
      <c r="Q7" s="33" t="s">
        <v>75</v>
      </c>
      <c r="R7" s="23" t="s">
        <v>68</v>
      </c>
      <c r="S7" s="34" t="s">
        <v>9</v>
      </c>
      <c r="T7" s="23" t="s">
        <v>8</v>
      </c>
      <c r="U7" s="33" t="s">
        <v>339</v>
      </c>
      <c r="V7" s="24" t="s">
        <v>72</v>
      </c>
      <c r="W7" s="33" t="s">
        <v>76</v>
      </c>
      <c r="X7" s="23" t="s">
        <v>74</v>
      </c>
      <c r="Y7" s="33" t="s">
        <v>75</v>
      </c>
      <c r="Z7" s="23" t="s">
        <v>68</v>
      </c>
      <c r="AA7" s="34" t="s">
        <v>9</v>
      </c>
      <c r="AB7" s="23" t="s">
        <v>8</v>
      </c>
      <c r="AC7" s="33" t="s">
        <v>339</v>
      </c>
      <c r="AD7" s="24" t="s">
        <v>72</v>
      </c>
      <c r="AE7" s="33" t="s">
        <v>76</v>
      </c>
      <c r="AF7" s="23" t="s">
        <v>74</v>
      </c>
      <c r="AG7" s="33" t="s">
        <v>75</v>
      </c>
      <c r="AH7" s="23" t="s">
        <v>68</v>
      </c>
      <c r="AI7" s="34" t="s">
        <v>9</v>
      </c>
      <c r="AJ7" s="23" t="s">
        <v>8</v>
      </c>
      <c r="AK7" s="33" t="s">
        <v>339</v>
      </c>
      <c r="AL7" s="24" t="s">
        <v>72</v>
      </c>
      <c r="AM7" s="33" t="s">
        <v>76</v>
      </c>
      <c r="AN7" s="23" t="s">
        <v>74</v>
      </c>
      <c r="AO7" s="33" t="s">
        <v>75</v>
      </c>
      <c r="AP7" s="23" t="s">
        <v>68</v>
      </c>
      <c r="AQ7" s="34" t="s">
        <v>9</v>
      </c>
      <c r="AR7" s="23" t="s">
        <v>8</v>
      </c>
      <c r="AS7" s="33" t="s">
        <v>339</v>
      </c>
      <c r="AT7" s="24" t="s">
        <v>72</v>
      </c>
      <c r="AU7" s="33" t="s">
        <v>76</v>
      </c>
      <c r="AV7" s="23" t="s">
        <v>74</v>
      </c>
      <c r="AW7" s="33" t="s">
        <v>75</v>
      </c>
      <c r="AX7" s="23" t="s">
        <v>68</v>
      </c>
      <c r="AY7" s="34" t="s">
        <v>9</v>
      </c>
      <c r="AZ7" s="23" t="s">
        <v>8</v>
      </c>
      <c r="BA7" s="33" t="s">
        <v>339</v>
      </c>
      <c r="BB7" s="24" t="s">
        <v>72</v>
      </c>
      <c r="BC7" s="33" t="s">
        <v>76</v>
      </c>
      <c r="BD7" s="23" t="s">
        <v>74</v>
      </c>
      <c r="BE7" s="33" t="s">
        <v>75</v>
      </c>
      <c r="BF7" s="23" t="s">
        <v>68</v>
      </c>
      <c r="BG7" s="34" t="s">
        <v>9</v>
      </c>
      <c r="BH7" s="23" t="s">
        <v>8</v>
      </c>
      <c r="BI7" s="33" t="s">
        <v>339</v>
      </c>
      <c r="BJ7" s="24" t="s">
        <v>72</v>
      </c>
      <c r="BK7" s="33" t="s">
        <v>76</v>
      </c>
      <c r="BL7" s="23" t="s">
        <v>74</v>
      </c>
      <c r="BM7" s="33" t="s">
        <v>75</v>
      </c>
      <c r="BN7" s="23" t="s">
        <v>68</v>
      </c>
      <c r="BO7" s="34" t="s">
        <v>9</v>
      </c>
      <c r="BP7" s="23" t="s">
        <v>8</v>
      </c>
      <c r="BQ7" s="33" t="s">
        <v>339</v>
      </c>
      <c r="BR7" s="24" t="s">
        <v>72</v>
      </c>
      <c r="BS7" s="33" t="s">
        <v>76</v>
      </c>
      <c r="BT7" s="23" t="s">
        <v>74</v>
      </c>
      <c r="BU7" s="33" t="s">
        <v>75</v>
      </c>
      <c r="BV7" s="23" t="s">
        <v>68</v>
      </c>
      <c r="BW7" s="34" t="s">
        <v>9</v>
      </c>
      <c r="BX7" s="23" t="s">
        <v>8</v>
      </c>
      <c r="BY7" s="33" t="s">
        <v>339</v>
      </c>
      <c r="BZ7" s="24" t="s">
        <v>72</v>
      </c>
      <c r="CA7" s="33" t="s">
        <v>76</v>
      </c>
      <c r="CB7" s="23" t="s">
        <v>74</v>
      </c>
      <c r="CC7" s="33" t="s">
        <v>75</v>
      </c>
      <c r="CD7" s="23" t="s">
        <v>68</v>
      </c>
      <c r="CE7" s="34" t="s">
        <v>9</v>
      </c>
      <c r="CF7" s="23" t="s">
        <v>8</v>
      </c>
      <c r="CG7" s="33" t="s">
        <v>339</v>
      </c>
      <c r="CH7" s="24" t="s">
        <v>72</v>
      </c>
      <c r="CI7" s="33" t="s">
        <v>76</v>
      </c>
      <c r="CJ7" s="23" t="s">
        <v>74</v>
      </c>
      <c r="CK7" s="33" t="s">
        <v>75</v>
      </c>
      <c r="CL7" s="23" t="s">
        <v>68</v>
      </c>
      <c r="CM7" s="34" t="s">
        <v>9</v>
      </c>
      <c r="CN7" s="23" t="s">
        <v>8</v>
      </c>
      <c r="CO7" s="33" t="s">
        <v>339</v>
      </c>
      <c r="CP7" s="24" t="s">
        <v>72</v>
      </c>
      <c r="CQ7" s="33" t="s">
        <v>76</v>
      </c>
      <c r="CR7" s="23" t="s">
        <v>74</v>
      </c>
      <c r="CS7" s="33" t="s">
        <v>75</v>
      </c>
      <c r="CT7" s="23" t="s">
        <v>68</v>
      </c>
      <c r="CU7" s="34" t="s">
        <v>9</v>
      </c>
      <c r="CV7" s="23" t="s">
        <v>8</v>
      </c>
      <c r="CW7" s="33" t="s">
        <v>339</v>
      </c>
      <c r="CX7" s="24" t="s">
        <v>72</v>
      </c>
      <c r="CY7" s="33" t="s">
        <v>76</v>
      </c>
      <c r="CZ7" s="23" t="s">
        <v>74</v>
      </c>
      <c r="DA7" s="33" t="s">
        <v>75</v>
      </c>
      <c r="DB7" s="23" t="s">
        <v>68</v>
      </c>
      <c r="DC7" s="34" t="s">
        <v>9</v>
      </c>
      <c r="DD7" s="23" t="s">
        <v>8</v>
      </c>
      <c r="DE7" s="33" t="s">
        <v>339</v>
      </c>
      <c r="DF7" s="24" t="s">
        <v>72</v>
      </c>
      <c r="DG7" s="33" t="s">
        <v>76</v>
      </c>
      <c r="DH7" s="23" t="s">
        <v>74</v>
      </c>
      <c r="DI7" s="33" t="s">
        <v>75</v>
      </c>
      <c r="DJ7" s="23" t="s">
        <v>68</v>
      </c>
      <c r="DK7" s="34" t="s">
        <v>9</v>
      </c>
      <c r="DL7" s="23" t="s">
        <v>8</v>
      </c>
      <c r="DM7" s="33" t="s">
        <v>339</v>
      </c>
      <c r="DN7" s="24" t="s">
        <v>72</v>
      </c>
      <c r="DO7" s="33" t="s">
        <v>76</v>
      </c>
      <c r="DP7" s="23" t="s">
        <v>74</v>
      </c>
      <c r="DQ7" s="33" t="s">
        <v>75</v>
      </c>
      <c r="DR7" s="23" t="s">
        <v>68</v>
      </c>
      <c r="DS7" s="34" t="s">
        <v>9</v>
      </c>
      <c r="DT7" s="23" t="s">
        <v>8</v>
      </c>
      <c r="DU7" s="33" t="s">
        <v>339</v>
      </c>
      <c r="DV7" s="24" t="s">
        <v>72</v>
      </c>
      <c r="DW7" s="33" t="s">
        <v>76</v>
      </c>
      <c r="DX7" s="23" t="s">
        <v>74</v>
      </c>
      <c r="DY7" s="33" t="s">
        <v>75</v>
      </c>
      <c r="DZ7" s="23" t="s">
        <v>68</v>
      </c>
      <c r="EA7" s="34" t="s">
        <v>9</v>
      </c>
      <c r="EB7" s="23" t="s">
        <v>8</v>
      </c>
      <c r="EC7" s="33" t="s">
        <v>339</v>
      </c>
      <c r="ED7" s="24" t="s">
        <v>72</v>
      </c>
      <c r="EE7" s="33" t="s">
        <v>76</v>
      </c>
      <c r="EF7" s="23" t="s">
        <v>74</v>
      </c>
      <c r="EG7" s="33" t="s">
        <v>75</v>
      </c>
      <c r="EH7" s="23" t="s">
        <v>68</v>
      </c>
      <c r="EI7" s="34" t="s">
        <v>9</v>
      </c>
      <c r="EJ7" s="23" t="s">
        <v>8</v>
      </c>
      <c r="EK7" s="33" t="s">
        <v>339</v>
      </c>
      <c r="EL7" s="24" t="s">
        <v>72</v>
      </c>
      <c r="EM7" s="33" t="s">
        <v>76</v>
      </c>
      <c r="EN7" s="23" t="s">
        <v>74</v>
      </c>
      <c r="EO7" s="33" t="s">
        <v>75</v>
      </c>
      <c r="EP7" s="23" t="s">
        <v>68</v>
      </c>
      <c r="EQ7" s="34" t="s">
        <v>9</v>
      </c>
      <c r="ER7" s="23" t="s">
        <v>8</v>
      </c>
      <c r="ES7" s="33" t="s">
        <v>339</v>
      </c>
      <c r="ET7" s="24" t="s">
        <v>72</v>
      </c>
      <c r="EU7" s="33" t="s">
        <v>76</v>
      </c>
      <c r="EV7" s="23" t="s">
        <v>74</v>
      </c>
      <c r="EW7" s="33" t="s">
        <v>75</v>
      </c>
      <c r="EX7" s="23" t="s">
        <v>68</v>
      </c>
      <c r="EY7" s="34" t="s">
        <v>9</v>
      </c>
      <c r="EZ7" s="23" t="s">
        <v>8</v>
      </c>
      <c r="FA7" s="33" t="s">
        <v>339</v>
      </c>
      <c r="FB7" s="24" t="s">
        <v>72</v>
      </c>
      <c r="FC7" s="33" t="s">
        <v>76</v>
      </c>
      <c r="FD7" s="23" t="s">
        <v>74</v>
      </c>
      <c r="FE7" s="33" t="s">
        <v>75</v>
      </c>
      <c r="FF7" s="23" t="s">
        <v>68</v>
      </c>
      <c r="FG7" s="34" t="s">
        <v>9</v>
      </c>
      <c r="FH7" s="23" t="s">
        <v>8</v>
      </c>
      <c r="FI7" s="33" t="s">
        <v>339</v>
      </c>
      <c r="FJ7" s="24" t="s">
        <v>72</v>
      </c>
      <c r="FK7" s="33" t="s">
        <v>76</v>
      </c>
      <c r="FL7" s="23" t="s">
        <v>74</v>
      </c>
      <c r="FM7" s="33" t="s">
        <v>75</v>
      </c>
      <c r="FN7" s="23" t="s">
        <v>68</v>
      </c>
      <c r="FO7" s="34" t="s">
        <v>9</v>
      </c>
      <c r="FP7" s="23" t="s">
        <v>8</v>
      </c>
      <c r="FQ7" s="33" t="s">
        <v>339</v>
      </c>
      <c r="FR7" s="24" t="s">
        <v>72</v>
      </c>
      <c r="FS7" s="33" t="s">
        <v>76</v>
      </c>
      <c r="FT7" s="23" t="s">
        <v>74</v>
      </c>
      <c r="FU7" s="33" t="s">
        <v>75</v>
      </c>
      <c r="FV7" s="23" t="s">
        <v>68</v>
      </c>
      <c r="FW7" s="34" t="s">
        <v>9</v>
      </c>
      <c r="FX7" s="23" t="s">
        <v>8</v>
      </c>
      <c r="FY7" s="33" t="s">
        <v>339</v>
      </c>
      <c r="FZ7" s="24" t="s">
        <v>72</v>
      </c>
      <c r="GA7" s="33" t="s">
        <v>76</v>
      </c>
      <c r="GB7" s="23" t="s">
        <v>74</v>
      </c>
      <c r="GC7" s="33" t="s">
        <v>75</v>
      </c>
      <c r="GD7" s="23" t="s">
        <v>68</v>
      </c>
      <c r="GE7" s="34" t="s">
        <v>9</v>
      </c>
      <c r="GF7" s="23" t="s">
        <v>8</v>
      </c>
      <c r="GG7" s="33" t="s">
        <v>339</v>
      </c>
      <c r="GH7" s="24" t="s">
        <v>72</v>
      </c>
      <c r="GI7" s="33" t="s">
        <v>76</v>
      </c>
      <c r="GJ7" s="23" t="s">
        <v>74</v>
      </c>
      <c r="GK7" s="33" t="s">
        <v>75</v>
      </c>
      <c r="GL7" s="23" t="s">
        <v>68</v>
      </c>
      <c r="GM7" s="34" t="s">
        <v>9</v>
      </c>
      <c r="GN7" s="23" t="s">
        <v>8</v>
      </c>
      <c r="GO7" s="33" t="s">
        <v>339</v>
      </c>
      <c r="GP7" s="24" t="s">
        <v>72</v>
      </c>
      <c r="GQ7" s="33" t="s">
        <v>76</v>
      </c>
      <c r="GR7" s="23" t="s">
        <v>74</v>
      </c>
      <c r="GS7" s="33" t="s">
        <v>75</v>
      </c>
      <c r="GT7" s="23" t="s">
        <v>68</v>
      </c>
      <c r="GU7" s="34" t="s">
        <v>9</v>
      </c>
      <c r="GV7" s="23" t="s">
        <v>8</v>
      </c>
      <c r="GW7" s="33" t="s">
        <v>339</v>
      </c>
      <c r="GX7" s="24" t="s">
        <v>72</v>
      </c>
      <c r="GY7" s="33" t="s">
        <v>76</v>
      </c>
      <c r="GZ7" s="23" t="s">
        <v>74</v>
      </c>
      <c r="HA7" s="33" t="s">
        <v>75</v>
      </c>
      <c r="HB7" s="23" t="s">
        <v>68</v>
      </c>
      <c r="HC7" s="34" t="s">
        <v>9</v>
      </c>
      <c r="HD7" s="23" t="s">
        <v>8</v>
      </c>
      <c r="HE7" s="33" t="s">
        <v>339</v>
      </c>
      <c r="HF7" s="24" t="s">
        <v>72</v>
      </c>
      <c r="HG7" s="33" t="s">
        <v>76</v>
      </c>
      <c r="HH7" s="23" t="s">
        <v>74</v>
      </c>
      <c r="HI7" s="33" t="s">
        <v>75</v>
      </c>
      <c r="HJ7" s="23" t="s">
        <v>68</v>
      </c>
      <c r="HK7" s="34" t="s">
        <v>9</v>
      </c>
      <c r="HL7" s="23" t="s">
        <v>8</v>
      </c>
      <c r="HM7" s="33" t="s">
        <v>339</v>
      </c>
      <c r="HN7" s="24" t="s">
        <v>72</v>
      </c>
      <c r="HO7" s="33" t="s">
        <v>76</v>
      </c>
      <c r="HP7" s="23" t="s">
        <v>74</v>
      </c>
      <c r="HQ7" s="33" t="s">
        <v>75</v>
      </c>
      <c r="HR7" s="23" t="s">
        <v>68</v>
      </c>
      <c r="HS7" s="34" t="s">
        <v>9</v>
      </c>
      <c r="HT7" s="23" t="s">
        <v>8</v>
      </c>
      <c r="HU7" s="33" t="s">
        <v>339</v>
      </c>
      <c r="HV7" s="24" t="s">
        <v>72</v>
      </c>
      <c r="HW7" s="33" t="s">
        <v>76</v>
      </c>
      <c r="HX7" s="23" t="s">
        <v>74</v>
      </c>
      <c r="HY7" s="33" t="s">
        <v>75</v>
      </c>
      <c r="HZ7" s="23" t="s">
        <v>68</v>
      </c>
      <c r="IA7" s="34" t="s">
        <v>9</v>
      </c>
      <c r="IB7" s="23" t="s">
        <v>8</v>
      </c>
      <c r="IC7" s="33" t="s">
        <v>339</v>
      </c>
      <c r="ID7" s="24" t="s">
        <v>72</v>
      </c>
      <c r="IE7" s="33" t="s">
        <v>76</v>
      </c>
      <c r="IF7" s="23" t="s">
        <v>74</v>
      </c>
      <c r="IG7" s="33" t="s">
        <v>75</v>
      </c>
      <c r="IH7" s="23" t="s">
        <v>68</v>
      </c>
      <c r="II7" s="34" t="s">
        <v>9</v>
      </c>
      <c r="IJ7" s="23" t="s">
        <v>8</v>
      </c>
      <c r="IK7" s="33" t="s">
        <v>339</v>
      </c>
      <c r="IL7" s="24" t="s">
        <v>72</v>
      </c>
      <c r="IM7" s="33" t="s">
        <v>76</v>
      </c>
      <c r="IN7" s="23" t="s">
        <v>74</v>
      </c>
      <c r="IO7" s="33" t="s">
        <v>75</v>
      </c>
      <c r="IP7" s="23" t="s">
        <v>68</v>
      </c>
      <c r="IQ7" s="34" t="s">
        <v>9</v>
      </c>
      <c r="IR7" s="23" t="s">
        <v>8</v>
      </c>
      <c r="IS7" s="33" t="s">
        <v>339</v>
      </c>
      <c r="IT7" s="24" t="s">
        <v>72</v>
      </c>
      <c r="IU7" s="33" t="s">
        <v>76</v>
      </c>
      <c r="IV7" s="23" t="s">
        <v>74</v>
      </c>
      <c r="IW7" s="33" t="s">
        <v>75</v>
      </c>
      <c r="IX7" s="23" t="s">
        <v>68</v>
      </c>
      <c r="IY7" s="34" t="s">
        <v>9</v>
      </c>
      <c r="IZ7" s="23" t="s">
        <v>8</v>
      </c>
      <c r="JA7" s="33" t="s">
        <v>339</v>
      </c>
      <c r="JB7" s="24" t="s">
        <v>72</v>
      </c>
      <c r="JC7" s="33" t="s">
        <v>76</v>
      </c>
      <c r="JD7" s="23" t="s">
        <v>74</v>
      </c>
      <c r="JE7" s="33" t="s">
        <v>75</v>
      </c>
      <c r="JF7" s="23" t="s">
        <v>68</v>
      </c>
      <c r="JG7" s="34" t="s">
        <v>9</v>
      </c>
      <c r="JH7" s="23" t="s">
        <v>8</v>
      </c>
      <c r="JI7" s="33" t="s">
        <v>339</v>
      </c>
      <c r="JJ7" s="24" t="s">
        <v>72</v>
      </c>
      <c r="JK7" s="33" t="s">
        <v>76</v>
      </c>
      <c r="JL7" s="23" t="s">
        <v>74</v>
      </c>
      <c r="JM7" s="33" t="s">
        <v>75</v>
      </c>
      <c r="JN7" s="23" t="s">
        <v>68</v>
      </c>
      <c r="JO7" s="34" t="s">
        <v>9</v>
      </c>
      <c r="JP7" s="23" t="s">
        <v>8</v>
      </c>
      <c r="JQ7" s="33" t="s">
        <v>339</v>
      </c>
      <c r="JR7" s="24" t="s">
        <v>72</v>
      </c>
      <c r="JS7" s="33" t="s">
        <v>76</v>
      </c>
      <c r="JT7" s="23" t="s">
        <v>74</v>
      </c>
      <c r="JU7" s="33" t="s">
        <v>75</v>
      </c>
      <c r="JV7" s="23" t="s">
        <v>68</v>
      </c>
      <c r="JW7" s="34" t="s">
        <v>9</v>
      </c>
      <c r="JX7" s="23" t="s">
        <v>8</v>
      </c>
      <c r="JY7" s="33" t="s">
        <v>339</v>
      </c>
      <c r="JZ7" s="24" t="s">
        <v>72</v>
      </c>
      <c r="KA7" s="33" t="s">
        <v>76</v>
      </c>
      <c r="KB7" s="23" t="s">
        <v>74</v>
      </c>
      <c r="KC7" s="33" t="s">
        <v>75</v>
      </c>
      <c r="KD7" s="23" t="s">
        <v>68</v>
      </c>
      <c r="KE7" s="34" t="s">
        <v>9</v>
      </c>
      <c r="KF7" s="23" t="s">
        <v>8</v>
      </c>
      <c r="KG7" s="33" t="s">
        <v>339</v>
      </c>
      <c r="KH7" s="24" t="s">
        <v>72</v>
      </c>
      <c r="KI7" s="33" t="s">
        <v>76</v>
      </c>
      <c r="KJ7" s="23" t="s">
        <v>74</v>
      </c>
      <c r="KK7" s="33" t="s">
        <v>75</v>
      </c>
      <c r="KL7" s="23" t="s">
        <v>68</v>
      </c>
      <c r="KM7" s="34" t="s">
        <v>9</v>
      </c>
      <c r="KN7" s="23" t="s">
        <v>8</v>
      </c>
      <c r="KO7" s="33" t="s">
        <v>339</v>
      </c>
      <c r="KP7" s="24" t="s">
        <v>72</v>
      </c>
      <c r="KQ7" s="33" t="s">
        <v>76</v>
      </c>
      <c r="KR7" s="23" t="s">
        <v>74</v>
      </c>
      <c r="KS7" s="33" t="s">
        <v>75</v>
      </c>
      <c r="KT7" s="23" t="s">
        <v>68</v>
      </c>
      <c r="KU7" s="34" t="s">
        <v>9</v>
      </c>
      <c r="KV7" s="23" t="s">
        <v>8</v>
      </c>
      <c r="KW7" s="33" t="s">
        <v>339</v>
      </c>
      <c r="KX7" s="24" t="s">
        <v>72</v>
      </c>
      <c r="KY7" s="33" t="s">
        <v>76</v>
      </c>
      <c r="KZ7" s="23" t="s">
        <v>74</v>
      </c>
      <c r="LA7" s="33" t="s">
        <v>75</v>
      </c>
      <c r="LB7" s="23" t="s">
        <v>68</v>
      </c>
      <c r="LC7" s="34" t="s">
        <v>9</v>
      </c>
      <c r="LD7" s="23" t="s">
        <v>8</v>
      </c>
      <c r="LE7" s="33" t="s">
        <v>339</v>
      </c>
      <c r="LF7" s="24" t="s">
        <v>72</v>
      </c>
      <c r="LG7" s="33" t="s">
        <v>76</v>
      </c>
      <c r="LH7" s="23" t="s">
        <v>74</v>
      </c>
      <c r="LI7" s="33" t="s">
        <v>75</v>
      </c>
      <c r="LJ7" s="23" t="s">
        <v>68</v>
      </c>
      <c r="LK7" s="34" t="s">
        <v>9</v>
      </c>
      <c r="LL7" s="23" t="s">
        <v>8</v>
      </c>
      <c r="LM7" s="33" t="s">
        <v>339</v>
      </c>
      <c r="LN7" s="24" t="s">
        <v>72</v>
      </c>
      <c r="LO7" s="33" t="s">
        <v>76</v>
      </c>
      <c r="LP7" s="23" t="s">
        <v>74</v>
      </c>
      <c r="LQ7" s="33" t="s">
        <v>75</v>
      </c>
      <c r="LR7" s="23" t="s">
        <v>68</v>
      </c>
      <c r="LS7" s="34" t="s">
        <v>9</v>
      </c>
      <c r="LT7" s="23" t="s">
        <v>8</v>
      </c>
      <c r="LU7" s="33" t="s">
        <v>339</v>
      </c>
      <c r="LV7" s="24" t="s">
        <v>72</v>
      </c>
      <c r="LW7" s="33" t="s">
        <v>76</v>
      </c>
      <c r="LX7" s="23" t="s">
        <v>74</v>
      </c>
      <c r="LY7" s="33" t="s">
        <v>75</v>
      </c>
      <c r="LZ7" s="23" t="s">
        <v>68</v>
      </c>
      <c r="MA7" s="34" t="s">
        <v>9</v>
      </c>
      <c r="MB7" s="23" t="s">
        <v>8</v>
      </c>
      <c r="MC7" s="33" t="s">
        <v>339</v>
      </c>
      <c r="MD7" s="24" t="s">
        <v>72</v>
      </c>
      <c r="ME7" s="33" t="s">
        <v>76</v>
      </c>
      <c r="MF7" s="23" t="s">
        <v>74</v>
      </c>
      <c r="MG7" s="33" t="s">
        <v>75</v>
      </c>
      <c r="MH7" s="23" t="s">
        <v>68</v>
      </c>
      <c r="MI7" s="34" t="s">
        <v>9</v>
      </c>
      <c r="MJ7" s="23" t="s">
        <v>8</v>
      </c>
      <c r="MK7" s="33" t="s">
        <v>339</v>
      </c>
      <c r="ML7" s="24" t="s">
        <v>72</v>
      </c>
      <c r="MM7" s="33" t="s">
        <v>76</v>
      </c>
      <c r="MN7" s="23" t="s">
        <v>74</v>
      </c>
      <c r="MO7" s="33" t="s">
        <v>75</v>
      </c>
      <c r="MP7" s="23" t="s">
        <v>68</v>
      </c>
      <c r="MQ7" s="34" t="s">
        <v>9</v>
      </c>
      <c r="MR7" s="23" t="s">
        <v>8</v>
      </c>
      <c r="MS7" s="33" t="s">
        <v>339</v>
      </c>
      <c r="MT7" s="24" t="s">
        <v>72</v>
      </c>
      <c r="MU7" s="33" t="s">
        <v>76</v>
      </c>
      <c r="MV7" s="23" t="s">
        <v>74</v>
      </c>
      <c r="MW7" s="33" t="s">
        <v>75</v>
      </c>
      <c r="MX7" s="23" t="s">
        <v>68</v>
      </c>
      <c r="MY7" s="34" t="s">
        <v>9</v>
      </c>
      <c r="MZ7" s="23" t="s">
        <v>8</v>
      </c>
      <c r="NA7" s="33" t="s">
        <v>339</v>
      </c>
      <c r="NB7" s="24" t="s">
        <v>72</v>
      </c>
      <c r="NC7" s="33" t="s">
        <v>76</v>
      </c>
      <c r="ND7" s="23" t="s">
        <v>74</v>
      </c>
      <c r="NE7" s="33" t="s">
        <v>75</v>
      </c>
      <c r="NF7" s="23" t="s">
        <v>68</v>
      </c>
      <c r="NG7" s="34" t="s">
        <v>9</v>
      </c>
      <c r="NH7" s="23" t="s">
        <v>8</v>
      </c>
      <c r="NI7" s="33" t="s">
        <v>339</v>
      </c>
      <c r="NJ7" s="24" t="s">
        <v>72</v>
      </c>
      <c r="NK7" s="33" t="s">
        <v>76</v>
      </c>
      <c r="NL7" s="23" t="s">
        <v>74</v>
      </c>
      <c r="NM7" s="33" t="s">
        <v>75</v>
      </c>
      <c r="NN7" s="23" t="s">
        <v>68</v>
      </c>
      <c r="NO7" s="34" t="s">
        <v>9</v>
      </c>
      <c r="NP7" s="23" t="s">
        <v>8</v>
      </c>
      <c r="NQ7" s="33" t="s">
        <v>339</v>
      </c>
      <c r="NR7" s="24" t="s">
        <v>72</v>
      </c>
      <c r="NS7" s="33" t="s">
        <v>76</v>
      </c>
      <c r="NT7" s="23" t="s">
        <v>74</v>
      </c>
      <c r="NU7" s="33" t="s">
        <v>75</v>
      </c>
      <c r="NV7" s="23" t="s">
        <v>68</v>
      </c>
      <c r="NW7" s="34" t="s">
        <v>9</v>
      </c>
      <c r="NX7" s="23" t="s">
        <v>8</v>
      </c>
      <c r="NY7" s="33" t="s">
        <v>339</v>
      </c>
      <c r="NZ7" s="24" t="s">
        <v>72</v>
      </c>
      <c r="OA7" s="33" t="s">
        <v>76</v>
      </c>
      <c r="OB7" s="23" t="s">
        <v>74</v>
      </c>
      <c r="OC7" s="33" t="s">
        <v>75</v>
      </c>
      <c r="OD7" s="23" t="s">
        <v>68</v>
      </c>
      <c r="OE7" s="34" t="s">
        <v>9</v>
      </c>
      <c r="OF7" s="23" t="s">
        <v>8</v>
      </c>
      <c r="OG7" s="33" t="s">
        <v>339</v>
      </c>
      <c r="OH7" s="24" t="s">
        <v>72</v>
      </c>
      <c r="OI7" s="33" t="s">
        <v>76</v>
      </c>
      <c r="OJ7" s="23" t="s">
        <v>74</v>
      </c>
      <c r="OK7" s="33" t="s">
        <v>75</v>
      </c>
      <c r="OL7" s="23" t="s">
        <v>68</v>
      </c>
      <c r="OM7" s="34" t="s">
        <v>9</v>
      </c>
      <c r="ON7" s="23" t="s">
        <v>8</v>
      </c>
      <c r="OO7" s="33" t="s">
        <v>339</v>
      </c>
      <c r="OP7" s="24" t="s">
        <v>72</v>
      </c>
      <c r="OQ7" s="33" t="s">
        <v>76</v>
      </c>
      <c r="OR7" s="23" t="s">
        <v>74</v>
      </c>
      <c r="OS7" s="33" t="s">
        <v>75</v>
      </c>
      <c r="OT7" s="23" t="s">
        <v>68</v>
      </c>
      <c r="OU7" s="34" t="s">
        <v>9</v>
      </c>
      <c r="OV7" s="23" t="s">
        <v>8</v>
      </c>
      <c r="OW7" s="33" t="s">
        <v>339</v>
      </c>
      <c r="OX7" s="24" t="s">
        <v>72</v>
      </c>
      <c r="OY7" s="33" t="s">
        <v>76</v>
      </c>
      <c r="OZ7" s="23" t="s">
        <v>74</v>
      </c>
      <c r="PA7" s="33" t="s">
        <v>75</v>
      </c>
      <c r="PB7" s="23" t="s">
        <v>68</v>
      </c>
      <c r="PC7" s="34" t="s">
        <v>9</v>
      </c>
      <c r="PD7" s="23" t="s">
        <v>8</v>
      </c>
      <c r="PE7" s="33" t="s">
        <v>339</v>
      </c>
      <c r="PF7" s="24" t="s">
        <v>72</v>
      </c>
      <c r="PG7" s="33" t="s">
        <v>76</v>
      </c>
      <c r="PH7" s="23" t="s">
        <v>74</v>
      </c>
      <c r="PI7" s="33" t="s">
        <v>75</v>
      </c>
      <c r="PJ7" s="23" t="s">
        <v>68</v>
      </c>
    </row>
    <row r="8" spans="1:426" ht="24" customHeight="1" x14ac:dyDescent="0.25">
      <c r="A8" s="20" t="s">
        <v>510</v>
      </c>
      <c r="B8" s="25" t="s">
        <v>0</v>
      </c>
      <c r="C8" s="118">
        <v>19086.07</v>
      </c>
      <c r="D8" s="117">
        <v>902655.22</v>
      </c>
      <c r="E8" s="26">
        <v>1451180.3299999936</v>
      </c>
      <c r="F8" s="26">
        <v>0</v>
      </c>
      <c r="G8" s="26">
        <v>0</v>
      </c>
      <c r="H8" s="26">
        <v>0</v>
      </c>
      <c r="I8" s="26">
        <v>0</v>
      </c>
      <c r="J8" s="32">
        <f>E8+F8+G8+H8+I8</f>
        <v>1451180.3299999936</v>
      </c>
      <c r="K8" s="118">
        <v>46724.22</v>
      </c>
      <c r="L8" s="117">
        <v>27052.889999999996</v>
      </c>
      <c r="M8" s="26">
        <f>E8-K8+L8</f>
        <v>1431508.9999999935</v>
      </c>
      <c r="N8" s="26">
        <v>0</v>
      </c>
      <c r="O8" s="26">
        <v>0</v>
      </c>
      <c r="P8" s="26">
        <v>0</v>
      </c>
      <c r="Q8" s="26">
        <v>0</v>
      </c>
      <c r="R8" s="32">
        <f>M8+N8+O8+P8+Q8</f>
        <v>1431508.9999999935</v>
      </c>
      <c r="S8" s="118">
        <v>288366.77999999991</v>
      </c>
      <c r="T8" s="117">
        <v>36739.96</v>
      </c>
      <c r="U8" s="26">
        <f>M8-S8+T8</f>
        <v>1179882.1799999936</v>
      </c>
      <c r="V8" s="26">
        <v>0</v>
      </c>
      <c r="W8" s="26">
        <v>0</v>
      </c>
      <c r="X8" s="26">
        <v>204.6</v>
      </c>
      <c r="Y8" s="26">
        <v>0</v>
      </c>
      <c r="Z8" s="32">
        <f>U8+V8+W8+X8+Y8</f>
        <v>1180086.7799999937</v>
      </c>
      <c r="AA8" s="118">
        <v>37072.039999999994</v>
      </c>
      <c r="AB8" s="117">
        <v>61713.859999999993</v>
      </c>
      <c r="AC8" s="26">
        <f>U8-AA8+AB8</f>
        <v>1204523.9999999937</v>
      </c>
      <c r="AD8" s="26">
        <v>0</v>
      </c>
      <c r="AE8" s="26">
        <v>0</v>
      </c>
      <c r="AF8" s="26">
        <v>19560.939999999999</v>
      </c>
      <c r="AG8" s="26">
        <v>0</v>
      </c>
      <c r="AH8" s="32">
        <f>AC8+AD8+AE8+AF8+AG8</f>
        <v>1224084.9399999937</v>
      </c>
      <c r="AI8" s="118">
        <v>946830.21</v>
      </c>
      <c r="AJ8" s="117">
        <v>60716.169999999991</v>
      </c>
      <c r="AK8" s="26">
        <f>AC8-AI8+AJ8</f>
        <v>318409.95999999373</v>
      </c>
      <c r="AL8" s="26">
        <v>0</v>
      </c>
      <c r="AM8" s="26">
        <v>0</v>
      </c>
      <c r="AN8" s="26">
        <v>0</v>
      </c>
      <c r="AO8" s="26">
        <v>254000</v>
      </c>
      <c r="AP8" s="32">
        <f>AK8+AL8+AM8+AN8+AO8</f>
        <v>572409.95999999368</v>
      </c>
      <c r="AQ8" s="118">
        <v>549409.35</v>
      </c>
      <c r="AR8" s="117">
        <v>1024924.24</v>
      </c>
      <c r="AS8" s="26">
        <f>AK8-AQ8+AR8</f>
        <v>793924.84999999381</v>
      </c>
      <c r="AT8" s="26">
        <v>0</v>
      </c>
      <c r="AU8" s="26">
        <v>0</v>
      </c>
      <c r="AV8" s="26">
        <v>0</v>
      </c>
      <c r="AW8" s="26">
        <v>0</v>
      </c>
      <c r="AX8" s="32">
        <f>AS8+AT8+AU8+AV8+AW8</f>
        <v>793924.84999999381</v>
      </c>
      <c r="AY8" s="118">
        <v>65482.040000000008</v>
      </c>
      <c r="AZ8" s="117">
        <v>320098.54000000015</v>
      </c>
      <c r="BA8" s="26">
        <f>AS8-AY8+AZ8</f>
        <v>1048541.3499999939</v>
      </c>
      <c r="BB8" s="26">
        <v>0</v>
      </c>
      <c r="BC8" s="26">
        <v>0</v>
      </c>
      <c r="BD8" s="26">
        <v>0</v>
      </c>
      <c r="BE8" s="26">
        <v>0</v>
      </c>
      <c r="BF8" s="32">
        <f>BA8+BB8+BC8+BD8+BE8</f>
        <v>1048541.3499999939</v>
      </c>
      <c r="BG8" s="118">
        <v>333869.74</v>
      </c>
      <c r="BH8" s="117">
        <v>41485.49</v>
      </c>
      <c r="BI8" s="26">
        <f>BA8-BG8+BH8</f>
        <v>756157.09999999392</v>
      </c>
      <c r="BJ8" s="26">
        <v>0</v>
      </c>
      <c r="BK8" s="26">
        <v>0</v>
      </c>
      <c r="BL8" s="26">
        <v>0</v>
      </c>
      <c r="BM8" s="26">
        <v>0</v>
      </c>
      <c r="BN8" s="32">
        <f>BI8+BJ8+BK8+BL8+BM8</f>
        <v>756157.09999999392</v>
      </c>
      <c r="BO8" s="118">
        <v>55675.770000000004</v>
      </c>
      <c r="BP8" s="117">
        <v>726307.21000000031</v>
      </c>
      <c r="BQ8" s="26">
        <f>BI8-BO8+BP8</f>
        <v>1426788.5399999942</v>
      </c>
      <c r="BR8" s="26">
        <v>0</v>
      </c>
      <c r="BS8" s="26">
        <v>0</v>
      </c>
      <c r="BT8" s="26">
        <v>0</v>
      </c>
      <c r="BU8" s="26">
        <v>0</v>
      </c>
      <c r="BV8" s="32">
        <f>BQ8+BR8+BS8+BT8+BU8</f>
        <v>1426788.5399999942</v>
      </c>
      <c r="BW8" s="118">
        <v>744981.32</v>
      </c>
      <c r="BX8" s="117">
        <v>1566589.2</v>
      </c>
      <c r="BY8" s="26">
        <f>BQ8-BW8+BX8</f>
        <v>2248396.4199999943</v>
      </c>
      <c r="BZ8" s="26">
        <v>0</v>
      </c>
      <c r="CA8" s="26">
        <v>0</v>
      </c>
      <c r="CB8" s="26">
        <v>0</v>
      </c>
      <c r="CC8" s="26">
        <v>0</v>
      </c>
      <c r="CD8" s="32">
        <f>BY8+BZ8+CA8+CB8+CC8</f>
        <v>2248396.4199999943</v>
      </c>
      <c r="CE8" s="118">
        <v>1482087.58</v>
      </c>
      <c r="CF8" s="117">
        <v>83777.240000000034</v>
      </c>
      <c r="CG8" s="26">
        <f>BY8-CE8+CF8</f>
        <v>850086.07999999425</v>
      </c>
      <c r="CH8" s="26">
        <v>0</v>
      </c>
      <c r="CI8" s="26">
        <v>0</v>
      </c>
      <c r="CJ8" s="26">
        <v>0</v>
      </c>
      <c r="CK8" s="26">
        <v>0</v>
      </c>
      <c r="CL8" s="32">
        <f>CG8+CH8+CI8+CJ8+CK8</f>
        <v>850086.07999999425</v>
      </c>
      <c r="CM8" s="118">
        <v>7858.07</v>
      </c>
      <c r="CN8" s="117">
        <v>74032.229999999981</v>
      </c>
      <c r="CO8" s="26">
        <f>CG8-CM8+CN8</f>
        <v>916260.23999999429</v>
      </c>
      <c r="CP8" s="26">
        <v>0</v>
      </c>
      <c r="CQ8" s="26">
        <v>0</v>
      </c>
      <c r="CR8" s="26">
        <v>0</v>
      </c>
      <c r="CS8" s="26">
        <v>0</v>
      </c>
      <c r="CT8" s="32">
        <f>CO8+CP8+CQ8+CR8+CS8</f>
        <v>916260.23999999429</v>
      </c>
      <c r="CU8" s="118">
        <v>177444.71999999997</v>
      </c>
      <c r="CV8" s="117">
        <v>409750.85</v>
      </c>
      <c r="CW8" s="26">
        <f>CO8-CU8+CV8</f>
        <v>1148566.3699999943</v>
      </c>
      <c r="CX8" s="35">
        <v>0</v>
      </c>
      <c r="CY8" s="35">
        <v>-26860</v>
      </c>
      <c r="CZ8" s="35">
        <v>0</v>
      </c>
      <c r="DA8" s="35">
        <v>0</v>
      </c>
      <c r="DB8" s="32">
        <f>CW8+CX8+CY8+CZ8+DA8</f>
        <v>1121706.3699999943</v>
      </c>
      <c r="DC8" s="118">
        <v>334361.71999999997</v>
      </c>
      <c r="DD8" s="117">
        <v>914537.73</v>
      </c>
      <c r="DE8" s="26">
        <f>CW8-DC8+DD8</f>
        <v>1728742.3799999943</v>
      </c>
      <c r="DF8" s="35">
        <v>0</v>
      </c>
      <c r="DG8" s="35">
        <v>-26860</v>
      </c>
      <c r="DH8" s="35">
        <v>0</v>
      </c>
      <c r="DI8" s="35">
        <v>0</v>
      </c>
      <c r="DJ8" s="32">
        <f>DE8+DF8+DG8+DH8+DI8</f>
        <v>1701882.3799999943</v>
      </c>
      <c r="DK8" s="118">
        <v>19369.61</v>
      </c>
      <c r="DL8" s="117">
        <v>1188660.6600000001</v>
      </c>
      <c r="DM8" s="26">
        <f>DE8-DK8+DL8</f>
        <v>2898033.4299999941</v>
      </c>
      <c r="DN8" s="35">
        <v>0</v>
      </c>
      <c r="DO8" s="35">
        <v>-52500</v>
      </c>
      <c r="DP8" s="35">
        <v>0</v>
      </c>
      <c r="DQ8" s="35">
        <v>0</v>
      </c>
      <c r="DR8" s="32">
        <f>DM8+DN8+DO8+DP8+DQ8</f>
        <v>2845533.4299999941</v>
      </c>
      <c r="DS8" s="118">
        <v>56787</v>
      </c>
      <c r="DT8" s="117">
        <v>52662.710000000006</v>
      </c>
      <c r="DU8" s="26">
        <f>DM8-DS8+DT8</f>
        <v>2893909.1399999941</v>
      </c>
      <c r="DV8" s="35">
        <v>0</v>
      </c>
      <c r="DW8" s="35">
        <v>-24059.7</v>
      </c>
      <c r="DX8" s="35">
        <v>0</v>
      </c>
      <c r="DY8" s="35">
        <v>0</v>
      </c>
      <c r="DZ8" s="32">
        <f>DU8+DV8+DW8+DX8+DY8</f>
        <v>2869849.4399999939</v>
      </c>
      <c r="EA8" s="118">
        <v>254993.36999999997</v>
      </c>
      <c r="EB8" s="117">
        <v>509703.75000000012</v>
      </c>
      <c r="EC8" s="26">
        <f>DU8-EA8+EB8</f>
        <v>3148619.519999994</v>
      </c>
      <c r="ED8" s="35">
        <v>0</v>
      </c>
      <c r="EE8" s="35">
        <v>0</v>
      </c>
      <c r="EF8" s="35">
        <v>1460</v>
      </c>
      <c r="EG8" s="35">
        <v>0</v>
      </c>
      <c r="EH8" s="32">
        <f>EC8+ED8+EE8+EF8+EG8</f>
        <v>3150079.519999994</v>
      </c>
      <c r="EI8" s="118">
        <v>480507.27999999997</v>
      </c>
      <c r="EJ8" s="117">
        <v>59550.14</v>
      </c>
      <c r="EK8" s="26">
        <f>EC8-EI8+EJ8</f>
        <v>2727662.3799999943</v>
      </c>
      <c r="EL8" s="35">
        <v>0</v>
      </c>
      <c r="EM8" s="35">
        <v>0</v>
      </c>
      <c r="EN8" s="35">
        <v>0</v>
      </c>
      <c r="EO8" s="35">
        <v>0</v>
      </c>
      <c r="EP8" s="32">
        <f>EK8+EL8+EM8+EN8+EO8</f>
        <v>2727662.3799999943</v>
      </c>
      <c r="EQ8" s="118">
        <v>124870.56</v>
      </c>
      <c r="ER8" s="117">
        <v>42152.800000000003</v>
      </c>
      <c r="ES8" s="26">
        <f>EK8-EQ8+ER8</f>
        <v>2644944.6199999941</v>
      </c>
      <c r="ET8" s="35">
        <v>0</v>
      </c>
      <c r="EU8" s="35">
        <v>0</v>
      </c>
      <c r="EV8" s="35">
        <f>-56847.05</f>
        <v>-56847.05</v>
      </c>
      <c r="EW8" s="35">
        <v>0</v>
      </c>
      <c r="EX8" s="32">
        <f>ES8+ET8+EU8+EV8+EW8</f>
        <v>2588097.5699999942</v>
      </c>
      <c r="EY8" s="118">
        <v>84725.6</v>
      </c>
      <c r="EZ8" s="117">
        <v>45712.770000000004</v>
      </c>
      <c r="FA8" s="26">
        <f>ES8-EY8+EZ8</f>
        <v>2605931.789999994</v>
      </c>
      <c r="FB8" s="35">
        <v>0</v>
      </c>
      <c r="FC8" s="35">
        <v>0</v>
      </c>
      <c r="FD8" s="35">
        <v>262.60000000000002</v>
      </c>
      <c r="FE8" s="35">
        <v>533000</v>
      </c>
      <c r="FF8" s="32">
        <f>FA8+FB8+FC8+FD8+FE8</f>
        <v>3139194.3899999941</v>
      </c>
      <c r="FG8" s="118">
        <v>10037.049999999999</v>
      </c>
      <c r="FH8" s="117">
        <v>601210.35999999975</v>
      </c>
      <c r="FI8" s="26">
        <f>FA8-FG8+FH8</f>
        <v>3197105.099999994</v>
      </c>
      <c r="FJ8" s="35">
        <v>0</v>
      </c>
      <c r="FK8" s="26">
        <v>-18766.080000000002</v>
      </c>
      <c r="FL8" s="35">
        <v>-70266.63</v>
      </c>
      <c r="FM8" s="35">
        <v>0</v>
      </c>
      <c r="FN8" s="32">
        <f>FI8+FJ8+FK8+FL8+FM8</f>
        <v>3108072.3899999941</v>
      </c>
      <c r="FO8" s="118">
        <v>87305.77</v>
      </c>
      <c r="FP8" s="117">
        <v>32516.790000000005</v>
      </c>
      <c r="FQ8" s="26">
        <f>FI8-FO8+FP8</f>
        <v>3142316.1199999941</v>
      </c>
      <c r="FR8" s="35">
        <v>0</v>
      </c>
      <c r="FS8" s="35">
        <v>0</v>
      </c>
      <c r="FT8" s="35">
        <v>2996.06</v>
      </c>
      <c r="FU8" s="35">
        <v>0</v>
      </c>
      <c r="FV8" s="32">
        <f>FQ8+FR8+FS8+FT8+FU8</f>
        <v>3145312.1799999941</v>
      </c>
      <c r="FW8" s="118">
        <v>1258109.95</v>
      </c>
      <c r="FX8" s="117">
        <v>39299.78</v>
      </c>
      <c r="FY8" s="26">
        <f>FQ8-FW8+FX8</f>
        <v>1923505.9499999941</v>
      </c>
      <c r="FZ8" s="35">
        <v>0</v>
      </c>
      <c r="GA8" s="35">
        <v>0</v>
      </c>
      <c r="GB8" s="35">
        <v>2996.06</v>
      </c>
      <c r="GC8" s="35">
        <v>0</v>
      </c>
      <c r="GD8" s="32">
        <f>FY8+FZ8+GA8+GB8+GC8</f>
        <v>1926502.0099999942</v>
      </c>
      <c r="GE8" s="118">
        <v>18.8</v>
      </c>
      <c r="GF8" s="117">
        <v>7610.44</v>
      </c>
      <c r="GG8" s="26">
        <f>FY8-GE8+GF8</f>
        <v>1931097.589999994</v>
      </c>
      <c r="GH8" s="35">
        <v>0</v>
      </c>
      <c r="GI8" s="35">
        <v>0</v>
      </c>
      <c r="GJ8" s="35">
        <v>0</v>
      </c>
      <c r="GK8" s="35">
        <v>1797000</v>
      </c>
      <c r="GL8" s="32">
        <f>GG8+GH8+GI8+GJ8+GK8</f>
        <v>3728097.5899999943</v>
      </c>
      <c r="GM8" s="118">
        <v>35807.93</v>
      </c>
      <c r="GN8" s="117">
        <v>1818308.75</v>
      </c>
      <c r="GO8" s="26">
        <f>GG8-GM8+GN8</f>
        <v>3713598.4099999941</v>
      </c>
      <c r="GP8" s="35">
        <v>0</v>
      </c>
      <c r="GQ8" s="35">
        <v>0</v>
      </c>
      <c r="GR8" s="35">
        <v>0</v>
      </c>
      <c r="GS8" s="35">
        <v>0</v>
      </c>
      <c r="GT8" s="32">
        <f>GO8+GP8+GQ8+GR8+GS8</f>
        <v>3713598.4099999941</v>
      </c>
      <c r="GU8" s="118">
        <v>38817.319999999992</v>
      </c>
      <c r="GV8" s="117">
        <v>25012.74</v>
      </c>
      <c r="GW8" s="26">
        <f>GO8-GU8+GV8</f>
        <v>3699793.8299999945</v>
      </c>
      <c r="GX8" s="35">
        <v>0</v>
      </c>
      <c r="GY8" s="35">
        <v>0</v>
      </c>
      <c r="GZ8" s="35">
        <v>0</v>
      </c>
      <c r="HA8" s="35">
        <v>0</v>
      </c>
      <c r="HB8" s="32">
        <f>GW8+GX8+GY8+GZ8+HA8</f>
        <v>3699793.8299999945</v>
      </c>
      <c r="HC8" s="118">
        <v>51401.55</v>
      </c>
      <c r="HD8" s="117">
        <v>33218.759999999995</v>
      </c>
      <c r="HE8" s="26">
        <f>GW8-HC8+HD8</f>
        <v>3681611.0399999944</v>
      </c>
      <c r="HF8" s="35">
        <v>0</v>
      </c>
      <c r="HG8" s="35">
        <v>0</v>
      </c>
      <c r="HH8" s="35">
        <v>0</v>
      </c>
      <c r="HI8" s="35">
        <v>0</v>
      </c>
      <c r="HJ8" s="32">
        <f>HE8+HF8+HG8+HH8+HI8</f>
        <v>3681611.0399999944</v>
      </c>
      <c r="HK8" s="118">
        <v>1735128.47</v>
      </c>
      <c r="HL8" s="117">
        <v>20779.340000000004</v>
      </c>
      <c r="HM8" s="26">
        <f>HE8-HK8+HL8</f>
        <v>1967261.9099999946</v>
      </c>
      <c r="HN8" s="35">
        <v>0</v>
      </c>
      <c r="HO8" s="35">
        <v>0</v>
      </c>
      <c r="HP8" s="35">
        <v>-270923.18</v>
      </c>
      <c r="HQ8" s="35">
        <v>0</v>
      </c>
      <c r="HR8" s="32">
        <f>HM8+HN8+HO8+HP8+HQ8</f>
        <v>1696338.7299999946</v>
      </c>
      <c r="HS8" s="118">
        <v>666004.92999999993</v>
      </c>
      <c r="HT8" s="117">
        <v>99660.540000000008</v>
      </c>
      <c r="HU8" s="26">
        <f>HM8-HS8+HT8</f>
        <v>1400917.5199999947</v>
      </c>
      <c r="HV8" s="35">
        <v>0</v>
      </c>
      <c r="HW8" s="35">
        <v>0</v>
      </c>
      <c r="HX8" s="35">
        <v>-441.42</v>
      </c>
      <c r="HY8" s="35">
        <v>0</v>
      </c>
      <c r="HZ8" s="32">
        <f>HU8+HV8+HW8+HX8+HY8</f>
        <v>1400476.0999999947</v>
      </c>
      <c r="IA8" s="118">
        <v>23700.370000000003</v>
      </c>
      <c r="IB8" s="117">
        <v>34182.47</v>
      </c>
      <c r="IC8" s="26">
        <f>HU8-IA8+IB8</f>
        <v>1411399.6199999945</v>
      </c>
      <c r="ID8" s="35">
        <v>0</v>
      </c>
      <c r="IE8" s="35">
        <v>0</v>
      </c>
      <c r="IF8" s="35">
        <v>0</v>
      </c>
      <c r="IG8" s="35">
        <v>0</v>
      </c>
      <c r="IH8" s="32">
        <f>IC8+ID8+IE8+IF8+IG8</f>
        <v>1411399.6199999945</v>
      </c>
      <c r="II8" s="118">
        <v>36078.259999999995</v>
      </c>
      <c r="IJ8" s="117">
        <v>33590.559999999998</v>
      </c>
      <c r="IK8" s="26">
        <f>IC8-II8+IJ8</f>
        <v>1408911.9199999946</v>
      </c>
      <c r="IL8" s="35">
        <v>0</v>
      </c>
      <c r="IM8" s="35">
        <v>0</v>
      </c>
      <c r="IN8" s="35">
        <v>0</v>
      </c>
      <c r="IO8" s="35">
        <v>0</v>
      </c>
      <c r="IP8" s="32">
        <f>IK8+IL8+IM8+IN8+IO8</f>
        <v>1408911.9199999946</v>
      </c>
      <c r="IQ8" s="118">
        <v>843540.66000000015</v>
      </c>
      <c r="IR8" s="117">
        <v>22803.480000000007</v>
      </c>
      <c r="IS8" s="26">
        <f>IK8-IQ8+IR8</f>
        <v>588174.7399999944</v>
      </c>
      <c r="IT8" s="35">
        <v>0</v>
      </c>
      <c r="IU8" s="35">
        <v>0</v>
      </c>
      <c r="IV8" s="35">
        <v>0</v>
      </c>
      <c r="IW8" s="35">
        <v>0</v>
      </c>
      <c r="IX8" s="32">
        <f>IS8+IT8+IU8+IV8+IW8</f>
        <v>588174.7399999944</v>
      </c>
      <c r="IY8" s="118">
        <v>10769.83</v>
      </c>
      <c r="IZ8" s="117">
        <v>414698.7099999999</v>
      </c>
      <c r="JA8" s="26">
        <f>IS8-IY8+IZ8</f>
        <v>992103.61999999429</v>
      </c>
      <c r="JB8" s="35">
        <v>0</v>
      </c>
      <c r="JC8" s="35">
        <v>0</v>
      </c>
      <c r="JD8" s="35">
        <v>5469.76</v>
      </c>
      <c r="JE8" s="35">
        <v>0</v>
      </c>
      <c r="JF8" s="32">
        <f>JA8+JB8+JC8+JD8+JE8</f>
        <v>997573.3799999943</v>
      </c>
      <c r="JG8" s="118">
        <v>337478.26</v>
      </c>
      <c r="JH8" s="117">
        <v>197786.73</v>
      </c>
      <c r="JI8" s="26">
        <f>JA8-JG8+JH8</f>
        <v>852412.08999999426</v>
      </c>
      <c r="JJ8" s="35">
        <v>0</v>
      </c>
      <c r="JK8" s="35">
        <v>0</v>
      </c>
      <c r="JL8" s="35">
        <v>0</v>
      </c>
      <c r="JM8" s="35">
        <v>0</v>
      </c>
      <c r="JN8" s="32">
        <f>JI8+JJ8+JK8+JL8+JM8</f>
        <v>852412.08999999426</v>
      </c>
      <c r="JO8" s="118">
        <v>177794.92</v>
      </c>
      <c r="JP8" s="117">
        <v>52497.969999999994</v>
      </c>
      <c r="JQ8" s="26">
        <f>JI8-JO8+JP8</f>
        <v>727115.13999999419</v>
      </c>
      <c r="JR8" s="35">
        <v>0</v>
      </c>
      <c r="JS8" s="35">
        <v>-379.55</v>
      </c>
      <c r="JT8" s="35">
        <v>0</v>
      </c>
      <c r="JU8" s="35">
        <v>0</v>
      </c>
      <c r="JV8" s="32">
        <f>JQ8+JR8+JS8+JT8+JU8</f>
        <v>726735.58999999415</v>
      </c>
      <c r="JW8" s="118">
        <v>132820.99</v>
      </c>
      <c r="JX8" s="117">
        <v>22619.040000000001</v>
      </c>
      <c r="JY8" s="26">
        <f>JQ8-JW8+JX8</f>
        <v>616913.18999999424</v>
      </c>
      <c r="JZ8" s="35">
        <v>0</v>
      </c>
      <c r="KA8" s="35">
        <v>0</v>
      </c>
      <c r="KB8" s="35">
        <v>3462.72</v>
      </c>
      <c r="KC8" s="35">
        <v>0</v>
      </c>
      <c r="KD8" s="32">
        <f>JY8+JZ8+KA8+KB8+KC8</f>
        <v>620375.90999999421</v>
      </c>
      <c r="KE8" s="118">
        <v>24385.119999999999</v>
      </c>
      <c r="KF8" s="117">
        <v>228563.87000000002</v>
      </c>
      <c r="KG8" s="26">
        <f>JY8-KE8+KF8</f>
        <v>821091.93999999424</v>
      </c>
      <c r="KH8" s="35">
        <v>0</v>
      </c>
      <c r="KI8" s="35">
        <v>0</v>
      </c>
      <c r="KJ8" s="35">
        <v>0</v>
      </c>
      <c r="KK8" s="35">
        <v>-580000</v>
      </c>
      <c r="KL8" s="32">
        <f>KG8+KH8+KI8+KJ8+KK8</f>
        <v>241091.93999999424</v>
      </c>
      <c r="KM8" s="118">
        <v>779614.12000000011</v>
      </c>
      <c r="KN8" s="117">
        <v>28861.209999999995</v>
      </c>
      <c r="KO8" s="26">
        <f>KG8-KM8+KN8</f>
        <v>70339.02999999412</v>
      </c>
      <c r="KP8" s="35">
        <v>0</v>
      </c>
      <c r="KQ8" s="35">
        <v>0</v>
      </c>
      <c r="KR8" s="35">
        <v>0</v>
      </c>
      <c r="KS8" s="35">
        <v>0</v>
      </c>
      <c r="KT8" s="32">
        <f>KO8+KP8+KQ8+KR8+KS8</f>
        <v>70339.02999999412</v>
      </c>
      <c r="KU8" s="118">
        <v>81824.73000000001</v>
      </c>
      <c r="KV8" s="117">
        <v>54883.15</v>
      </c>
      <c r="KW8" s="26">
        <f>KO8-KU8+KV8</f>
        <v>43397.449999994111</v>
      </c>
      <c r="KX8" s="35">
        <v>0</v>
      </c>
      <c r="KY8" s="35">
        <v>0</v>
      </c>
      <c r="KZ8" s="35">
        <v>0</v>
      </c>
      <c r="LA8" s="35">
        <v>200000</v>
      </c>
      <c r="LB8" s="32">
        <f>KW8+KX8+KY8+KZ8+LA8</f>
        <v>243397.4499999941</v>
      </c>
      <c r="LC8" s="118">
        <v>190708.09999999998</v>
      </c>
      <c r="LD8" s="117">
        <v>295998.99000000011</v>
      </c>
      <c r="LE8" s="26">
        <f>KW8-LC8+LD8</f>
        <v>148688.33999999423</v>
      </c>
      <c r="LF8" s="35">
        <v>0</v>
      </c>
      <c r="LG8" s="35">
        <v>0</v>
      </c>
      <c r="LH8" s="35">
        <v>1456.69</v>
      </c>
      <c r="LI8" s="35">
        <v>0</v>
      </c>
      <c r="LJ8" s="32">
        <f>LE8+LF8+LG8+LH8+LI8</f>
        <v>150145.02999999424</v>
      </c>
      <c r="LK8" s="118">
        <v>30383.45</v>
      </c>
      <c r="LL8" s="117">
        <v>39812.259999999987</v>
      </c>
      <c r="LM8" s="26">
        <f>LE8-LK8+LL8</f>
        <v>158117.14999999423</v>
      </c>
      <c r="LN8" s="35">
        <v>0</v>
      </c>
      <c r="LO8" s="35">
        <v>0</v>
      </c>
      <c r="LP8" s="35">
        <v>0</v>
      </c>
      <c r="LQ8" s="35">
        <v>0</v>
      </c>
      <c r="LR8" s="32">
        <f>LM8+LN8+LO8+LP8+LQ8</f>
        <v>158117.14999999423</v>
      </c>
      <c r="LS8" s="118">
        <v>49456.92</v>
      </c>
      <c r="LT8" s="117">
        <v>42770.87</v>
      </c>
      <c r="LU8" s="26">
        <f>LM8-LS8+LT8</f>
        <v>151431.09999999424</v>
      </c>
      <c r="LV8" s="35">
        <v>0</v>
      </c>
      <c r="LW8" s="35">
        <v>0</v>
      </c>
      <c r="LX8" s="35">
        <v>0</v>
      </c>
      <c r="LY8" s="35">
        <v>0</v>
      </c>
      <c r="LZ8" s="32">
        <f>LU8+LV8+LW8+LX8+LY8</f>
        <v>151431.09999999424</v>
      </c>
      <c r="MA8" s="118">
        <v>32235.079999999998</v>
      </c>
      <c r="MB8" s="117">
        <v>61661.22</v>
      </c>
      <c r="MC8" s="26">
        <f>LU8-MA8+MB8</f>
        <v>180857.23999999423</v>
      </c>
      <c r="MD8" s="35">
        <v>0</v>
      </c>
      <c r="ME8" s="35">
        <v>0</v>
      </c>
      <c r="MF8" s="35">
        <v>525.01</v>
      </c>
      <c r="MG8" s="35">
        <v>0</v>
      </c>
      <c r="MH8" s="32">
        <f>MC8+MD8+ME8+MF8+MG8</f>
        <v>181382.24999999424</v>
      </c>
      <c r="MI8" s="118">
        <v>745992.47</v>
      </c>
      <c r="MJ8" s="117">
        <v>605886.49000000022</v>
      </c>
      <c r="MK8" s="26">
        <f>MC8-MI8+MJ8</f>
        <v>40751.259999994421</v>
      </c>
      <c r="ML8" s="35">
        <v>0</v>
      </c>
      <c r="MM8" s="35">
        <v>2440.9</v>
      </c>
      <c r="MN8" s="35">
        <v>0</v>
      </c>
      <c r="MO8" s="35">
        <v>0</v>
      </c>
      <c r="MP8" s="32">
        <f>MK8+ML8+MM8+MN8+MO8</f>
        <v>43192.159999994423</v>
      </c>
      <c r="MQ8" s="118">
        <v>40298.220000000008</v>
      </c>
      <c r="MR8" s="117">
        <v>40729.630000000005</v>
      </c>
      <c r="MS8" s="26">
        <f>MK8-MQ8+MR8</f>
        <v>41182.669999994418</v>
      </c>
      <c r="MT8" s="35">
        <v>0</v>
      </c>
      <c r="MU8" s="35">
        <v>2440.9</v>
      </c>
      <c r="MV8" s="35">
        <v>100000</v>
      </c>
      <c r="MW8" s="35">
        <v>0</v>
      </c>
      <c r="MX8" s="32">
        <f>MS8+MT8+MU8+MV8+MW8</f>
        <v>143623.56999999442</v>
      </c>
      <c r="MY8" s="118">
        <v>102835.47</v>
      </c>
      <c r="MZ8" s="117">
        <v>120986.15000000001</v>
      </c>
      <c r="NA8" s="26">
        <f>MS8-MY8+MZ8</f>
        <v>59333.349999994425</v>
      </c>
      <c r="NB8" s="35">
        <v>0</v>
      </c>
      <c r="NC8" s="35">
        <v>-1300.5999999999999</v>
      </c>
      <c r="ND8" s="35">
        <v>0</v>
      </c>
      <c r="NE8" s="35">
        <v>0</v>
      </c>
      <c r="NF8" s="32">
        <f>NA8+NB8+NC8+ND8+NE8</f>
        <v>58032.749999994427</v>
      </c>
      <c r="NG8" s="118">
        <v>419982.35</v>
      </c>
      <c r="NH8" s="117">
        <v>463315.09</v>
      </c>
      <c r="NI8" s="26">
        <f>NA8-NG8+NH8</f>
        <v>102666.0899999945</v>
      </c>
      <c r="NJ8" s="35">
        <v>0</v>
      </c>
      <c r="NK8" s="35">
        <v>0</v>
      </c>
      <c r="NL8" s="35">
        <v>0</v>
      </c>
      <c r="NM8" s="35">
        <v>0</v>
      </c>
      <c r="NN8" s="32">
        <f>NI8+NJ8+NK8+NL8+NM8</f>
        <v>102666.0899999945</v>
      </c>
      <c r="NO8" s="118">
        <v>331336.09999999998</v>
      </c>
      <c r="NP8" s="117">
        <v>303308.71000000002</v>
      </c>
      <c r="NQ8" s="26">
        <f>NI8-NO8+NP8</f>
        <v>74638.69999999454</v>
      </c>
      <c r="NR8" s="35">
        <v>0</v>
      </c>
      <c r="NS8" s="35">
        <v>0</v>
      </c>
      <c r="NT8" s="35">
        <v>0</v>
      </c>
      <c r="NU8" s="35">
        <v>0</v>
      </c>
      <c r="NV8" s="32">
        <f>NQ8+NR8+NS8+NT8+NU8</f>
        <v>74638.69999999454</v>
      </c>
      <c r="NW8" s="118">
        <v>533961.82000000007</v>
      </c>
      <c r="NX8" s="117">
        <v>656388.25</v>
      </c>
      <c r="NY8" s="26">
        <f>NQ8-NW8+NX8</f>
        <v>197065.12999999447</v>
      </c>
      <c r="NZ8" s="35">
        <v>0</v>
      </c>
      <c r="OA8" s="35">
        <v>0</v>
      </c>
      <c r="OB8" s="35">
        <v>0</v>
      </c>
      <c r="OC8" s="35">
        <v>0</v>
      </c>
      <c r="OD8" s="32">
        <f>NY8+NZ8+OA8+OB8+OC8</f>
        <v>197065.12999999447</v>
      </c>
      <c r="OE8" s="118">
        <v>31343.309999999998</v>
      </c>
      <c r="OF8" s="117">
        <v>31404.050000000003</v>
      </c>
      <c r="OG8" s="26">
        <f>NY8-OE8+OF8</f>
        <v>197125.86999999447</v>
      </c>
      <c r="OH8" s="35">
        <v>0</v>
      </c>
      <c r="OI8" s="35">
        <v>0</v>
      </c>
      <c r="OJ8" s="35">
        <v>458262.02</v>
      </c>
      <c r="OK8" s="35">
        <v>0</v>
      </c>
      <c r="OL8" s="32">
        <f>OG8+OH8+OI8+OJ8+OK8</f>
        <v>655387.88999999454</v>
      </c>
      <c r="OM8" s="118">
        <v>430459.92000000004</v>
      </c>
      <c r="ON8" s="117">
        <v>562469.16</v>
      </c>
      <c r="OO8" s="26">
        <f>OG8-OM8+ON8</f>
        <v>329135.10999999446</v>
      </c>
      <c r="OP8" s="35">
        <v>0</v>
      </c>
      <c r="OQ8" s="35">
        <v>0</v>
      </c>
      <c r="OR8" s="35">
        <v>0</v>
      </c>
      <c r="OS8" s="35">
        <v>0</v>
      </c>
      <c r="OT8" s="32">
        <f>OO8+OP8+OQ8+OR8+OS8</f>
        <v>329135.10999999446</v>
      </c>
      <c r="OU8" s="118">
        <v>314527.85999999993</v>
      </c>
      <c r="OV8" s="117">
        <v>23975.19000000001</v>
      </c>
      <c r="OW8" s="26">
        <f>OO8-OU8+OV8</f>
        <v>38582.439999994538</v>
      </c>
      <c r="OX8" s="35">
        <v>0</v>
      </c>
      <c r="OY8" s="35">
        <v>0</v>
      </c>
      <c r="OZ8" s="35">
        <v>1000</v>
      </c>
      <c r="PA8" s="35">
        <v>0</v>
      </c>
      <c r="PB8" s="32">
        <f>OW8+OX8+OY8+OZ8+PA8</f>
        <v>39582.439999994538</v>
      </c>
      <c r="PC8" s="118">
        <v>232126.37000000002</v>
      </c>
      <c r="PD8" s="117">
        <v>254484.55000000002</v>
      </c>
      <c r="PE8" s="26">
        <f>OW8-PC8+PD8</f>
        <v>60940.619999994524</v>
      </c>
      <c r="PF8" s="35">
        <v>0</v>
      </c>
      <c r="PG8" s="35">
        <v>0</v>
      </c>
      <c r="PH8" s="35">
        <v>0</v>
      </c>
      <c r="PI8" s="35">
        <v>61000</v>
      </c>
      <c r="PJ8" s="32">
        <f>PE8+PF8+PG8+PH8+PI8</f>
        <v>121940.61999999452</v>
      </c>
    </row>
    <row r="9" spans="1:426" s="96" customFormat="1" ht="24" customHeight="1" x14ac:dyDescent="0.25">
      <c r="A9" s="20" t="s">
        <v>510</v>
      </c>
      <c r="B9" s="95" t="s">
        <v>1</v>
      </c>
      <c r="C9" s="118">
        <v>10165</v>
      </c>
      <c r="D9" s="117">
        <v>0</v>
      </c>
      <c r="E9" s="36">
        <v>24768.410000000331</v>
      </c>
      <c r="F9" s="26">
        <v>-1293</v>
      </c>
      <c r="G9" s="26">
        <v>0</v>
      </c>
      <c r="H9" s="26">
        <v>0</v>
      </c>
      <c r="I9" s="26">
        <v>0</v>
      </c>
      <c r="J9" s="32">
        <f t="shared" ref="J9:J15" si="0">E9+F9+G9+H9+I9</f>
        <v>23475.410000000331</v>
      </c>
      <c r="K9" s="118">
        <v>889.68999999999994</v>
      </c>
      <c r="L9" s="117">
        <v>3775.3</v>
      </c>
      <c r="M9" s="36">
        <f>E9-K9+L9</f>
        <v>27654.020000000331</v>
      </c>
      <c r="N9" s="26">
        <v>-1293</v>
      </c>
      <c r="O9" s="26">
        <v>0</v>
      </c>
      <c r="P9" s="26">
        <v>15247.05</v>
      </c>
      <c r="Q9" s="26">
        <v>0</v>
      </c>
      <c r="R9" s="32">
        <f t="shared" ref="R9:R15" si="1">M9+N9+O9+P9+Q9</f>
        <v>41608.070000000327</v>
      </c>
      <c r="S9" s="118">
        <v>7109.7799999999988</v>
      </c>
      <c r="T9" s="117">
        <v>42451.08</v>
      </c>
      <c r="U9" s="36">
        <f>M9-S9+T9</f>
        <v>62995.320000000334</v>
      </c>
      <c r="V9" s="26">
        <v>-1293</v>
      </c>
      <c r="W9" s="26">
        <v>0</v>
      </c>
      <c r="X9" s="26">
        <v>0</v>
      </c>
      <c r="Y9" s="26">
        <v>0</v>
      </c>
      <c r="Z9" s="32">
        <f t="shared" ref="Z9:Z15" si="2">U9+V9+W9+X9+Y9</f>
        <v>61702.320000000334</v>
      </c>
      <c r="AA9" s="118">
        <v>3444.7900000000004</v>
      </c>
      <c r="AB9" s="117">
        <v>13469.73</v>
      </c>
      <c r="AC9" s="36">
        <f>U9-AA9+AB9</f>
        <v>73020.260000000329</v>
      </c>
      <c r="AD9" s="26">
        <f>+V9</f>
        <v>-1293</v>
      </c>
      <c r="AE9" s="26">
        <v>0</v>
      </c>
      <c r="AF9" s="26">
        <v>0</v>
      </c>
      <c r="AG9" s="26">
        <v>0</v>
      </c>
      <c r="AH9" s="32">
        <f t="shared" ref="AH9:AH15" si="3">AC9+AD9+AE9+AF9+AG9</f>
        <v>71727.260000000329</v>
      </c>
      <c r="AI9" s="118">
        <v>177414.71999999997</v>
      </c>
      <c r="AJ9" s="117">
        <v>184751.45</v>
      </c>
      <c r="AK9" s="36">
        <f>AC9-AI9+AJ9</f>
        <v>80356.990000000369</v>
      </c>
      <c r="AL9" s="26">
        <v>0</v>
      </c>
      <c r="AM9" s="26">
        <v>0</v>
      </c>
      <c r="AN9" s="26">
        <v>0</v>
      </c>
      <c r="AO9" s="26">
        <v>0</v>
      </c>
      <c r="AP9" s="32">
        <f t="shared" ref="AP9:AP15" si="4">AK9+AL9+AM9+AN9+AO9</f>
        <v>80356.990000000369</v>
      </c>
      <c r="AQ9" s="118">
        <v>7.81</v>
      </c>
      <c r="AR9" s="117">
        <v>12927.54</v>
      </c>
      <c r="AS9" s="36">
        <f>AK9-AQ9+AR9</f>
        <v>93276.72000000038</v>
      </c>
      <c r="AT9" s="26">
        <v>0</v>
      </c>
      <c r="AU9" s="26">
        <v>0</v>
      </c>
      <c r="AV9" s="26">
        <v>0</v>
      </c>
      <c r="AW9" s="26">
        <v>0</v>
      </c>
      <c r="AX9" s="32">
        <f t="shared" ref="AX9:AX15" si="5">AS9+AT9+AU9+AV9+AW9</f>
        <v>93276.72000000038</v>
      </c>
      <c r="AY9" s="118">
        <v>86.940000000000012</v>
      </c>
      <c r="AZ9" s="117">
        <v>4852.53</v>
      </c>
      <c r="BA9" s="36">
        <f>AS9-AY9+AZ9</f>
        <v>98042.310000000376</v>
      </c>
      <c r="BB9" s="26">
        <v>0</v>
      </c>
      <c r="BC9" s="26">
        <v>0</v>
      </c>
      <c r="BD9" s="26">
        <v>0</v>
      </c>
      <c r="BE9" s="26">
        <v>0</v>
      </c>
      <c r="BF9" s="32">
        <f t="shared" ref="BF9:BF15" si="6">BA9+BB9+BC9+BD9+BE9</f>
        <v>98042.310000000376</v>
      </c>
      <c r="BG9" s="118">
        <v>2025.6499999999996</v>
      </c>
      <c r="BH9" s="117">
        <v>8880.77</v>
      </c>
      <c r="BI9" s="36">
        <f>BA9-BG9+BH9</f>
        <v>104897.43000000039</v>
      </c>
      <c r="BJ9" s="26">
        <v>0</v>
      </c>
      <c r="BK9" s="26">
        <v>0</v>
      </c>
      <c r="BL9" s="26">
        <v>0</v>
      </c>
      <c r="BM9" s="26">
        <v>0</v>
      </c>
      <c r="BN9" s="32">
        <f t="shared" ref="BN9:BN15" si="7">BI9+BJ9+BK9+BL9+BM9</f>
        <v>104897.43000000039</v>
      </c>
      <c r="BO9" s="118">
        <v>33708.660000000003</v>
      </c>
      <c r="BP9" s="117">
        <v>23205.42</v>
      </c>
      <c r="BQ9" s="36">
        <f>BI9-BO9+BP9</f>
        <v>94394.190000000381</v>
      </c>
      <c r="BR9" s="26">
        <v>0</v>
      </c>
      <c r="BS9" s="26">
        <v>0</v>
      </c>
      <c r="BT9" s="26">
        <v>0</v>
      </c>
      <c r="BU9" s="26">
        <v>0</v>
      </c>
      <c r="BV9" s="32">
        <f t="shared" ref="BV9:BV15" si="8">BQ9+BR9+BS9+BT9+BU9</f>
        <v>94394.190000000381</v>
      </c>
      <c r="BW9" s="118">
        <v>632.43999999999994</v>
      </c>
      <c r="BX9" s="117">
        <v>404672.9</v>
      </c>
      <c r="BY9" s="36">
        <f>BQ9-BW9+BX9</f>
        <v>498434.65000000037</v>
      </c>
      <c r="BZ9" s="26">
        <v>0</v>
      </c>
      <c r="CA9" s="26">
        <v>0</v>
      </c>
      <c r="CB9" s="26">
        <v>0</v>
      </c>
      <c r="CC9" s="26">
        <v>0</v>
      </c>
      <c r="CD9" s="32">
        <f t="shared" ref="CD9:CD15" si="9">BY9+BZ9+CA9+CB9+CC9</f>
        <v>498434.65000000037</v>
      </c>
      <c r="CE9" s="118">
        <v>59296.18</v>
      </c>
      <c r="CF9" s="117">
        <v>0</v>
      </c>
      <c r="CG9" s="36">
        <f>BY9-CE9+CF9</f>
        <v>439138.47000000038</v>
      </c>
      <c r="CH9" s="26">
        <v>0</v>
      </c>
      <c r="CI9" s="26">
        <v>0</v>
      </c>
      <c r="CJ9" s="26">
        <v>0</v>
      </c>
      <c r="CK9" s="26">
        <v>0</v>
      </c>
      <c r="CL9" s="32">
        <f t="shared" ref="CL9:CL15" si="10">CG9+CH9+CI9+CJ9+CK9</f>
        <v>439138.47000000038</v>
      </c>
      <c r="CM9" s="118">
        <v>6752</v>
      </c>
      <c r="CN9" s="117">
        <v>5322.91</v>
      </c>
      <c r="CO9" s="36">
        <f>CG9-CM9+CN9</f>
        <v>437709.38000000035</v>
      </c>
      <c r="CP9" s="26">
        <v>-939.8</v>
      </c>
      <c r="CQ9" s="26">
        <v>0</v>
      </c>
      <c r="CR9" s="26">
        <v>0</v>
      </c>
      <c r="CS9" s="26">
        <v>0</v>
      </c>
      <c r="CT9" s="32">
        <f t="shared" ref="CT9:CT15" si="11">CO9+CP9+CQ9+CR9+CS9</f>
        <v>436769.58000000037</v>
      </c>
      <c r="CU9" s="118">
        <v>302959.74999999983</v>
      </c>
      <c r="CV9" s="117">
        <v>27613.489999999998</v>
      </c>
      <c r="CW9" s="36">
        <f>CO9-CU9+CV9</f>
        <v>162363.12000000052</v>
      </c>
      <c r="CX9" s="35">
        <v>-24744.799999999999</v>
      </c>
      <c r="CY9" s="35">
        <v>0</v>
      </c>
      <c r="CZ9" s="35">
        <v>0</v>
      </c>
      <c r="DA9" s="35">
        <v>0</v>
      </c>
      <c r="DB9" s="32">
        <f t="shared" ref="DB9:DB15" si="12">CW9+CX9+CY9+CZ9+DA9</f>
        <v>137618.32000000053</v>
      </c>
      <c r="DC9" s="118">
        <v>17.27</v>
      </c>
      <c r="DD9" s="117">
        <v>4674.74</v>
      </c>
      <c r="DE9" s="36">
        <f>CW9-DC9+DD9</f>
        <v>167020.59000000052</v>
      </c>
      <c r="DF9" s="35">
        <v>-21805</v>
      </c>
      <c r="DG9" s="35">
        <v>0</v>
      </c>
      <c r="DH9" s="35">
        <v>0</v>
      </c>
      <c r="DI9" s="35">
        <v>0</v>
      </c>
      <c r="DJ9" s="32">
        <f t="shared" ref="DJ9:DJ15" si="13">DE9+DF9+DG9+DH9+DI9</f>
        <v>145215.59000000052</v>
      </c>
      <c r="DK9" s="118">
        <v>1.2500000000000002</v>
      </c>
      <c r="DL9" s="117">
        <v>28669.18</v>
      </c>
      <c r="DM9" s="36">
        <f>DE9-DK9+DL9</f>
        <v>195688.52000000051</v>
      </c>
      <c r="DN9" s="35">
        <v>-21805</v>
      </c>
      <c r="DO9" s="35">
        <v>0</v>
      </c>
      <c r="DP9" s="35">
        <v>0</v>
      </c>
      <c r="DQ9" s="35">
        <v>0</v>
      </c>
      <c r="DR9" s="32">
        <f t="shared" ref="DR9:DR15" si="14">DM9+DN9+DO9+DP9+DQ9</f>
        <v>173883.52000000051</v>
      </c>
      <c r="DS9" s="118">
        <v>6.5</v>
      </c>
      <c r="DT9" s="117">
        <v>706.4</v>
      </c>
      <c r="DU9" s="36">
        <f>DM9-DS9+DT9</f>
        <v>196388.42000000051</v>
      </c>
      <c r="DV9" s="35">
        <v>-21805</v>
      </c>
      <c r="DW9" s="35">
        <v>0</v>
      </c>
      <c r="DX9" s="35">
        <v>0</v>
      </c>
      <c r="DY9" s="35">
        <v>0</v>
      </c>
      <c r="DZ9" s="32">
        <f t="shared" ref="DZ9:DZ15" si="15">DU9+DV9+DW9+DX9+DY9</f>
        <v>174583.42000000051</v>
      </c>
      <c r="EA9" s="118">
        <v>260.30000000000007</v>
      </c>
      <c r="EB9" s="117">
        <v>31332.880000000001</v>
      </c>
      <c r="EC9" s="36">
        <f>DU9-EA9+EB9</f>
        <v>227461.00000000052</v>
      </c>
      <c r="ED9" s="35">
        <f>+DV9</f>
        <v>-21805</v>
      </c>
      <c r="EE9" s="35">
        <v>0</v>
      </c>
      <c r="EF9" s="35">
        <v>0</v>
      </c>
      <c r="EG9" s="35">
        <v>0</v>
      </c>
      <c r="EH9" s="32">
        <f t="shared" ref="EH9:EH15" si="16">EC9+ED9+EE9+EF9+EG9</f>
        <v>205656.00000000052</v>
      </c>
      <c r="EI9" s="118">
        <v>13656.85</v>
      </c>
      <c r="EJ9" s="117">
        <v>1991.46</v>
      </c>
      <c r="EK9" s="36">
        <f>EC9-EI9+EJ9</f>
        <v>215795.61000000051</v>
      </c>
      <c r="EL9" s="35">
        <v>-22983.200000000001</v>
      </c>
      <c r="EM9" s="35">
        <v>0</v>
      </c>
      <c r="EN9" s="35">
        <v>0</v>
      </c>
      <c r="EO9" s="35">
        <v>0</v>
      </c>
      <c r="EP9" s="32">
        <f t="shared" ref="EP9:EP15" si="17">EK9+EL9+EM9+EN9+EO9</f>
        <v>192812.4100000005</v>
      </c>
      <c r="EQ9" s="118">
        <v>36.400000000000006</v>
      </c>
      <c r="ER9" s="117">
        <v>25523.739999999998</v>
      </c>
      <c r="ES9" s="36">
        <f>EK9-EQ9+ER9</f>
        <v>241282.95000000051</v>
      </c>
      <c r="ET9" s="35">
        <v>0</v>
      </c>
      <c r="EU9" s="35">
        <v>0</v>
      </c>
      <c r="EV9" s="35">
        <v>-14340.44</v>
      </c>
      <c r="EW9" s="35">
        <v>0</v>
      </c>
      <c r="EX9" s="32">
        <f t="shared" ref="EX9:EX15" si="18">ES9+ET9+EU9+EV9+EW9</f>
        <v>226942.5100000005</v>
      </c>
      <c r="EY9" s="118">
        <v>28712.539999999994</v>
      </c>
      <c r="EZ9" s="117">
        <v>30711.79</v>
      </c>
      <c r="FA9" s="36">
        <f>ES9-EY9+EZ9</f>
        <v>243282.20000000051</v>
      </c>
      <c r="FB9" s="35">
        <v>0</v>
      </c>
      <c r="FC9" s="35">
        <v>0</v>
      </c>
      <c r="FD9" s="35">
        <v>0</v>
      </c>
      <c r="FE9" s="35">
        <v>0</v>
      </c>
      <c r="FF9" s="32">
        <f t="shared" ref="FF9:FF15" si="19">FA9+FB9+FC9+FD9+FE9</f>
        <v>243282.20000000051</v>
      </c>
      <c r="FG9" s="118">
        <v>4652.17</v>
      </c>
      <c r="FH9" s="117">
        <v>14382.34</v>
      </c>
      <c r="FI9" s="36">
        <f>FA9-FG9+FH9</f>
        <v>253012.37000000049</v>
      </c>
      <c r="FJ9" s="35">
        <v>0</v>
      </c>
      <c r="FK9" s="35">
        <v>0</v>
      </c>
      <c r="FL9" s="35">
        <v>0</v>
      </c>
      <c r="FM9" s="35">
        <v>0</v>
      </c>
      <c r="FN9" s="32">
        <f t="shared" ref="FN9:FN15" si="20">FI9+FJ9+FK9+FL9+FM9</f>
        <v>253012.37000000049</v>
      </c>
      <c r="FO9" s="118">
        <v>4507.51</v>
      </c>
      <c r="FP9" s="117">
        <v>5102.93</v>
      </c>
      <c r="FQ9" s="36">
        <f>FI9-FO9+FP9</f>
        <v>253607.79000000047</v>
      </c>
      <c r="FR9" s="35">
        <v>0</v>
      </c>
      <c r="FS9" s="35">
        <v>0</v>
      </c>
      <c r="FT9" s="35">
        <v>0</v>
      </c>
      <c r="FU9" s="35">
        <v>0</v>
      </c>
      <c r="FV9" s="32">
        <f t="shared" ref="FV9:FV15" si="21">FQ9+FR9+FS9+FT9+FU9</f>
        <v>253607.79000000047</v>
      </c>
      <c r="FW9" s="118">
        <v>90115.51</v>
      </c>
      <c r="FX9" s="117">
        <v>7427.66</v>
      </c>
      <c r="FY9" s="36">
        <f>FQ9-FW9+FX9</f>
        <v>170919.9400000005</v>
      </c>
      <c r="FZ9" s="35">
        <v>0</v>
      </c>
      <c r="GA9" s="35">
        <v>0</v>
      </c>
      <c r="GB9" s="35">
        <v>0</v>
      </c>
      <c r="GC9" s="35">
        <v>0</v>
      </c>
      <c r="GD9" s="32">
        <f t="shared" ref="GD9:GD15" si="22">FY9+FZ9+GA9+GB9+GC9</f>
        <v>170919.9400000005</v>
      </c>
      <c r="GE9" s="118">
        <v>19.5</v>
      </c>
      <c r="GF9" s="117">
        <v>853.7</v>
      </c>
      <c r="GG9" s="36">
        <f>FY9-GE9+GF9</f>
        <v>171754.14000000051</v>
      </c>
      <c r="GH9" s="35">
        <v>0</v>
      </c>
      <c r="GI9" s="35">
        <v>0</v>
      </c>
      <c r="GJ9" s="35">
        <v>-12461</v>
      </c>
      <c r="GK9" s="35">
        <v>0</v>
      </c>
      <c r="GL9" s="32">
        <f t="shared" ref="GL9:GL15" si="23">GG9+GH9+GI9+GJ9+GK9</f>
        <v>159293.14000000051</v>
      </c>
      <c r="GM9" s="118">
        <v>26015.68</v>
      </c>
      <c r="GN9" s="117">
        <v>9140.9800000000014</v>
      </c>
      <c r="GO9" s="36">
        <f>GG9-GM9+GN9</f>
        <v>154879.44000000053</v>
      </c>
      <c r="GP9" s="35">
        <v>0</v>
      </c>
      <c r="GQ9" s="35">
        <v>0</v>
      </c>
      <c r="GR9" s="35">
        <v>0</v>
      </c>
      <c r="GS9" s="35">
        <v>0</v>
      </c>
      <c r="GT9" s="32">
        <f t="shared" ref="GT9:GT15" si="24">GO9+GP9+GQ9+GR9+GS9</f>
        <v>154879.44000000053</v>
      </c>
      <c r="GU9" s="118">
        <v>500.15</v>
      </c>
      <c r="GV9" s="117">
        <v>4384</v>
      </c>
      <c r="GW9" s="36">
        <f>GO9-GU9+GV9</f>
        <v>158763.29000000053</v>
      </c>
      <c r="GX9" s="35">
        <v>0</v>
      </c>
      <c r="GY9" s="35">
        <v>0</v>
      </c>
      <c r="GZ9" s="35">
        <v>0</v>
      </c>
      <c r="HA9" s="35">
        <v>0</v>
      </c>
      <c r="HB9" s="32">
        <f t="shared" ref="HB9:HB15" si="25">GW9+GX9+GY9+GZ9+HA9</f>
        <v>158763.29000000053</v>
      </c>
      <c r="HC9" s="118">
        <v>18022.25</v>
      </c>
      <c r="HD9" s="117">
        <v>13067.759999999998</v>
      </c>
      <c r="HE9" s="36">
        <f>GW9-HC9+HD9</f>
        <v>153808.80000000054</v>
      </c>
      <c r="HF9" s="35">
        <v>0</v>
      </c>
      <c r="HG9" s="35">
        <v>0</v>
      </c>
      <c r="HH9" s="35">
        <v>0</v>
      </c>
      <c r="HI9" s="35">
        <v>0</v>
      </c>
      <c r="HJ9" s="32">
        <f t="shared" ref="HJ9:HJ15" si="26">HE9+HF9+HG9+HH9+HI9</f>
        <v>153808.80000000054</v>
      </c>
      <c r="HK9" s="118">
        <v>4.2</v>
      </c>
      <c r="HL9" s="117">
        <v>6846.64</v>
      </c>
      <c r="HM9" s="36">
        <f>HE9-HK9+HL9</f>
        <v>160651.24000000054</v>
      </c>
      <c r="HN9" s="35">
        <v>0</v>
      </c>
      <c r="HO9" s="35">
        <v>0</v>
      </c>
      <c r="HP9" s="35">
        <v>0</v>
      </c>
      <c r="HQ9" s="35">
        <v>0</v>
      </c>
      <c r="HR9" s="32">
        <f t="shared" ref="HR9:HR15" si="27">HM9+HN9+HO9+HP9+HQ9</f>
        <v>160651.24000000054</v>
      </c>
      <c r="HS9" s="118">
        <v>195389.58999999994</v>
      </c>
      <c r="HT9" s="117">
        <v>189683.68</v>
      </c>
      <c r="HU9" s="36">
        <f>HM9-HS9+HT9</f>
        <v>154945.3300000006</v>
      </c>
      <c r="HV9" s="35">
        <v>0</v>
      </c>
      <c r="HW9" s="35">
        <v>0</v>
      </c>
      <c r="HX9" s="35">
        <v>0</v>
      </c>
      <c r="HY9" s="35">
        <v>0</v>
      </c>
      <c r="HZ9" s="32">
        <f t="shared" ref="HZ9:HZ15" si="28">HU9+HV9+HW9+HX9+HY9</f>
        <v>154945.3300000006</v>
      </c>
      <c r="IA9" s="118">
        <v>6.55</v>
      </c>
      <c r="IB9" s="117">
        <v>2361.7400000000002</v>
      </c>
      <c r="IC9" s="36">
        <f>HU9-IA9+IB9</f>
        <v>157300.5200000006</v>
      </c>
      <c r="ID9" s="35">
        <v>0</v>
      </c>
      <c r="IE9" s="35">
        <v>0</v>
      </c>
      <c r="IF9" s="35">
        <v>1283.01</v>
      </c>
      <c r="IG9" s="35">
        <v>0</v>
      </c>
      <c r="IH9" s="32">
        <f t="shared" ref="IH9:IH15" si="29">IC9+ID9+IE9+IF9+IG9</f>
        <v>158583.53000000061</v>
      </c>
      <c r="II9" s="118">
        <v>30229.949999999997</v>
      </c>
      <c r="IJ9" s="117">
        <v>35773.54</v>
      </c>
      <c r="IK9" s="36">
        <f>IC9-II9+IJ9</f>
        <v>162844.1100000006</v>
      </c>
      <c r="IL9" s="35">
        <v>0</v>
      </c>
      <c r="IM9" s="35">
        <v>0</v>
      </c>
      <c r="IN9" s="35">
        <v>0</v>
      </c>
      <c r="IO9" s="35">
        <v>0</v>
      </c>
      <c r="IP9" s="32">
        <f t="shared" ref="IP9:IP15" si="30">IK9+IL9+IM9+IN9+IO9</f>
        <v>162844.1100000006</v>
      </c>
      <c r="IQ9" s="118">
        <v>30.000000000000004</v>
      </c>
      <c r="IR9" s="117">
        <v>11232.01</v>
      </c>
      <c r="IS9" s="36">
        <f>IK9-IQ9+IR9</f>
        <v>174046.12000000061</v>
      </c>
      <c r="IT9" s="35">
        <v>0</v>
      </c>
      <c r="IU9" s="35">
        <v>0</v>
      </c>
      <c r="IV9" s="35">
        <v>0</v>
      </c>
      <c r="IW9" s="35">
        <v>0</v>
      </c>
      <c r="IX9" s="32">
        <f t="shared" ref="IX9:IX15" si="31">IS9+IT9+IU9+IV9+IW9</f>
        <v>174046.12000000061</v>
      </c>
      <c r="IY9" s="118">
        <v>11.150000000000002</v>
      </c>
      <c r="IZ9" s="117">
        <v>14201.779999999999</v>
      </c>
      <c r="JA9" s="36">
        <f>IS9-IY9+IZ9</f>
        <v>188236.75000000061</v>
      </c>
      <c r="JB9" s="35">
        <v>0</v>
      </c>
      <c r="JC9" s="35">
        <v>0</v>
      </c>
      <c r="JD9" s="35">
        <v>0</v>
      </c>
      <c r="JE9" s="35">
        <v>0</v>
      </c>
      <c r="JF9" s="32">
        <f t="shared" ref="JF9:JF15" si="32">JA9+JB9+JC9+JD9+JE9</f>
        <v>188236.75000000061</v>
      </c>
      <c r="JG9" s="118">
        <v>159449.46999999994</v>
      </c>
      <c r="JH9" s="117">
        <v>18379.5</v>
      </c>
      <c r="JI9" s="36">
        <f>JA9-JG9+JH9</f>
        <v>47166.780000000668</v>
      </c>
      <c r="JJ9" s="35">
        <v>0</v>
      </c>
      <c r="JK9" s="35">
        <v>0</v>
      </c>
      <c r="JL9" s="35">
        <v>0</v>
      </c>
      <c r="JM9" s="35">
        <v>0</v>
      </c>
      <c r="JN9" s="32">
        <f t="shared" ref="JN9:JN15" si="33">JI9+JJ9+JK9+JL9+JM9</f>
        <v>47166.780000000668</v>
      </c>
      <c r="JO9" s="118">
        <v>15.830000000000004</v>
      </c>
      <c r="JP9" s="117">
        <v>8204.4</v>
      </c>
      <c r="JQ9" s="36">
        <f>JI9-JO9+JP9</f>
        <v>55355.350000000668</v>
      </c>
      <c r="JR9" s="35">
        <v>0</v>
      </c>
      <c r="JS9" s="35">
        <v>0</v>
      </c>
      <c r="JT9" s="35">
        <v>0</v>
      </c>
      <c r="JU9" s="35">
        <v>0</v>
      </c>
      <c r="JV9" s="32">
        <f t="shared" ref="JV9:JV15" si="34">JQ9+JR9+JS9+JT9+JU9</f>
        <v>55355.350000000668</v>
      </c>
      <c r="JW9" s="118">
        <v>469.5</v>
      </c>
      <c r="JX9" s="117">
        <v>1801.37</v>
      </c>
      <c r="JY9" s="36">
        <f>JQ9-JW9+JX9</f>
        <v>56687.220000000671</v>
      </c>
      <c r="JZ9" s="35">
        <v>0</v>
      </c>
      <c r="KA9" s="35">
        <v>0</v>
      </c>
      <c r="KB9" s="35">
        <v>0</v>
      </c>
      <c r="KC9" s="35">
        <v>0</v>
      </c>
      <c r="KD9" s="32">
        <f t="shared" ref="KD9:KD15" si="35">JY9+JZ9+KA9+KB9+KC9</f>
        <v>56687.220000000671</v>
      </c>
      <c r="KE9" s="118">
        <v>2149.9699999999998</v>
      </c>
      <c r="KF9" s="117">
        <v>2217</v>
      </c>
      <c r="KG9" s="36">
        <f>JY9-KE9+KF9</f>
        <v>56754.250000000669</v>
      </c>
      <c r="KH9" s="35">
        <v>0</v>
      </c>
      <c r="KI9" s="35">
        <v>0</v>
      </c>
      <c r="KJ9" s="35">
        <v>0</v>
      </c>
      <c r="KK9" s="35">
        <v>0</v>
      </c>
      <c r="KL9" s="32">
        <f t="shared" ref="KL9:KL15" si="36">KG9+KH9+KI9+KJ9+KK9</f>
        <v>56754.250000000669</v>
      </c>
      <c r="KM9" s="118">
        <v>0.75</v>
      </c>
      <c r="KN9" s="117">
        <v>16301.650000000001</v>
      </c>
      <c r="KO9" s="36">
        <f>KG9-KM9+KN9</f>
        <v>73055.150000000664</v>
      </c>
      <c r="KP9" s="35">
        <v>0</v>
      </c>
      <c r="KQ9" s="35">
        <v>0</v>
      </c>
      <c r="KR9" s="35">
        <v>0</v>
      </c>
      <c r="KS9" s="35">
        <v>0</v>
      </c>
      <c r="KT9" s="32">
        <f t="shared" ref="KT9:KT15" si="37">KO9+KP9+KQ9+KR9+KS9</f>
        <v>73055.150000000664</v>
      </c>
      <c r="KU9" s="118">
        <v>18005.050000000003</v>
      </c>
      <c r="KV9" s="117">
        <v>5385.24</v>
      </c>
      <c r="KW9" s="36">
        <f>KO9-KU9+KV9</f>
        <v>60435.340000000659</v>
      </c>
      <c r="KX9" s="35">
        <v>-516</v>
      </c>
      <c r="KY9" s="35">
        <v>0</v>
      </c>
      <c r="KZ9" s="35">
        <v>0</v>
      </c>
      <c r="LA9" s="35">
        <v>0</v>
      </c>
      <c r="LB9" s="32">
        <f t="shared" ref="LB9:LB15" si="38">KW9+KX9+KY9+KZ9+LA9</f>
        <v>59919.340000000659</v>
      </c>
      <c r="LC9" s="118">
        <v>1385.69</v>
      </c>
      <c r="LD9" s="117">
        <v>37625.79</v>
      </c>
      <c r="LE9" s="36">
        <f>KW9-LC9+LD9</f>
        <v>96675.440000000657</v>
      </c>
      <c r="LF9" s="35">
        <v>0</v>
      </c>
      <c r="LG9" s="35">
        <v>0</v>
      </c>
      <c r="LH9" s="35">
        <v>0</v>
      </c>
      <c r="LI9" s="35">
        <v>0</v>
      </c>
      <c r="LJ9" s="32">
        <f t="shared" ref="LJ9:LJ15" si="39">LE9+LF9+LG9+LH9+LI9</f>
        <v>96675.440000000657</v>
      </c>
      <c r="LK9" s="118">
        <v>25.55</v>
      </c>
      <c r="LL9" s="117">
        <v>512280.24</v>
      </c>
      <c r="LM9" s="36">
        <f>LE9-LK9+LL9</f>
        <v>608930.13000000059</v>
      </c>
      <c r="LN9" s="35">
        <v>0</v>
      </c>
      <c r="LO9" s="35">
        <v>0</v>
      </c>
      <c r="LP9" s="35">
        <v>0</v>
      </c>
      <c r="LQ9" s="35">
        <v>0</v>
      </c>
      <c r="LR9" s="32">
        <f t="shared" ref="LR9:LR15" si="40">LM9+LN9+LO9+LP9+LQ9</f>
        <v>608930.13000000059</v>
      </c>
      <c r="LS9" s="118">
        <v>92996.130000000019</v>
      </c>
      <c r="LT9" s="117">
        <v>26992.39</v>
      </c>
      <c r="LU9" s="36">
        <f>LM9-LS9+LT9</f>
        <v>542926.3900000006</v>
      </c>
      <c r="LV9" s="35">
        <v>0</v>
      </c>
      <c r="LW9" s="35">
        <v>0</v>
      </c>
      <c r="LX9" s="35">
        <v>0</v>
      </c>
      <c r="LY9" s="35">
        <v>0</v>
      </c>
      <c r="LZ9" s="32">
        <f t="shared" ref="LZ9:LZ15" si="41">LU9+LV9+LW9+LX9+LY9</f>
        <v>542926.3900000006</v>
      </c>
      <c r="MA9" s="118">
        <v>142872.09999999992</v>
      </c>
      <c r="MB9" s="117">
        <v>58117.43</v>
      </c>
      <c r="MC9" s="36">
        <f>LU9-MA9+MB9</f>
        <v>458171.72000000067</v>
      </c>
      <c r="MD9" s="35">
        <v>0</v>
      </c>
      <c r="ME9" s="35">
        <v>0</v>
      </c>
      <c r="MF9" s="35">
        <v>0</v>
      </c>
      <c r="MG9" s="35">
        <v>0</v>
      </c>
      <c r="MH9" s="32">
        <f t="shared" ref="MH9:MH15" si="42">MC9+MD9+ME9+MF9+MG9</f>
        <v>458171.72000000067</v>
      </c>
      <c r="MI9" s="118">
        <v>483364.56</v>
      </c>
      <c r="MJ9" s="117">
        <v>87607.54</v>
      </c>
      <c r="MK9" s="36">
        <f>MC9-MI9+MJ9</f>
        <v>62414.700000000666</v>
      </c>
      <c r="ML9" s="35">
        <v>0</v>
      </c>
      <c r="MM9" s="35">
        <v>0</v>
      </c>
      <c r="MN9" s="35">
        <v>0</v>
      </c>
      <c r="MO9" s="35">
        <v>0</v>
      </c>
      <c r="MP9" s="32">
        <f t="shared" ref="MP9:MP15" si="43">MK9+ML9+MM9+MN9+MO9</f>
        <v>62414.700000000666</v>
      </c>
      <c r="MQ9" s="118">
        <v>1001.82</v>
      </c>
      <c r="MR9" s="117">
        <v>5313.22</v>
      </c>
      <c r="MS9" s="36">
        <f>MK9-MQ9+MR9</f>
        <v>66726.100000000661</v>
      </c>
      <c r="MT9" s="35">
        <v>-589.1</v>
      </c>
      <c r="MU9" s="35">
        <v>0</v>
      </c>
      <c r="MV9" s="35">
        <v>0</v>
      </c>
      <c r="MW9" s="35">
        <v>0</v>
      </c>
      <c r="MX9" s="32">
        <f t="shared" ref="MX9:MX15" si="44">MS9+MT9+MU9+MV9+MW9</f>
        <v>66137.000000000655</v>
      </c>
      <c r="MY9" s="118">
        <v>7289.55</v>
      </c>
      <c r="MZ9" s="117">
        <v>5065.2400000000007</v>
      </c>
      <c r="NA9" s="36">
        <f>MS9-MY9+MZ9</f>
        <v>64501.790000000656</v>
      </c>
      <c r="NB9" s="35">
        <v>0</v>
      </c>
      <c r="NC9" s="35">
        <v>0</v>
      </c>
      <c r="ND9" s="35">
        <v>0</v>
      </c>
      <c r="NE9" s="35">
        <v>0</v>
      </c>
      <c r="NF9" s="32">
        <f t="shared" ref="NF9:NF15" si="45">NA9+NB9+NC9+ND9+NE9</f>
        <v>64501.790000000656</v>
      </c>
      <c r="NG9" s="118">
        <v>37661.360000000001</v>
      </c>
      <c r="NH9" s="117">
        <v>8608.1299999999992</v>
      </c>
      <c r="NI9" s="36">
        <f>NA9-NG9+NH9</f>
        <v>35448.560000000653</v>
      </c>
      <c r="NJ9" s="35">
        <v>0</v>
      </c>
      <c r="NK9" s="35">
        <v>0</v>
      </c>
      <c r="NL9" s="35">
        <v>0</v>
      </c>
      <c r="NM9" s="35">
        <v>0</v>
      </c>
      <c r="NN9" s="32">
        <f t="shared" ref="NN9:NN15" si="46">NI9+NJ9+NK9+NL9+NM9</f>
        <v>35448.560000000653</v>
      </c>
      <c r="NO9" s="118">
        <v>5135.3</v>
      </c>
      <c r="NP9" s="117">
        <v>2838.58</v>
      </c>
      <c r="NQ9" s="36">
        <f>NI9-NO9+NP9</f>
        <v>33151.840000000651</v>
      </c>
      <c r="NR9" s="35">
        <v>0</v>
      </c>
      <c r="NS9" s="35">
        <v>0</v>
      </c>
      <c r="NT9" s="35">
        <v>0</v>
      </c>
      <c r="NU9" s="35">
        <v>0</v>
      </c>
      <c r="NV9" s="32">
        <f t="shared" ref="NV9:NV15" si="47">NQ9+NR9+NS9+NT9+NU9</f>
        <v>33151.840000000651</v>
      </c>
      <c r="NW9" s="118">
        <v>41765.140000000007</v>
      </c>
      <c r="NX9" s="117">
        <v>84415.03</v>
      </c>
      <c r="NY9" s="36">
        <f>NQ9-NW9+NX9</f>
        <v>75801.730000000651</v>
      </c>
      <c r="NZ9" s="35">
        <v>0</v>
      </c>
      <c r="OA9" s="35">
        <v>0</v>
      </c>
      <c r="OB9" s="35">
        <f>176756.08+739</f>
        <v>177495.08</v>
      </c>
      <c r="OC9" s="35">
        <v>0</v>
      </c>
      <c r="OD9" s="32">
        <f t="shared" ref="OD9:OD15" si="48">NY9+NZ9+OA9+OB9+OC9</f>
        <v>253296.81000000064</v>
      </c>
      <c r="OE9" s="118">
        <v>177159.90999999997</v>
      </c>
      <c r="OF9" s="117">
        <v>227444.84</v>
      </c>
      <c r="OG9" s="36">
        <f>NY9-OE9+OF9</f>
        <v>126086.66000000067</v>
      </c>
      <c r="OH9" s="35">
        <v>0</v>
      </c>
      <c r="OI9" s="35">
        <v>0</v>
      </c>
      <c r="OJ9" s="35">
        <v>0</v>
      </c>
      <c r="OK9" s="35">
        <v>0</v>
      </c>
      <c r="OL9" s="32">
        <f t="shared" ref="OL9:OL15" si="49">OG9+OH9+OI9+OJ9+OK9</f>
        <v>126086.66000000067</v>
      </c>
      <c r="OM9" s="118">
        <v>6301.1200000000008</v>
      </c>
      <c r="ON9" s="117">
        <v>15046.899999999998</v>
      </c>
      <c r="OO9" s="36">
        <f>OG9-OM9+ON9</f>
        <v>134832.44000000067</v>
      </c>
      <c r="OP9" s="35">
        <v>0</v>
      </c>
      <c r="OQ9" s="35">
        <v>0</v>
      </c>
      <c r="OR9" s="35">
        <v>0</v>
      </c>
      <c r="OS9" s="35">
        <v>0</v>
      </c>
      <c r="OT9" s="32">
        <f t="shared" ref="OT9:OT15" si="50">OO9+OP9+OQ9+OR9+OS9</f>
        <v>134832.44000000067</v>
      </c>
      <c r="OU9" s="118">
        <v>45954.420000000013</v>
      </c>
      <c r="OV9" s="117">
        <v>26967.61</v>
      </c>
      <c r="OW9" s="36">
        <f>OO9-OU9+OV9</f>
        <v>115845.63000000066</v>
      </c>
      <c r="OX9" s="35">
        <v>0</v>
      </c>
      <c r="OY9" s="35">
        <v>0</v>
      </c>
      <c r="OZ9" s="35">
        <v>0</v>
      </c>
      <c r="PA9" s="35">
        <v>0</v>
      </c>
      <c r="PB9" s="32">
        <f t="shared" ref="PB9:PB15" si="51">OW9+OX9+OY9+OZ9+PA9</f>
        <v>115845.63000000066</v>
      </c>
      <c r="PC9" s="118">
        <v>117014.34999999999</v>
      </c>
      <c r="PD9" s="117">
        <v>2557.92</v>
      </c>
      <c r="PE9" s="36">
        <f>OW9-PC9+PD9</f>
        <v>1389.2000000006683</v>
      </c>
      <c r="PF9" s="35">
        <v>0</v>
      </c>
      <c r="PG9" s="35">
        <v>0</v>
      </c>
      <c r="PH9" s="35">
        <v>0</v>
      </c>
      <c r="PI9" s="35">
        <v>0</v>
      </c>
      <c r="PJ9" s="32">
        <f t="shared" ref="PJ9:PJ15" si="52">PE9+PF9+PG9+PH9+PI9</f>
        <v>1389.2000000006683</v>
      </c>
    </row>
    <row r="10" spans="1:426" s="96" customFormat="1" ht="24" customHeight="1" x14ac:dyDescent="0.25">
      <c r="A10" s="20" t="s">
        <v>510</v>
      </c>
      <c r="B10" s="95" t="s">
        <v>4</v>
      </c>
      <c r="C10" s="117">
        <v>97</v>
      </c>
      <c r="D10" s="117">
        <v>0</v>
      </c>
      <c r="E10" s="36">
        <v>58202.229999999559</v>
      </c>
      <c r="F10" s="26">
        <v>0</v>
      </c>
      <c r="G10" s="26">
        <v>0</v>
      </c>
      <c r="H10" s="26">
        <v>0</v>
      </c>
      <c r="I10" s="26">
        <v>0</v>
      </c>
      <c r="J10" s="32">
        <f t="shared" si="0"/>
        <v>58202.229999999559</v>
      </c>
      <c r="K10" s="117">
        <v>14.05</v>
      </c>
      <c r="L10" s="117">
        <v>1213</v>
      </c>
      <c r="M10" s="36">
        <f>E10-K10+L10</f>
        <v>59401.179999999556</v>
      </c>
      <c r="N10" s="26">
        <v>0</v>
      </c>
      <c r="O10" s="26">
        <v>0</v>
      </c>
      <c r="P10" s="26">
        <v>0</v>
      </c>
      <c r="Q10" s="26">
        <v>0</v>
      </c>
      <c r="R10" s="32">
        <f t="shared" si="1"/>
        <v>59401.179999999556</v>
      </c>
      <c r="S10" s="117">
        <v>0.05</v>
      </c>
      <c r="T10" s="117">
        <v>3527.2</v>
      </c>
      <c r="U10" s="36">
        <f>M10-S10+T10</f>
        <v>62928.329999999551</v>
      </c>
      <c r="V10" s="26">
        <v>0</v>
      </c>
      <c r="W10" s="26">
        <v>0</v>
      </c>
      <c r="X10" s="26">
        <v>0</v>
      </c>
      <c r="Y10" s="26">
        <v>0</v>
      </c>
      <c r="Z10" s="32">
        <f t="shared" si="2"/>
        <v>62928.329999999551</v>
      </c>
      <c r="AA10" s="117">
        <v>4520.0199999999995</v>
      </c>
      <c r="AB10" s="117">
        <v>4454.2</v>
      </c>
      <c r="AC10" s="36">
        <f>U10-AA10+AB10</f>
        <v>62862.509999999551</v>
      </c>
      <c r="AD10" s="26">
        <v>0</v>
      </c>
      <c r="AE10" s="26">
        <v>0</v>
      </c>
      <c r="AF10" s="26">
        <v>0</v>
      </c>
      <c r="AG10" s="26">
        <v>0</v>
      </c>
      <c r="AH10" s="32">
        <f t="shared" si="3"/>
        <v>62862.509999999551</v>
      </c>
      <c r="AI10" s="117">
        <v>15.55</v>
      </c>
      <c r="AJ10" s="117">
        <v>14577.689999999999</v>
      </c>
      <c r="AK10" s="36">
        <f>AC10-AI10+AJ10</f>
        <v>77424.649999999543</v>
      </c>
      <c r="AL10" s="26">
        <v>0</v>
      </c>
      <c r="AM10" s="26">
        <v>0</v>
      </c>
      <c r="AN10" s="26">
        <v>0</v>
      </c>
      <c r="AO10" s="26">
        <v>0</v>
      </c>
      <c r="AP10" s="32">
        <f t="shared" si="4"/>
        <v>77424.649999999543</v>
      </c>
      <c r="AQ10" s="117">
        <v>186939.6</v>
      </c>
      <c r="AR10" s="117">
        <v>150470.85999999999</v>
      </c>
      <c r="AS10" s="36">
        <f>AK10-AQ10+AR10</f>
        <v>40955.909999999523</v>
      </c>
      <c r="AT10" s="26">
        <v>0</v>
      </c>
      <c r="AU10" s="26">
        <v>0</v>
      </c>
      <c r="AV10" s="26">
        <v>0</v>
      </c>
      <c r="AW10" s="26">
        <v>0</v>
      </c>
      <c r="AX10" s="32">
        <f t="shared" si="5"/>
        <v>40955.909999999523</v>
      </c>
      <c r="AY10" s="117">
        <v>444.05</v>
      </c>
      <c r="AZ10" s="117">
        <v>1064.68</v>
      </c>
      <c r="BA10" s="36">
        <f>AS10-AY10+AZ10</f>
        <v>41576.539999999521</v>
      </c>
      <c r="BB10" s="26">
        <v>0</v>
      </c>
      <c r="BC10" s="26">
        <v>0</v>
      </c>
      <c r="BD10" s="26">
        <v>0</v>
      </c>
      <c r="BE10" s="26">
        <v>0</v>
      </c>
      <c r="BF10" s="32">
        <f t="shared" si="6"/>
        <v>41576.539999999521</v>
      </c>
      <c r="BG10" s="117">
        <v>41.55</v>
      </c>
      <c r="BH10" s="117">
        <v>11499</v>
      </c>
      <c r="BI10" s="36">
        <f>BA10-BG10+BH10</f>
        <v>53033.989999999518</v>
      </c>
      <c r="BJ10" s="26">
        <v>0</v>
      </c>
      <c r="BK10" s="26">
        <v>0</v>
      </c>
      <c r="BL10" s="26">
        <v>0</v>
      </c>
      <c r="BM10" s="26">
        <v>0</v>
      </c>
      <c r="BN10" s="32">
        <f t="shared" si="7"/>
        <v>53033.989999999518</v>
      </c>
      <c r="BO10" s="117">
        <v>2940.6</v>
      </c>
      <c r="BP10" s="117">
        <v>76.400000000000006</v>
      </c>
      <c r="BQ10" s="36">
        <f>BI10-BO10+BP10</f>
        <v>50169.789999999521</v>
      </c>
      <c r="BR10" s="26">
        <v>0</v>
      </c>
      <c r="BS10" s="26">
        <v>0</v>
      </c>
      <c r="BT10" s="26">
        <v>0</v>
      </c>
      <c r="BU10" s="26">
        <v>0</v>
      </c>
      <c r="BV10" s="32">
        <f t="shared" si="8"/>
        <v>50169.789999999521</v>
      </c>
      <c r="BW10" s="117">
        <v>15.05</v>
      </c>
      <c r="BX10" s="117">
        <v>2302.69</v>
      </c>
      <c r="BY10" s="36">
        <f>BQ10-BW10+BX10</f>
        <v>52457.42999999952</v>
      </c>
      <c r="BZ10" s="26">
        <v>0</v>
      </c>
      <c r="CA10" s="26">
        <v>0</v>
      </c>
      <c r="CB10" s="26">
        <v>0</v>
      </c>
      <c r="CC10" s="26">
        <v>0</v>
      </c>
      <c r="CD10" s="32">
        <f t="shared" si="9"/>
        <v>52457.42999999952</v>
      </c>
      <c r="CE10" s="117">
        <v>79923.12000000001</v>
      </c>
      <c r="CF10" s="117">
        <v>52392.1</v>
      </c>
      <c r="CG10" s="36">
        <f>BY10-CE10+CF10</f>
        <v>24926.409999999509</v>
      </c>
      <c r="CH10" s="26">
        <v>0</v>
      </c>
      <c r="CI10" s="26">
        <v>0</v>
      </c>
      <c r="CJ10" s="26">
        <v>0</v>
      </c>
      <c r="CK10" s="26">
        <v>0</v>
      </c>
      <c r="CL10" s="32">
        <f t="shared" si="10"/>
        <v>24926.409999999509</v>
      </c>
      <c r="CM10" s="117">
        <v>5759.9900000000007</v>
      </c>
      <c r="CN10" s="117">
        <v>278831.3</v>
      </c>
      <c r="CO10" s="36">
        <f>CG10-CM10+CN10</f>
        <v>297997.71999999951</v>
      </c>
      <c r="CP10" s="26">
        <v>0</v>
      </c>
      <c r="CQ10" s="26">
        <v>0</v>
      </c>
      <c r="CR10" s="26">
        <v>0</v>
      </c>
      <c r="CS10" s="26">
        <v>0</v>
      </c>
      <c r="CT10" s="32">
        <f t="shared" si="11"/>
        <v>297997.71999999951</v>
      </c>
      <c r="CU10" s="117">
        <v>990.06</v>
      </c>
      <c r="CV10" s="117">
        <v>5048.3999999999996</v>
      </c>
      <c r="CW10" s="36">
        <f>CO10-CU10+CV10</f>
        <v>302056.05999999953</v>
      </c>
      <c r="CX10" s="35">
        <v>0</v>
      </c>
      <c r="CY10" s="35">
        <v>0</v>
      </c>
      <c r="CZ10" s="35">
        <v>0</v>
      </c>
      <c r="DA10" s="35">
        <v>0</v>
      </c>
      <c r="DB10" s="32">
        <f t="shared" si="12"/>
        <v>302056.05999999953</v>
      </c>
      <c r="DC10" s="117">
        <v>275189.75</v>
      </c>
      <c r="DD10" s="117">
        <v>1052.3400000000001</v>
      </c>
      <c r="DE10" s="36">
        <f>CW10-DC10+DD10</f>
        <v>27918.649999999532</v>
      </c>
      <c r="DF10" s="35">
        <v>0</v>
      </c>
      <c r="DG10" s="35">
        <v>0</v>
      </c>
      <c r="DH10" s="35">
        <v>0</v>
      </c>
      <c r="DI10" s="35">
        <v>0</v>
      </c>
      <c r="DJ10" s="32">
        <f t="shared" si="13"/>
        <v>27918.649999999532</v>
      </c>
      <c r="DK10" s="117">
        <v>13.639999999999999</v>
      </c>
      <c r="DL10" s="117">
        <v>2707.3</v>
      </c>
      <c r="DM10" s="36">
        <f>DE10-DK10+DL10</f>
        <v>30612.309999999532</v>
      </c>
      <c r="DN10" s="35">
        <v>0</v>
      </c>
      <c r="DO10" s="35">
        <v>0</v>
      </c>
      <c r="DP10" s="35">
        <v>0</v>
      </c>
      <c r="DQ10" s="35">
        <v>0</v>
      </c>
      <c r="DR10" s="32">
        <f t="shared" si="14"/>
        <v>30612.309999999532</v>
      </c>
      <c r="DS10" s="117">
        <v>312.5</v>
      </c>
      <c r="DT10" s="117">
        <v>0</v>
      </c>
      <c r="DU10" s="36">
        <f>DM10-DS10+DT10</f>
        <v>30299.809999999532</v>
      </c>
      <c r="DV10" s="35">
        <v>0</v>
      </c>
      <c r="DW10" s="35">
        <v>0</v>
      </c>
      <c r="DX10" s="35">
        <v>0</v>
      </c>
      <c r="DY10" s="35">
        <v>0</v>
      </c>
      <c r="DZ10" s="32">
        <f t="shared" si="15"/>
        <v>30299.809999999532</v>
      </c>
      <c r="EA10" s="117">
        <v>250107.14</v>
      </c>
      <c r="EB10" s="117">
        <v>252290.59999999998</v>
      </c>
      <c r="EC10" s="36">
        <f>DU10-EA10+EB10</f>
        <v>32483.269999999495</v>
      </c>
      <c r="ED10" s="35">
        <v>0</v>
      </c>
      <c r="EE10" s="35">
        <v>0</v>
      </c>
      <c r="EF10" s="35">
        <v>0</v>
      </c>
      <c r="EG10" s="35">
        <v>0</v>
      </c>
      <c r="EH10" s="32">
        <f t="shared" si="16"/>
        <v>32483.269999999495</v>
      </c>
      <c r="EI10" s="117">
        <v>16.600000000000001</v>
      </c>
      <c r="EJ10" s="117">
        <v>36829.089999999997</v>
      </c>
      <c r="EK10" s="36">
        <f>EC10-EI10+EJ10</f>
        <v>69295.759999999485</v>
      </c>
      <c r="EL10" s="35">
        <v>0</v>
      </c>
      <c r="EM10" s="35">
        <v>0</v>
      </c>
      <c r="EN10" s="35">
        <v>0</v>
      </c>
      <c r="EO10" s="35">
        <v>0</v>
      </c>
      <c r="EP10" s="32">
        <f t="shared" si="17"/>
        <v>69295.759999999485</v>
      </c>
      <c r="EQ10" s="117">
        <v>7.5</v>
      </c>
      <c r="ER10" s="117">
        <v>133625.60000000001</v>
      </c>
      <c r="ES10" s="36">
        <f>EK10-EQ10+ER10</f>
        <v>202913.85999999949</v>
      </c>
      <c r="ET10" s="35">
        <v>0</v>
      </c>
      <c r="EU10" s="35">
        <v>0</v>
      </c>
      <c r="EV10" s="35">
        <v>-60</v>
      </c>
      <c r="EW10" s="35">
        <v>0</v>
      </c>
      <c r="EX10" s="32">
        <f t="shared" si="18"/>
        <v>202853.85999999949</v>
      </c>
      <c r="EY10" s="117">
        <v>166</v>
      </c>
      <c r="EZ10" s="117">
        <v>471.5</v>
      </c>
      <c r="FA10" s="36">
        <f>ES10-EY10+EZ10</f>
        <v>203219.35999999949</v>
      </c>
      <c r="FB10" s="35">
        <v>0</v>
      </c>
      <c r="FC10" s="35">
        <v>0</v>
      </c>
      <c r="FD10" s="35">
        <v>0</v>
      </c>
      <c r="FE10" s="35">
        <v>0</v>
      </c>
      <c r="FF10" s="32">
        <f t="shared" si="19"/>
        <v>203219.35999999949</v>
      </c>
      <c r="FG10" s="117">
        <v>2820.0699999999997</v>
      </c>
      <c r="FH10" s="117">
        <v>7917.3200000000006</v>
      </c>
      <c r="FI10" s="36">
        <f>FA10-FG10+FH10</f>
        <v>208316.60999999949</v>
      </c>
      <c r="FJ10" s="35">
        <v>0</v>
      </c>
      <c r="FK10" s="35">
        <v>0</v>
      </c>
      <c r="FL10" s="35">
        <v>0</v>
      </c>
      <c r="FM10" s="35">
        <v>0</v>
      </c>
      <c r="FN10" s="32">
        <f t="shared" si="20"/>
        <v>208316.60999999949</v>
      </c>
      <c r="FO10" s="117">
        <v>0.8</v>
      </c>
      <c r="FP10" s="117">
        <v>16902.41</v>
      </c>
      <c r="FQ10" s="36">
        <f>FI10-FO10+FP10</f>
        <v>225218.21999999951</v>
      </c>
      <c r="FR10" s="35">
        <v>0</v>
      </c>
      <c r="FS10" s="35">
        <v>0</v>
      </c>
      <c r="FT10" s="35">
        <v>0</v>
      </c>
      <c r="FU10" s="35">
        <v>0</v>
      </c>
      <c r="FV10" s="32">
        <f t="shared" si="21"/>
        <v>225218.21999999951</v>
      </c>
      <c r="FW10" s="117">
        <v>154086.54</v>
      </c>
      <c r="FX10" s="117">
        <v>9618.61</v>
      </c>
      <c r="FY10" s="36">
        <f>FQ10-FW10+FX10</f>
        <v>80750.289999999499</v>
      </c>
      <c r="FZ10" s="35">
        <v>0</v>
      </c>
      <c r="GA10" s="35">
        <v>0</v>
      </c>
      <c r="GB10" s="35">
        <v>0</v>
      </c>
      <c r="GC10" s="35">
        <v>0</v>
      </c>
      <c r="GD10" s="32">
        <f t="shared" si="22"/>
        <v>80750.289999999499</v>
      </c>
      <c r="GE10" s="117">
        <v>6.5</v>
      </c>
      <c r="GF10" s="117">
        <v>0</v>
      </c>
      <c r="GG10" s="36">
        <f>FY10-GE10+GF10</f>
        <v>80743.789999999499</v>
      </c>
      <c r="GH10" s="35">
        <v>0</v>
      </c>
      <c r="GI10" s="35">
        <v>0</v>
      </c>
      <c r="GJ10" s="35">
        <v>0</v>
      </c>
      <c r="GK10" s="35">
        <v>0</v>
      </c>
      <c r="GL10" s="32">
        <f t="shared" si="23"/>
        <v>80743.789999999499</v>
      </c>
      <c r="GM10" s="117">
        <v>598</v>
      </c>
      <c r="GN10" s="117">
        <v>673.47</v>
      </c>
      <c r="GO10" s="36">
        <f>GG10-GM10+GN10</f>
        <v>80819.2599999995</v>
      </c>
      <c r="GP10" s="35">
        <v>0</v>
      </c>
      <c r="GQ10" s="35">
        <v>0</v>
      </c>
      <c r="GR10" s="35">
        <v>0</v>
      </c>
      <c r="GS10" s="35">
        <v>0</v>
      </c>
      <c r="GT10" s="32">
        <f t="shared" si="24"/>
        <v>80819.2599999995</v>
      </c>
      <c r="GU10" s="117">
        <v>4352.1499999999996</v>
      </c>
      <c r="GV10" s="117">
        <v>0</v>
      </c>
      <c r="GW10" s="36">
        <f>GO10-GU10+GV10</f>
        <v>76467.109999999506</v>
      </c>
      <c r="GX10" s="35">
        <v>0</v>
      </c>
      <c r="GY10" s="35">
        <v>0</v>
      </c>
      <c r="GZ10" s="35">
        <v>0</v>
      </c>
      <c r="HA10" s="35">
        <v>0</v>
      </c>
      <c r="HB10" s="32">
        <f t="shared" si="25"/>
        <v>76467.109999999506</v>
      </c>
      <c r="HC10" s="117">
        <v>22.65</v>
      </c>
      <c r="HD10" s="117">
        <v>5293.6</v>
      </c>
      <c r="HE10" s="36">
        <f>GW10-HC10+HD10</f>
        <v>81738.059999999517</v>
      </c>
      <c r="HF10" s="35">
        <v>0</v>
      </c>
      <c r="HG10" s="35">
        <v>0</v>
      </c>
      <c r="HH10" s="35">
        <v>0</v>
      </c>
      <c r="HI10" s="35">
        <v>0</v>
      </c>
      <c r="HJ10" s="32">
        <f t="shared" si="26"/>
        <v>81738.059999999517</v>
      </c>
      <c r="HK10" s="117">
        <v>705.4</v>
      </c>
      <c r="HL10" s="117">
        <v>4.53</v>
      </c>
      <c r="HM10" s="36">
        <f>HE10-HK10+HL10</f>
        <v>81037.189999999522</v>
      </c>
      <c r="HN10" s="35">
        <v>0</v>
      </c>
      <c r="HO10" s="35">
        <v>0</v>
      </c>
      <c r="HP10" s="35">
        <v>0</v>
      </c>
      <c r="HQ10" s="35">
        <v>0</v>
      </c>
      <c r="HR10" s="32">
        <f t="shared" si="27"/>
        <v>81037.189999999522</v>
      </c>
      <c r="HS10" s="117">
        <v>196147.87000000002</v>
      </c>
      <c r="HT10" s="117">
        <v>150000</v>
      </c>
      <c r="HU10" s="36">
        <f>HM10-HS10+HT10</f>
        <v>34889.319999999498</v>
      </c>
      <c r="HV10" s="35">
        <v>0</v>
      </c>
      <c r="HW10" s="35">
        <v>0</v>
      </c>
      <c r="HX10" s="35">
        <v>0</v>
      </c>
      <c r="HY10" s="35">
        <v>0</v>
      </c>
      <c r="HZ10" s="32">
        <f t="shared" si="28"/>
        <v>34889.319999999498</v>
      </c>
      <c r="IA10" s="117">
        <v>5.2</v>
      </c>
      <c r="IB10" s="117">
        <v>104886.25</v>
      </c>
      <c r="IC10" s="36">
        <f>HU10-IA10+IB10</f>
        <v>139770.3699999995</v>
      </c>
      <c r="ID10" s="35">
        <v>0</v>
      </c>
      <c r="IE10" s="35">
        <v>0</v>
      </c>
      <c r="IF10" s="35">
        <v>0</v>
      </c>
      <c r="IG10" s="35">
        <v>0</v>
      </c>
      <c r="IH10" s="32">
        <f t="shared" si="29"/>
        <v>139770.3699999995</v>
      </c>
      <c r="II10" s="117">
        <v>48.38</v>
      </c>
      <c r="IJ10" s="117">
        <v>3575.4999999999995</v>
      </c>
      <c r="IK10" s="36">
        <f>IC10-II10+IJ10</f>
        <v>143297.4899999995</v>
      </c>
      <c r="IL10" s="35">
        <v>0</v>
      </c>
      <c r="IM10" s="35">
        <v>0</v>
      </c>
      <c r="IN10" s="35">
        <v>0</v>
      </c>
      <c r="IO10" s="35">
        <v>0</v>
      </c>
      <c r="IP10" s="32">
        <f t="shared" si="30"/>
        <v>143297.4899999995</v>
      </c>
      <c r="IQ10" s="117">
        <v>0</v>
      </c>
      <c r="IR10" s="117">
        <v>0</v>
      </c>
      <c r="IS10" s="36">
        <f>IK10-IQ10+IR10</f>
        <v>143297.4899999995</v>
      </c>
      <c r="IT10" s="35">
        <v>0</v>
      </c>
      <c r="IU10" s="35">
        <v>0</v>
      </c>
      <c r="IV10" s="35">
        <v>0</v>
      </c>
      <c r="IW10" s="35">
        <v>0</v>
      </c>
      <c r="IX10" s="32">
        <f t="shared" si="31"/>
        <v>143297.4899999995</v>
      </c>
      <c r="IY10" s="117">
        <v>7.5</v>
      </c>
      <c r="IZ10" s="117">
        <v>425.66999999999996</v>
      </c>
      <c r="JA10" s="36">
        <f>IS10-IY10+IZ10</f>
        <v>143715.65999999951</v>
      </c>
      <c r="JB10" s="35">
        <v>0</v>
      </c>
      <c r="JC10" s="35">
        <v>0</v>
      </c>
      <c r="JD10" s="35">
        <v>0</v>
      </c>
      <c r="JE10" s="35">
        <v>0</v>
      </c>
      <c r="JF10" s="32">
        <f t="shared" si="32"/>
        <v>143715.65999999951</v>
      </c>
      <c r="JG10" s="117">
        <v>84554.150000000009</v>
      </c>
      <c r="JH10" s="117">
        <v>2346</v>
      </c>
      <c r="JI10" s="36">
        <f>JA10-JG10+JH10</f>
        <v>61507.5099999995</v>
      </c>
      <c r="JJ10" s="35">
        <v>0</v>
      </c>
      <c r="JK10" s="35">
        <v>0</v>
      </c>
      <c r="JL10" s="35">
        <v>0</v>
      </c>
      <c r="JM10" s="35">
        <v>0</v>
      </c>
      <c r="JN10" s="32">
        <f t="shared" si="33"/>
        <v>61507.5099999995</v>
      </c>
      <c r="JO10" s="117">
        <v>396.7</v>
      </c>
      <c r="JP10" s="117">
        <v>45370.7</v>
      </c>
      <c r="JQ10" s="36">
        <f>JI10-JO10+JP10</f>
        <v>106481.5099999995</v>
      </c>
      <c r="JR10" s="35">
        <v>0</v>
      </c>
      <c r="JS10" s="35">
        <v>0</v>
      </c>
      <c r="JT10" s="35">
        <v>0</v>
      </c>
      <c r="JU10" s="35">
        <v>0</v>
      </c>
      <c r="JV10" s="32">
        <f t="shared" si="34"/>
        <v>106481.5099999995</v>
      </c>
      <c r="JW10" s="117">
        <v>3877.65</v>
      </c>
      <c r="JX10" s="117">
        <v>763.4</v>
      </c>
      <c r="JY10" s="36">
        <f>JQ10-JW10+JX10</f>
        <v>103367.2599999995</v>
      </c>
      <c r="JZ10" s="35">
        <v>0</v>
      </c>
      <c r="KA10" s="35">
        <v>0</v>
      </c>
      <c r="KB10" s="35">
        <v>0</v>
      </c>
      <c r="KC10" s="35">
        <v>0</v>
      </c>
      <c r="KD10" s="32">
        <f t="shared" si="35"/>
        <v>103367.2599999995</v>
      </c>
      <c r="KE10" s="117">
        <v>22.5</v>
      </c>
      <c r="KF10" s="117">
        <v>919.90000000000009</v>
      </c>
      <c r="KG10" s="36">
        <f>JY10-KE10+KF10</f>
        <v>104264.65999999949</v>
      </c>
      <c r="KH10" s="35">
        <v>0</v>
      </c>
      <c r="KI10" s="35">
        <v>0</v>
      </c>
      <c r="KJ10" s="35">
        <v>0</v>
      </c>
      <c r="KK10" s="35">
        <v>580000</v>
      </c>
      <c r="KL10" s="32">
        <f t="shared" si="36"/>
        <v>684264.65999999945</v>
      </c>
      <c r="KM10" s="117">
        <v>315298.69999999995</v>
      </c>
      <c r="KN10" s="117">
        <v>580000</v>
      </c>
      <c r="KO10" s="36">
        <f>KG10-KM10+KN10</f>
        <v>368965.95999999956</v>
      </c>
      <c r="KP10" s="35">
        <v>0</v>
      </c>
      <c r="KQ10" s="35">
        <v>0</v>
      </c>
      <c r="KR10" s="35">
        <v>0</v>
      </c>
      <c r="KS10" s="35">
        <v>0</v>
      </c>
      <c r="KT10" s="32">
        <f t="shared" si="37"/>
        <v>368965.95999999956</v>
      </c>
      <c r="KU10" s="117">
        <v>46.55</v>
      </c>
      <c r="KV10" s="117">
        <v>24874.290000000005</v>
      </c>
      <c r="KW10" s="36">
        <f>KO10-KU10+KV10</f>
        <v>393793.69999999955</v>
      </c>
      <c r="KX10" s="35">
        <v>0</v>
      </c>
      <c r="KY10" s="35">
        <v>0</v>
      </c>
      <c r="KZ10" s="35">
        <v>0</v>
      </c>
      <c r="LA10" s="35">
        <v>-200000</v>
      </c>
      <c r="LB10" s="32">
        <f t="shared" si="38"/>
        <v>193793.69999999955</v>
      </c>
      <c r="LC10" s="117">
        <v>344136.98</v>
      </c>
      <c r="LD10" s="117">
        <v>3766</v>
      </c>
      <c r="LE10" s="36">
        <f>KW10-LC10+LD10</f>
        <v>53422.719999999565</v>
      </c>
      <c r="LF10" s="35">
        <v>0</v>
      </c>
      <c r="LG10" s="35">
        <v>0</v>
      </c>
      <c r="LH10" s="35">
        <v>0</v>
      </c>
      <c r="LI10" s="35">
        <v>0</v>
      </c>
      <c r="LJ10" s="32">
        <f t="shared" si="39"/>
        <v>53422.719999999565</v>
      </c>
      <c r="LK10" s="117">
        <v>333.62</v>
      </c>
      <c r="LL10" s="117">
        <v>1614</v>
      </c>
      <c r="LM10" s="36">
        <f>LE10-LK10+LL10</f>
        <v>54703.099999999562</v>
      </c>
      <c r="LN10" s="35">
        <v>0</v>
      </c>
      <c r="LO10" s="35">
        <v>0</v>
      </c>
      <c r="LP10" s="35">
        <v>0</v>
      </c>
      <c r="LQ10" s="35">
        <v>0</v>
      </c>
      <c r="LR10" s="32">
        <f t="shared" si="40"/>
        <v>54703.099999999562</v>
      </c>
      <c r="LS10" s="117">
        <v>4204.97</v>
      </c>
      <c r="LT10" s="117">
        <v>2644.4</v>
      </c>
      <c r="LU10" s="36">
        <f>LM10-LS10+LT10</f>
        <v>53142.529999999562</v>
      </c>
      <c r="LV10" s="35">
        <v>0</v>
      </c>
      <c r="LW10" s="35">
        <v>0</v>
      </c>
      <c r="LX10" s="35">
        <v>0</v>
      </c>
      <c r="LY10" s="35">
        <v>0</v>
      </c>
      <c r="LZ10" s="32">
        <f t="shared" si="41"/>
        <v>53142.529999999562</v>
      </c>
      <c r="MA10" s="117">
        <v>15.05</v>
      </c>
      <c r="MB10" s="145">
        <f>922.9+1572.61</f>
        <v>2495.5099999999998</v>
      </c>
      <c r="MC10" s="36">
        <f>LU10-MA10+MB10</f>
        <v>55622.989999999561</v>
      </c>
      <c r="MD10" s="35">
        <v>0</v>
      </c>
      <c r="ME10" s="35">
        <v>-1572.61</v>
      </c>
      <c r="MF10" s="35">
        <v>0</v>
      </c>
      <c r="MG10" s="35">
        <v>0</v>
      </c>
      <c r="MH10" s="32">
        <f t="shared" si="42"/>
        <v>54050.379999999561</v>
      </c>
      <c r="MI10" s="117">
        <v>176161.13000000003</v>
      </c>
      <c r="MJ10" s="145">
        <v>153843.31</v>
      </c>
      <c r="MK10" s="36">
        <f>MC10-MI10+MJ10</f>
        <v>33305.169999999518</v>
      </c>
      <c r="ML10" s="35">
        <v>0</v>
      </c>
      <c r="MM10" s="35">
        <v>0</v>
      </c>
      <c r="MN10" s="35">
        <v>0</v>
      </c>
      <c r="MO10" s="35">
        <v>0</v>
      </c>
      <c r="MP10" s="32">
        <f t="shared" si="43"/>
        <v>33305.169999999518</v>
      </c>
      <c r="MQ10" s="117">
        <v>701.21999999999991</v>
      </c>
      <c r="MR10" s="145">
        <v>29118.300000000007</v>
      </c>
      <c r="MS10" s="36">
        <f>MK10-MQ10+MR10</f>
        <v>61722.24999999952</v>
      </c>
      <c r="MT10" s="35">
        <v>0</v>
      </c>
      <c r="MU10" s="35">
        <v>0</v>
      </c>
      <c r="MV10" s="35">
        <v>0</v>
      </c>
      <c r="MW10" s="35">
        <v>0</v>
      </c>
      <c r="MX10" s="32">
        <f t="shared" si="44"/>
        <v>61722.24999999952</v>
      </c>
      <c r="MY10" s="117">
        <v>0</v>
      </c>
      <c r="MZ10" s="145">
        <v>0</v>
      </c>
      <c r="NA10" s="36">
        <f>MS10-MY10+MZ10</f>
        <v>61722.24999999952</v>
      </c>
      <c r="NB10" s="35">
        <v>0</v>
      </c>
      <c r="NC10" s="35">
        <v>0</v>
      </c>
      <c r="ND10" s="35">
        <v>0</v>
      </c>
      <c r="NE10" s="35">
        <v>0</v>
      </c>
      <c r="NF10" s="32">
        <f t="shared" si="45"/>
        <v>61722.24999999952</v>
      </c>
      <c r="NG10" s="117">
        <v>710.28</v>
      </c>
      <c r="NH10" s="145">
        <v>2134.5</v>
      </c>
      <c r="NI10" s="36">
        <f>NA10-NG10+NH10</f>
        <v>63146.469999999521</v>
      </c>
      <c r="NJ10" s="35">
        <v>0</v>
      </c>
      <c r="NK10" s="35">
        <v>0</v>
      </c>
      <c r="NL10" s="35">
        <v>0</v>
      </c>
      <c r="NM10" s="35">
        <v>0</v>
      </c>
      <c r="NN10" s="32">
        <f t="shared" si="46"/>
        <v>63146.469999999521</v>
      </c>
      <c r="NO10" s="117">
        <v>1322.55</v>
      </c>
      <c r="NP10" s="145">
        <v>0</v>
      </c>
      <c r="NQ10" s="36">
        <f>NI10-NO10+NP10</f>
        <v>61823.919999999518</v>
      </c>
      <c r="NR10" s="35">
        <v>0</v>
      </c>
      <c r="NS10" s="35">
        <v>0</v>
      </c>
      <c r="NT10" s="35">
        <v>0</v>
      </c>
      <c r="NU10" s="35">
        <v>0</v>
      </c>
      <c r="NV10" s="32">
        <f t="shared" si="47"/>
        <v>61823.919999999518</v>
      </c>
      <c r="NW10" s="117">
        <v>152362.55000000002</v>
      </c>
      <c r="NX10" s="145">
        <v>132207.67000000001</v>
      </c>
      <c r="NY10" s="36">
        <f>NQ10-NW10+NX10</f>
        <v>41669.039999999513</v>
      </c>
      <c r="NZ10" s="35">
        <v>0</v>
      </c>
      <c r="OA10" s="35">
        <v>0</v>
      </c>
      <c r="OB10" s="35">
        <v>0</v>
      </c>
      <c r="OC10" s="35">
        <v>0</v>
      </c>
      <c r="OD10" s="32">
        <f t="shared" si="48"/>
        <v>41669.039999999513</v>
      </c>
      <c r="OE10" s="117">
        <v>33.15</v>
      </c>
      <c r="OF10" s="145">
        <v>14308.72</v>
      </c>
      <c r="OG10" s="36">
        <f>NY10-OE10+OF10</f>
        <v>55944.609999999513</v>
      </c>
      <c r="OH10" s="35">
        <v>0</v>
      </c>
      <c r="OI10" s="35">
        <v>0</v>
      </c>
      <c r="OJ10" s="35">
        <v>0</v>
      </c>
      <c r="OK10" s="35">
        <v>0</v>
      </c>
      <c r="OL10" s="32">
        <f t="shared" si="49"/>
        <v>55944.609999999513</v>
      </c>
      <c r="OM10" s="117">
        <v>27.049999999999997</v>
      </c>
      <c r="ON10" s="145">
        <v>4930.5</v>
      </c>
      <c r="OO10" s="36">
        <f>OG10-OM10+ON10</f>
        <v>60848.05999999951</v>
      </c>
      <c r="OP10" s="35">
        <v>0</v>
      </c>
      <c r="OQ10" s="35">
        <v>0</v>
      </c>
      <c r="OR10" s="35">
        <v>0</v>
      </c>
      <c r="OS10" s="35">
        <v>0</v>
      </c>
      <c r="OT10" s="32">
        <f t="shared" si="50"/>
        <v>60848.05999999951</v>
      </c>
      <c r="OU10" s="117">
        <v>280</v>
      </c>
      <c r="OV10" s="145">
        <v>0</v>
      </c>
      <c r="OW10" s="36">
        <f>OO10-OU10+OV10</f>
        <v>60568.05999999951</v>
      </c>
      <c r="OX10" s="35">
        <v>0</v>
      </c>
      <c r="OY10" s="35">
        <v>0</v>
      </c>
      <c r="OZ10" s="35">
        <v>0</v>
      </c>
      <c r="PA10" s="35">
        <v>0</v>
      </c>
      <c r="PB10" s="32">
        <f t="shared" si="51"/>
        <v>60568.05999999951</v>
      </c>
      <c r="PC10" s="117">
        <v>0</v>
      </c>
      <c r="PD10" s="145">
        <v>0</v>
      </c>
      <c r="PE10" s="36">
        <f>OW10-PC10+PD10</f>
        <v>60568.05999999951</v>
      </c>
      <c r="PF10" s="35">
        <v>0</v>
      </c>
      <c r="PG10" s="35">
        <v>0</v>
      </c>
      <c r="PH10" s="35">
        <v>0</v>
      </c>
      <c r="PI10" s="35">
        <v>0</v>
      </c>
      <c r="PJ10" s="32">
        <f t="shared" si="52"/>
        <v>60568.05999999951</v>
      </c>
    </row>
    <row r="11" spans="1:426" s="96" customFormat="1" ht="24" customHeight="1" x14ac:dyDescent="0.25">
      <c r="A11" s="20" t="s">
        <v>510</v>
      </c>
      <c r="B11" s="95" t="s">
        <v>2</v>
      </c>
      <c r="C11" s="86">
        <v>268</v>
      </c>
      <c r="D11" s="86">
        <v>0</v>
      </c>
      <c r="E11" s="36">
        <v>20635.569999999672</v>
      </c>
      <c r="F11" s="26">
        <v>0</v>
      </c>
      <c r="G11" s="26">
        <v>0</v>
      </c>
      <c r="H11" s="26">
        <v>0</v>
      </c>
      <c r="I11" s="26">
        <v>0</v>
      </c>
      <c r="J11" s="32">
        <f t="shared" si="0"/>
        <v>20635.569999999672</v>
      </c>
      <c r="K11" s="86">
        <v>0</v>
      </c>
      <c r="L11" s="86">
        <v>0</v>
      </c>
      <c r="M11" s="36">
        <f t="shared" ref="M11:M16" si="53">E11-K11+L11</f>
        <v>20635.569999999672</v>
      </c>
      <c r="N11" s="26">
        <v>0</v>
      </c>
      <c r="O11" s="26">
        <v>0</v>
      </c>
      <c r="P11" s="26">
        <v>588.20000000000005</v>
      </c>
      <c r="Q11" s="26">
        <v>0</v>
      </c>
      <c r="R11" s="32">
        <f t="shared" si="1"/>
        <v>21223.769999999673</v>
      </c>
      <c r="S11" s="86">
        <v>0</v>
      </c>
      <c r="T11" s="86">
        <v>588.20000000000005</v>
      </c>
      <c r="U11" s="36">
        <f t="shared" ref="U11:U16" si="54">M11-S11+T11</f>
        <v>21223.769999999673</v>
      </c>
      <c r="V11" s="26">
        <v>0</v>
      </c>
      <c r="W11" s="26">
        <v>0</v>
      </c>
      <c r="X11" s="26">
        <v>0</v>
      </c>
      <c r="Y11" s="26">
        <v>0</v>
      </c>
      <c r="Z11" s="32">
        <f t="shared" si="2"/>
        <v>21223.769999999673</v>
      </c>
      <c r="AA11" s="86">
        <v>0</v>
      </c>
      <c r="AB11" s="86">
        <v>0</v>
      </c>
      <c r="AC11" s="36">
        <f t="shared" ref="AC11:AC16" si="55">U11-AA11+AB11</f>
        <v>21223.769999999673</v>
      </c>
      <c r="AD11" s="26">
        <v>0</v>
      </c>
      <c r="AE11" s="26">
        <v>0</v>
      </c>
      <c r="AF11" s="26">
        <v>0</v>
      </c>
      <c r="AG11" s="26">
        <v>0</v>
      </c>
      <c r="AH11" s="32">
        <f t="shared" si="3"/>
        <v>21223.769999999673</v>
      </c>
      <c r="AI11" s="86">
        <v>0</v>
      </c>
      <c r="AJ11" s="86">
        <v>0</v>
      </c>
      <c r="AK11" s="36">
        <f t="shared" ref="AK11:AK16" si="56">AC11-AI11+AJ11</f>
        <v>21223.769999999673</v>
      </c>
      <c r="AL11" s="26">
        <v>0</v>
      </c>
      <c r="AM11" s="26">
        <v>0</v>
      </c>
      <c r="AN11" s="26">
        <v>0</v>
      </c>
      <c r="AO11" s="26">
        <v>0</v>
      </c>
      <c r="AP11" s="32">
        <f t="shared" si="4"/>
        <v>21223.769999999673</v>
      </c>
      <c r="AQ11" s="86">
        <v>0</v>
      </c>
      <c r="AR11" s="86">
        <v>0</v>
      </c>
      <c r="AS11" s="36">
        <f t="shared" ref="AS11:AS16" si="57">AK11-AQ11+AR11</f>
        <v>21223.769999999673</v>
      </c>
      <c r="AT11" s="26">
        <v>0</v>
      </c>
      <c r="AU11" s="26">
        <v>0</v>
      </c>
      <c r="AV11" s="26">
        <v>0</v>
      </c>
      <c r="AW11" s="26">
        <v>0</v>
      </c>
      <c r="AX11" s="32">
        <f t="shared" si="5"/>
        <v>21223.769999999673</v>
      </c>
      <c r="AY11" s="86">
        <v>0</v>
      </c>
      <c r="AZ11" s="86">
        <v>0</v>
      </c>
      <c r="BA11" s="36">
        <f t="shared" ref="BA11:BA16" si="58">AS11-AY11+AZ11</f>
        <v>21223.769999999673</v>
      </c>
      <c r="BB11" s="26">
        <v>0</v>
      </c>
      <c r="BC11" s="26">
        <v>0</v>
      </c>
      <c r="BD11" s="26">
        <v>0</v>
      </c>
      <c r="BE11" s="26">
        <v>0</v>
      </c>
      <c r="BF11" s="32">
        <f t="shared" si="6"/>
        <v>21223.769999999673</v>
      </c>
      <c r="BG11" s="86">
        <v>0</v>
      </c>
      <c r="BH11" s="86">
        <v>0</v>
      </c>
      <c r="BI11" s="36">
        <f t="shared" ref="BI11:BI16" si="59">BA11-BG11+BH11</f>
        <v>21223.769999999673</v>
      </c>
      <c r="BJ11" s="26">
        <v>0</v>
      </c>
      <c r="BK11" s="26">
        <v>0</v>
      </c>
      <c r="BL11" s="26">
        <v>0</v>
      </c>
      <c r="BM11" s="26">
        <v>0</v>
      </c>
      <c r="BN11" s="32">
        <f t="shared" si="7"/>
        <v>21223.769999999673</v>
      </c>
      <c r="BO11" s="86">
        <v>0</v>
      </c>
      <c r="BP11" s="86">
        <v>0</v>
      </c>
      <c r="BQ11" s="36">
        <f t="shared" ref="BQ11:BQ16" si="60">BI11-BO11+BP11</f>
        <v>21223.769999999673</v>
      </c>
      <c r="BR11" s="26">
        <v>0</v>
      </c>
      <c r="BS11" s="26">
        <v>0</v>
      </c>
      <c r="BT11" s="26">
        <v>0</v>
      </c>
      <c r="BU11" s="26">
        <v>0</v>
      </c>
      <c r="BV11" s="32">
        <f t="shared" si="8"/>
        <v>21223.769999999673</v>
      </c>
      <c r="BW11" s="86">
        <v>0</v>
      </c>
      <c r="BX11" s="86">
        <v>0</v>
      </c>
      <c r="BY11" s="36">
        <f t="shared" ref="BY11:BY16" si="61">BQ11-BW11+BX11</f>
        <v>21223.769999999673</v>
      </c>
      <c r="BZ11" s="26">
        <v>0</v>
      </c>
      <c r="CA11" s="26">
        <v>0</v>
      </c>
      <c r="CB11" s="26">
        <v>0</v>
      </c>
      <c r="CC11" s="26">
        <v>0</v>
      </c>
      <c r="CD11" s="32">
        <f t="shared" si="9"/>
        <v>21223.769999999673</v>
      </c>
      <c r="CE11" s="86">
        <v>0</v>
      </c>
      <c r="CF11" s="86">
        <v>0</v>
      </c>
      <c r="CG11" s="36">
        <f t="shared" ref="CG11:CG16" si="62">BY11-CE11+CF11</f>
        <v>21223.769999999673</v>
      </c>
      <c r="CH11" s="26">
        <v>0</v>
      </c>
      <c r="CI11" s="26">
        <v>0</v>
      </c>
      <c r="CJ11" s="26">
        <v>0</v>
      </c>
      <c r="CK11" s="26">
        <v>0</v>
      </c>
      <c r="CL11" s="32">
        <f t="shared" si="10"/>
        <v>21223.769999999673</v>
      </c>
      <c r="CM11" s="86">
        <v>0</v>
      </c>
      <c r="CN11" s="86">
        <v>0</v>
      </c>
      <c r="CO11" s="36">
        <f t="shared" ref="CO11:CO16" si="63">CG11-CM11+CN11</f>
        <v>21223.769999999673</v>
      </c>
      <c r="CP11" s="26">
        <v>0</v>
      </c>
      <c r="CQ11" s="26">
        <v>0</v>
      </c>
      <c r="CR11" s="26">
        <v>0</v>
      </c>
      <c r="CS11" s="26">
        <v>0</v>
      </c>
      <c r="CT11" s="32">
        <f t="shared" si="11"/>
        <v>21223.769999999673</v>
      </c>
      <c r="CU11" s="86">
        <v>0</v>
      </c>
      <c r="CV11" s="86">
        <v>0</v>
      </c>
      <c r="CW11" s="36">
        <f t="shared" ref="CW11:CW16" si="64">CO11-CU11+CV11</f>
        <v>21223.769999999673</v>
      </c>
      <c r="CX11" s="35">
        <v>0</v>
      </c>
      <c r="CY11" s="35">
        <v>0</v>
      </c>
      <c r="CZ11" s="35">
        <v>0</v>
      </c>
      <c r="DA11" s="35">
        <v>0</v>
      </c>
      <c r="DB11" s="32">
        <f t="shared" si="12"/>
        <v>21223.769999999673</v>
      </c>
      <c r="DC11" s="86">
        <v>0</v>
      </c>
      <c r="DD11" s="86">
        <v>0</v>
      </c>
      <c r="DE11" s="36">
        <f t="shared" ref="DE11:DE16" si="65">CW11-DC11+DD11</f>
        <v>21223.769999999673</v>
      </c>
      <c r="DF11" s="35">
        <v>0</v>
      </c>
      <c r="DG11" s="35">
        <v>0</v>
      </c>
      <c r="DH11" s="35">
        <v>0</v>
      </c>
      <c r="DI11" s="35">
        <v>0</v>
      </c>
      <c r="DJ11" s="32">
        <f t="shared" si="13"/>
        <v>21223.769999999673</v>
      </c>
      <c r="DK11" s="86">
        <v>0</v>
      </c>
      <c r="DL11" s="86">
        <v>0</v>
      </c>
      <c r="DM11" s="36">
        <f t="shared" ref="DM11:DM16" si="66">DE11-DK11+DL11</f>
        <v>21223.769999999673</v>
      </c>
      <c r="DN11" s="35">
        <v>0</v>
      </c>
      <c r="DO11" s="35">
        <v>0</v>
      </c>
      <c r="DP11" s="35">
        <v>0</v>
      </c>
      <c r="DQ11" s="35">
        <v>0</v>
      </c>
      <c r="DR11" s="32">
        <f t="shared" si="14"/>
        <v>21223.769999999673</v>
      </c>
      <c r="DS11" s="86">
        <v>0</v>
      </c>
      <c r="DT11" s="86">
        <v>0</v>
      </c>
      <c r="DU11" s="36">
        <f t="shared" ref="DU11:DU16" si="67">DM11-DS11+DT11</f>
        <v>21223.769999999673</v>
      </c>
      <c r="DV11" s="35">
        <v>0</v>
      </c>
      <c r="DW11" s="35">
        <v>0</v>
      </c>
      <c r="DX11" s="35">
        <v>0</v>
      </c>
      <c r="DY11" s="35">
        <v>0</v>
      </c>
      <c r="DZ11" s="32">
        <f t="shared" si="15"/>
        <v>21223.769999999673</v>
      </c>
      <c r="EA11" s="86">
        <v>0</v>
      </c>
      <c r="EB11" s="86">
        <v>0</v>
      </c>
      <c r="EC11" s="36">
        <f t="shared" ref="EC11:EC16" si="68">DU11-EA11+EB11</f>
        <v>21223.769999999673</v>
      </c>
      <c r="ED11" s="35">
        <v>0</v>
      </c>
      <c r="EE11" s="35">
        <v>0</v>
      </c>
      <c r="EF11" s="35">
        <v>0</v>
      </c>
      <c r="EG11" s="35">
        <v>0</v>
      </c>
      <c r="EH11" s="32">
        <f t="shared" si="16"/>
        <v>21223.769999999673</v>
      </c>
      <c r="EI11" s="86">
        <v>0</v>
      </c>
      <c r="EJ11" s="86">
        <v>0</v>
      </c>
      <c r="EK11" s="36">
        <f t="shared" ref="EK11:EK16" si="69">EC11-EI11+EJ11</f>
        <v>21223.769999999673</v>
      </c>
      <c r="EL11" s="35">
        <v>0</v>
      </c>
      <c r="EM11" s="35">
        <v>0</v>
      </c>
      <c r="EN11" s="35">
        <v>0</v>
      </c>
      <c r="EO11" s="35">
        <v>0</v>
      </c>
      <c r="EP11" s="32">
        <f t="shared" si="17"/>
        <v>21223.769999999673</v>
      </c>
      <c r="EQ11" s="86">
        <v>0</v>
      </c>
      <c r="ER11" s="86">
        <v>0</v>
      </c>
      <c r="ES11" s="36">
        <f t="shared" ref="ES11:ES16" si="70">EK11-EQ11+ER11</f>
        <v>21223.769999999673</v>
      </c>
      <c r="ET11" s="35">
        <v>0</v>
      </c>
      <c r="EU11" s="35">
        <v>0</v>
      </c>
      <c r="EV11" s="35">
        <v>0</v>
      </c>
      <c r="EW11" s="35">
        <v>0</v>
      </c>
      <c r="EX11" s="32">
        <f t="shared" si="18"/>
        <v>21223.769999999673</v>
      </c>
      <c r="EY11" s="86">
        <v>0</v>
      </c>
      <c r="EZ11" s="86">
        <v>0</v>
      </c>
      <c r="FA11" s="36">
        <f t="shared" ref="FA11:FA16" si="71">ES11-EY11+EZ11</f>
        <v>21223.769999999673</v>
      </c>
      <c r="FB11" s="35">
        <v>0</v>
      </c>
      <c r="FC11" s="35">
        <v>0</v>
      </c>
      <c r="FD11" s="35">
        <v>0</v>
      </c>
      <c r="FE11" s="35">
        <v>0</v>
      </c>
      <c r="FF11" s="32">
        <f t="shared" si="19"/>
        <v>21223.769999999673</v>
      </c>
      <c r="FG11" s="86">
        <v>0</v>
      </c>
      <c r="FH11" s="86">
        <v>0</v>
      </c>
      <c r="FI11" s="36">
        <f t="shared" ref="FI11:FI16" si="72">FA11-FG11+FH11</f>
        <v>21223.769999999673</v>
      </c>
      <c r="FJ11" s="35">
        <v>0</v>
      </c>
      <c r="FK11" s="35">
        <v>0</v>
      </c>
      <c r="FL11" s="35">
        <v>0</v>
      </c>
      <c r="FM11" s="35">
        <v>0</v>
      </c>
      <c r="FN11" s="32">
        <f t="shared" si="20"/>
        <v>21223.769999999673</v>
      </c>
      <c r="FO11" s="86">
        <v>0</v>
      </c>
      <c r="FP11" s="86">
        <v>0</v>
      </c>
      <c r="FQ11" s="36">
        <f t="shared" ref="FQ11:FQ16" si="73">FI11-FO11+FP11</f>
        <v>21223.769999999673</v>
      </c>
      <c r="FR11" s="35">
        <v>0</v>
      </c>
      <c r="FS11" s="35">
        <v>-268</v>
      </c>
      <c r="FT11" s="35">
        <v>0</v>
      </c>
      <c r="FU11" s="35">
        <v>0</v>
      </c>
      <c r="FV11" s="32">
        <f t="shared" si="21"/>
        <v>20955.769999999673</v>
      </c>
      <c r="FW11" s="86">
        <v>268</v>
      </c>
      <c r="FX11" s="86">
        <v>0</v>
      </c>
      <c r="FY11" s="36">
        <f t="shared" ref="FY11:FY16" si="74">FQ11-FW11+FX11</f>
        <v>20955.769999999673</v>
      </c>
      <c r="FZ11" s="35">
        <v>0</v>
      </c>
      <c r="GA11" s="35">
        <v>-268</v>
      </c>
      <c r="GB11" s="35">
        <v>0</v>
      </c>
      <c r="GC11" s="35">
        <v>0</v>
      </c>
      <c r="GD11" s="32">
        <f t="shared" si="22"/>
        <v>20687.769999999673</v>
      </c>
      <c r="GE11" s="86">
        <v>0</v>
      </c>
      <c r="GF11" s="86">
        <v>0</v>
      </c>
      <c r="GG11" s="36">
        <f t="shared" ref="GG11:GG16" si="75">FY11-GE11+GF11</f>
        <v>20955.769999999673</v>
      </c>
      <c r="GH11" s="35">
        <v>0</v>
      </c>
      <c r="GI11" s="35">
        <v>0</v>
      </c>
      <c r="GJ11" s="35">
        <v>0</v>
      </c>
      <c r="GK11" s="35">
        <v>0</v>
      </c>
      <c r="GL11" s="32">
        <f t="shared" si="23"/>
        <v>20955.769999999673</v>
      </c>
      <c r="GM11" s="86">
        <v>0</v>
      </c>
      <c r="GN11" s="86">
        <v>0</v>
      </c>
      <c r="GO11" s="36">
        <f t="shared" ref="GO11:GO16" si="76">GG11-GM11+GN11</f>
        <v>20955.769999999673</v>
      </c>
      <c r="GP11" s="35">
        <v>0</v>
      </c>
      <c r="GQ11" s="35">
        <v>0</v>
      </c>
      <c r="GR11" s="35">
        <v>0</v>
      </c>
      <c r="GS11" s="35">
        <v>0</v>
      </c>
      <c r="GT11" s="32">
        <f t="shared" si="24"/>
        <v>20955.769999999673</v>
      </c>
      <c r="GU11" s="86">
        <v>0</v>
      </c>
      <c r="GV11" s="86">
        <v>0</v>
      </c>
      <c r="GW11" s="36">
        <f t="shared" ref="GW11:GW16" si="77">GO11-GU11+GV11</f>
        <v>20955.769999999673</v>
      </c>
      <c r="GX11" s="35">
        <v>0</v>
      </c>
      <c r="GY11" s="35">
        <v>0</v>
      </c>
      <c r="GZ11" s="35">
        <v>0</v>
      </c>
      <c r="HA11" s="35">
        <v>0</v>
      </c>
      <c r="HB11" s="32">
        <f t="shared" si="25"/>
        <v>20955.769999999673</v>
      </c>
      <c r="HC11" s="86">
        <v>0</v>
      </c>
      <c r="HD11" s="86">
        <v>0</v>
      </c>
      <c r="HE11" s="36">
        <f t="shared" ref="HE11:HE16" si="78">GW11-HC11+HD11</f>
        <v>20955.769999999673</v>
      </c>
      <c r="HF11" s="35">
        <v>0</v>
      </c>
      <c r="HG11" s="35">
        <v>0</v>
      </c>
      <c r="HH11" s="35">
        <v>0</v>
      </c>
      <c r="HI11" s="35">
        <v>0</v>
      </c>
      <c r="HJ11" s="32">
        <f t="shared" si="26"/>
        <v>20955.769999999673</v>
      </c>
      <c r="HK11" s="86">
        <v>7</v>
      </c>
      <c r="HL11" s="86">
        <v>0</v>
      </c>
      <c r="HM11" s="36">
        <f t="shared" ref="HM11:HM16" si="79">HE11-HK11+HL11</f>
        <v>20948.769999999673</v>
      </c>
      <c r="HN11" s="35">
        <v>0</v>
      </c>
      <c r="HO11" s="35">
        <v>0</v>
      </c>
      <c r="HP11" s="35">
        <v>0</v>
      </c>
      <c r="HQ11" s="35">
        <v>0</v>
      </c>
      <c r="HR11" s="32">
        <f t="shared" si="27"/>
        <v>20948.769999999673</v>
      </c>
      <c r="HS11" s="86">
        <v>0</v>
      </c>
      <c r="HT11" s="86">
        <v>0</v>
      </c>
      <c r="HU11" s="36">
        <f>HM11-HS11+HT11</f>
        <v>20948.769999999673</v>
      </c>
      <c r="HV11" s="35">
        <v>0</v>
      </c>
      <c r="HW11" s="35">
        <v>0</v>
      </c>
      <c r="HX11" s="35">
        <v>0</v>
      </c>
      <c r="HY11" s="35">
        <v>0</v>
      </c>
      <c r="HZ11" s="32">
        <f t="shared" si="28"/>
        <v>20948.769999999673</v>
      </c>
      <c r="IA11" s="86">
        <v>0</v>
      </c>
      <c r="IB11" s="86">
        <v>0</v>
      </c>
      <c r="IC11" s="36">
        <f>HU11-IA11+IB11</f>
        <v>20948.769999999673</v>
      </c>
      <c r="ID11" s="35">
        <v>0</v>
      </c>
      <c r="IE11" s="35">
        <v>0</v>
      </c>
      <c r="IF11" s="35">
        <v>0</v>
      </c>
      <c r="IG11" s="35">
        <v>0</v>
      </c>
      <c r="IH11" s="32">
        <f t="shared" si="29"/>
        <v>20948.769999999673</v>
      </c>
      <c r="II11" s="86">
        <v>8698.9</v>
      </c>
      <c r="IJ11" s="86">
        <v>350</v>
      </c>
      <c r="IK11" s="36">
        <f>IC11-II11+IJ11</f>
        <v>12599.869999999673</v>
      </c>
      <c r="IL11" s="35">
        <v>0</v>
      </c>
      <c r="IM11" s="35">
        <v>0</v>
      </c>
      <c r="IN11" s="35">
        <v>0</v>
      </c>
      <c r="IO11" s="35">
        <v>0</v>
      </c>
      <c r="IP11" s="32">
        <f t="shared" si="30"/>
        <v>12599.869999999673</v>
      </c>
      <c r="IQ11" s="86">
        <v>0</v>
      </c>
      <c r="IR11" s="86">
        <v>0</v>
      </c>
      <c r="IS11" s="36">
        <f>IK11-IQ11+IR11</f>
        <v>12599.869999999673</v>
      </c>
      <c r="IT11" s="35">
        <v>0</v>
      </c>
      <c r="IU11" s="35">
        <v>0</v>
      </c>
      <c r="IV11" s="35">
        <v>0</v>
      </c>
      <c r="IW11" s="35">
        <v>0</v>
      </c>
      <c r="IX11" s="32">
        <f t="shared" si="31"/>
        <v>12599.869999999673</v>
      </c>
      <c r="IY11" s="86">
        <v>0</v>
      </c>
      <c r="IZ11" s="86">
        <v>0</v>
      </c>
      <c r="JA11" s="36">
        <f>IS11-IY11+IZ11</f>
        <v>12599.869999999673</v>
      </c>
      <c r="JB11" s="35">
        <v>0</v>
      </c>
      <c r="JC11" s="35">
        <v>0</v>
      </c>
      <c r="JD11" s="35">
        <v>0</v>
      </c>
      <c r="JE11" s="35">
        <v>0</v>
      </c>
      <c r="JF11" s="32">
        <f t="shared" si="32"/>
        <v>12599.869999999673</v>
      </c>
      <c r="JG11" s="86">
        <v>110</v>
      </c>
      <c r="JH11" s="86">
        <v>0</v>
      </c>
      <c r="JI11" s="36">
        <f>JA11-JG11+JH11</f>
        <v>12489.869999999673</v>
      </c>
      <c r="JJ11" s="35">
        <v>0</v>
      </c>
      <c r="JK11" s="35">
        <v>0</v>
      </c>
      <c r="JL11" s="35">
        <v>0</v>
      </c>
      <c r="JM11" s="35">
        <v>0</v>
      </c>
      <c r="JN11" s="32">
        <f t="shared" si="33"/>
        <v>12489.869999999673</v>
      </c>
      <c r="JO11" s="86">
        <v>0</v>
      </c>
      <c r="JP11" s="86">
        <v>590.5</v>
      </c>
      <c r="JQ11" s="36">
        <f>JI11-JO11+JP11</f>
        <v>13080.369999999673</v>
      </c>
      <c r="JR11" s="35">
        <v>0</v>
      </c>
      <c r="JS11" s="35">
        <v>0</v>
      </c>
      <c r="JT11" s="35">
        <v>0</v>
      </c>
      <c r="JU11" s="35">
        <v>0</v>
      </c>
      <c r="JV11" s="32">
        <f t="shared" si="34"/>
        <v>13080.369999999673</v>
      </c>
      <c r="JW11" s="86">
        <v>0</v>
      </c>
      <c r="JX11" s="86">
        <v>0</v>
      </c>
      <c r="JY11" s="36">
        <f>JQ11-JW11+JX11</f>
        <v>13080.369999999673</v>
      </c>
      <c r="JZ11" s="35">
        <v>0</v>
      </c>
      <c r="KA11" s="35">
        <v>0</v>
      </c>
      <c r="KB11" s="35">
        <v>0</v>
      </c>
      <c r="KC11" s="35">
        <v>0</v>
      </c>
      <c r="KD11" s="32">
        <f t="shared" si="35"/>
        <v>13080.369999999673</v>
      </c>
      <c r="KE11" s="86">
        <v>0</v>
      </c>
      <c r="KF11" s="86">
        <v>0</v>
      </c>
      <c r="KG11" s="36">
        <f>JY11-KE11+KF11</f>
        <v>13080.369999999673</v>
      </c>
      <c r="KH11" s="35">
        <v>0</v>
      </c>
      <c r="KI11" s="35">
        <v>0</v>
      </c>
      <c r="KJ11" s="35">
        <v>0</v>
      </c>
      <c r="KK11" s="35">
        <v>0</v>
      </c>
      <c r="KL11" s="32">
        <f t="shared" si="36"/>
        <v>13080.369999999673</v>
      </c>
      <c r="KM11" s="86">
        <v>0</v>
      </c>
      <c r="KN11" s="86">
        <v>0</v>
      </c>
      <c r="KO11" s="36">
        <f>KG11-KM11+KN11</f>
        <v>13080.369999999673</v>
      </c>
      <c r="KP11" s="35">
        <v>0</v>
      </c>
      <c r="KQ11" s="35">
        <v>0</v>
      </c>
      <c r="KR11" s="35">
        <v>0</v>
      </c>
      <c r="KS11" s="35">
        <v>0</v>
      </c>
      <c r="KT11" s="32">
        <f t="shared" si="37"/>
        <v>13080.369999999673</v>
      </c>
      <c r="KU11" s="86">
        <v>0</v>
      </c>
      <c r="KV11" s="86">
        <v>0</v>
      </c>
      <c r="KW11" s="36">
        <f>KO11-KU11+KV11</f>
        <v>13080.369999999673</v>
      </c>
      <c r="KX11" s="35">
        <v>0</v>
      </c>
      <c r="KY11" s="35">
        <v>0</v>
      </c>
      <c r="KZ11" s="35">
        <v>0</v>
      </c>
      <c r="LA11" s="35">
        <v>0</v>
      </c>
      <c r="LB11" s="32">
        <f t="shared" si="38"/>
        <v>13080.369999999673</v>
      </c>
      <c r="LC11" s="86">
        <v>0</v>
      </c>
      <c r="LD11" s="86">
        <v>0</v>
      </c>
      <c r="LE11" s="36">
        <f>KW11-LC11+LD11</f>
        <v>13080.369999999673</v>
      </c>
      <c r="LF11" s="35">
        <v>0</v>
      </c>
      <c r="LG11" s="35">
        <v>0</v>
      </c>
      <c r="LH11" s="35">
        <v>0</v>
      </c>
      <c r="LI11" s="35">
        <v>0</v>
      </c>
      <c r="LJ11" s="32">
        <f t="shared" si="39"/>
        <v>13080.369999999673</v>
      </c>
      <c r="LK11" s="86">
        <v>0</v>
      </c>
      <c r="LL11" s="86">
        <v>0</v>
      </c>
      <c r="LM11" s="36">
        <f>LE11-LK11+LL11</f>
        <v>13080.369999999673</v>
      </c>
      <c r="LN11" s="35">
        <v>0</v>
      </c>
      <c r="LO11" s="35">
        <v>0</v>
      </c>
      <c r="LP11" s="35">
        <v>0</v>
      </c>
      <c r="LQ11" s="35">
        <v>0</v>
      </c>
      <c r="LR11" s="32">
        <f t="shared" si="40"/>
        <v>13080.369999999673</v>
      </c>
      <c r="LS11" s="86">
        <v>0</v>
      </c>
      <c r="LT11" s="86">
        <v>0</v>
      </c>
      <c r="LU11" s="36">
        <f>LM11-LS11+LT11</f>
        <v>13080.369999999673</v>
      </c>
      <c r="LV11" s="35">
        <v>0</v>
      </c>
      <c r="LW11" s="35">
        <v>0</v>
      </c>
      <c r="LX11" s="35">
        <v>0</v>
      </c>
      <c r="LY11" s="35">
        <v>0</v>
      </c>
      <c r="LZ11" s="32">
        <f t="shared" si="41"/>
        <v>13080.369999999673</v>
      </c>
      <c r="MA11" s="86">
        <v>0</v>
      </c>
      <c r="MB11" s="86">
        <v>0</v>
      </c>
      <c r="MC11" s="36">
        <f>LU11-MA11+MB11</f>
        <v>13080.369999999673</v>
      </c>
      <c r="MD11" s="35">
        <v>0</v>
      </c>
      <c r="ME11" s="35">
        <v>-268</v>
      </c>
      <c r="MF11" s="35">
        <v>0</v>
      </c>
      <c r="MG11" s="35">
        <v>0</v>
      </c>
      <c r="MH11" s="32">
        <f t="shared" si="42"/>
        <v>12812.369999999673</v>
      </c>
      <c r="MI11" s="86">
        <v>268</v>
      </c>
      <c r="MJ11" s="86">
        <v>0</v>
      </c>
      <c r="MK11" s="36">
        <f>MC11-MI11+MJ11</f>
        <v>12812.369999999673</v>
      </c>
      <c r="ML11" s="35">
        <v>0</v>
      </c>
      <c r="MM11" s="35">
        <v>0</v>
      </c>
      <c r="MN11" s="35">
        <v>0</v>
      </c>
      <c r="MO11" s="35">
        <v>0</v>
      </c>
      <c r="MP11" s="32">
        <f t="shared" si="43"/>
        <v>12812.369999999673</v>
      </c>
      <c r="MQ11" s="86">
        <v>0</v>
      </c>
      <c r="MR11" s="86">
        <v>0</v>
      </c>
      <c r="MS11" s="36">
        <f>MK11-MQ11+MR11</f>
        <v>12812.369999999673</v>
      </c>
      <c r="MT11" s="35">
        <v>0</v>
      </c>
      <c r="MU11" s="35">
        <v>0</v>
      </c>
      <c r="MV11" s="35">
        <v>0</v>
      </c>
      <c r="MW11" s="35">
        <v>0</v>
      </c>
      <c r="MX11" s="32">
        <f t="shared" si="44"/>
        <v>12812.369999999673</v>
      </c>
      <c r="MY11" s="86">
        <v>0.35</v>
      </c>
      <c r="MZ11" s="86">
        <v>7014.72</v>
      </c>
      <c r="NA11" s="36">
        <f>MS11-MY11+MZ11</f>
        <v>19826.739999999674</v>
      </c>
      <c r="NB11" s="35">
        <v>0</v>
      </c>
      <c r="NC11" s="35">
        <v>0</v>
      </c>
      <c r="ND11" s="35">
        <v>0</v>
      </c>
      <c r="NE11" s="35">
        <v>0</v>
      </c>
      <c r="NF11" s="32">
        <f t="shared" si="45"/>
        <v>19826.739999999674</v>
      </c>
      <c r="NG11" s="86">
        <v>0</v>
      </c>
      <c r="NH11" s="86">
        <v>0</v>
      </c>
      <c r="NI11" s="36">
        <f>NA11-NG11+NH11</f>
        <v>19826.739999999674</v>
      </c>
      <c r="NJ11" s="35">
        <v>0</v>
      </c>
      <c r="NK11" s="35">
        <v>0</v>
      </c>
      <c r="NL11" s="35">
        <v>0</v>
      </c>
      <c r="NM11" s="35">
        <v>0</v>
      </c>
      <c r="NN11" s="32">
        <f t="shared" si="46"/>
        <v>19826.739999999674</v>
      </c>
      <c r="NO11" s="86">
        <v>0</v>
      </c>
      <c r="NP11" s="86">
        <v>0</v>
      </c>
      <c r="NQ11" s="36">
        <f>NI11-NO11+NP11</f>
        <v>19826.739999999674</v>
      </c>
      <c r="NR11" s="35">
        <v>0</v>
      </c>
      <c r="NS11" s="35">
        <v>0</v>
      </c>
      <c r="NT11" s="35">
        <v>0</v>
      </c>
      <c r="NU11" s="35">
        <v>0</v>
      </c>
      <c r="NV11" s="32">
        <f t="shared" si="47"/>
        <v>19826.739999999674</v>
      </c>
      <c r="NW11" s="86">
        <v>0</v>
      </c>
      <c r="NX11" s="86">
        <v>0</v>
      </c>
      <c r="NY11" s="36">
        <f>NQ11-NW11+NX11</f>
        <v>19826.739999999674</v>
      </c>
      <c r="NZ11" s="35">
        <v>0</v>
      </c>
      <c r="OA11" s="35">
        <v>0</v>
      </c>
      <c r="OB11" s="35">
        <v>0</v>
      </c>
      <c r="OC11" s="35">
        <v>0</v>
      </c>
      <c r="OD11" s="32">
        <f t="shared" si="48"/>
        <v>19826.739999999674</v>
      </c>
      <c r="OE11" s="86">
        <v>0</v>
      </c>
      <c r="OF11" s="86">
        <v>0</v>
      </c>
      <c r="OG11" s="36">
        <f>NY11-OE11+OF11</f>
        <v>19826.739999999674</v>
      </c>
      <c r="OH11" s="35">
        <v>0</v>
      </c>
      <c r="OI11" s="35">
        <v>0</v>
      </c>
      <c r="OJ11" s="35">
        <v>0</v>
      </c>
      <c r="OK11" s="35">
        <v>0</v>
      </c>
      <c r="OL11" s="32">
        <f t="shared" si="49"/>
        <v>19826.739999999674</v>
      </c>
      <c r="OM11" s="86">
        <v>62.35</v>
      </c>
      <c r="ON11" s="86">
        <v>47918.75</v>
      </c>
      <c r="OO11" s="36">
        <f>OG11-OM11+ON11</f>
        <v>67683.139999999679</v>
      </c>
      <c r="OP11" s="35">
        <v>0</v>
      </c>
      <c r="OQ11" s="35">
        <v>0</v>
      </c>
      <c r="OR11" s="35">
        <v>0</v>
      </c>
      <c r="OS11" s="35">
        <v>0</v>
      </c>
      <c r="OT11" s="32">
        <f t="shared" si="50"/>
        <v>67683.139999999679</v>
      </c>
      <c r="OU11" s="86">
        <v>0.45</v>
      </c>
      <c r="OV11" s="86">
        <v>9147.48</v>
      </c>
      <c r="OW11" s="36">
        <f>OO11-OU11+OV11</f>
        <v>76830.169999999678</v>
      </c>
      <c r="OX11" s="35">
        <v>0</v>
      </c>
      <c r="OY11" s="35">
        <v>0</v>
      </c>
      <c r="OZ11" s="35">
        <v>0</v>
      </c>
      <c r="PA11" s="35">
        <v>0</v>
      </c>
      <c r="PB11" s="32">
        <f t="shared" si="51"/>
        <v>76830.169999999678</v>
      </c>
      <c r="PC11" s="86">
        <v>0</v>
      </c>
      <c r="PD11" s="86">
        <v>0</v>
      </c>
      <c r="PE11" s="36">
        <f>OW11-PC11+PD11</f>
        <v>76830.169999999678</v>
      </c>
      <c r="PF11" s="35">
        <v>0</v>
      </c>
      <c r="PG11" s="35">
        <v>0</v>
      </c>
      <c r="PH11" s="35">
        <v>0</v>
      </c>
      <c r="PI11" s="35">
        <v>0</v>
      </c>
      <c r="PJ11" s="32">
        <f t="shared" si="52"/>
        <v>76830.169999999678</v>
      </c>
    </row>
    <row r="12" spans="1:426" s="96" customFormat="1" ht="24" customHeight="1" x14ac:dyDescent="0.25">
      <c r="A12" s="20" t="s">
        <v>510</v>
      </c>
      <c r="B12" s="97" t="s">
        <v>5</v>
      </c>
      <c r="C12" s="36">
        <v>38.5</v>
      </c>
      <c r="D12" s="86">
        <v>0</v>
      </c>
      <c r="E12" s="36">
        <v>4107.75</v>
      </c>
      <c r="F12" s="26">
        <v>0</v>
      </c>
      <c r="G12" s="26">
        <v>0</v>
      </c>
      <c r="H12" s="26">
        <v>0</v>
      </c>
      <c r="I12" s="26">
        <v>0</v>
      </c>
      <c r="J12" s="32">
        <f t="shared" si="0"/>
        <v>4107.75</v>
      </c>
      <c r="K12" s="36">
        <v>0</v>
      </c>
      <c r="L12" s="86">
        <v>0</v>
      </c>
      <c r="M12" s="36">
        <f t="shared" si="53"/>
        <v>4107.75</v>
      </c>
      <c r="N12" s="26">
        <v>0</v>
      </c>
      <c r="O12" s="26">
        <v>0</v>
      </c>
      <c r="P12" s="26">
        <v>0</v>
      </c>
      <c r="Q12" s="26">
        <v>0</v>
      </c>
      <c r="R12" s="32">
        <f t="shared" si="1"/>
        <v>4107.75</v>
      </c>
      <c r="S12" s="36">
        <v>0</v>
      </c>
      <c r="T12" s="86">
        <v>0</v>
      </c>
      <c r="U12" s="36">
        <f t="shared" si="54"/>
        <v>4107.75</v>
      </c>
      <c r="V12" s="26">
        <v>0</v>
      </c>
      <c r="W12" s="26">
        <v>0</v>
      </c>
      <c r="X12" s="26">
        <v>0</v>
      </c>
      <c r="Y12" s="26">
        <v>0</v>
      </c>
      <c r="Z12" s="32">
        <f t="shared" si="2"/>
        <v>4107.75</v>
      </c>
      <c r="AA12" s="36">
        <v>0</v>
      </c>
      <c r="AB12" s="86">
        <v>0</v>
      </c>
      <c r="AC12" s="36">
        <f t="shared" si="55"/>
        <v>4107.75</v>
      </c>
      <c r="AD12" s="26">
        <v>0</v>
      </c>
      <c r="AE12" s="26">
        <v>0</v>
      </c>
      <c r="AF12" s="26">
        <v>0</v>
      </c>
      <c r="AG12" s="26">
        <v>0</v>
      </c>
      <c r="AH12" s="32">
        <f t="shared" si="3"/>
        <v>4107.75</v>
      </c>
      <c r="AI12" s="36">
        <v>0</v>
      </c>
      <c r="AJ12" s="86">
        <v>0</v>
      </c>
      <c r="AK12" s="36">
        <f t="shared" si="56"/>
        <v>4107.75</v>
      </c>
      <c r="AL12" s="26">
        <v>0</v>
      </c>
      <c r="AM12" s="26">
        <v>0</v>
      </c>
      <c r="AN12" s="26">
        <v>0</v>
      </c>
      <c r="AO12" s="26">
        <v>0</v>
      </c>
      <c r="AP12" s="32">
        <f t="shared" si="4"/>
        <v>4107.75</v>
      </c>
      <c r="AQ12" s="36">
        <v>0</v>
      </c>
      <c r="AR12" s="86">
        <v>0</v>
      </c>
      <c r="AS12" s="36">
        <f t="shared" si="57"/>
        <v>4107.75</v>
      </c>
      <c r="AT12" s="26">
        <v>0</v>
      </c>
      <c r="AU12" s="26">
        <v>0</v>
      </c>
      <c r="AV12" s="26">
        <v>0</v>
      </c>
      <c r="AW12" s="26">
        <v>0</v>
      </c>
      <c r="AX12" s="32">
        <f t="shared" si="5"/>
        <v>4107.75</v>
      </c>
      <c r="AY12" s="36">
        <v>0</v>
      </c>
      <c r="AZ12" s="86">
        <v>0</v>
      </c>
      <c r="BA12" s="36">
        <f t="shared" si="58"/>
        <v>4107.75</v>
      </c>
      <c r="BB12" s="26">
        <v>0</v>
      </c>
      <c r="BC12" s="26">
        <v>0</v>
      </c>
      <c r="BD12" s="26">
        <v>0</v>
      </c>
      <c r="BE12" s="26">
        <v>0</v>
      </c>
      <c r="BF12" s="32">
        <f t="shared" si="6"/>
        <v>4107.75</v>
      </c>
      <c r="BG12" s="36">
        <v>0</v>
      </c>
      <c r="BH12" s="86">
        <v>0</v>
      </c>
      <c r="BI12" s="36">
        <f t="shared" si="59"/>
        <v>4107.75</v>
      </c>
      <c r="BJ12" s="26">
        <v>0</v>
      </c>
      <c r="BK12" s="26">
        <v>0</v>
      </c>
      <c r="BL12" s="26">
        <v>0</v>
      </c>
      <c r="BM12" s="26">
        <v>0</v>
      </c>
      <c r="BN12" s="32">
        <f t="shared" si="7"/>
        <v>4107.75</v>
      </c>
      <c r="BO12" s="36">
        <v>0</v>
      </c>
      <c r="BP12" s="86">
        <v>0</v>
      </c>
      <c r="BQ12" s="36">
        <f t="shared" si="60"/>
        <v>4107.75</v>
      </c>
      <c r="BR12" s="26">
        <v>0</v>
      </c>
      <c r="BS12" s="26">
        <v>0</v>
      </c>
      <c r="BT12" s="26">
        <v>0</v>
      </c>
      <c r="BU12" s="26">
        <v>0</v>
      </c>
      <c r="BV12" s="32">
        <f t="shared" si="8"/>
        <v>4107.75</v>
      </c>
      <c r="BW12" s="36">
        <v>0</v>
      </c>
      <c r="BX12" s="86">
        <v>0</v>
      </c>
      <c r="BY12" s="36">
        <f t="shared" si="61"/>
        <v>4107.75</v>
      </c>
      <c r="BZ12" s="26">
        <v>0</v>
      </c>
      <c r="CA12" s="26">
        <v>0</v>
      </c>
      <c r="CB12" s="26">
        <v>0</v>
      </c>
      <c r="CC12" s="26">
        <v>0</v>
      </c>
      <c r="CD12" s="32">
        <f t="shared" si="9"/>
        <v>4107.75</v>
      </c>
      <c r="CE12" s="36">
        <v>0</v>
      </c>
      <c r="CF12" s="86">
        <v>0</v>
      </c>
      <c r="CG12" s="36">
        <f t="shared" si="62"/>
        <v>4107.75</v>
      </c>
      <c r="CH12" s="26">
        <v>0</v>
      </c>
      <c r="CI12" s="26">
        <v>0</v>
      </c>
      <c r="CJ12" s="26">
        <v>0</v>
      </c>
      <c r="CK12" s="26">
        <v>0</v>
      </c>
      <c r="CL12" s="32">
        <f t="shared" si="10"/>
        <v>4107.75</v>
      </c>
      <c r="CM12" s="36">
        <v>0</v>
      </c>
      <c r="CN12" s="86">
        <v>0</v>
      </c>
      <c r="CO12" s="36">
        <f t="shared" si="63"/>
        <v>4107.75</v>
      </c>
      <c r="CP12" s="26">
        <v>0</v>
      </c>
      <c r="CQ12" s="26">
        <v>0</v>
      </c>
      <c r="CR12" s="26">
        <v>0</v>
      </c>
      <c r="CS12" s="26">
        <v>0</v>
      </c>
      <c r="CT12" s="32">
        <f t="shared" si="11"/>
        <v>4107.75</v>
      </c>
      <c r="CU12" s="36">
        <v>0</v>
      </c>
      <c r="CV12" s="86">
        <v>0</v>
      </c>
      <c r="CW12" s="36">
        <f t="shared" si="64"/>
        <v>4107.75</v>
      </c>
      <c r="CX12" s="35">
        <v>0</v>
      </c>
      <c r="CY12" s="35">
        <v>0</v>
      </c>
      <c r="CZ12" s="35">
        <v>0</v>
      </c>
      <c r="DA12" s="35">
        <v>0</v>
      </c>
      <c r="DB12" s="32">
        <f t="shared" si="12"/>
        <v>4107.75</v>
      </c>
      <c r="DC12" s="36">
        <v>0</v>
      </c>
      <c r="DD12" s="86">
        <v>0</v>
      </c>
      <c r="DE12" s="36">
        <f t="shared" si="65"/>
        <v>4107.75</v>
      </c>
      <c r="DF12" s="35">
        <v>0</v>
      </c>
      <c r="DG12" s="35">
        <v>0</v>
      </c>
      <c r="DH12" s="35">
        <v>0</v>
      </c>
      <c r="DI12" s="35">
        <v>0</v>
      </c>
      <c r="DJ12" s="32">
        <f t="shared" si="13"/>
        <v>4107.75</v>
      </c>
      <c r="DK12" s="36">
        <v>0</v>
      </c>
      <c r="DL12" s="86">
        <v>0</v>
      </c>
      <c r="DM12" s="36">
        <f t="shared" si="66"/>
        <v>4107.75</v>
      </c>
      <c r="DN12" s="35">
        <v>0</v>
      </c>
      <c r="DO12" s="35">
        <v>0</v>
      </c>
      <c r="DP12" s="35">
        <v>0</v>
      </c>
      <c r="DQ12" s="35">
        <v>0</v>
      </c>
      <c r="DR12" s="32">
        <f t="shared" si="14"/>
        <v>4107.75</v>
      </c>
      <c r="DS12" s="36">
        <v>0</v>
      </c>
      <c r="DT12" s="86">
        <v>0</v>
      </c>
      <c r="DU12" s="36">
        <f t="shared" si="67"/>
        <v>4107.75</v>
      </c>
      <c r="DV12" s="35">
        <v>0</v>
      </c>
      <c r="DW12" s="35">
        <v>0</v>
      </c>
      <c r="DX12" s="35">
        <v>0</v>
      </c>
      <c r="DY12" s="35">
        <v>0</v>
      </c>
      <c r="DZ12" s="32">
        <f t="shared" si="15"/>
        <v>4107.75</v>
      </c>
      <c r="EA12" s="36">
        <v>0</v>
      </c>
      <c r="EB12" s="86">
        <v>0</v>
      </c>
      <c r="EC12" s="36">
        <f t="shared" si="68"/>
        <v>4107.75</v>
      </c>
      <c r="ED12" s="35">
        <v>0</v>
      </c>
      <c r="EE12" s="35">
        <v>0</v>
      </c>
      <c r="EF12" s="35">
        <v>0</v>
      </c>
      <c r="EG12" s="35">
        <v>0</v>
      </c>
      <c r="EH12" s="32">
        <f t="shared" si="16"/>
        <v>4107.75</v>
      </c>
      <c r="EI12" s="36">
        <v>0</v>
      </c>
      <c r="EJ12" s="86">
        <v>0</v>
      </c>
      <c r="EK12" s="36">
        <f t="shared" si="69"/>
        <v>4107.75</v>
      </c>
      <c r="EL12" s="35">
        <v>0</v>
      </c>
      <c r="EM12" s="35">
        <v>0</v>
      </c>
      <c r="EN12" s="35">
        <v>0</v>
      </c>
      <c r="EO12" s="35">
        <v>0</v>
      </c>
      <c r="EP12" s="32">
        <f t="shared" si="17"/>
        <v>4107.75</v>
      </c>
      <c r="EQ12" s="36">
        <v>0</v>
      </c>
      <c r="ER12" s="86">
        <v>0</v>
      </c>
      <c r="ES12" s="36">
        <f t="shared" si="70"/>
        <v>4107.75</v>
      </c>
      <c r="ET12" s="35">
        <v>0</v>
      </c>
      <c r="EU12" s="35">
        <v>0</v>
      </c>
      <c r="EV12" s="35">
        <v>0</v>
      </c>
      <c r="EW12" s="35">
        <v>0</v>
      </c>
      <c r="EX12" s="32">
        <f t="shared" si="18"/>
        <v>4107.75</v>
      </c>
      <c r="EY12" s="36">
        <v>0</v>
      </c>
      <c r="EZ12" s="86">
        <v>0</v>
      </c>
      <c r="FA12" s="36">
        <f t="shared" si="71"/>
        <v>4107.75</v>
      </c>
      <c r="FB12" s="35">
        <v>0</v>
      </c>
      <c r="FC12" s="35">
        <v>0</v>
      </c>
      <c r="FD12" s="35">
        <v>0</v>
      </c>
      <c r="FE12" s="35">
        <v>0</v>
      </c>
      <c r="FF12" s="32">
        <f t="shared" si="19"/>
        <v>4107.75</v>
      </c>
      <c r="FG12" s="36">
        <v>0</v>
      </c>
      <c r="FH12" s="86">
        <v>0</v>
      </c>
      <c r="FI12" s="36">
        <f t="shared" si="72"/>
        <v>4107.75</v>
      </c>
      <c r="FJ12" s="35">
        <v>0</v>
      </c>
      <c r="FK12" s="35">
        <v>0</v>
      </c>
      <c r="FL12" s="35">
        <v>0</v>
      </c>
      <c r="FM12" s="35">
        <v>0</v>
      </c>
      <c r="FN12" s="32">
        <f t="shared" si="20"/>
        <v>4107.75</v>
      </c>
      <c r="FO12" s="36">
        <v>0</v>
      </c>
      <c r="FP12" s="86">
        <v>0</v>
      </c>
      <c r="FQ12" s="36">
        <f t="shared" si="73"/>
        <v>4107.75</v>
      </c>
      <c r="FR12" s="35">
        <v>0</v>
      </c>
      <c r="FS12" s="35">
        <v>0</v>
      </c>
      <c r="FT12" s="35">
        <v>0</v>
      </c>
      <c r="FU12" s="35">
        <v>0</v>
      </c>
      <c r="FV12" s="32">
        <f t="shared" si="21"/>
        <v>4107.75</v>
      </c>
      <c r="FW12" s="36">
        <v>38.5</v>
      </c>
      <c r="FX12" s="86">
        <v>0</v>
      </c>
      <c r="FY12" s="36">
        <f t="shared" si="74"/>
        <v>4069.25</v>
      </c>
      <c r="FZ12" s="35">
        <v>0</v>
      </c>
      <c r="GA12" s="35">
        <v>0</v>
      </c>
      <c r="GB12" s="35">
        <v>0</v>
      </c>
      <c r="GC12" s="35">
        <v>0</v>
      </c>
      <c r="GD12" s="32">
        <f t="shared" si="22"/>
        <v>4069.25</v>
      </c>
      <c r="GE12" s="36">
        <v>0</v>
      </c>
      <c r="GF12" s="86">
        <v>0</v>
      </c>
      <c r="GG12" s="36">
        <f t="shared" si="75"/>
        <v>4069.25</v>
      </c>
      <c r="GH12" s="35">
        <v>0</v>
      </c>
      <c r="GI12" s="35">
        <v>0</v>
      </c>
      <c r="GJ12" s="35">
        <v>0</v>
      </c>
      <c r="GK12" s="35">
        <v>0</v>
      </c>
      <c r="GL12" s="32">
        <f t="shared" si="23"/>
        <v>4069.25</v>
      </c>
      <c r="GM12" s="36">
        <v>0</v>
      </c>
      <c r="GN12" s="86">
        <v>0</v>
      </c>
      <c r="GO12" s="36">
        <f t="shared" si="76"/>
        <v>4069.25</v>
      </c>
      <c r="GP12" s="35">
        <v>0</v>
      </c>
      <c r="GQ12" s="35">
        <v>0</v>
      </c>
      <c r="GR12" s="35">
        <v>0</v>
      </c>
      <c r="GS12" s="35">
        <v>0</v>
      </c>
      <c r="GT12" s="32">
        <f t="shared" si="24"/>
        <v>4069.25</v>
      </c>
      <c r="GU12" s="36">
        <v>0</v>
      </c>
      <c r="GV12" s="86">
        <v>0</v>
      </c>
      <c r="GW12" s="36">
        <f t="shared" si="77"/>
        <v>4069.25</v>
      </c>
      <c r="GX12" s="35">
        <v>0</v>
      </c>
      <c r="GY12" s="35">
        <v>0</v>
      </c>
      <c r="GZ12" s="35">
        <v>0</v>
      </c>
      <c r="HA12" s="35">
        <v>0</v>
      </c>
      <c r="HB12" s="32">
        <f t="shared" si="25"/>
        <v>4069.25</v>
      </c>
      <c r="HC12" s="36">
        <v>0</v>
      </c>
      <c r="HD12" s="86">
        <v>0</v>
      </c>
      <c r="HE12" s="36">
        <f t="shared" si="78"/>
        <v>4069.25</v>
      </c>
      <c r="HF12" s="35">
        <v>0</v>
      </c>
      <c r="HG12" s="35">
        <v>0</v>
      </c>
      <c r="HH12" s="35">
        <v>0</v>
      </c>
      <c r="HI12" s="35">
        <v>0</v>
      </c>
      <c r="HJ12" s="32">
        <f t="shared" si="26"/>
        <v>4069.25</v>
      </c>
      <c r="HK12" s="36">
        <v>0</v>
      </c>
      <c r="HL12" s="86">
        <v>0</v>
      </c>
      <c r="HM12" s="36">
        <f t="shared" si="79"/>
        <v>4069.25</v>
      </c>
      <c r="HN12" s="35">
        <v>0</v>
      </c>
      <c r="HO12" s="35">
        <v>0</v>
      </c>
      <c r="HP12" s="35">
        <v>0</v>
      </c>
      <c r="HQ12" s="35">
        <v>0</v>
      </c>
      <c r="HR12" s="32">
        <f t="shared" si="27"/>
        <v>4069.25</v>
      </c>
      <c r="HS12" s="36">
        <v>0</v>
      </c>
      <c r="HT12" s="86">
        <v>0</v>
      </c>
      <c r="HU12" s="36">
        <f t="shared" ref="HU12:HU16" si="80">HM12-HS12+HT12</f>
        <v>4069.25</v>
      </c>
      <c r="HV12" s="35">
        <v>0</v>
      </c>
      <c r="HW12" s="35">
        <v>0</v>
      </c>
      <c r="HX12" s="35">
        <v>0</v>
      </c>
      <c r="HY12" s="35">
        <v>0</v>
      </c>
      <c r="HZ12" s="32">
        <f t="shared" si="28"/>
        <v>4069.25</v>
      </c>
      <c r="IA12" s="36">
        <v>0</v>
      </c>
      <c r="IB12" s="86">
        <v>0</v>
      </c>
      <c r="IC12" s="36">
        <f t="shared" ref="IC12:IC16" si="81">HU12-IA12+IB12</f>
        <v>4069.25</v>
      </c>
      <c r="ID12" s="35">
        <v>0</v>
      </c>
      <c r="IE12" s="35">
        <v>0</v>
      </c>
      <c r="IF12" s="35">
        <v>0</v>
      </c>
      <c r="IG12" s="35">
        <v>0</v>
      </c>
      <c r="IH12" s="32">
        <f t="shared" si="29"/>
        <v>4069.25</v>
      </c>
      <c r="II12" s="36">
        <v>0</v>
      </c>
      <c r="IJ12" s="86">
        <v>0</v>
      </c>
      <c r="IK12" s="36">
        <f t="shared" ref="IK12:IK16" si="82">IC12-II12+IJ12</f>
        <v>4069.25</v>
      </c>
      <c r="IL12" s="35">
        <v>0</v>
      </c>
      <c r="IM12" s="35">
        <v>0</v>
      </c>
      <c r="IN12" s="35">
        <v>0</v>
      </c>
      <c r="IO12" s="35">
        <v>0</v>
      </c>
      <c r="IP12" s="32">
        <f t="shared" si="30"/>
        <v>4069.25</v>
      </c>
      <c r="IQ12" s="36">
        <v>0</v>
      </c>
      <c r="IR12" s="86">
        <v>0</v>
      </c>
      <c r="IS12" s="36">
        <f t="shared" ref="IS12:IS16" si="83">IK12-IQ12+IR12</f>
        <v>4069.25</v>
      </c>
      <c r="IT12" s="35">
        <v>0</v>
      </c>
      <c r="IU12" s="35">
        <v>0</v>
      </c>
      <c r="IV12" s="35">
        <v>0</v>
      </c>
      <c r="IW12" s="35">
        <v>0</v>
      </c>
      <c r="IX12" s="32">
        <f t="shared" si="31"/>
        <v>4069.25</v>
      </c>
      <c r="IY12" s="36">
        <v>0</v>
      </c>
      <c r="IZ12" s="86">
        <v>0</v>
      </c>
      <c r="JA12" s="36">
        <f t="shared" ref="JA12:JA16" si="84">IS12-IY12+IZ12</f>
        <v>4069.25</v>
      </c>
      <c r="JB12" s="35">
        <v>0</v>
      </c>
      <c r="JC12" s="35">
        <v>0</v>
      </c>
      <c r="JD12" s="35">
        <v>0</v>
      </c>
      <c r="JE12" s="35">
        <v>0</v>
      </c>
      <c r="JF12" s="32">
        <f t="shared" si="32"/>
        <v>4069.25</v>
      </c>
      <c r="JG12" s="36">
        <v>0</v>
      </c>
      <c r="JH12" s="86">
        <v>0</v>
      </c>
      <c r="JI12" s="36">
        <f t="shared" ref="JI12:JI16" si="85">JA12-JG12+JH12</f>
        <v>4069.25</v>
      </c>
      <c r="JJ12" s="35">
        <v>0</v>
      </c>
      <c r="JK12" s="35">
        <v>0</v>
      </c>
      <c r="JL12" s="35">
        <v>0</v>
      </c>
      <c r="JM12" s="35">
        <v>0</v>
      </c>
      <c r="JN12" s="32">
        <f t="shared" si="33"/>
        <v>4069.25</v>
      </c>
      <c r="JO12" s="36">
        <v>0</v>
      </c>
      <c r="JP12" s="86">
        <v>0</v>
      </c>
      <c r="JQ12" s="36">
        <f t="shared" ref="JQ12:JQ16" si="86">JI12-JO12+JP12</f>
        <v>4069.25</v>
      </c>
      <c r="JR12" s="35">
        <v>0</v>
      </c>
      <c r="JS12" s="35">
        <v>0</v>
      </c>
      <c r="JT12" s="35">
        <v>0</v>
      </c>
      <c r="JU12" s="35">
        <v>0</v>
      </c>
      <c r="JV12" s="32">
        <f t="shared" si="34"/>
        <v>4069.25</v>
      </c>
      <c r="JW12" s="36">
        <v>0</v>
      </c>
      <c r="JX12" s="86">
        <v>0</v>
      </c>
      <c r="JY12" s="36">
        <f t="shared" ref="JY12:JY16" si="87">JQ12-JW12+JX12</f>
        <v>4069.25</v>
      </c>
      <c r="JZ12" s="35">
        <v>0</v>
      </c>
      <c r="KA12" s="35">
        <v>0</v>
      </c>
      <c r="KB12" s="35">
        <v>0</v>
      </c>
      <c r="KC12" s="35">
        <v>0</v>
      </c>
      <c r="KD12" s="32">
        <f t="shared" si="35"/>
        <v>4069.25</v>
      </c>
      <c r="KE12" s="36">
        <v>0</v>
      </c>
      <c r="KF12" s="86">
        <v>0</v>
      </c>
      <c r="KG12" s="36">
        <f t="shared" ref="KG12:KG16" si="88">JY12-KE12+KF12</f>
        <v>4069.25</v>
      </c>
      <c r="KH12" s="35">
        <v>0</v>
      </c>
      <c r="KI12" s="35">
        <v>0</v>
      </c>
      <c r="KJ12" s="35">
        <v>0</v>
      </c>
      <c r="KK12" s="35">
        <v>0</v>
      </c>
      <c r="KL12" s="32">
        <f t="shared" si="36"/>
        <v>4069.25</v>
      </c>
      <c r="KM12" s="36">
        <v>0</v>
      </c>
      <c r="KN12" s="86">
        <v>0</v>
      </c>
      <c r="KO12" s="36">
        <f t="shared" ref="KO12:KO16" si="89">KG12-KM12+KN12</f>
        <v>4069.25</v>
      </c>
      <c r="KP12" s="35">
        <v>0</v>
      </c>
      <c r="KQ12" s="35">
        <v>0</v>
      </c>
      <c r="KR12" s="35">
        <v>0</v>
      </c>
      <c r="KS12" s="35">
        <v>0</v>
      </c>
      <c r="KT12" s="32">
        <f t="shared" si="37"/>
        <v>4069.25</v>
      </c>
      <c r="KU12" s="36">
        <v>0</v>
      </c>
      <c r="KV12" s="86">
        <v>0</v>
      </c>
      <c r="KW12" s="36">
        <f t="shared" ref="KW12:KW16" si="90">KO12-KU12+KV12</f>
        <v>4069.25</v>
      </c>
      <c r="KX12" s="35">
        <v>0</v>
      </c>
      <c r="KY12" s="35">
        <v>0</v>
      </c>
      <c r="KZ12" s="35">
        <v>0</v>
      </c>
      <c r="LA12" s="35">
        <v>0</v>
      </c>
      <c r="LB12" s="32">
        <f t="shared" si="38"/>
        <v>4069.25</v>
      </c>
      <c r="LC12" s="36">
        <v>0</v>
      </c>
      <c r="LD12" s="86">
        <v>0</v>
      </c>
      <c r="LE12" s="36">
        <f t="shared" ref="LE12:LE16" si="91">KW12-LC12+LD12</f>
        <v>4069.25</v>
      </c>
      <c r="LF12" s="35">
        <v>0</v>
      </c>
      <c r="LG12" s="35">
        <v>0</v>
      </c>
      <c r="LH12" s="35">
        <v>0</v>
      </c>
      <c r="LI12" s="35">
        <v>0</v>
      </c>
      <c r="LJ12" s="32">
        <f t="shared" si="39"/>
        <v>4069.25</v>
      </c>
      <c r="LK12" s="36">
        <v>0</v>
      </c>
      <c r="LL12" s="86">
        <v>0</v>
      </c>
      <c r="LM12" s="36">
        <f t="shared" ref="LM12:LM16" si="92">LE12-LK12+LL12</f>
        <v>4069.25</v>
      </c>
      <c r="LN12" s="35">
        <v>0</v>
      </c>
      <c r="LO12" s="35">
        <v>0</v>
      </c>
      <c r="LP12" s="35">
        <v>0</v>
      </c>
      <c r="LQ12" s="35">
        <v>0</v>
      </c>
      <c r="LR12" s="32">
        <f t="shared" si="40"/>
        <v>4069.25</v>
      </c>
      <c r="LS12" s="36">
        <v>0</v>
      </c>
      <c r="LT12" s="86">
        <v>0</v>
      </c>
      <c r="LU12" s="36">
        <f t="shared" ref="LU12:LU16" si="93">LM12-LS12+LT12</f>
        <v>4069.25</v>
      </c>
      <c r="LV12" s="35">
        <v>0</v>
      </c>
      <c r="LW12" s="35">
        <v>0</v>
      </c>
      <c r="LX12" s="35">
        <v>0</v>
      </c>
      <c r="LY12" s="35">
        <v>0</v>
      </c>
      <c r="LZ12" s="32">
        <f t="shared" si="41"/>
        <v>4069.25</v>
      </c>
      <c r="MA12" s="36">
        <v>0</v>
      </c>
      <c r="MB12" s="86">
        <v>0</v>
      </c>
      <c r="MC12" s="36">
        <f t="shared" ref="MC12:MC16" si="94">LU12-MA12+MB12</f>
        <v>4069.25</v>
      </c>
      <c r="MD12" s="35">
        <v>0</v>
      </c>
      <c r="ME12" s="35">
        <v>0</v>
      </c>
      <c r="MF12" s="35">
        <v>0</v>
      </c>
      <c r="MG12" s="35">
        <v>0</v>
      </c>
      <c r="MH12" s="32">
        <f t="shared" si="42"/>
        <v>4069.25</v>
      </c>
      <c r="MI12" s="36">
        <v>0</v>
      </c>
      <c r="MJ12" s="86">
        <v>0</v>
      </c>
      <c r="MK12" s="36">
        <f t="shared" ref="MK12:MK16" si="95">MC12-MI12+MJ12</f>
        <v>4069.25</v>
      </c>
      <c r="ML12" s="35">
        <v>0</v>
      </c>
      <c r="MM12" s="35">
        <v>0</v>
      </c>
      <c r="MN12" s="35">
        <v>0</v>
      </c>
      <c r="MO12" s="35">
        <v>0</v>
      </c>
      <c r="MP12" s="32">
        <f t="shared" si="43"/>
        <v>4069.25</v>
      </c>
      <c r="MQ12" s="36">
        <v>0</v>
      </c>
      <c r="MR12" s="86">
        <v>0</v>
      </c>
      <c r="MS12" s="36">
        <f t="shared" ref="MS12:MS16" si="96">MK12-MQ12+MR12</f>
        <v>4069.25</v>
      </c>
      <c r="MT12" s="35">
        <v>0</v>
      </c>
      <c r="MU12" s="35">
        <v>0</v>
      </c>
      <c r="MV12" s="35">
        <v>0</v>
      </c>
      <c r="MW12" s="35">
        <v>0</v>
      </c>
      <c r="MX12" s="32">
        <f t="shared" si="44"/>
        <v>4069.25</v>
      </c>
      <c r="MY12" s="36">
        <v>0</v>
      </c>
      <c r="MZ12" s="86">
        <v>0</v>
      </c>
      <c r="NA12" s="36">
        <f t="shared" ref="NA12:NA16" si="97">MS12-MY12+MZ12</f>
        <v>4069.25</v>
      </c>
      <c r="NB12" s="35">
        <v>0</v>
      </c>
      <c r="NC12" s="35">
        <v>0</v>
      </c>
      <c r="ND12" s="35">
        <v>0</v>
      </c>
      <c r="NE12" s="35">
        <v>0</v>
      </c>
      <c r="NF12" s="32">
        <f t="shared" si="45"/>
        <v>4069.25</v>
      </c>
      <c r="NG12" s="36">
        <v>0</v>
      </c>
      <c r="NH12" s="86">
        <v>0</v>
      </c>
      <c r="NI12" s="36">
        <f t="shared" ref="NI12:NI16" si="98">NA12-NG12+NH12</f>
        <v>4069.25</v>
      </c>
      <c r="NJ12" s="35">
        <v>0</v>
      </c>
      <c r="NK12" s="35">
        <v>0</v>
      </c>
      <c r="NL12" s="35">
        <v>0</v>
      </c>
      <c r="NM12" s="35">
        <v>0</v>
      </c>
      <c r="NN12" s="32">
        <f t="shared" si="46"/>
        <v>4069.25</v>
      </c>
      <c r="NO12" s="36">
        <v>0</v>
      </c>
      <c r="NP12" s="86">
        <v>0</v>
      </c>
      <c r="NQ12" s="36">
        <f t="shared" ref="NQ12:NQ16" si="99">NI12-NO12+NP12</f>
        <v>4069.25</v>
      </c>
      <c r="NR12" s="35">
        <v>0</v>
      </c>
      <c r="NS12" s="35">
        <v>0</v>
      </c>
      <c r="NT12" s="35">
        <v>0</v>
      </c>
      <c r="NU12" s="35">
        <v>0</v>
      </c>
      <c r="NV12" s="32">
        <f t="shared" si="47"/>
        <v>4069.25</v>
      </c>
      <c r="NW12" s="36">
        <v>0</v>
      </c>
      <c r="NX12" s="86">
        <v>0</v>
      </c>
      <c r="NY12" s="36">
        <f t="shared" ref="NY12:NY16" si="100">NQ12-NW12+NX12</f>
        <v>4069.25</v>
      </c>
      <c r="NZ12" s="35">
        <v>0</v>
      </c>
      <c r="OA12" s="35">
        <v>0</v>
      </c>
      <c r="OB12" s="35">
        <v>0</v>
      </c>
      <c r="OC12" s="35">
        <v>0</v>
      </c>
      <c r="OD12" s="32">
        <f t="shared" si="48"/>
        <v>4069.25</v>
      </c>
      <c r="OE12" s="36">
        <v>0</v>
      </c>
      <c r="OF12" s="86">
        <v>0</v>
      </c>
      <c r="OG12" s="36">
        <f t="shared" ref="OG12:OG16" si="101">NY12-OE12+OF12</f>
        <v>4069.25</v>
      </c>
      <c r="OH12" s="35">
        <v>0</v>
      </c>
      <c r="OI12" s="35">
        <v>0</v>
      </c>
      <c r="OJ12" s="35">
        <v>0</v>
      </c>
      <c r="OK12" s="35">
        <v>0</v>
      </c>
      <c r="OL12" s="32">
        <f t="shared" si="49"/>
        <v>4069.25</v>
      </c>
      <c r="OM12" s="36">
        <v>0</v>
      </c>
      <c r="ON12" s="86">
        <v>0</v>
      </c>
      <c r="OO12" s="36">
        <f t="shared" ref="OO12:OO16" si="102">OG12-OM12+ON12</f>
        <v>4069.25</v>
      </c>
      <c r="OP12" s="35">
        <v>0</v>
      </c>
      <c r="OQ12" s="35">
        <v>0</v>
      </c>
      <c r="OR12" s="35">
        <v>0</v>
      </c>
      <c r="OS12" s="35">
        <v>0</v>
      </c>
      <c r="OT12" s="32">
        <f t="shared" si="50"/>
        <v>4069.25</v>
      </c>
      <c r="OU12" s="36">
        <v>0</v>
      </c>
      <c r="OV12" s="86">
        <v>0</v>
      </c>
      <c r="OW12" s="36">
        <f t="shared" ref="OW12:OW16" si="103">OO12-OU12+OV12</f>
        <v>4069.25</v>
      </c>
      <c r="OX12" s="35">
        <v>0</v>
      </c>
      <c r="OY12" s="35">
        <v>0</v>
      </c>
      <c r="OZ12" s="35">
        <v>0</v>
      </c>
      <c r="PA12" s="35">
        <v>0</v>
      </c>
      <c r="PB12" s="32">
        <f t="shared" si="51"/>
        <v>4069.25</v>
      </c>
      <c r="PC12" s="36">
        <v>0</v>
      </c>
      <c r="PD12" s="86">
        <v>0</v>
      </c>
      <c r="PE12" s="36">
        <f t="shared" ref="PE12:PE16" si="104">OW12-PC12+PD12</f>
        <v>4069.25</v>
      </c>
      <c r="PF12" s="35">
        <v>0</v>
      </c>
      <c r="PG12" s="35">
        <v>0</v>
      </c>
      <c r="PH12" s="35">
        <v>0</v>
      </c>
      <c r="PI12" s="35">
        <v>0</v>
      </c>
      <c r="PJ12" s="32">
        <f t="shared" si="52"/>
        <v>4069.25</v>
      </c>
    </row>
    <row r="13" spans="1:426" s="96" customFormat="1" ht="24" customHeight="1" x14ac:dyDescent="0.25">
      <c r="A13" s="20" t="s">
        <v>510</v>
      </c>
      <c r="B13" s="95" t="s">
        <v>276</v>
      </c>
      <c r="C13" s="86">
        <v>0</v>
      </c>
      <c r="D13" s="36">
        <v>0</v>
      </c>
      <c r="E13" s="36">
        <v>0</v>
      </c>
      <c r="F13" s="26">
        <v>0</v>
      </c>
      <c r="G13" s="26">
        <v>0</v>
      </c>
      <c r="H13" s="26">
        <v>0</v>
      </c>
      <c r="I13" s="26">
        <v>0</v>
      </c>
      <c r="J13" s="32">
        <f t="shared" si="0"/>
        <v>0</v>
      </c>
      <c r="K13" s="86">
        <v>0</v>
      </c>
      <c r="L13" s="36">
        <v>0</v>
      </c>
      <c r="M13" s="36">
        <f t="shared" si="53"/>
        <v>0</v>
      </c>
      <c r="N13" s="26">
        <v>0</v>
      </c>
      <c r="O13" s="26">
        <v>0</v>
      </c>
      <c r="P13" s="26">
        <v>0</v>
      </c>
      <c r="Q13" s="26">
        <v>0</v>
      </c>
      <c r="R13" s="32">
        <f t="shared" si="1"/>
        <v>0</v>
      </c>
      <c r="S13" s="86">
        <v>0</v>
      </c>
      <c r="T13" s="36">
        <v>0</v>
      </c>
      <c r="U13" s="36">
        <f t="shared" si="54"/>
        <v>0</v>
      </c>
      <c r="V13" s="26">
        <v>0</v>
      </c>
      <c r="W13" s="26">
        <v>0</v>
      </c>
      <c r="X13" s="26">
        <v>0</v>
      </c>
      <c r="Y13" s="26">
        <v>0</v>
      </c>
      <c r="Z13" s="32">
        <f t="shared" si="2"/>
        <v>0</v>
      </c>
      <c r="AA13" s="86">
        <v>0</v>
      </c>
      <c r="AB13" s="36">
        <v>0</v>
      </c>
      <c r="AC13" s="36">
        <f t="shared" si="55"/>
        <v>0</v>
      </c>
      <c r="AD13" s="26">
        <v>0</v>
      </c>
      <c r="AE13" s="26">
        <v>0</v>
      </c>
      <c r="AF13" s="26">
        <v>0</v>
      </c>
      <c r="AG13" s="26">
        <v>0</v>
      </c>
      <c r="AH13" s="32">
        <f t="shared" si="3"/>
        <v>0</v>
      </c>
      <c r="AI13" s="86">
        <v>0</v>
      </c>
      <c r="AJ13" s="36">
        <v>0</v>
      </c>
      <c r="AK13" s="36">
        <f t="shared" si="56"/>
        <v>0</v>
      </c>
      <c r="AL13" s="26">
        <v>0</v>
      </c>
      <c r="AM13" s="26">
        <v>0</v>
      </c>
      <c r="AN13" s="26">
        <v>0</v>
      </c>
      <c r="AO13" s="26">
        <v>0</v>
      </c>
      <c r="AP13" s="32">
        <f t="shared" si="4"/>
        <v>0</v>
      </c>
      <c r="AQ13" s="86">
        <v>0</v>
      </c>
      <c r="AR13" s="36">
        <v>0</v>
      </c>
      <c r="AS13" s="36">
        <f t="shared" si="57"/>
        <v>0</v>
      </c>
      <c r="AT13" s="26">
        <v>0</v>
      </c>
      <c r="AU13" s="26">
        <v>0</v>
      </c>
      <c r="AV13" s="26">
        <v>0</v>
      </c>
      <c r="AW13" s="26">
        <v>0</v>
      </c>
      <c r="AX13" s="32">
        <f t="shared" si="5"/>
        <v>0</v>
      </c>
      <c r="AY13" s="86">
        <v>0</v>
      </c>
      <c r="AZ13" s="36">
        <v>0</v>
      </c>
      <c r="BA13" s="36">
        <f t="shared" si="58"/>
        <v>0</v>
      </c>
      <c r="BB13" s="26">
        <v>0</v>
      </c>
      <c r="BC13" s="26">
        <v>0</v>
      </c>
      <c r="BD13" s="26">
        <v>0</v>
      </c>
      <c r="BE13" s="26">
        <v>0</v>
      </c>
      <c r="BF13" s="32">
        <f t="shared" si="6"/>
        <v>0</v>
      </c>
      <c r="BG13" s="86">
        <v>0</v>
      </c>
      <c r="BH13" s="36">
        <v>0</v>
      </c>
      <c r="BI13" s="36">
        <f t="shared" si="59"/>
        <v>0</v>
      </c>
      <c r="BJ13" s="26">
        <v>0</v>
      </c>
      <c r="BK13" s="26">
        <v>0</v>
      </c>
      <c r="BL13" s="26">
        <v>0</v>
      </c>
      <c r="BM13" s="26">
        <v>0</v>
      </c>
      <c r="BN13" s="32">
        <f t="shared" si="7"/>
        <v>0</v>
      </c>
      <c r="BO13" s="86">
        <v>0</v>
      </c>
      <c r="BP13" s="36">
        <v>0</v>
      </c>
      <c r="BQ13" s="36">
        <f t="shared" si="60"/>
        <v>0</v>
      </c>
      <c r="BR13" s="26">
        <v>0</v>
      </c>
      <c r="BS13" s="26">
        <v>0</v>
      </c>
      <c r="BT13" s="26">
        <v>0</v>
      </c>
      <c r="BU13" s="26">
        <v>0</v>
      </c>
      <c r="BV13" s="32">
        <f t="shared" si="8"/>
        <v>0</v>
      </c>
      <c r="BW13" s="86">
        <v>0</v>
      </c>
      <c r="BX13" s="36">
        <v>0</v>
      </c>
      <c r="BY13" s="36">
        <f t="shared" si="61"/>
        <v>0</v>
      </c>
      <c r="BZ13" s="26">
        <v>0</v>
      </c>
      <c r="CA13" s="26">
        <v>0</v>
      </c>
      <c r="CB13" s="26">
        <v>0</v>
      </c>
      <c r="CC13" s="26">
        <v>0</v>
      </c>
      <c r="CD13" s="32">
        <f t="shared" si="9"/>
        <v>0</v>
      </c>
      <c r="CE13" s="86">
        <v>0</v>
      </c>
      <c r="CF13" s="36">
        <v>0</v>
      </c>
      <c r="CG13" s="36">
        <f t="shared" si="62"/>
        <v>0</v>
      </c>
      <c r="CH13" s="26">
        <v>0</v>
      </c>
      <c r="CI13" s="26">
        <v>0</v>
      </c>
      <c r="CJ13" s="26">
        <v>0</v>
      </c>
      <c r="CK13" s="26">
        <v>0</v>
      </c>
      <c r="CL13" s="32">
        <f t="shared" si="10"/>
        <v>0</v>
      </c>
      <c r="CM13" s="86">
        <v>0</v>
      </c>
      <c r="CN13" s="36">
        <v>0</v>
      </c>
      <c r="CO13" s="36">
        <f t="shared" si="63"/>
        <v>0</v>
      </c>
      <c r="CP13" s="26">
        <v>0</v>
      </c>
      <c r="CQ13" s="26">
        <v>0</v>
      </c>
      <c r="CR13" s="26">
        <v>0</v>
      </c>
      <c r="CS13" s="26">
        <v>0</v>
      </c>
      <c r="CT13" s="32">
        <f t="shared" si="11"/>
        <v>0</v>
      </c>
      <c r="CU13" s="86">
        <v>0</v>
      </c>
      <c r="CV13" s="36">
        <v>0</v>
      </c>
      <c r="CW13" s="36">
        <f t="shared" si="64"/>
        <v>0</v>
      </c>
      <c r="CX13" s="35">
        <v>0</v>
      </c>
      <c r="CY13" s="35">
        <v>0</v>
      </c>
      <c r="CZ13" s="35">
        <v>0</v>
      </c>
      <c r="DA13" s="35">
        <v>0</v>
      </c>
      <c r="DB13" s="32">
        <f t="shared" si="12"/>
        <v>0</v>
      </c>
      <c r="DC13" s="86">
        <v>0</v>
      </c>
      <c r="DD13" s="36">
        <v>0</v>
      </c>
      <c r="DE13" s="36">
        <f t="shared" si="65"/>
        <v>0</v>
      </c>
      <c r="DF13" s="35">
        <v>0</v>
      </c>
      <c r="DG13" s="35">
        <v>0</v>
      </c>
      <c r="DH13" s="35">
        <v>0</v>
      </c>
      <c r="DI13" s="35">
        <v>0</v>
      </c>
      <c r="DJ13" s="32">
        <f t="shared" si="13"/>
        <v>0</v>
      </c>
      <c r="DK13" s="86">
        <v>0</v>
      </c>
      <c r="DL13" s="36">
        <v>0</v>
      </c>
      <c r="DM13" s="36">
        <f t="shared" si="66"/>
        <v>0</v>
      </c>
      <c r="DN13" s="35">
        <v>0</v>
      </c>
      <c r="DO13" s="35">
        <v>0</v>
      </c>
      <c r="DP13" s="35">
        <v>0</v>
      </c>
      <c r="DQ13" s="35">
        <v>0</v>
      </c>
      <c r="DR13" s="32">
        <f t="shared" si="14"/>
        <v>0</v>
      </c>
      <c r="DS13" s="86">
        <v>0</v>
      </c>
      <c r="DT13" s="36">
        <v>0</v>
      </c>
      <c r="DU13" s="36">
        <f t="shared" si="67"/>
        <v>0</v>
      </c>
      <c r="DV13" s="35">
        <v>0</v>
      </c>
      <c r="DW13" s="35">
        <v>0</v>
      </c>
      <c r="DX13" s="35">
        <v>0</v>
      </c>
      <c r="DY13" s="35">
        <v>0</v>
      </c>
      <c r="DZ13" s="32">
        <f t="shared" si="15"/>
        <v>0</v>
      </c>
      <c r="EA13" s="86">
        <v>0</v>
      </c>
      <c r="EB13" s="36">
        <v>0</v>
      </c>
      <c r="EC13" s="36">
        <f t="shared" si="68"/>
        <v>0</v>
      </c>
      <c r="ED13" s="35">
        <v>0</v>
      </c>
      <c r="EE13" s="35">
        <v>0</v>
      </c>
      <c r="EF13" s="35">
        <v>0</v>
      </c>
      <c r="EG13" s="35">
        <v>0</v>
      </c>
      <c r="EH13" s="32">
        <f t="shared" si="16"/>
        <v>0</v>
      </c>
      <c r="EI13" s="86">
        <v>0</v>
      </c>
      <c r="EJ13" s="36">
        <v>0</v>
      </c>
      <c r="EK13" s="36">
        <f t="shared" si="69"/>
        <v>0</v>
      </c>
      <c r="EL13" s="35">
        <v>0</v>
      </c>
      <c r="EM13" s="35">
        <v>0</v>
      </c>
      <c r="EN13" s="35">
        <v>0</v>
      </c>
      <c r="EO13" s="35">
        <v>0</v>
      </c>
      <c r="EP13" s="32">
        <f t="shared" si="17"/>
        <v>0</v>
      </c>
      <c r="EQ13" s="86">
        <v>0</v>
      </c>
      <c r="ER13" s="36">
        <v>0</v>
      </c>
      <c r="ES13" s="36">
        <f t="shared" si="70"/>
        <v>0</v>
      </c>
      <c r="ET13" s="35">
        <v>0</v>
      </c>
      <c r="EU13" s="35">
        <v>0</v>
      </c>
      <c r="EV13" s="35">
        <v>0</v>
      </c>
      <c r="EW13" s="35">
        <v>0</v>
      </c>
      <c r="EX13" s="32">
        <f t="shared" si="18"/>
        <v>0</v>
      </c>
      <c r="EY13" s="86">
        <v>0</v>
      </c>
      <c r="EZ13" s="36">
        <v>0</v>
      </c>
      <c r="FA13" s="36">
        <f t="shared" si="71"/>
        <v>0</v>
      </c>
      <c r="FB13" s="35">
        <v>0</v>
      </c>
      <c r="FC13" s="35">
        <v>0</v>
      </c>
      <c r="FD13" s="35">
        <v>0</v>
      </c>
      <c r="FE13" s="35">
        <v>0</v>
      </c>
      <c r="FF13" s="32">
        <f t="shared" si="19"/>
        <v>0</v>
      </c>
      <c r="FG13" s="86">
        <v>0</v>
      </c>
      <c r="FH13" s="36">
        <v>0</v>
      </c>
      <c r="FI13" s="36">
        <f t="shared" si="72"/>
        <v>0</v>
      </c>
      <c r="FJ13" s="35">
        <v>0</v>
      </c>
      <c r="FK13" s="35">
        <v>0</v>
      </c>
      <c r="FL13" s="35">
        <v>0</v>
      </c>
      <c r="FM13" s="35">
        <v>0</v>
      </c>
      <c r="FN13" s="32">
        <f t="shared" si="20"/>
        <v>0</v>
      </c>
      <c r="FO13" s="86">
        <v>0</v>
      </c>
      <c r="FP13" s="36">
        <v>0</v>
      </c>
      <c r="FQ13" s="36">
        <f t="shared" si="73"/>
        <v>0</v>
      </c>
      <c r="FR13" s="35">
        <v>0</v>
      </c>
      <c r="FS13" s="35">
        <v>0</v>
      </c>
      <c r="FT13" s="35">
        <v>0</v>
      </c>
      <c r="FU13" s="35">
        <v>0</v>
      </c>
      <c r="FV13" s="32">
        <f t="shared" si="21"/>
        <v>0</v>
      </c>
      <c r="FW13" s="86">
        <v>0</v>
      </c>
      <c r="FX13" s="36">
        <v>0</v>
      </c>
      <c r="FY13" s="36">
        <f t="shared" si="74"/>
        <v>0</v>
      </c>
      <c r="FZ13" s="35">
        <v>0</v>
      </c>
      <c r="GA13" s="35">
        <v>0</v>
      </c>
      <c r="GB13" s="35">
        <v>0</v>
      </c>
      <c r="GC13" s="35">
        <v>0</v>
      </c>
      <c r="GD13" s="32">
        <f t="shared" si="22"/>
        <v>0</v>
      </c>
      <c r="GE13" s="86">
        <v>0</v>
      </c>
      <c r="GF13" s="36">
        <v>0</v>
      </c>
      <c r="GG13" s="36">
        <f t="shared" si="75"/>
        <v>0</v>
      </c>
      <c r="GH13" s="35">
        <v>0</v>
      </c>
      <c r="GI13" s="35">
        <v>0</v>
      </c>
      <c r="GJ13" s="35">
        <v>0</v>
      </c>
      <c r="GK13" s="35">
        <v>0</v>
      </c>
      <c r="GL13" s="32">
        <f t="shared" si="23"/>
        <v>0</v>
      </c>
      <c r="GM13" s="86">
        <v>0</v>
      </c>
      <c r="GN13" s="36">
        <v>0</v>
      </c>
      <c r="GO13" s="36">
        <f t="shared" si="76"/>
        <v>0</v>
      </c>
      <c r="GP13" s="35">
        <v>0</v>
      </c>
      <c r="GQ13" s="35">
        <v>0</v>
      </c>
      <c r="GR13" s="35">
        <v>0</v>
      </c>
      <c r="GS13" s="35">
        <v>0</v>
      </c>
      <c r="GT13" s="32">
        <f t="shared" si="24"/>
        <v>0</v>
      </c>
      <c r="GU13" s="86">
        <v>0</v>
      </c>
      <c r="GV13" s="36">
        <v>0</v>
      </c>
      <c r="GW13" s="36">
        <f t="shared" si="77"/>
        <v>0</v>
      </c>
      <c r="GX13" s="35">
        <v>0</v>
      </c>
      <c r="GY13" s="35">
        <v>0</v>
      </c>
      <c r="GZ13" s="35">
        <v>0</v>
      </c>
      <c r="HA13" s="35">
        <v>0</v>
      </c>
      <c r="HB13" s="32">
        <f t="shared" si="25"/>
        <v>0</v>
      </c>
      <c r="HC13" s="86">
        <v>0</v>
      </c>
      <c r="HD13" s="36">
        <v>0</v>
      </c>
      <c r="HE13" s="36">
        <f t="shared" si="78"/>
        <v>0</v>
      </c>
      <c r="HF13" s="35">
        <v>0</v>
      </c>
      <c r="HG13" s="35">
        <v>0</v>
      </c>
      <c r="HH13" s="35">
        <v>0</v>
      </c>
      <c r="HI13" s="35">
        <v>0</v>
      </c>
      <c r="HJ13" s="32">
        <f t="shared" si="26"/>
        <v>0</v>
      </c>
      <c r="HK13" s="86">
        <v>0</v>
      </c>
      <c r="HL13" s="36">
        <v>0</v>
      </c>
      <c r="HM13" s="36">
        <f t="shared" si="79"/>
        <v>0</v>
      </c>
      <c r="HN13" s="35">
        <v>0</v>
      </c>
      <c r="HO13" s="35">
        <v>0</v>
      </c>
      <c r="HP13" s="35">
        <v>0</v>
      </c>
      <c r="HQ13" s="35">
        <v>0</v>
      </c>
      <c r="HR13" s="32">
        <f t="shared" si="27"/>
        <v>0</v>
      </c>
      <c r="HS13" s="86">
        <v>0</v>
      </c>
      <c r="HT13" s="36">
        <v>0</v>
      </c>
      <c r="HU13" s="36">
        <f t="shared" si="80"/>
        <v>0</v>
      </c>
      <c r="HV13" s="35">
        <v>0</v>
      </c>
      <c r="HW13" s="35">
        <v>0</v>
      </c>
      <c r="HX13" s="35">
        <v>0</v>
      </c>
      <c r="HY13" s="35">
        <v>0</v>
      </c>
      <c r="HZ13" s="32">
        <f t="shared" si="28"/>
        <v>0</v>
      </c>
      <c r="IA13" s="86">
        <v>0</v>
      </c>
      <c r="IB13" s="36">
        <v>0</v>
      </c>
      <c r="IC13" s="36">
        <f t="shared" si="81"/>
        <v>0</v>
      </c>
      <c r="ID13" s="35">
        <v>0</v>
      </c>
      <c r="IE13" s="35">
        <v>0</v>
      </c>
      <c r="IF13" s="35">
        <v>0</v>
      </c>
      <c r="IG13" s="35">
        <v>0</v>
      </c>
      <c r="IH13" s="32">
        <f t="shared" si="29"/>
        <v>0</v>
      </c>
      <c r="II13" s="86">
        <v>0</v>
      </c>
      <c r="IJ13" s="36">
        <v>0</v>
      </c>
      <c r="IK13" s="36">
        <f t="shared" si="82"/>
        <v>0</v>
      </c>
      <c r="IL13" s="35">
        <v>0</v>
      </c>
      <c r="IM13" s="35">
        <v>0</v>
      </c>
      <c r="IN13" s="35">
        <v>0</v>
      </c>
      <c r="IO13" s="35">
        <v>0</v>
      </c>
      <c r="IP13" s="32">
        <f t="shared" si="30"/>
        <v>0</v>
      </c>
      <c r="IQ13" s="86">
        <v>0</v>
      </c>
      <c r="IR13" s="36">
        <v>0</v>
      </c>
      <c r="IS13" s="36">
        <f t="shared" si="83"/>
        <v>0</v>
      </c>
      <c r="IT13" s="35">
        <v>0</v>
      </c>
      <c r="IU13" s="35">
        <v>0</v>
      </c>
      <c r="IV13" s="35">
        <v>0</v>
      </c>
      <c r="IW13" s="35">
        <v>0</v>
      </c>
      <c r="IX13" s="32">
        <f t="shared" si="31"/>
        <v>0</v>
      </c>
      <c r="IY13" s="86">
        <v>0</v>
      </c>
      <c r="IZ13" s="36">
        <v>0</v>
      </c>
      <c r="JA13" s="36">
        <f t="shared" si="84"/>
        <v>0</v>
      </c>
      <c r="JB13" s="35">
        <v>0</v>
      </c>
      <c r="JC13" s="35">
        <v>0</v>
      </c>
      <c r="JD13" s="35">
        <v>0</v>
      </c>
      <c r="JE13" s="35">
        <v>0</v>
      </c>
      <c r="JF13" s="32">
        <f t="shared" si="32"/>
        <v>0</v>
      </c>
      <c r="JG13" s="86">
        <v>0</v>
      </c>
      <c r="JH13" s="36">
        <v>0</v>
      </c>
      <c r="JI13" s="36">
        <f t="shared" si="85"/>
        <v>0</v>
      </c>
      <c r="JJ13" s="35">
        <v>0</v>
      </c>
      <c r="JK13" s="35">
        <v>0</v>
      </c>
      <c r="JL13" s="35">
        <v>0</v>
      </c>
      <c r="JM13" s="35">
        <v>0</v>
      </c>
      <c r="JN13" s="32">
        <f t="shared" si="33"/>
        <v>0</v>
      </c>
      <c r="JO13" s="86">
        <v>0</v>
      </c>
      <c r="JP13" s="36">
        <v>0</v>
      </c>
      <c r="JQ13" s="36">
        <f t="shared" si="86"/>
        <v>0</v>
      </c>
      <c r="JR13" s="35">
        <v>0</v>
      </c>
      <c r="JS13" s="35">
        <v>0</v>
      </c>
      <c r="JT13" s="35">
        <v>0</v>
      </c>
      <c r="JU13" s="35">
        <v>0</v>
      </c>
      <c r="JV13" s="32">
        <f t="shared" si="34"/>
        <v>0</v>
      </c>
      <c r="JW13" s="86">
        <v>0</v>
      </c>
      <c r="JX13" s="36">
        <v>0</v>
      </c>
      <c r="JY13" s="36">
        <f t="shared" si="87"/>
        <v>0</v>
      </c>
      <c r="JZ13" s="35">
        <v>0</v>
      </c>
      <c r="KA13" s="35">
        <v>0</v>
      </c>
      <c r="KB13" s="35">
        <v>0</v>
      </c>
      <c r="KC13" s="35">
        <v>0</v>
      </c>
      <c r="KD13" s="32">
        <f t="shared" si="35"/>
        <v>0</v>
      </c>
      <c r="KE13" s="86">
        <v>0</v>
      </c>
      <c r="KF13" s="36">
        <v>0</v>
      </c>
      <c r="KG13" s="36">
        <f t="shared" si="88"/>
        <v>0</v>
      </c>
      <c r="KH13" s="35">
        <v>0</v>
      </c>
      <c r="KI13" s="35">
        <v>0</v>
      </c>
      <c r="KJ13" s="35">
        <v>0</v>
      </c>
      <c r="KK13" s="35">
        <v>0</v>
      </c>
      <c r="KL13" s="32">
        <f t="shared" si="36"/>
        <v>0</v>
      </c>
      <c r="KM13" s="86">
        <v>0</v>
      </c>
      <c r="KN13" s="36">
        <v>0</v>
      </c>
      <c r="KO13" s="36">
        <f t="shared" si="89"/>
        <v>0</v>
      </c>
      <c r="KP13" s="35">
        <v>0</v>
      </c>
      <c r="KQ13" s="35">
        <v>0</v>
      </c>
      <c r="KR13" s="35">
        <v>0</v>
      </c>
      <c r="KS13" s="35">
        <v>0</v>
      </c>
      <c r="KT13" s="32">
        <f t="shared" si="37"/>
        <v>0</v>
      </c>
      <c r="KU13" s="86">
        <v>0</v>
      </c>
      <c r="KV13" s="36">
        <v>0</v>
      </c>
      <c r="KW13" s="36">
        <f t="shared" si="90"/>
        <v>0</v>
      </c>
      <c r="KX13" s="35">
        <v>0</v>
      </c>
      <c r="KY13" s="35">
        <v>0</v>
      </c>
      <c r="KZ13" s="35">
        <v>0</v>
      </c>
      <c r="LA13" s="35">
        <v>0</v>
      </c>
      <c r="LB13" s="32">
        <f t="shared" si="38"/>
        <v>0</v>
      </c>
      <c r="LC13" s="86">
        <v>0</v>
      </c>
      <c r="LD13" s="36">
        <v>0</v>
      </c>
      <c r="LE13" s="36">
        <f t="shared" si="91"/>
        <v>0</v>
      </c>
      <c r="LF13" s="35">
        <v>0</v>
      </c>
      <c r="LG13" s="35">
        <v>0</v>
      </c>
      <c r="LH13" s="35">
        <v>0</v>
      </c>
      <c r="LI13" s="35">
        <v>0</v>
      </c>
      <c r="LJ13" s="32">
        <f t="shared" si="39"/>
        <v>0</v>
      </c>
      <c r="LK13" s="86">
        <v>0</v>
      </c>
      <c r="LL13" s="36">
        <v>0</v>
      </c>
      <c r="LM13" s="36">
        <f t="shared" si="92"/>
        <v>0</v>
      </c>
      <c r="LN13" s="35">
        <v>0</v>
      </c>
      <c r="LO13" s="35">
        <v>0</v>
      </c>
      <c r="LP13" s="35">
        <v>0</v>
      </c>
      <c r="LQ13" s="35">
        <v>0</v>
      </c>
      <c r="LR13" s="32">
        <f t="shared" si="40"/>
        <v>0</v>
      </c>
      <c r="LS13" s="86">
        <v>0</v>
      </c>
      <c r="LT13" s="36">
        <v>0</v>
      </c>
      <c r="LU13" s="36">
        <f t="shared" si="93"/>
        <v>0</v>
      </c>
      <c r="LV13" s="35">
        <v>0</v>
      </c>
      <c r="LW13" s="35">
        <v>0</v>
      </c>
      <c r="LX13" s="35">
        <v>0</v>
      </c>
      <c r="LY13" s="35">
        <v>0</v>
      </c>
      <c r="LZ13" s="32">
        <f t="shared" si="41"/>
        <v>0</v>
      </c>
      <c r="MA13" s="86">
        <v>0</v>
      </c>
      <c r="MB13" s="36">
        <v>0</v>
      </c>
      <c r="MC13" s="36">
        <f t="shared" si="94"/>
        <v>0</v>
      </c>
      <c r="MD13" s="35">
        <v>0</v>
      </c>
      <c r="ME13" s="35">
        <v>0</v>
      </c>
      <c r="MF13" s="35">
        <v>0</v>
      </c>
      <c r="MG13" s="35">
        <v>0</v>
      </c>
      <c r="MH13" s="32">
        <f t="shared" si="42"/>
        <v>0</v>
      </c>
      <c r="MI13" s="86">
        <v>0</v>
      </c>
      <c r="MJ13" s="36">
        <v>0</v>
      </c>
      <c r="MK13" s="36">
        <f t="shared" si="95"/>
        <v>0</v>
      </c>
      <c r="ML13" s="35">
        <v>0</v>
      </c>
      <c r="MM13" s="35">
        <v>0</v>
      </c>
      <c r="MN13" s="35">
        <v>0</v>
      </c>
      <c r="MO13" s="35">
        <v>0</v>
      </c>
      <c r="MP13" s="32">
        <f t="shared" si="43"/>
        <v>0</v>
      </c>
      <c r="MQ13" s="86">
        <v>0</v>
      </c>
      <c r="MR13" s="36">
        <v>0</v>
      </c>
      <c r="MS13" s="36">
        <f t="shared" si="96"/>
        <v>0</v>
      </c>
      <c r="MT13" s="35">
        <v>0</v>
      </c>
      <c r="MU13" s="35">
        <v>0</v>
      </c>
      <c r="MV13" s="35">
        <v>0</v>
      </c>
      <c r="MW13" s="35">
        <v>0</v>
      </c>
      <c r="MX13" s="32">
        <f t="shared" si="44"/>
        <v>0</v>
      </c>
      <c r="MY13" s="86">
        <v>0</v>
      </c>
      <c r="MZ13" s="36">
        <v>0</v>
      </c>
      <c r="NA13" s="36">
        <f t="shared" si="97"/>
        <v>0</v>
      </c>
      <c r="NB13" s="35">
        <v>0</v>
      </c>
      <c r="NC13" s="35">
        <v>0</v>
      </c>
      <c r="ND13" s="35">
        <v>0</v>
      </c>
      <c r="NE13" s="35">
        <v>0</v>
      </c>
      <c r="NF13" s="32">
        <f t="shared" si="45"/>
        <v>0</v>
      </c>
      <c r="NG13" s="86">
        <v>0</v>
      </c>
      <c r="NH13" s="36">
        <v>0</v>
      </c>
      <c r="NI13" s="36">
        <f t="shared" si="98"/>
        <v>0</v>
      </c>
      <c r="NJ13" s="35">
        <v>0</v>
      </c>
      <c r="NK13" s="35">
        <v>0</v>
      </c>
      <c r="NL13" s="35">
        <v>0</v>
      </c>
      <c r="NM13" s="35">
        <v>0</v>
      </c>
      <c r="NN13" s="32">
        <f t="shared" si="46"/>
        <v>0</v>
      </c>
      <c r="NO13" s="86">
        <v>0</v>
      </c>
      <c r="NP13" s="36">
        <v>0</v>
      </c>
      <c r="NQ13" s="36">
        <f t="shared" si="99"/>
        <v>0</v>
      </c>
      <c r="NR13" s="35">
        <v>0</v>
      </c>
      <c r="NS13" s="35">
        <v>0</v>
      </c>
      <c r="NT13" s="35">
        <v>0</v>
      </c>
      <c r="NU13" s="35">
        <v>0</v>
      </c>
      <c r="NV13" s="32">
        <f t="shared" si="47"/>
        <v>0</v>
      </c>
      <c r="NW13" s="86">
        <v>0</v>
      </c>
      <c r="NX13" s="36">
        <v>0</v>
      </c>
      <c r="NY13" s="36">
        <f t="shared" si="100"/>
        <v>0</v>
      </c>
      <c r="NZ13" s="35">
        <v>0</v>
      </c>
      <c r="OA13" s="35">
        <v>0</v>
      </c>
      <c r="OB13" s="35">
        <v>0</v>
      </c>
      <c r="OC13" s="35">
        <v>0</v>
      </c>
      <c r="OD13" s="32">
        <f t="shared" si="48"/>
        <v>0</v>
      </c>
      <c r="OE13" s="86">
        <v>0</v>
      </c>
      <c r="OF13" s="36">
        <v>0</v>
      </c>
      <c r="OG13" s="36">
        <f t="shared" si="101"/>
        <v>0</v>
      </c>
      <c r="OH13" s="35">
        <v>0</v>
      </c>
      <c r="OI13" s="35">
        <v>0</v>
      </c>
      <c r="OJ13" s="35">
        <v>0</v>
      </c>
      <c r="OK13" s="35">
        <v>0</v>
      </c>
      <c r="OL13" s="32">
        <f t="shared" si="49"/>
        <v>0</v>
      </c>
      <c r="OM13" s="86">
        <v>0</v>
      </c>
      <c r="ON13" s="36">
        <v>0</v>
      </c>
      <c r="OO13" s="36">
        <f t="shared" si="102"/>
        <v>0</v>
      </c>
      <c r="OP13" s="35">
        <v>0</v>
      </c>
      <c r="OQ13" s="35">
        <v>0</v>
      </c>
      <c r="OR13" s="35">
        <v>0</v>
      </c>
      <c r="OS13" s="35">
        <v>0</v>
      </c>
      <c r="OT13" s="32">
        <f t="shared" si="50"/>
        <v>0</v>
      </c>
      <c r="OU13" s="86">
        <v>0</v>
      </c>
      <c r="OV13" s="36">
        <v>0</v>
      </c>
      <c r="OW13" s="36">
        <f t="shared" si="103"/>
        <v>0</v>
      </c>
      <c r="OX13" s="35">
        <v>0</v>
      </c>
      <c r="OY13" s="35">
        <v>0</v>
      </c>
      <c r="OZ13" s="35">
        <v>0</v>
      </c>
      <c r="PA13" s="35">
        <v>0</v>
      </c>
      <c r="PB13" s="32">
        <f t="shared" si="51"/>
        <v>0</v>
      </c>
      <c r="PC13" s="86">
        <v>0</v>
      </c>
      <c r="PD13" s="36">
        <v>0</v>
      </c>
      <c r="PE13" s="36">
        <f t="shared" si="104"/>
        <v>0</v>
      </c>
      <c r="PF13" s="35">
        <v>0</v>
      </c>
      <c r="PG13" s="35">
        <v>0</v>
      </c>
      <c r="PH13" s="35">
        <v>0</v>
      </c>
      <c r="PI13" s="35">
        <v>0</v>
      </c>
      <c r="PJ13" s="32">
        <f t="shared" si="52"/>
        <v>0</v>
      </c>
    </row>
    <row r="14" spans="1:426" s="96" customFormat="1" ht="24" customHeight="1" x14ac:dyDescent="0.25">
      <c r="A14" s="20" t="s">
        <v>510</v>
      </c>
      <c r="B14" s="97" t="s">
        <v>3</v>
      </c>
      <c r="C14" s="86">
        <v>38.5</v>
      </c>
      <c r="D14" s="86">
        <v>0</v>
      </c>
      <c r="E14" s="36">
        <v>1814.75</v>
      </c>
      <c r="F14" s="26">
        <v>0</v>
      </c>
      <c r="G14" s="26">
        <v>0</v>
      </c>
      <c r="H14" s="26">
        <v>0</v>
      </c>
      <c r="I14" s="26">
        <v>0</v>
      </c>
      <c r="J14" s="32">
        <f t="shared" si="0"/>
        <v>1814.75</v>
      </c>
      <c r="K14" s="86">
        <v>0</v>
      </c>
      <c r="L14" s="86">
        <v>0</v>
      </c>
      <c r="M14" s="36">
        <f t="shared" si="53"/>
        <v>1814.75</v>
      </c>
      <c r="N14" s="26">
        <v>0</v>
      </c>
      <c r="O14" s="26">
        <v>0</v>
      </c>
      <c r="P14" s="26">
        <v>0</v>
      </c>
      <c r="Q14" s="26">
        <v>0</v>
      </c>
      <c r="R14" s="32">
        <f t="shared" si="1"/>
        <v>1814.75</v>
      </c>
      <c r="S14" s="86">
        <v>0</v>
      </c>
      <c r="T14" s="86">
        <v>0</v>
      </c>
      <c r="U14" s="36">
        <f t="shared" si="54"/>
        <v>1814.75</v>
      </c>
      <c r="V14" s="26">
        <v>0</v>
      </c>
      <c r="W14" s="26">
        <v>0</v>
      </c>
      <c r="X14" s="26">
        <v>0</v>
      </c>
      <c r="Y14" s="26">
        <v>0</v>
      </c>
      <c r="Z14" s="32">
        <f t="shared" si="2"/>
        <v>1814.75</v>
      </c>
      <c r="AA14" s="86">
        <v>0</v>
      </c>
      <c r="AB14" s="86">
        <v>0</v>
      </c>
      <c r="AC14" s="36">
        <f t="shared" si="55"/>
        <v>1814.75</v>
      </c>
      <c r="AD14" s="26">
        <v>0</v>
      </c>
      <c r="AE14" s="26">
        <v>0</v>
      </c>
      <c r="AF14" s="26">
        <v>0</v>
      </c>
      <c r="AG14" s="26">
        <v>0</v>
      </c>
      <c r="AH14" s="32">
        <f t="shared" si="3"/>
        <v>1814.75</v>
      </c>
      <c r="AI14" s="86">
        <v>0</v>
      </c>
      <c r="AJ14" s="86">
        <v>0</v>
      </c>
      <c r="AK14" s="36">
        <f t="shared" si="56"/>
        <v>1814.75</v>
      </c>
      <c r="AL14" s="26">
        <v>0</v>
      </c>
      <c r="AM14" s="26">
        <v>0</v>
      </c>
      <c r="AN14" s="26">
        <v>0</v>
      </c>
      <c r="AO14" s="26">
        <v>0</v>
      </c>
      <c r="AP14" s="32">
        <f t="shared" si="4"/>
        <v>1814.75</v>
      </c>
      <c r="AQ14" s="86">
        <v>0</v>
      </c>
      <c r="AR14" s="86">
        <v>0</v>
      </c>
      <c r="AS14" s="36">
        <f t="shared" si="57"/>
        <v>1814.75</v>
      </c>
      <c r="AT14" s="26">
        <v>0</v>
      </c>
      <c r="AU14" s="26">
        <v>0</v>
      </c>
      <c r="AV14" s="26">
        <v>0</v>
      </c>
      <c r="AW14" s="26">
        <v>0</v>
      </c>
      <c r="AX14" s="32">
        <f t="shared" si="5"/>
        <v>1814.75</v>
      </c>
      <c r="AY14" s="86">
        <v>0</v>
      </c>
      <c r="AZ14" s="86">
        <v>0</v>
      </c>
      <c r="BA14" s="36">
        <f t="shared" si="58"/>
        <v>1814.75</v>
      </c>
      <c r="BB14" s="26">
        <v>0</v>
      </c>
      <c r="BC14" s="26">
        <v>0</v>
      </c>
      <c r="BD14" s="26">
        <v>0</v>
      </c>
      <c r="BE14" s="26">
        <v>0</v>
      </c>
      <c r="BF14" s="32">
        <f t="shared" si="6"/>
        <v>1814.75</v>
      </c>
      <c r="BG14" s="86">
        <v>0</v>
      </c>
      <c r="BH14" s="86">
        <v>0</v>
      </c>
      <c r="BI14" s="36">
        <f t="shared" si="59"/>
        <v>1814.75</v>
      </c>
      <c r="BJ14" s="26">
        <v>0</v>
      </c>
      <c r="BK14" s="26">
        <v>0</v>
      </c>
      <c r="BL14" s="26">
        <v>0</v>
      </c>
      <c r="BM14" s="26">
        <v>0</v>
      </c>
      <c r="BN14" s="32">
        <f t="shared" si="7"/>
        <v>1814.75</v>
      </c>
      <c r="BO14" s="86">
        <v>0</v>
      </c>
      <c r="BP14" s="86">
        <v>0</v>
      </c>
      <c r="BQ14" s="36">
        <f t="shared" si="60"/>
        <v>1814.75</v>
      </c>
      <c r="BR14" s="26">
        <v>0</v>
      </c>
      <c r="BS14" s="26">
        <v>0</v>
      </c>
      <c r="BT14" s="26">
        <v>0</v>
      </c>
      <c r="BU14" s="26">
        <v>0</v>
      </c>
      <c r="BV14" s="32">
        <f t="shared" si="8"/>
        <v>1814.75</v>
      </c>
      <c r="BW14" s="86">
        <v>0</v>
      </c>
      <c r="BX14" s="86">
        <v>0</v>
      </c>
      <c r="BY14" s="36">
        <f t="shared" si="61"/>
        <v>1814.75</v>
      </c>
      <c r="BZ14" s="26">
        <v>0</v>
      </c>
      <c r="CA14" s="26">
        <v>0</v>
      </c>
      <c r="CB14" s="26">
        <v>0</v>
      </c>
      <c r="CC14" s="26">
        <v>0</v>
      </c>
      <c r="CD14" s="32">
        <f t="shared" si="9"/>
        <v>1814.75</v>
      </c>
      <c r="CE14" s="86">
        <v>0</v>
      </c>
      <c r="CF14" s="86">
        <v>0</v>
      </c>
      <c r="CG14" s="36">
        <f t="shared" si="62"/>
        <v>1814.75</v>
      </c>
      <c r="CH14" s="26">
        <v>0</v>
      </c>
      <c r="CI14" s="26">
        <v>0</v>
      </c>
      <c r="CJ14" s="26">
        <v>0</v>
      </c>
      <c r="CK14" s="26">
        <v>0</v>
      </c>
      <c r="CL14" s="32">
        <f t="shared" si="10"/>
        <v>1814.75</v>
      </c>
      <c r="CM14" s="86">
        <v>0</v>
      </c>
      <c r="CN14" s="86">
        <v>0</v>
      </c>
      <c r="CO14" s="36">
        <f t="shared" si="63"/>
        <v>1814.75</v>
      </c>
      <c r="CP14" s="26">
        <v>0</v>
      </c>
      <c r="CQ14" s="26">
        <v>0</v>
      </c>
      <c r="CR14" s="26">
        <v>0</v>
      </c>
      <c r="CS14" s="26">
        <v>0</v>
      </c>
      <c r="CT14" s="32">
        <f t="shared" si="11"/>
        <v>1814.75</v>
      </c>
      <c r="CU14" s="86">
        <v>0</v>
      </c>
      <c r="CV14" s="86">
        <v>0</v>
      </c>
      <c r="CW14" s="36">
        <f t="shared" si="64"/>
        <v>1814.75</v>
      </c>
      <c r="CX14" s="35">
        <v>0</v>
      </c>
      <c r="CY14" s="35">
        <v>0</v>
      </c>
      <c r="CZ14" s="35">
        <v>0</v>
      </c>
      <c r="DA14" s="35">
        <v>0</v>
      </c>
      <c r="DB14" s="32">
        <f t="shared" si="12"/>
        <v>1814.75</v>
      </c>
      <c r="DC14" s="86">
        <v>0</v>
      </c>
      <c r="DD14" s="86">
        <v>0</v>
      </c>
      <c r="DE14" s="36">
        <f t="shared" si="65"/>
        <v>1814.75</v>
      </c>
      <c r="DF14" s="35">
        <v>0</v>
      </c>
      <c r="DG14" s="35">
        <v>0</v>
      </c>
      <c r="DH14" s="35">
        <v>0</v>
      </c>
      <c r="DI14" s="35">
        <v>0</v>
      </c>
      <c r="DJ14" s="32">
        <f t="shared" si="13"/>
        <v>1814.75</v>
      </c>
      <c r="DK14" s="86">
        <v>0</v>
      </c>
      <c r="DL14" s="86">
        <v>0</v>
      </c>
      <c r="DM14" s="36">
        <f t="shared" si="66"/>
        <v>1814.75</v>
      </c>
      <c r="DN14" s="35">
        <v>0</v>
      </c>
      <c r="DO14" s="35">
        <v>0</v>
      </c>
      <c r="DP14" s="35">
        <v>0</v>
      </c>
      <c r="DQ14" s="35">
        <v>0</v>
      </c>
      <c r="DR14" s="32">
        <f t="shared" si="14"/>
        <v>1814.75</v>
      </c>
      <c r="DS14" s="86">
        <v>0</v>
      </c>
      <c r="DT14" s="86">
        <v>0</v>
      </c>
      <c r="DU14" s="36">
        <f t="shared" si="67"/>
        <v>1814.75</v>
      </c>
      <c r="DV14" s="35">
        <v>0</v>
      </c>
      <c r="DW14" s="35">
        <v>0</v>
      </c>
      <c r="DX14" s="35">
        <v>0</v>
      </c>
      <c r="DY14" s="35">
        <v>0</v>
      </c>
      <c r="DZ14" s="32">
        <f t="shared" si="15"/>
        <v>1814.75</v>
      </c>
      <c r="EA14" s="86">
        <v>0</v>
      </c>
      <c r="EB14" s="86">
        <v>0</v>
      </c>
      <c r="EC14" s="36">
        <f t="shared" si="68"/>
        <v>1814.75</v>
      </c>
      <c r="ED14" s="35">
        <v>0</v>
      </c>
      <c r="EE14" s="35">
        <v>0</v>
      </c>
      <c r="EF14" s="35">
        <v>0</v>
      </c>
      <c r="EG14" s="35">
        <v>0</v>
      </c>
      <c r="EH14" s="32">
        <f t="shared" si="16"/>
        <v>1814.75</v>
      </c>
      <c r="EI14" s="86">
        <v>0</v>
      </c>
      <c r="EJ14" s="86">
        <v>0</v>
      </c>
      <c r="EK14" s="36">
        <f t="shared" si="69"/>
        <v>1814.75</v>
      </c>
      <c r="EL14" s="35">
        <v>0</v>
      </c>
      <c r="EM14" s="35">
        <v>0</v>
      </c>
      <c r="EN14" s="35">
        <v>0</v>
      </c>
      <c r="EO14" s="35">
        <v>0</v>
      </c>
      <c r="EP14" s="32">
        <f t="shared" si="17"/>
        <v>1814.75</v>
      </c>
      <c r="EQ14" s="86">
        <v>0</v>
      </c>
      <c r="ER14" s="86">
        <v>0</v>
      </c>
      <c r="ES14" s="36">
        <f t="shared" si="70"/>
        <v>1814.75</v>
      </c>
      <c r="ET14" s="35">
        <v>0</v>
      </c>
      <c r="EU14" s="35">
        <v>0</v>
      </c>
      <c r="EV14" s="35">
        <v>0</v>
      </c>
      <c r="EW14" s="35">
        <v>0</v>
      </c>
      <c r="EX14" s="32">
        <f t="shared" si="18"/>
        <v>1814.75</v>
      </c>
      <c r="EY14" s="86">
        <v>0</v>
      </c>
      <c r="EZ14" s="86">
        <v>0</v>
      </c>
      <c r="FA14" s="36">
        <f t="shared" si="71"/>
        <v>1814.75</v>
      </c>
      <c r="FB14" s="35">
        <v>0</v>
      </c>
      <c r="FC14" s="35">
        <v>0</v>
      </c>
      <c r="FD14" s="35">
        <v>0</v>
      </c>
      <c r="FE14" s="35">
        <v>0</v>
      </c>
      <c r="FF14" s="32">
        <f t="shared" si="19"/>
        <v>1814.75</v>
      </c>
      <c r="FG14" s="86">
        <v>0</v>
      </c>
      <c r="FH14" s="86">
        <v>0</v>
      </c>
      <c r="FI14" s="36">
        <f t="shared" si="72"/>
        <v>1814.75</v>
      </c>
      <c r="FJ14" s="35">
        <v>0</v>
      </c>
      <c r="FK14" s="35">
        <v>0</v>
      </c>
      <c r="FL14" s="35">
        <v>0</v>
      </c>
      <c r="FM14" s="35">
        <v>0</v>
      </c>
      <c r="FN14" s="32">
        <f t="shared" si="20"/>
        <v>1814.75</v>
      </c>
      <c r="FO14" s="86">
        <v>0</v>
      </c>
      <c r="FP14" s="86">
        <v>0</v>
      </c>
      <c r="FQ14" s="36">
        <f t="shared" si="73"/>
        <v>1814.75</v>
      </c>
      <c r="FR14" s="35">
        <v>0</v>
      </c>
      <c r="FS14" s="35">
        <v>0</v>
      </c>
      <c r="FT14" s="35">
        <v>0</v>
      </c>
      <c r="FU14" s="35">
        <v>0</v>
      </c>
      <c r="FV14" s="32">
        <f t="shared" si="21"/>
        <v>1814.75</v>
      </c>
      <c r="FW14" s="86">
        <v>38.5</v>
      </c>
      <c r="FX14" s="86">
        <v>0</v>
      </c>
      <c r="FY14" s="36">
        <f t="shared" si="74"/>
        <v>1776.25</v>
      </c>
      <c r="FZ14" s="35">
        <v>0</v>
      </c>
      <c r="GA14" s="35">
        <v>0</v>
      </c>
      <c r="GB14" s="35">
        <v>0</v>
      </c>
      <c r="GC14" s="35">
        <v>0</v>
      </c>
      <c r="GD14" s="32">
        <f t="shared" si="22"/>
        <v>1776.25</v>
      </c>
      <c r="GE14" s="86">
        <v>0</v>
      </c>
      <c r="GF14" s="86">
        <v>0</v>
      </c>
      <c r="GG14" s="36">
        <f t="shared" si="75"/>
        <v>1776.25</v>
      </c>
      <c r="GH14" s="35">
        <v>0</v>
      </c>
      <c r="GI14" s="35">
        <v>0</v>
      </c>
      <c r="GJ14" s="35">
        <v>0</v>
      </c>
      <c r="GK14" s="35">
        <v>0</v>
      </c>
      <c r="GL14" s="32">
        <f t="shared" si="23"/>
        <v>1776.25</v>
      </c>
      <c r="GM14" s="86">
        <v>0</v>
      </c>
      <c r="GN14" s="86">
        <v>0</v>
      </c>
      <c r="GO14" s="36">
        <f t="shared" si="76"/>
        <v>1776.25</v>
      </c>
      <c r="GP14" s="35">
        <v>0</v>
      </c>
      <c r="GQ14" s="35">
        <v>0</v>
      </c>
      <c r="GR14" s="35">
        <v>0</v>
      </c>
      <c r="GS14" s="35">
        <v>0</v>
      </c>
      <c r="GT14" s="32">
        <f t="shared" si="24"/>
        <v>1776.25</v>
      </c>
      <c r="GU14" s="86">
        <v>0</v>
      </c>
      <c r="GV14" s="86">
        <v>0</v>
      </c>
      <c r="GW14" s="36">
        <f t="shared" si="77"/>
        <v>1776.25</v>
      </c>
      <c r="GX14" s="35">
        <v>0</v>
      </c>
      <c r="GY14" s="35">
        <v>0</v>
      </c>
      <c r="GZ14" s="35">
        <v>0</v>
      </c>
      <c r="HA14" s="35">
        <v>0</v>
      </c>
      <c r="HB14" s="32">
        <f t="shared" si="25"/>
        <v>1776.25</v>
      </c>
      <c r="HC14" s="86">
        <v>0</v>
      </c>
      <c r="HD14" s="86">
        <v>0</v>
      </c>
      <c r="HE14" s="36">
        <f t="shared" si="78"/>
        <v>1776.25</v>
      </c>
      <c r="HF14" s="35">
        <v>0</v>
      </c>
      <c r="HG14" s="35">
        <v>0</v>
      </c>
      <c r="HH14" s="35">
        <v>0</v>
      </c>
      <c r="HI14" s="35">
        <v>0</v>
      </c>
      <c r="HJ14" s="32">
        <f t="shared" si="26"/>
        <v>1776.25</v>
      </c>
      <c r="HK14" s="86">
        <v>0</v>
      </c>
      <c r="HL14" s="86">
        <v>0</v>
      </c>
      <c r="HM14" s="36">
        <f t="shared" si="79"/>
        <v>1776.25</v>
      </c>
      <c r="HN14" s="35">
        <v>0</v>
      </c>
      <c r="HO14" s="35">
        <v>0</v>
      </c>
      <c r="HP14" s="35">
        <v>0</v>
      </c>
      <c r="HQ14" s="35">
        <v>0</v>
      </c>
      <c r="HR14" s="32">
        <f t="shared" si="27"/>
        <v>1776.25</v>
      </c>
      <c r="HS14" s="86">
        <v>0</v>
      </c>
      <c r="HT14" s="86">
        <v>0</v>
      </c>
      <c r="HU14" s="36">
        <f t="shared" si="80"/>
        <v>1776.25</v>
      </c>
      <c r="HV14" s="35">
        <v>0</v>
      </c>
      <c r="HW14" s="35">
        <v>0</v>
      </c>
      <c r="HX14" s="35">
        <v>0</v>
      </c>
      <c r="HY14" s="35">
        <v>0</v>
      </c>
      <c r="HZ14" s="32">
        <f t="shared" si="28"/>
        <v>1776.25</v>
      </c>
      <c r="IA14" s="86">
        <v>0</v>
      </c>
      <c r="IB14" s="86">
        <v>0</v>
      </c>
      <c r="IC14" s="36">
        <f t="shared" si="81"/>
        <v>1776.25</v>
      </c>
      <c r="ID14" s="35">
        <v>0</v>
      </c>
      <c r="IE14" s="35">
        <v>0</v>
      </c>
      <c r="IF14" s="35">
        <v>0</v>
      </c>
      <c r="IG14" s="35">
        <v>0</v>
      </c>
      <c r="IH14" s="32">
        <f t="shared" si="29"/>
        <v>1776.25</v>
      </c>
      <c r="II14" s="86">
        <v>0</v>
      </c>
      <c r="IJ14" s="86">
        <v>0</v>
      </c>
      <c r="IK14" s="36">
        <f t="shared" si="82"/>
        <v>1776.25</v>
      </c>
      <c r="IL14" s="35">
        <v>0</v>
      </c>
      <c r="IM14" s="35">
        <v>0</v>
      </c>
      <c r="IN14" s="35">
        <v>0</v>
      </c>
      <c r="IO14" s="35">
        <v>0</v>
      </c>
      <c r="IP14" s="32">
        <f t="shared" si="30"/>
        <v>1776.25</v>
      </c>
      <c r="IQ14" s="86">
        <v>0</v>
      </c>
      <c r="IR14" s="86">
        <v>0</v>
      </c>
      <c r="IS14" s="36">
        <f t="shared" si="83"/>
        <v>1776.25</v>
      </c>
      <c r="IT14" s="35">
        <v>0</v>
      </c>
      <c r="IU14" s="35">
        <v>0</v>
      </c>
      <c r="IV14" s="35">
        <v>0</v>
      </c>
      <c r="IW14" s="35">
        <v>0</v>
      </c>
      <c r="IX14" s="32">
        <f t="shared" si="31"/>
        <v>1776.25</v>
      </c>
      <c r="IY14" s="86">
        <v>0</v>
      </c>
      <c r="IZ14" s="86">
        <v>0</v>
      </c>
      <c r="JA14" s="36">
        <f t="shared" si="84"/>
        <v>1776.25</v>
      </c>
      <c r="JB14" s="35">
        <v>0</v>
      </c>
      <c r="JC14" s="35">
        <v>0</v>
      </c>
      <c r="JD14" s="35">
        <v>0</v>
      </c>
      <c r="JE14" s="35">
        <v>0</v>
      </c>
      <c r="JF14" s="32">
        <f t="shared" si="32"/>
        <v>1776.25</v>
      </c>
      <c r="JG14" s="86">
        <v>0</v>
      </c>
      <c r="JH14" s="86">
        <v>0</v>
      </c>
      <c r="JI14" s="36">
        <f t="shared" si="85"/>
        <v>1776.25</v>
      </c>
      <c r="JJ14" s="35">
        <v>0</v>
      </c>
      <c r="JK14" s="35">
        <v>0</v>
      </c>
      <c r="JL14" s="35">
        <v>0</v>
      </c>
      <c r="JM14" s="35">
        <v>0</v>
      </c>
      <c r="JN14" s="32">
        <f t="shared" si="33"/>
        <v>1776.25</v>
      </c>
      <c r="JO14" s="86">
        <v>0</v>
      </c>
      <c r="JP14" s="86">
        <v>0</v>
      </c>
      <c r="JQ14" s="36">
        <f t="shared" si="86"/>
        <v>1776.25</v>
      </c>
      <c r="JR14" s="35">
        <v>0</v>
      </c>
      <c r="JS14" s="35">
        <v>0</v>
      </c>
      <c r="JT14" s="35">
        <v>0</v>
      </c>
      <c r="JU14" s="35">
        <v>0</v>
      </c>
      <c r="JV14" s="32">
        <f t="shared" si="34"/>
        <v>1776.25</v>
      </c>
      <c r="JW14" s="86">
        <v>0</v>
      </c>
      <c r="JX14" s="86">
        <v>0</v>
      </c>
      <c r="JY14" s="36">
        <f t="shared" si="87"/>
        <v>1776.25</v>
      </c>
      <c r="JZ14" s="35">
        <v>0</v>
      </c>
      <c r="KA14" s="35">
        <v>0</v>
      </c>
      <c r="KB14" s="35">
        <v>0</v>
      </c>
      <c r="KC14" s="35">
        <v>0</v>
      </c>
      <c r="KD14" s="32">
        <f t="shared" si="35"/>
        <v>1776.25</v>
      </c>
      <c r="KE14" s="86">
        <v>0</v>
      </c>
      <c r="KF14" s="86">
        <v>0</v>
      </c>
      <c r="KG14" s="36">
        <f t="shared" si="88"/>
        <v>1776.25</v>
      </c>
      <c r="KH14" s="35">
        <v>0</v>
      </c>
      <c r="KI14" s="35">
        <v>0</v>
      </c>
      <c r="KJ14" s="35">
        <v>0</v>
      </c>
      <c r="KK14" s="35">
        <v>0</v>
      </c>
      <c r="KL14" s="32">
        <f t="shared" si="36"/>
        <v>1776.25</v>
      </c>
      <c r="KM14" s="86">
        <v>0</v>
      </c>
      <c r="KN14" s="86">
        <v>0</v>
      </c>
      <c r="KO14" s="36">
        <f t="shared" si="89"/>
        <v>1776.25</v>
      </c>
      <c r="KP14" s="35">
        <v>0</v>
      </c>
      <c r="KQ14" s="35">
        <v>0</v>
      </c>
      <c r="KR14" s="35">
        <v>0</v>
      </c>
      <c r="KS14" s="35">
        <v>0</v>
      </c>
      <c r="KT14" s="32">
        <f t="shared" si="37"/>
        <v>1776.25</v>
      </c>
      <c r="KU14" s="86">
        <v>0</v>
      </c>
      <c r="KV14" s="86">
        <v>0</v>
      </c>
      <c r="KW14" s="36">
        <f t="shared" si="90"/>
        <v>1776.25</v>
      </c>
      <c r="KX14" s="35">
        <v>0</v>
      </c>
      <c r="KY14" s="35">
        <v>0</v>
      </c>
      <c r="KZ14" s="35">
        <v>0</v>
      </c>
      <c r="LA14" s="35">
        <v>0</v>
      </c>
      <c r="LB14" s="32">
        <f t="shared" si="38"/>
        <v>1776.25</v>
      </c>
      <c r="LC14" s="86">
        <v>0</v>
      </c>
      <c r="LD14" s="86">
        <v>0</v>
      </c>
      <c r="LE14" s="36">
        <f t="shared" si="91"/>
        <v>1776.25</v>
      </c>
      <c r="LF14" s="35">
        <v>0</v>
      </c>
      <c r="LG14" s="35">
        <v>0</v>
      </c>
      <c r="LH14" s="35">
        <v>0</v>
      </c>
      <c r="LI14" s="35">
        <v>0</v>
      </c>
      <c r="LJ14" s="32">
        <f t="shared" si="39"/>
        <v>1776.25</v>
      </c>
      <c r="LK14" s="86">
        <v>0</v>
      </c>
      <c r="LL14" s="86">
        <v>0</v>
      </c>
      <c r="LM14" s="36">
        <f t="shared" si="92"/>
        <v>1776.25</v>
      </c>
      <c r="LN14" s="35">
        <v>0</v>
      </c>
      <c r="LO14" s="35">
        <v>0</v>
      </c>
      <c r="LP14" s="35">
        <v>0</v>
      </c>
      <c r="LQ14" s="35">
        <v>0</v>
      </c>
      <c r="LR14" s="32">
        <f t="shared" si="40"/>
        <v>1776.25</v>
      </c>
      <c r="LS14" s="86">
        <v>0</v>
      </c>
      <c r="LT14" s="86">
        <v>0</v>
      </c>
      <c r="LU14" s="36">
        <f t="shared" si="93"/>
        <v>1776.25</v>
      </c>
      <c r="LV14" s="35">
        <v>0</v>
      </c>
      <c r="LW14" s="35">
        <v>0</v>
      </c>
      <c r="LX14" s="35">
        <v>0</v>
      </c>
      <c r="LY14" s="35">
        <v>0</v>
      </c>
      <c r="LZ14" s="32">
        <f t="shared" si="41"/>
        <v>1776.25</v>
      </c>
      <c r="MA14" s="86">
        <v>0</v>
      </c>
      <c r="MB14" s="86">
        <v>0</v>
      </c>
      <c r="MC14" s="36">
        <f t="shared" si="94"/>
        <v>1776.25</v>
      </c>
      <c r="MD14" s="35">
        <v>0</v>
      </c>
      <c r="ME14" s="35">
        <v>0</v>
      </c>
      <c r="MF14" s="35">
        <v>0</v>
      </c>
      <c r="MG14" s="35">
        <v>0</v>
      </c>
      <c r="MH14" s="32">
        <f t="shared" si="42"/>
        <v>1776.25</v>
      </c>
      <c r="MI14" s="86">
        <v>38.5</v>
      </c>
      <c r="MJ14" s="86">
        <v>0</v>
      </c>
      <c r="MK14" s="36">
        <f t="shared" si="95"/>
        <v>1737.75</v>
      </c>
      <c r="ML14" s="35">
        <v>0</v>
      </c>
      <c r="MM14" s="35">
        <v>0</v>
      </c>
      <c r="MN14" s="35">
        <v>0</v>
      </c>
      <c r="MO14" s="35">
        <v>0</v>
      </c>
      <c r="MP14" s="32">
        <f t="shared" si="43"/>
        <v>1737.75</v>
      </c>
      <c r="MQ14" s="86">
        <v>0</v>
      </c>
      <c r="MR14" s="86">
        <v>0</v>
      </c>
      <c r="MS14" s="36">
        <f t="shared" si="96"/>
        <v>1737.75</v>
      </c>
      <c r="MT14" s="35">
        <v>0</v>
      </c>
      <c r="MU14" s="35">
        <v>0</v>
      </c>
      <c r="MV14" s="35">
        <v>0</v>
      </c>
      <c r="MW14" s="35">
        <v>0</v>
      </c>
      <c r="MX14" s="32">
        <f t="shared" si="44"/>
        <v>1737.75</v>
      </c>
      <c r="MY14" s="86">
        <v>0</v>
      </c>
      <c r="MZ14" s="86">
        <v>0</v>
      </c>
      <c r="NA14" s="36">
        <f t="shared" si="97"/>
        <v>1737.75</v>
      </c>
      <c r="NB14" s="35">
        <v>0</v>
      </c>
      <c r="NC14" s="35">
        <v>0</v>
      </c>
      <c r="ND14" s="35">
        <v>0</v>
      </c>
      <c r="NE14" s="35">
        <v>0</v>
      </c>
      <c r="NF14" s="32">
        <f t="shared" si="45"/>
        <v>1737.75</v>
      </c>
      <c r="NG14" s="86">
        <v>0</v>
      </c>
      <c r="NH14" s="86">
        <v>0</v>
      </c>
      <c r="NI14" s="36">
        <f t="shared" si="98"/>
        <v>1737.75</v>
      </c>
      <c r="NJ14" s="35">
        <v>0</v>
      </c>
      <c r="NK14" s="35">
        <v>0</v>
      </c>
      <c r="NL14" s="35">
        <v>0</v>
      </c>
      <c r="NM14" s="35">
        <v>0</v>
      </c>
      <c r="NN14" s="32">
        <f t="shared" si="46"/>
        <v>1737.75</v>
      </c>
      <c r="NO14" s="86">
        <v>0</v>
      </c>
      <c r="NP14" s="86">
        <v>0</v>
      </c>
      <c r="NQ14" s="36">
        <f t="shared" si="99"/>
        <v>1737.75</v>
      </c>
      <c r="NR14" s="35">
        <v>0</v>
      </c>
      <c r="NS14" s="35">
        <v>0</v>
      </c>
      <c r="NT14" s="35">
        <v>0</v>
      </c>
      <c r="NU14" s="35">
        <v>0</v>
      </c>
      <c r="NV14" s="32">
        <f t="shared" si="47"/>
        <v>1737.75</v>
      </c>
      <c r="NW14" s="86">
        <v>0</v>
      </c>
      <c r="NX14" s="86">
        <v>0</v>
      </c>
      <c r="NY14" s="36">
        <f t="shared" si="100"/>
        <v>1737.75</v>
      </c>
      <c r="NZ14" s="35">
        <v>0</v>
      </c>
      <c r="OA14" s="35">
        <v>0</v>
      </c>
      <c r="OB14" s="35">
        <v>0</v>
      </c>
      <c r="OC14" s="35">
        <v>0</v>
      </c>
      <c r="OD14" s="32">
        <f t="shared" si="48"/>
        <v>1737.75</v>
      </c>
      <c r="OE14" s="86">
        <v>0</v>
      </c>
      <c r="OF14" s="86">
        <v>0</v>
      </c>
      <c r="OG14" s="36">
        <f t="shared" si="101"/>
        <v>1737.75</v>
      </c>
      <c r="OH14" s="35">
        <v>0</v>
      </c>
      <c r="OI14" s="35">
        <v>0</v>
      </c>
      <c r="OJ14" s="35">
        <v>0</v>
      </c>
      <c r="OK14" s="35">
        <v>0</v>
      </c>
      <c r="OL14" s="32">
        <f t="shared" si="49"/>
        <v>1737.75</v>
      </c>
      <c r="OM14" s="86">
        <v>0</v>
      </c>
      <c r="ON14" s="86">
        <v>0</v>
      </c>
      <c r="OO14" s="36">
        <f t="shared" si="102"/>
        <v>1737.75</v>
      </c>
      <c r="OP14" s="35">
        <v>0</v>
      </c>
      <c r="OQ14" s="35">
        <v>0</v>
      </c>
      <c r="OR14" s="35">
        <v>0</v>
      </c>
      <c r="OS14" s="35">
        <v>0</v>
      </c>
      <c r="OT14" s="32">
        <f t="shared" si="50"/>
        <v>1737.75</v>
      </c>
      <c r="OU14" s="86">
        <v>0</v>
      </c>
      <c r="OV14" s="86">
        <v>0</v>
      </c>
      <c r="OW14" s="36">
        <f t="shared" si="103"/>
        <v>1737.75</v>
      </c>
      <c r="OX14" s="35">
        <v>0</v>
      </c>
      <c r="OY14" s="35">
        <v>0</v>
      </c>
      <c r="OZ14" s="35">
        <v>0</v>
      </c>
      <c r="PA14" s="35">
        <v>0</v>
      </c>
      <c r="PB14" s="32">
        <f t="shared" si="51"/>
        <v>1737.75</v>
      </c>
      <c r="PC14" s="86">
        <v>0</v>
      </c>
      <c r="PD14" s="86">
        <v>0</v>
      </c>
      <c r="PE14" s="36">
        <f t="shared" si="104"/>
        <v>1737.75</v>
      </c>
      <c r="PF14" s="35">
        <v>0</v>
      </c>
      <c r="PG14" s="35">
        <v>0</v>
      </c>
      <c r="PH14" s="35">
        <v>0</v>
      </c>
      <c r="PI14" s="35">
        <v>0</v>
      </c>
      <c r="PJ14" s="32">
        <f t="shared" si="52"/>
        <v>1737.75</v>
      </c>
    </row>
    <row r="15" spans="1:426" s="96" customFormat="1" ht="24" customHeight="1" x14ac:dyDescent="0.25">
      <c r="A15" s="20" t="s">
        <v>510</v>
      </c>
      <c r="B15" s="95" t="s">
        <v>92</v>
      </c>
      <c r="C15" s="86">
        <v>0</v>
      </c>
      <c r="D15" s="86">
        <v>6832.27</v>
      </c>
      <c r="E15" s="36">
        <v>9165.1599999999507</v>
      </c>
      <c r="F15" s="26">
        <v>0</v>
      </c>
      <c r="G15" s="26">
        <v>0</v>
      </c>
      <c r="H15" s="26">
        <v>0</v>
      </c>
      <c r="I15" s="26">
        <v>0</v>
      </c>
      <c r="J15" s="32">
        <f t="shared" si="0"/>
        <v>9165.1599999999507</v>
      </c>
      <c r="K15" s="86">
        <v>0</v>
      </c>
      <c r="L15" s="86">
        <v>0</v>
      </c>
      <c r="M15" s="36">
        <f t="shared" si="53"/>
        <v>9165.1599999999507</v>
      </c>
      <c r="N15" s="26">
        <v>0</v>
      </c>
      <c r="O15" s="26">
        <v>0</v>
      </c>
      <c r="P15" s="26">
        <v>0</v>
      </c>
      <c r="Q15" s="26">
        <v>0</v>
      </c>
      <c r="R15" s="32">
        <f t="shared" si="1"/>
        <v>9165.1599999999507</v>
      </c>
      <c r="S15" s="86">
        <v>0</v>
      </c>
      <c r="T15" s="86">
        <v>0</v>
      </c>
      <c r="U15" s="36">
        <f t="shared" si="54"/>
        <v>9165.1599999999507</v>
      </c>
      <c r="V15" s="26">
        <v>0</v>
      </c>
      <c r="W15" s="26">
        <v>0</v>
      </c>
      <c r="X15" s="26">
        <v>0</v>
      </c>
      <c r="Y15" s="26">
        <v>0</v>
      </c>
      <c r="Z15" s="32">
        <f t="shared" si="2"/>
        <v>9165.1599999999507</v>
      </c>
      <c r="AA15" s="86">
        <v>0</v>
      </c>
      <c r="AB15" s="86">
        <v>0</v>
      </c>
      <c r="AC15" s="36">
        <f t="shared" si="55"/>
        <v>9165.1599999999507</v>
      </c>
      <c r="AD15" s="26">
        <v>0</v>
      </c>
      <c r="AE15" s="26">
        <v>0</v>
      </c>
      <c r="AF15" s="26">
        <v>0</v>
      </c>
      <c r="AG15" s="26">
        <v>0</v>
      </c>
      <c r="AH15" s="32">
        <f t="shared" si="3"/>
        <v>9165.1599999999507</v>
      </c>
      <c r="AI15" s="86">
        <v>0</v>
      </c>
      <c r="AJ15" s="86">
        <v>1839.7</v>
      </c>
      <c r="AK15" s="36">
        <f t="shared" si="56"/>
        <v>11004.859999999951</v>
      </c>
      <c r="AL15" s="26">
        <v>0</v>
      </c>
      <c r="AM15" s="26">
        <v>0</v>
      </c>
      <c r="AN15" s="26">
        <v>3658.7</v>
      </c>
      <c r="AO15" s="26">
        <v>0</v>
      </c>
      <c r="AP15" s="32">
        <f t="shared" si="4"/>
        <v>14663.55999999995</v>
      </c>
      <c r="AQ15" s="86">
        <v>0</v>
      </c>
      <c r="AR15" s="86">
        <v>3658.7</v>
      </c>
      <c r="AS15" s="36">
        <f t="shared" si="57"/>
        <v>14663.55999999995</v>
      </c>
      <c r="AT15" s="26">
        <v>0</v>
      </c>
      <c r="AU15" s="26">
        <v>0</v>
      </c>
      <c r="AV15" s="26">
        <v>0</v>
      </c>
      <c r="AW15" s="26">
        <v>0</v>
      </c>
      <c r="AX15" s="32">
        <f t="shared" si="5"/>
        <v>14663.55999999995</v>
      </c>
      <c r="AY15" s="86">
        <v>0</v>
      </c>
      <c r="AZ15" s="86">
        <v>0</v>
      </c>
      <c r="BA15" s="36">
        <f t="shared" si="58"/>
        <v>14663.55999999995</v>
      </c>
      <c r="BB15" s="26">
        <v>0</v>
      </c>
      <c r="BC15" s="26">
        <v>0</v>
      </c>
      <c r="BD15" s="26">
        <v>0</v>
      </c>
      <c r="BE15" s="26">
        <v>0</v>
      </c>
      <c r="BF15" s="32">
        <f t="shared" si="6"/>
        <v>14663.55999999995</v>
      </c>
      <c r="BG15" s="86">
        <v>0</v>
      </c>
      <c r="BH15" s="86">
        <v>0</v>
      </c>
      <c r="BI15" s="36">
        <f t="shared" si="59"/>
        <v>14663.55999999995</v>
      </c>
      <c r="BJ15" s="26">
        <v>0</v>
      </c>
      <c r="BK15" s="26">
        <v>0</v>
      </c>
      <c r="BL15" s="26">
        <v>0</v>
      </c>
      <c r="BM15" s="26">
        <v>0</v>
      </c>
      <c r="BN15" s="32">
        <f t="shared" si="7"/>
        <v>14663.55999999995</v>
      </c>
      <c r="BO15" s="86">
        <v>0</v>
      </c>
      <c r="BP15" s="86">
        <v>0</v>
      </c>
      <c r="BQ15" s="36">
        <f t="shared" si="60"/>
        <v>14663.55999999995</v>
      </c>
      <c r="BR15" s="26">
        <v>0</v>
      </c>
      <c r="BS15" s="26">
        <v>0</v>
      </c>
      <c r="BT15" s="26">
        <v>0</v>
      </c>
      <c r="BU15" s="26">
        <v>0</v>
      </c>
      <c r="BV15" s="32">
        <f t="shared" si="8"/>
        <v>14663.55999999995</v>
      </c>
      <c r="BW15" s="86">
        <v>0</v>
      </c>
      <c r="BX15" s="86">
        <v>0</v>
      </c>
      <c r="BY15" s="36">
        <f t="shared" si="61"/>
        <v>14663.55999999995</v>
      </c>
      <c r="BZ15" s="26">
        <v>0</v>
      </c>
      <c r="CA15" s="26">
        <v>0</v>
      </c>
      <c r="CB15" s="26">
        <v>0</v>
      </c>
      <c r="CC15" s="26">
        <v>0</v>
      </c>
      <c r="CD15" s="32">
        <f t="shared" si="9"/>
        <v>14663.55999999995</v>
      </c>
      <c r="CE15" s="86">
        <v>0</v>
      </c>
      <c r="CF15" s="86">
        <v>0</v>
      </c>
      <c r="CG15" s="36">
        <f t="shared" si="62"/>
        <v>14663.55999999995</v>
      </c>
      <c r="CH15" s="26">
        <v>0</v>
      </c>
      <c r="CI15" s="26">
        <v>0</v>
      </c>
      <c r="CJ15" s="26">
        <v>0</v>
      </c>
      <c r="CK15" s="26">
        <v>0</v>
      </c>
      <c r="CL15" s="32">
        <f t="shared" si="10"/>
        <v>14663.55999999995</v>
      </c>
      <c r="CM15" s="86">
        <v>0</v>
      </c>
      <c r="CN15" s="86">
        <v>0</v>
      </c>
      <c r="CO15" s="36">
        <f t="shared" si="63"/>
        <v>14663.55999999995</v>
      </c>
      <c r="CP15" s="26">
        <v>0</v>
      </c>
      <c r="CQ15" s="26">
        <v>0</v>
      </c>
      <c r="CR15" s="26">
        <v>0</v>
      </c>
      <c r="CS15" s="26">
        <v>0</v>
      </c>
      <c r="CT15" s="32">
        <f t="shared" si="11"/>
        <v>14663.55999999995</v>
      </c>
      <c r="CU15" s="86">
        <v>0</v>
      </c>
      <c r="CV15" s="86">
        <v>0</v>
      </c>
      <c r="CW15" s="36">
        <f t="shared" si="64"/>
        <v>14663.55999999995</v>
      </c>
      <c r="CX15" s="35">
        <v>0</v>
      </c>
      <c r="CY15" s="35">
        <v>0</v>
      </c>
      <c r="CZ15" s="35">
        <v>0</v>
      </c>
      <c r="DA15" s="35">
        <v>0</v>
      </c>
      <c r="DB15" s="32">
        <f t="shared" si="12"/>
        <v>14663.55999999995</v>
      </c>
      <c r="DC15" s="86">
        <v>0</v>
      </c>
      <c r="DD15" s="86">
        <v>0</v>
      </c>
      <c r="DE15" s="36">
        <f t="shared" si="65"/>
        <v>14663.55999999995</v>
      </c>
      <c r="DF15" s="35">
        <v>0</v>
      </c>
      <c r="DG15" s="35">
        <v>0</v>
      </c>
      <c r="DH15" s="35">
        <v>0</v>
      </c>
      <c r="DI15" s="35">
        <v>0</v>
      </c>
      <c r="DJ15" s="32">
        <f t="shared" si="13"/>
        <v>14663.55999999995</v>
      </c>
      <c r="DK15" s="86">
        <v>0</v>
      </c>
      <c r="DL15" s="86">
        <v>0</v>
      </c>
      <c r="DM15" s="36">
        <f t="shared" si="66"/>
        <v>14663.55999999995</v>
      </c>
      <c r="DN15" s="35">
        <v>0</v>
      </c>
      <c r="DO15" s="35">
        <v>0</v>
      </c>
      <c r="DP15" s="35">
        <v>0</v>
      </c>
      <c r="DQ15" s="35">
        <v>0</v>
      </c>
      <c r="DR15" s="32">
        <f t="shared" si="14"/>
        <v>14663.55999999995</v>
      </c>
      <c r="DS15" s="86">
        <v>0</v>
      </c>
      <c r="DT15" s="86">
        <v>0</v>
      </c>
      <c r="DU15" s="36">
        <f t="shared" si="67"/>
        <v>14663.55999999995</v>
      </c>
      <c r="DV15" s="35">
        <v>0</v>
      </c>
      <c r="DW15" s="35">
        <v>0</v>
      </c>
      <c r="DX15" s="35">
        <v>0</v>
      </c>
      <c r="DY15" s="35">
        <v>0</v>
      </c>
      <c r="DZ15" s="32">
        <f t="shared" si="15"/>
        <v>14663.55999999995</v>
      </c>
      <c r="EA15" s="86">
        <v>0</v>
      </c>
      <c r="EB15" s="86">
        <v>0</v>
      </c>
      <c r="EC15" s="36">
        <f t="shared" si="68"/>
        <v>14663.55999999995</v>
      </c>
      <c r="ED15" s="35">
        <v>0</v>
      </c>
      <c r="EE15" s="35">
        <v>0</v>
      </c>
      <c r="EF15" s="35">
        <v>0</v>
      </c>
      <c r="EG15" s="35">
        <v>0</v>
      </c>
      <c r="EH15" s="32">
        <f t="shared" si="16"/>
        <v>14663.55999999995</v>
      </c>
      <c r="EI15" s="86">
        <v>0</v>
      </c>
      <c r="EJ15" s="86">
        <v>0</v>
      </c>
      <c r="EK15" s="36">
        <f t="shared" si="69"/>
        <v>14663.55999999995</v>
      </c>
      <c r="EL15" s="35">
        <v>0</v>
      </c>
      <c r="EM15" s="35">
        <v>0</v>
      </c>
      <c r="EN15" s="35">
        <v>0</v>
      </c>
      <c r="EO15" s="35">
        <v>0</v>
      </c>
      <c r="EP15" s="32">
        <f t="shared" si="17"/>
        <v>14663.55999999995</v>
      </c>
      <c r="EQ15" s="86">
        <v>0</v>
      </c>
      <c r="ER15" s="86">
        <v>0</v>
      </c>
      <c r="ES15" s="36">
        <f t="shared" si="70"/>
        <v>14663.55999999995</v>
      </c>
      <c r="ET15" s="35">
        <v>0</v>
      </c>
      <c r="EU15" s="35">
        <v>0</v>
      </c>
      <c r="EV15" s="35">
        <v>0</v>
      </c>
      <c r="EW15" s="35">
        <v>0</v>
      </c>
      <c r="EX15" s="32">
        <f t="shared" si="18"/>
        <v>14663.55999999995</v>
      </c>
      <c r="EY15" s="86">
        <v>0</v>
      </c>
      <c r="EZ15" s="86">
        <v>0</v>
      </c>
      <c r="FA15" s="36">
        <f t="shared" si="71"/>
        <v>14663.55999999995</v>
      </c>
      <c r="FB15" s="35">
        <v>0</v>
      </c>
      <c r="FC15" s="35">
        <v>0</v>
      </c>
      <c r="FD15" s="35">
        <v>0</v>
      </c>
      <c r="FE15" s="35">
        <v>0</v>
      </c>
      <c r="FF15" s="32">
        <f t="shared" si="19"/>
        <v>14663.55999999995</v>
      </c>
      <c r="FG15" s="86">
        <v>0</v>
      </c>
      <c r="FH15" s="86">
        <v>0</v>
      </c>
      <c r="FI15" s="36">
        <f t="shared" si="72"/>
        <v>14663.55999999995</v>
      </c>
      <c r="FJ15" s="35">
        <v>0</v>
      </c>
      <c r="FK15" s="35">
        <v>0</v>
      </c>
      <c r="FL15" s="35">
        <v>0</v>
      </c>
      <c r="FM15" s="35">
        <v>0</v>
      </c>
      <c r="FN15" s="32">
        <f t="shared" si="20"/>
        <v>14663.55999999995</v>
      </c>
      <c r="FO15" s="86">
        <v>8</v>
      </c>
      <c r="FP15" s="86">
        <v>1520.8</v>
      </c>
      <c r="FQ15" s="36">
        <f t="shared" si="73"/>
        <v>16176.35999999995</v>
      </c>
      <c r="FR15" s="35">
        <v>0</v>
      </c>
      <c r="FS15" s="35">
        <v>0</v>
      </c>
      <c r="FT15" s="35">
        <v>0</v>
      </c>
      <c r="FU15" s="35">
        <v>0</v>
      </c>
      <c r="FV15" s="32">
        <f t="shared" si="21"/>
        <v>16176.35999999995</v>
      </c>
      <c r="FW15" s="86">
        <v>0</v>
      </c>
      <c r="FX15" s="86">
        <v>3.43</v>
      </c>
      <c r="FY15" s="36">
        <f t="shared" si="74"/>
        <v>16179.78999999995</v>
      </c>
      <c r="FZ15" s="35">
        <v>0</v>
      </c>
      <c r="GA15" s="35">
        <v>0</v>
      </c>
      <c r="GB15" s="35">
        <v>0</v>
      </c>
      <c r="GC15" s="35">
        <v>0</v>
      </c>
      <c r="GD15" s="32">
        <f t="shared" si="22"/>
        <v>16179.78999999995</v>
      </c>
      <c r="GE15" s="86">
        <v>0</v>
      </c>
      <c r="GF15" s="86">
        <v>0</v>
      </c>
      <c r="GG15" s="36">
        <f t="shared" si="75"/>
        <v>16179.78999999995</v>
      </c>
      <c r="GH15" s="35">
        <v>0</v>
      </c>
      <c r="GI15" s="35">
        <v>0</v>
      </c>
      <c r="GJ15" s="35">
        <v>0</v>
      </c>
      <c r="GK15" s="35">
        <v>0</v>
      </c>
      <c r="GL15" s="32">
        <f t="shared" si="23"/>
        <v>16179.78999999995</v>
      </c>
      <c r="GM15" s="86">
        <v>0</v>
      </c>
      <c r="GN15" s="86">
        <v>7019.4</v>
      </c>
      <c r="GO15" s="36">
        <f t="shared" si="76"/>
        <v>23199.189999999951</v>
      </c>
      <c r="GP15" s="35">
        <v>0</v>
      </c>
      <c r="GQ15" s="35">
        <v>0</v>
      </c>
      <c r="GR15" s="35">
        <v>0</v>
      </c>
      <c r="GS15" s="35">
        <v>0</v>
      </c>
      <c r="GT15" s="32">
        <f t="shared" si="24"/>
        <v>23199.189999999951</v>
      </c>
      <c r="GU15" s="86">
        <v>0</v>
      </c>
      <c r="GV15" s="86">
        <v>0</v>
      </c>
      <c r="GW15" s="36">
        <f t="shared" si="77"/>
        <v>23199.189999999951</v>
      </c>
      <c r="GX15" s="35">
        <v>0</v>
      </c>
      <c r="GY15" s="35">
        <v>0</v>
      </c>
      <c r="GZ15" s="35">
        <v>0</v>
      </c>
      <c r="HA15" s="35">
        <v>0</v>
      </c>
      <c r="HB15" s="32">
        <f t="shared" si="25"/>
        <v>23199.189999999951</v>
      </c>
      <c r="HC15" s="86">
        <v>0</v>
      </c>
      <c r="HD15" s="86">
        <v>0</v>
      </c>
      <c r="HE15" s="36">
        <f t="shared" si="78"/>
        <v>23199.189999999951</v>
      </c>
      <c r="HF15" s="35">
        <v>0</v>
      </c>
      <c r="HG15" s="35">
        <v>0</v>
      </c>
      <c r="HH15" s="35">
        <v>0</v>
      </c>
      <c r="HI15" s="35">
        <v>0</v>
      </c>
      <c r="HJ15" s="32">
        <f t="shared" si="26"/>
        <v>23199.189999999951</v>
      </c>
      <c r="HK15" s="86">
        <v>0</v>
      </c>
      <c r="HL15" s="86">
        <v>0</v>
      </c>
      <c r="HM15" s="36">
        <f t="shared" si="79"/>
        <v>23199.189999999951</v>
      </c>
      <c r="HN15" s="35">
        <v>0</v>
      </c>
      <c r="HO15" s="35">
        <v>0</v>
      </c>
      <c r="HP15" s="35">
        <v>0</v>
      </c>
      <c r="HQ15" s="35">
        <v>0</v>
      </c>
      <c r="HR15" s="32">
        <f t="shared" si="27"/>
        <v>23199.189999999951</v>
      </c>
      <c r="HS15" s="86">
        <v>0</v>
      </c>
      <c r="HT15" s="86">
        <v>7974.9</v>
      </c>
      <c r="HU15" s="36">
        <f t="shared" si="80"/>
        <v>31174.089999999953</v>
      </c>
      <c r="HV15" s="35">
        <v>0</v>
      </c>
      <c r="HW15" s="35">
        <v>0</v>
      </c>
      <c r="HX15" s="35">
        <v>0</v>
      </c>
      <c r="HY15" s="35">
        <v>0</v>
      </c>
      <c r="HZ15" s="32">
        <f t="shared" si="28"/>
        <v>31174.089999999953</v>
      </c>
      <c r="IA15" s="86">
        <v>0</v>
      </c>
      <c r="IB15" s="86">
        <v>0</v>
      </c>
      <c r="IC15" s="36">
        <f t="shared" si="81"/>
        <v>31174.089999999953</v>
      </c>
      <c r="ID15" s="35">
        <v>0</v>
      </c>
      <c r="IE15" s="35">
        <v>0</v>
      </c>
      <c r="IF15" s="35">
        <v>0</v>
      </c>
      <c r="IG15" s="35">
        <v>0</v>
      </c>
      <c r="IH15" s="32">
        <f t="shared" si="29"/>
        <v>31174.089999999953</v>
      </c>
      <c r="II15" s="86">
        <v>0</v>
      </c>
      <c r="IJ15" s="86">
        <v>0</v>
      </c>
      <c r="IK15" s="36">
        <f t="shared" si="82"/>
        <v>31174.089999999953</v>
      </c>
      <c r="IL15" s="35">
        <v>0</v>
      </c>
      <c r="IM15" s="35">
        <v>0</v>
      </c>
      <c r="IN15" s="35">
        <v>0</v>
      </c>
      <c r="IO15" s="35">
        <v>0</v>
      </c>
      <c r="IP15" s="32">
        <f t="shared" si="30"/>
        <v>31174.089999999953</v>
      </c>
      <c r="IQ15" s="86">
        <v>0</v>
      </c>
      <c r="IR15" s="117">
        <v>2217.3000000000002</v>
      </c>
      <c r="IS15" s="36">
        <f t="shared" si="83"/>
        <v>33391.389999999956</v>
      </c>
      <c r="IT15" s="35">
        <v>0</v>
      </c>
      <c r="IU15" s="35">
        <v>0</v>
      </c>
      <c r="IV15" s="35">
        <v>0</v>
      </c>
      <c r="IW15" s="35">
        <v>0</v>
      </c>
      <c r="IX15" s="32">
        <f t="shared" si="31"/>
        <v>33391.389999999956</v>
      </c>
      <c r="IY15" s="86">
        <v>33114</v>
      </c>
      <c r="IZ15" s="117">
        <v>0</v>
      </c>
      <c r="JA15" s="36">
        <f t="shared" si="84"/>
        <v>277.38999999995576</v>
      </c>
      <c r="JB15" s="35">
        <v>0</v>
      </c>
      <c r="JC15" s="35">
        <v>0</v>
      </c>
      <c r="JD15" s="35">
        <v>0</v>
      </c>
      <c r="JE15" s="35">
        <v>0</v>
      </c>
      <c r="JF15" s="32">
        <f t="shared" si="32"/>
        <v>277.38999999995576</v>
      </c>
      <c r="JG15" s="86">
        <v>277.39</v>
      </c>
      <c r="JH15" s="117">
        <v>277.39</v>
      </c>
      <c r="JI15" s="36">
        <f t="shared" si="85"/>
        <v>277.38999999995576</v>
      </c>
      <c r="JJ15" s="35">
        <v>0</v>
      </c>
      <c r="JK15" s="35">
        <v>0</v>
      </c>
      <c r="JL15" s="35">
        <v>0</v>
      </c>
      <c r="JM15" s="35">
        <v>0</v>
      </c>
      <c r="JN15" s="32">
        <f t="shared" si="33"/>
        <v>277.38999999995576</v>
      </c>
      <c r="JO15" s="86">
        <v>0</v>
      </c>
      <c r="JP15" s="117">
        <v>0</v>
      </c>
      <c r="JQ15" s="36">
        <f t="shared" si="86"/>
        <v>277.38999999995576</v>
      </c>
      <c r="JR15" s="35">
        <v>0</v>
      </c>
      <c r="JS15" s="35">
        <v>0</v>
      </c>
      <c r="JT15" s="35">
        <v>0</v>
      </c>
      <c r="JU15" s="35">
        <v>0</v>
      </c>
      <c r="JV15" s="32">
        <f t="shared" si="34"/>
        <v>277.38999999995576</v>
      </c>
      <c r="JW15" s="86">
        <v>0</v>
      </c>
      <c r="JX15" s="117">
        <v>3147.5</v>
      </c>
      <c r="JY15" s="36">
        <f t="shared" si="87"/>
        <v>3424.8899999999558</v>
      </c>
      <c r="JZ15" s="35">
        <v>0</v>
      </c>
      <c r="KA15" s="35">
        <v>0</v>
      </c>
      <c r="KB15" s="35">
        <v>0</v>
      </c>
      <c r="KC15" s="35">
        <v>0</v>
      </c>
      <c r="KD15" s="32">
        <f t="shared" si="35"/>
        <v>3424.8899999999558</v>
      </c>
      <c r="KE15" s="86">
        <v>0</v>
      </c>
      <c r="KF15" s="117">
        <v>0</v>
      </c>
      <c r="KG15" s="36">
        <f t="shared" si="88"/>
        <v>3424.8899999999558</v>
      </c>
      <c r="KH15" s="35">
        <v>0</v>
      </c>
      <c r="KI15" s="35">
        <v>0</v>
      </c>
      <c r="KJ15" s="35">
        <v>0</v>
      </c>
      <c r="KK15" s="35">
        <v>0</v>
      </c>
      <c r="KL15" s="32">
        <f t="shared" si="36"/>
        <v>3424.8899999999558</v>
      </c>
      <c r="KM15" s="86">
        <v>0</v>
      </c>
      <c r="KN15" s="117">
        <v>0</v>
      </c>
      <c r="KO15" s="36">
        <f t="shared" si="89"/>
        <v>3424.8899999999558</v>
      </c>
      <c r="KP15" s="35">
        <v>0</v>
      </c>
      <c r="KQ15" s="35">
        <v>0</v>
      </c>
      <c r="KR15" s="35">
        <v>0</v>
      </c>
      <c r="KS15" s="35">
        <v>0</v>
      </c>
      <c r="KT15" s="32">
        <f t="shared" si="37"/>
        <v>3424.8899999999558</v>
      </c>
      <c r="KU15" s="86">
        <v>0</v>
      </c>
      <c r="KV15" s="117">
        <v>0</v>
      </c>
      <c r="KW15" s="36">
        <f t="shared" si="90"/>
        <v>3424.8899999999558</v>
      </c>
      <c r="KX15" s="35">
        <v>0</v>
      </c>
      <c r="KY15" s="35">
        <v>0</v>
      </c>
      <c r="KZ15" s="35">
        <v>0</v>
      </c>
      <c r="LA15" s="35">
        <v>0</v>
      </c>
      <c r="LB15" s="32">
        <f t="shared" si="38"/>
        <v>3424.8899999999558</v>
      </c>
      <c r="LC15" s="86">
        <v>0</v>
      </c>
      <c r="LD15" s="117">
        <v>0</v>
      </c>
      <c r="LE15" s="36">
        <f t="shared" si="91"/>
        <v>3424.8899999999558</v>
      </c>
      <c r="LF15" s="35">
        <v>0</v>
      </c>
      <c r="LG15" s="35">
        <v>0</v>
      </c>
      <c r="LH15" s="35">
        <v>0</v>
      </c>
      <c r="LI15" s="35">
        <v>0</v>
      </c>
      <c r="LJ15" s="32">
        <f t="shared" si="39"/>
        <v>3424.8899999999558</v>
      </c>
      <c r="LK15" s="86">
        <v>0</v>
      </c>
      <c r="LL15" s="117">
        <v>0</v>
      </c>
      <c r="LM15" s="36">
        <f t="shared" si="92"/>
        <v>3424.8899999999558</v>
      </c>
      <c r="LN15" s="35">
        <v>0</v>
      </c>
      <c r="LO15" s="35">
        <v>0</v>
      </c>
      <c r="LP15" s="35">
        <v>0</v>
      </c>
      <c r="LQ15" s="35">
        <v>0</v>
      </c>
      <c r="LR15" s="32">
        <f t="shared" si="40"/>
        <v>3424.8899999999558</v>
      </c>
      <c r="LS15" s="86">
        <v>0</v>
      </c>
      <c r="LT15" s="117">
        <v>0</v>
      </c>
      <c r="LU15" s="36">
        <f t="shared" si="93"/>
        <v>3424.8899999999558</v>
      </c>
      <c r="LV15" s="35">
        <v>0</v>
      </c>
      <c r="LW15" s="35">
        <v>0</v>
      </c>
      <c r="LX15" s="35">
        <v>0</v>
      </c>
      <c r="LY15" s="35">
        <v>0</v>
      </c>
      <c r="LZ15" s="32">
        <f t="shared" si="41"/>
        <v>3424.8899999999558</v>
      </c>
      <c r="MA15" s="86">
        <v>0</v>
      </c>
      <c r="MB15" s="117">
        <v>0</v>
      </c>
      <c r="MC15" s="36">
        <f t="shared" si="94"/>
        <v>3424.8899999999558</v>
      </c>
      <c r="MD15" s="35">
        <v>0</v>
      </c>
      <c r="ME15" s="35">
        <v>0</v>
      </c>
      <c r="MF15" s="35">
        <v>0</v>
      </c>
      <c r="MG15" s="35">
        <v>0</v>
      </c>
      <c r="MH15" s="32">
        <f t="shared" si="42"/>
        <v>3424.8899999999558</v>
      </c>
      <c r="MI15" s="86">
        <v>22</v>
      </c>
      <c r="MJ15" s="117">
        <v>3.08</v>
      </c>
      <c r="MK15" s="36">
        <f t="shared" si="95"/>
        <v>3405.9699999999557</v>
      </c>
      <c r="ML15" s="35">
        <v>0</v>
      </c>
      <c r="MM15" s="35">
        <v>0</v>
      </c>
      <c r="MN15" s="35">
        <v>0</v>
      </c>
      <c r="MO15" s="35">
        <v>0</v>
      </c>
      <c r="MP15" s="32">
        <f t="shared" si="43"/>
        <v>3405.9699999999557</v>
      </c>
      <c r="MQ15" s="86">
        <v>0</v>
      </c>
      <c r="MR15" s="117">
        <v>0</v>
      </c>
      <c r="MS15" s="36">
        <f t="shared" si="96"/>
        <v>3405.9699999999557</v>
      </c>
      <c r="MT15" s="35">
        <v>0</v>
      </c>
      <c r="MU15" s="35">
        <v>0</v>
      </c>
      <c r="MV15" s="35">
        <v>0</v>
      </c>
      <c r="MW15" s="35">
        <v>0</v>
      </c>
      <c r="MX15" s="32">
        <f t="shared" si="44"/>
        <v>3405.9699999999557</v>
      </c>
      <c r="MY15" s="86">
        <v>0</v>
      </c>
      <c r="MZ15" s="117">
        <v>0</v>
      </c>
      <c r="NA15" s="36">
        <f t="shared" si="97"/>
        <v>3405.9699999999557</v>
      </c>
      <c r="NB15" s="35">
        <v>0</v>
      </c>
      <c r="NC15" s="35">
        <v>0</v>
      </c>
      <c r="ND15" s="35">
        <v>0</v>
      </c>
      <c r="NE15" s="35">
        <v>0</v>
      </c>
      <c r="NF15" s="32">
        <f t="shared" si="45"/>
        <v>3405.9699999999557</v>
      </c>
      <c r="NG15" s="86">
        <v>0</v>
      </c>
      <c r="NH15" s="117">
        <v>0</v>
      </c>
      <c r="NI15" s="36">
        <f t="shared" si="98"/>
        <v>3405.9699999999557</v>
      </c>
      <c r="NJ15" s="35">
        <v>0</v>
      </c>
      <c r="NK15" s="35">
        <v>0</v>
      </c>
      <c r="NL15" s="35">
        <v>0</v>
      </c>
      <c r="NM15" s="35">
        <v>0</v>
      </c>
      <c r="NN15" s="32">
        <f t="shared" si="46"/>
        <v>3405.9699999999557</v>
      </c>
      <c r="NO15" s="86">
        <v>0</v>
      </c>
      <c r="NP15" s="117">
        <v>0</v>
      </c>
      <c r="NQ15" s="36">
        <f t="shared" si="99"/>
        <v>3405.9699999999557</v>
      </c>
      <c r="NR15" s="35">
        <v>0</v>
      </c>
      <c r="NS15" s="35">
        <v>0</v>
      </c>
      <c r="NT15" s="35">
        <v>0</v>
      </c>
      <c r="NU15" s="35">
        <v>0</v>
      </c>
      <c r="NV15" s="32">
        <f t="shared" si="47"/>
        <v>3405.9699999999557</v>
      </c>
      <c r="NW15" s="86">
        <v>0</v>
      </c>
      <c r="NX15" s="117">
        <v>0</v>
      </c>
      <c r="NY15" s="36">
        <f t="shared" si="100"/>
        <v>3405.9699999999557</v>
      </c>
      <c r="NZ15" s="35">
        <v>0</v>
      </c>
      <c r="OA15" s="35">
        <v>0</v>
      </c>
      <c r="OB15" s="35">
        <v>0</v>
      </c>
      <c r="OC15" s="35">
        <v>0</v>
      </c>
      <c r="OD15" s="32">
        <f t="shared" si="48"/>
        <v>3405.9699999999557</v>
      </c>
      <c r="OE15" s="86">
        <v>0</v>
      </c>
      <c r="OF15" s="117">
        <v>1916.2</v>
      </c>
      <c r="OG15" s="36">
        <f t="shared" si="101"/>
        <v>5322.1699999999555</v>
      </c>
      <c r="OH15" s="35">
        <v>0</v>
      </c>
      <c r="OI15" s="35">
        <v>0</v>
      </c>
      <c r="OJ15" s="35">
        <v>0</v>
      </c>
      <c r="OK15" s="35">
        <v>0</v>
      </c>
      <c r="OL15" s="32">
        <f t="shared" si="49"/>
        <v>5322.1699999999555</v>
      </c>
      <c r="OM15" s="86">
        <v>0</v>
      </c>
      <c r="ON15" s="117">
        <v>0</v>
      </c>
      <c r="OO15" s="36">
        <f t="shared" si="102"/>
        <v>5322.1699999999555</v>
      </c>
      <c r="OP15" s="35">
        <v>0</v>
      </c>
      <c r="OQ15" s="35">
        <v>0</v>
      </c>
      <c r="OR15" s="35">
        <v>0</v>
      </c>
      <c r="OS15" s="35">
        <v>0</v>
      </c>
      <c r="OT15" s="32">
        <f t="shared" si="50"/>
        <v>5322.1699999999555</v>
      </c>
      <c r="OU15" s="86">
        <v>0</v>
      </c>
      <c r="OV15" s="117">
        <v>0</v>
      </c>
      <c r="OW15" s="36">
        <f t="shared" si="103"/>
        <v>5322.1699999999555</v>
      </c>
      <c r="OX15" s="35">
        <v>0</v>
      </c>
      <c r="OY15" s="35">
        <v>0</v>
      </c>
      <c r="OZ15" s="35">
        <v>0</v>
      </c>
      <c r="PA15" s="35">
        <v>0</v>
      </c>
      <c r="PB15" s="32">
        <f t="shared" si="51"/>
        <v>5322.1699999999555</v>
      </c>
      <c r="PC15" s="86">
        <v>0</v>
      </c>
      <c r="PD15" s="117">
        <v>3288</v>
      </c>
      <c r="PE15" s="36">
        <f t="shared" si="104"/>
        <v>8610.1699999999546</v>
      </c>
      <c r="PF15" s="35">
        <v>0</v>
      </c>
      <c r="PG15" s="35">
        <v>0</v>
      </c>
      <c r="PH15" s="35">
        <v>0</v>
      </c>
      <c r="PI15" s="35">
        <v>0</v>
      </c>
      <c r="PJ15" s="32">
        <f t="shared" si="52"/>
        <v>8610.1699999999546</v>
      </c>
    </row>
    <row r="16" spans="1:426" s="96" customFormat="1" ht="24" customHeight="1" x14ac:dyDescent="0.25">
      <c r="A16" s="20" t="s">
        <v>510</v>
      </c>
      <c r="B16" s="95" t="s">
        <v>7</v>
      </c>
      <c r="C16" s="86">
        <v>0</v>
      </c>
      <c r="D16" s="86">
        <v>0.2</v>
      </c>
      <c r="E16" s="36">
        <v>2523.4000000000096</v>
      </c>
      <c r="F16" s="26">
        <v>0</v>
      </c>
      <c r="G16" s="26">
        <v>0</v>
      </c>
      <c r="H16" s="26">
        <v>0</v>
      </c>
      <c r="I16" s="26">
        <v>0</v>
      </c>
      <c r="J16" s="32">
        <f>E16+F16+G16+H16+I16</f>
        <v>2523.4000000000096</v>
      </c>
      <c r="K16" s="86">
        <v>0</v>
      </c>
      <c r="L16" s="86">
        <v>0</v>
      </c>
      <c r="M16" s="36">
        <f t="shared" si="53"/>
        <v>2523.4000000000096</v>
      </c>
      <c r="N16" s="26">
        <v>0</v>
      </c>
      <c r="O16" s="26">
        <v>0</v>
      </c>
      <c r="P16" s="26">
        <v>0</v>
      </c>
      <c r="Q16" s="26">
        <v>0</v>
      </c>
      <c r="R16" s="32">
        <f>M16+N16+O16+P16+Q16</f>
        <v>2523.4000000000096</v>
      </c>
      <c r="S16" s="86">
        <v>0</v>
      </c>
      <c r="T16" s="86">
        <v>0</v>
      </c>
      <c r="U16" s="36">
        <f t="shared" si="54"/>
        <v>2523.4000000000096</v>
      </c>
      <c r="V16" s="26">
        <v>0</v>
      </c>
      <c r="W16" s="26">
        <v>0</v>
      </c>
      <c r="X16" s="26">
        <v>0</v>
      </c>
      <c r="Y16" s="26">
        <v>0</v>
      </c>
      <c r="Z16" s="32">
        <f>U16+V16+W16+X16+Y16</f>
        <v>2523.4000000000096</v>
      </c>
      <c r="AA16" s="86">
        <v>0</v>
      </c>
      <c r="AB16" s="86">
        <v>0</v>
      </c>
      <c r="AC16" s="36">
        <f t="shared" si="55"/>
        <v>2523.4000000000096</v>
      </c>
      <c r="AD16" s="26">
        <v>0</v>
      </c>
      <c r="AE16" s="26">
        <v>0</v>
      </c>
      <c r="AF16" s="26">
        <v>0</v>
      </c>
      <c r="AG16" s="26">
        <v>0</v>
      </c>
      <c r="AH16" s="32">
        <f>AC16+AD16+AE16+AF16+AG16</f>
        <v>2523.4000000000096</v>
      </c>
      <c r="AI16" s="86">
        <v>0</v>
      </c>
      <c r="AJ16" s="86">
        <v>0</v>
      </c>
      <c r="AK16" s="36">
        <f t="shared" si="56"/>
        <v>2523.4000000000096</v>
      </c>
      <c r="AL16" s="26">
        <v>0</v>
      </c>
      <c r="AM16" s="26">
        <v>0</v>
      </c>
      <c r="AN16" s="26">
        <v>0</v>
      </c>
      <c r="AO16" s="26">
        <v>0</v>
      </c>
      <c r="AP16" s="32">
        <f>AK16+AL16+AM16+AN16+AO16</f>
        <v>2523.4000000000096</v>
      </c>
      <c r="AQ16" s="86">
        <v>0</v>
      </c>
      <c r="AR16" s="86">
        <v>0</v>
      </c>
      <c r="AS16" s="36">
        <f t="shared" si="57"/>
        <v>2523.4000000000096</v>
      </c>
      <c r="AT16" s="26">
        <v>0</v>
      </c>
      <c r="AU16" s="26">
        <v>0</v>
      </c>
      <c r="AV16" s="26">
        <v>0</v>
      </c>
      <c r="AW16" s="26">
        <v>0</v>
      </c>
      <c r="AX16" s="32">
        <f>AS16+AT16+AU16+AV16+AW16</f>
        <v>2523.4000000000096</v>
      </c>
      <c r="AY16" s="86">
        <v>0</v>
      </c>
      <c r="AZ16" s="86">
        <v>0</v>
      </c>
      <c r="BA16" s="36">
        <f t="shared" si="58"/>
        <v>2523.4000000000096</v>
      </c>
      <c r="BB16" s="26">
        <v>0</v>
      </c>
      <c r="BC16" s="26">
        <v>0</v>
      </c>
      <c r="BD16" s="26">
        <v>0</v>
      </c>
      <c r="BE16" s="26">
        <v>0</v>
      </c>
      <c r="BF16" s="32">
        <f>BA16+BB16+BC16+BD16+BE16</f>
        <v>2523.4000000000096</v>
      </c>
      <c r="BG16" s="86">
        <v>0</v>
      </c>
      <c r="BH16" s="86">
        <v>0</v>
      </c>
      <c r="BI16" s="36">
        <f t="shared" si="59"/>
        <v>2523.4000000000096</v>
      </c>
      <c r="BJ16" s="26">
        <v>0</v>
      </c>
      <c r="BK16" s="26">
        <v>0</v>
      </c>
      <c r="BL16" s="26">
        <v>0</v>
      </c>
      <c r="BM16" s="26">
        <v>0</v>
      </c>
      <c r="BN16" s="32">
        <f>BI16+BJ16+BK16+BL16+BM16</f>
        <v>2523.4000000000096</v>
      </c>
      <c r="BO16" s="86">
        <v>0</v>
      </c>
      <c r="BP16" s="86">
        <v>0</v>
      </c>
      <c r="BQ16" s="36">
        <f t="shared" si="60"/>
        <v>2523.4000000000096</v>
      </c>
      <c r="BR16" s="26">
        <v>0</v>
      </c>
      <c r="BS16" s="26">
        <v>0</v>
      </c>
      <c r="BT16" s="26">
        <v>0</v>
      </c>
      <c r="BU16" s="26">
        <v>0</v>
      </c>
      <c r="BV16" s="32">
        <f>BQ16+BR16+BS16+BT16+BU16</f>
        <v>2523.4000000000096</v>
      </c>
      <c r="BW16" s="86">
        <v>0</v>
      </c>
      <c r="BX16" s="86">
        <v>0</v>
      </c>
      <c r="BY16" s="36">
        <f t="shared" si="61"/>
        <v>2523.4000000000096</v>
      </c>
      <c r="BZ16" s="26">
        <v>0</v>
      </c>
      <c r="CA16" s="26">
        <v>0</v>
      </c>
      <c r="CB16" s="26">
        <v>0</v>
      </c>
      <c r="CC16" s="26">
        <v>0</v>
      </c>
      <c r="CD16" s="32">
        <f>BY16+BZ16+CA16+CB16+CC16</f>
        <v>2523.4000000000096</v>
      </c>
      <c r="CE16" s="86">
        <v>0</v>
      </c>
      <c r="CF16" s="86">
        <v>0</v>
      </c>
      <c r="CG16" s="36">
        <f t="shared" si="62"/>
        <v>2523.4000000000096</v>
      </c>
      <c r="CH16" s="26">
        <v>0</v>
      </c>
      <c r="CI16" s="26">
        <v>0</v>
      </c>
      <c r="CJ16" s="26">
        <v>0</v>
      </c>
      <c r="CK16" s="26">
        <v>0</v>
      </c>
      <c r="CL16" s="32">
        <f>CG16+CH16+CI16+CJ16+CK16</f>
        <v>2523.4000000000096</v>
      </c>
      <c r="CM16" s="86">
        <v>0</v>
      </c>
      <c r="CN16" s="86">
        <v>0</v>
      </c>
      <c r="CO16" s="36">
        <f t="shared" si="63"/>
        <v>2523.4000000000096</v>
      </c>
      <c r="CP16" s="26">
        <v>0</v>
      </c>
      <c r="CQ16" s="26">
        <v>0</v>
      </c>
      <c r="CR16" s="26">
        <v>0</v>
      </c>
      <c r="CS16" s="26">
        <v>0</v>
      </c>
      <c r="CT16" s="32">
        <f>CO16+CP16+CQ16+CR16+CS16</f>
        <v>2523.4000000000096</v>
      </c>
      <c r="CU16" s="86">
        <v>0</v>
      </c>
      <c r="CV16" s="86">
        <v>0</v>
      </c>
      <c r="CW16" s="36">
        <f t="shared" si="64"/>
        <v>2523.4000000000096</v>
      </c>
      <c r="CX16" s="35">
        <v>0</v>
      </c>
      <c r="CY16" s="35">
        <v>0</v>
      </c>
      <c r="CZ16" s="35">
        <v>0</v>
      </c>
      <c r="DA16" s="35">
        <v>0</v>
      </c>
      <c r="DB16" s="32">
        <f>CW16+CX16+CY16+CZ16+DA16</f>
        <v>2523.4000000000096</v>
      </c>
      <c r="DC16" s="86">
        <v>0</v>
      </c>
      <c r="DD16" s="86">
        <v>0</v>
      </c>
      <c r="DE16" s="36">
        <f t="shared" si="65"/>
        <v>2523.4000000000096</v>
      </c>
      <c r="DF16" s="35">
        <v>0</v>
      </c>
      <c r="DG16" s="35">
        <v>0</v>
      </c>
      <c r="DH16" s="35">
        <v>0</v>
      </c>
      <c r="DI16" s="35">
        <v>0</v>
      </c>
      <c r="DJ16" s="32">
        <f>DE16+DF16+DG16+DH16+DI16</f>
        <v>2523.4000000000096</v>
      </c>
      <c r="DK16" s="86">
        <v>0</v>
      </c>
      <c r="DL16" s="86">
        <v>0</v>
      </c>
      <c r="DM16" s="36">
        <f t="shared" si="66"/>
        <v>2523.4000000000096</v>
      </c>
      <c r="DN16" s="35">
        <v>0</v>
      </c>
      <c r="DO16" s="35">
        <v>0</v>
      </c>
      <c r="DP16" s="35">
        <v>0</v>
      </c>
      <c r="DQ16" s="35">
        <v>0</v>
      </c>
      <c r="DR16" s="32">
        <f>DM16+DN16+DO16+DP16+DQ16</f>
        <v>2523.4000000000096</v>
      </c>
      <c r="DS16" s="86">
        <v>0</v>
      </c>
      <c r="DT16" s="86">
        <v>0</v>
      </c>
      <c r="DU16" s="36">
        <f t="shared" si="67"/>
        <v>2523.4000000000096</v>
      </c>
      <c r="DV16" s="35">
        <v>0</v>
      </c>
      <c r="DW16" s="35">
        <v>0</v>
      </c>
      <c r="DX16" s="35">
        <v>0</v>
      </c>
      <c r="DY16" s="35">
        <v>0</v>
      </c>
      <c r="DZ16" s="32">
        <f>DU16+DV16+DW16+DX16+DY16</f>
        <v>2523.4000000000096</v>
      </c>
      <c r="EA16" s="86">
        <v>0</v>
      </c>
      <c r="EB16" s="86">
        <v>0</v>
      </c>
      <c r="EC16" s="36">
        <f t="shared" si="68"/>
        <v>2523.4000000000096</v>
      </c>
      <c r="ED16" s="35">
        <v>0</v>
      </c>
      <c r="EE16" s="35">
        <v>0</v>
      </c>
      <c r="EF16" s="35">
        <v>0</v>
      </c>
      <c r="EG16" s="35">
        <v>0</v>
      </c>
      <c r="EH16" s="32">
        <f>EC16+ED16+EE16+EF16+EG16</f>
        <v>2523.4000000000096</v>
      </c>
      <c r="EI16" s="86">
        <v>0</v>
      </c>
      <c r="EJ16" s="86">
        <v>0</v>
      </c>
      <c r="EK16" s="36">
        <f t="shared" si="69"/>
        <v>2523.4000000000096</v>
      </c>
      <c r="EL16" s="35">
        <v>0</v>
      </c>
      <c r="EM16" s="35">
        <v>0</v>
      </c>
      <c r="EN16" s="35">
        <v>0</v>
      </c>
      <c r="EO16" s="35">
        <v>0</v>
      </c>
      <c r="EP16" s="32">
        <f>EK16+EL16+EM16+EN16+EO16</f>
        <v>2523.4000000000096</v>
      </c>
      <c r="EQ16" s="86">
        <v>0</v>
      </c>
      <c r="ER16" s="86">
        <v>0</v>
      </c>
      <c r="ES16" s="36">
        <f t="shared" si="70"/>
        <v>2523.4000000000096</v>
      </c>
      <c r="ET16" s="35">
        <v>0</v>
      </c>
      <c r="EU16" s="35">
        <v>0</v>
      </c>
      <c r="EV16" s="35">
        <v>0</v>
      </c>
      <c r="EW16" s="35">
        <v>0</v>
      </c>
      <c r="EX16" s="32">
        <f>ES16+ET16+EU16+EV16+EW16</f>
        <v>2523.4000000000096</v>
      </c>
      <c r="EY16" s="86">
        <v>0</v>
      </c>
      <c r="EZ16" s="86">
        <v>0</v>
      </c>
      <c r="FA16" s="36">
        <f t="shared" si="71"/>
        <v>2523.4000000000096</v>
      </c>
      <c r="FB16" s="35">
        <v>0</v>
      </c>
      <c r="FC16" s="35">
        <v>0</v>
      </c>
      <c r="FD16" s="35">
        <v>0</v>
      </c>
      <c r="FE16" s="35">
        <v>0</v>
      </c>
      <c r="FF16" s="32">
        <f>FA16+FB16+FC16+FD16+FE16</f>
        <v>2523.4000000000096</v>
      </c>
      <c r="FG16" s="86">
        <v>0</v>
      </c>
      <c r="FH16" s="86">
        <v>0</v>
      </c>
      <c r="FI16" s="36">
        <f t="shared" si="72"/>
        <v>2523.4000000000096</v>
      </c>
      <c r="FJ16" s="35">
        <v>0</v>
      </c>
      <c r="FK16" s="35">
        <v>0</v>
      </c>
      <c r="FL16" s="35">
        <v>0</v>
      </c>
      <c r="FM16" s="35">
        <v>0</v>
      </c>
      <c r="FN16" s="32">
        <f>FI16+FJ16+FK16+FL16+FM16</f>
        <v>2523.4000000000096</v>
      </c>
      <c r="FO16" s="86">
        <v>0</v>
      </c>
      <c r="FP16" s="86">
        <v>0</v>
      </c>
      <c r="FQ16" s="36">
        <f t="shared" si="73"/>
        <v>2523.4000000000096</v>
      </c>
      <c r="FR16" s="35">
        <v>0</v>
      </c>
      <c r="FS16" s="35">
        <v>0</v>
      </c>
      <c r="FT16" s="35">
        <v>0</v>
      </c>
      <c r="FU16" s="35">
        <v>0</v>
      </c>
      <c r="FV16" s="32">
        <f>FQ16+FR16+FS16+FT16+FU16</f>
        <v>2523.4000000000096</v>
      </c>
      <c r="FW16" s="86">
        <v>0</v>
      </c>
      <c r="FX16" s="86">
        <v>0.22</v>
      </c>
      <c r="FY16" s="36">
        <f t="shared" si="74"/>
        <v>2523.6200000000094</v>
      </c>
      <c r="FZ16" s="35">
        <v>0</v>
      </c>
      <c r="GA16" s="35">
        <v>0</v>
      </c>
      <c r="GB16" s="35">
        <v>0</v>
      </c>
      <c r="GC16" s="35">
        <v>0</v>
      </c>
      <c r="GD16" s="32">
        <f>FY16+FZ16+GA16+GB16+GC16</f>
        <v>2523.6200000000094</v>
      </c>
      <c r="GE16" s="86">
        <v>0</v>
      </c>
      <c r="GF16" s="86">
        <v>0</v>
      </c>
      <c r="GG16" s="36">
        <f t="shared" si="75"/>
        <v>2523.6200000000094</v>
      </c>
      <c r="GH16" s="35">
        <v>0</v>
      </c>
      <c r="GI16" s="35">
        <v>0</v>
      </c>
      <c r="GJ16" s="35">
        <v>0</v>
      </c>
      <c r="GK16" s="35">
        <v>0</v>
      </c>
      <c r="GL16" s="32">
        <f>GG16+GH16+GI16+GJ16+GK16</f>
        <v>2523.6200000000094</v>
      </c>
      <c r="GM16" s="86">
        <v>0</v>
      </c>
      <c r="GN16" s="86">
        <v>0</v>
      </c>
      <c r="GO16" s="36">
        <f t="shared" si="76"/>
        <v>2523.6200000000094</v>
      </c>
      <c r="GP16" s="35">
        <v>0</v>
      </c>
      <c r="GQ16" s="35">
        <v>0</v>
      </c>
      <c r="GR16" s="35">
        <v>0</v>
      </c>
      <c r="GS16" s="35">
        <v>0</v>
      </c>
      <c r="GT16" s="32">
        <f>GO16+GP16+GQ16+GR16+GS16</f>
        <v>2523.6200000000094</v>
      </c>
      <c r="GU16" s="86">
        <v>0</v>
      </c>
      <c r="GV16" s="86">
        <v>0</v>
      </c>
      <c r="GW16" s="36">
        <f t="shared" si="77"/>
        <v>2523.6200000000094</v>
      </c>
      <c r="GX16" s="35">
        <v>0</v>
      </c>
      <c r="GY16" s="35">
        <v>0</v>
      </c>
      <c r="GZ16" s="35">
        <v>0</v>
      </c>
      <c r="HA16" s="35">
        <v>0</v>
      </c>
      <c r="HB16" s="32">
        <f>GW16+GX16+GY16+GZ16+HA16</f>
        <v>2523.6200000000094</v>
      </c>
      <c r="HC16" s="86">
        <v>0</v>
      </c>
      <c r="HD16" s="86">
        <v>0</v>
      </c>
      <c r="HE16" s="36">
        <f t="shared" si="78"/>
        <v>2523.6200000000094</v>
      </c>
      <c r="HF16" s="35">
        <v>0</v>
      </c>
      <c r="HG16" s="35">
        <v>0</v>
      </c>
      <c r="HH16" s="35">
        <v>0</v>
      </c>
      <c r="HI16" s="35">
        <v>0</v>
      </c>
      <c r="HJ16" s="32">
        <f>HE16+HF16+HG16+HH16+HI16</f>
        <v>2523.6200000000094</v>
      </c>
      <c r="HK16" s="86">
        <v>0</v>
      </c>
      <c r="HL16" s="86">
        <v>0</v>
      </c>
      <c r="HM16" s="36">
        <f t="shared" si="79"/>
        <v>2523.6200000000094</v>
      </c>
      <c r="HN16" s="35">
        <v>0</v>
      </c>
      <c r="HO16" s="35">
        <v>0</v>
      </c>
      <c r="HP16" s="35">
        <v>0</v>
      </c>
      <c r="HQ16" s="35">
        <v>0</v>
      </c>
      <c r="HR16" s="32">
        <f>HM16+HN16+HO16+HP16+HQ16</f>
        <v>2523.6200000000094</v>
      </c>
      <c r="HS16" s="86">
        <v>0</v>
      </c>
      <c r="HT16" s="86">
        <v>0</v>
      </c>
      <c r="HU16" s="36">
        <f t="shared" si="80"/>
        <v>2523.6200000000094</v>
      </c>
      <c r="HV16" s="35">
        <v>0</v>
      </c>
      <c r="HW16" s="35">
        <v>0</v>
      </c>
      <c r="HX16" s="35">
        <v>0</v>
      </c>
      <c r="HY16" s="35">
        <v>0</v>
      </c>
      <c r="HZ16" s="32">
        <f>HU16+HV16+HW16+HX16+HY16</f>
        <v>2523.6200000000094</v>
      </c>
      <c r="IA16" s="86">
        <v>0</v>
      </c>
      <c r="IB16" s="86">
        <v>0</v>
      </c>
      <c r="IC16" s="36">
        <f t="shared" si="81"/>
        <v>2523.6200000000094</v>
      </c>
      <c r="ID16" s="35">
        <v>0</v>
      </c>
      <c r="IE16" s="35">
        <v>0</v>
      </c>
      <c r="IF16" s="35">
        <v>0</v>
      </c>
      <c r="IG16" s="35">
        <v>0</v>
      </c>
      <c r="IH16" s="32">
        <f>IC16+ID16+IE16+IF16+IG16</f>
        <v>2523.6200000000094</v>
      </c>
      <c r="II16" s="86">
        <v>0</v>
      </c>
      <c r="IJ16" s="86">
        <v>0</v>
      </c>
      <c r="IK16" s="36">
        <f t="shared" si="82"/>
        <v>2523.6200000000094</v>
      </c>
      <c r="IL16" s="35">
        <v>0</v>
      </c>
      <c r="IM16" s="35">
        <v>0</v>
      </c>
      <c r="IN16" s="35">
        <v>0</v>
      </c>
      <c r="IO16" s="35">
        <v>0</v>
      </c>
      <c r="IP16" s="32">
        <f>IK16+IL16+IM16+IN16+IO16</f>
        <v>2523.6200000000094</v>
      </c>
      <c r="IQ16" s="86">
        <v>0</v>
      </c>
      <c r="IR16" s="86">
        <v>0</v>
      </c>
      <c r="IS16" s="36">
        <f t="shared" si="83"/>
        <v>2523.6200000000094</v>
      </c>
      <c r="IT16" s="35">
        <v>0</v>
      </c>
      <c r="IU16" s="35">
        <v>0</v>
      </c>
      <c r="IV16" s="35">
        <v>0</v>
      </c>
      <c r="IW16" s="35">
        <v>0</v>
      </c>
      <c r="IX16" s="32">
        <f>IS16+IT16+IU16+IV16+IW16</f>
        <v>2523.6200000000094</v>
      </c>
      <c r="IY16" s="86">
        <v>0</v>
      </c>
      <c r="IZ16" s="86">
        <v>0</v>
      </c>
      <c r="JA16" s="36">
        <f t="shared" si="84"/>
        <v>2523.6200000000094</v>
      </c>
      <c r="JB16" s="35">
        <v>0</v>
      </c>
      <c r="JC16" s="35">
        <v>0</v>
      </c>
      <c r="JD16" s="35">
        <v>0</v>
      </c>
      <c r="JE16" s="35">
        <v>0</v>
      </c>
      <c r="JF16" s="32">
        <f>JA16+JB16+JC16+JD16+JE16</f>
        <v>2523.6200000000094</v>
      </c>
      <c r="JG16" s="86">
        <v>0</v>
      </c>
      <c r="JH16" s="86">
        <v>0</v>
      </c>
      <c r="JI16" s="36">
        <f t="shared" si="85"/>
        <v>2523.6200000000094</v>
      </c>
      <c r="JJ16" s="35">
        <v>0</v>
      </c>
      <c r="JK16" s="35">
        <v>0</v>
      </c>
      <c r="JL16" s="35">
        <v>0</v>
      </c>
      <c r="JM16" s="35">
        <v>0</v>
      </c>
      <c r="JN16" s="32">
        <f>JI16+JJ16+JK16+JL16+JM16</f>
        <v>2523.6200000000094</v>
      </c>
      <c r="JO16" s="86">
        <v>0</v>
      </c>
      <c r="JP16" s="86">
        <v>0</v>
      </c>
      <c r="JQ16" s="36">
        <f t="shared" si="86"/>
        <v>2523.6200000000094</v>
      </c>
      <c r="JR16" s="35">
        <v>0</v>
      </c>
      <c r="JS16" s="35">
        <v>0</v>
      </c>
      <c r="JT16" s="35">
        <v>0</v>
      </c>
      <c r="JU16" s="35">
        <v>0</v>
      </c>
      <c r="JV16" s="32">
        <f>JQ16+JR16+JS16+JT16+JU16</f>
        <v>2523.6200000000094</v>
      </c>
      <c r="JW16" s="86">
        <v>0</v>
      </c>
      <c r="JX16" s="86">
        <v>0</v>
      </c>
      <c r="JY16" s="36">
        <f t="shared" si="87"/>
        <v>2523.6200000000094</v>
      </c>
      <c r="JZ16" s="35">
        <v>0</v>
      </c>
      <c r="KA16" s="35">
        <v>0</v>
      </c>
      <c r="KB16" s="35">
        <v>0</v>
      </c>
      <c r="KC16" s="35">
        <v>0</v>
      </c>
      <c r="KD16" s="32">
        <f>JY16+JZ16+KA16+KB16+KC16</f>
        <v>2523.6200000000094</v>
      </c>
      <c r="KE16" s="86">
        <v>0</v>
      </c>
      <c r="KF16" s="86">
        <v>0</v>
      </c>
      <c r="KG16" s="36">
        <f t="shared" si="88"/>
        <v>2523.6200000000094</v>
      </c>
      <c r="KH16" s="35">
        <v>0</v>
      </c>
      <c r="KI16" s="35">
        <v>0</v>
      </c>
      <c r="KJ16" s="35">
        <v>0</v>
      </c>
      <c r="KK16" s="35">
        <v>0</v>
      </c>
      <c r="KL16" s="32">
        <f>KG16+KH16+KI16+KJ16+KK16</f>
        <v>2523.6200000000094</v>
      </c>
      <c r="KM16" s="86">
        <v>0</v>
      </c>
      <c r="KN16" s="86">
        <v>0</v>
      </c>
      <c r="KO16" s="36">
        <f t="shared" si="89"/>
        <v>2523.6200000000094</v>
      </c>
      <c r="KP16" s="35">
        <v>0</v>
      </c>
      <c r="KQ16" s="35">
        <v>0</v>
      </c>
      <c r="KR16" s="35">
        <v>0</v>
      </c>
      <c r="KS16" s="35">
        <v>0</v>
      </c>
      <c r="KT16" s="32">
        <f>KO16+KP16+KQ16+KR16+KS16</f>
        <v>2523.6200000000094</v>
      </c>
      <c r="KU16" s="86">
        <v>0</v>
      </c>
      <c r="KV16" s="86">
        <v>0</v>
      </c>
      <c r="KW16" s="36">
        <f t="shared" si="90"/>
        <v>2523.6200000000094</v>
      </c>
      <c r="KX16" s="35">
        <v>0</v>
      </c>
      <c r="KY16" s="35">
        <v>0</v>
      </c>
      <c r="KZ16" s="35">
        <v>0</v>
      </c>
      <c r="LA16" s="35">
        <v>0</v>
      </c>
      <c r="LB16" s="32">
        <f>KW16+KX16+KY16+KZ16+LA16</f>
        <v>2523.6200000000094</v>
      </c>
      <c r="LC16" s="86">
        <v>0</v>
      </c>
      <c r="LD16" s="86">
        <v>0</v>
      </c>
      <c r="LE16" s="36">
        <f t="shared" si="91"/>
        <v>2523.6200000000094</v>
      </c>
      <c r="LF16" s="35">
        <v>0</v>
      </c>
      <c r="LG16" s="35">
        <v>0</v>
      </c>
      <c r="LH16" s="35">
        <v>0</v>
      </c>
      <c r="LI16" s="35">
        <v>0</v>
      </c>
      <c r="LJ16" s="32">
        <f>LE16+LF16+LG16+LH16+LI16</f>
        <v>2523.6200000000094</v>
      </c>
      <c r="LK16" s="86">
        <v>0</v>
      </c>
      <c r="LL16" s="86">
        <v>0</v>
      </c>
      <c r="LM16" s="36">
        <f t="shared" si="92"/>
        <v>2523.6200000000094</v>
      </c>
      <c r="LN16" s="35">
        <v>0</v>
      </c>
      <c r="LO16" s="35">
        <v>0</v>
      </c>
      <c r="LP16" s="35">
        <v>0</v>
      </c>
      <c r="LQ16" s="35">
        <v>0</v>
      </c>
      <c r="LR16" s="32">
        <f>LM16+LN16+LO16+LP16+LQ16</f>
        <v>2523.6200000000094</v>
      </c>
      <c r="LS16" s="86">
        <v>0</v>
      </c>
      <c r="LT16" s="86">
        <v>0</v>
      </c>
      <c r="LU16" s="36">
        <f t="shared" si="93"/>
        <v>2523.6200000000094</v>
      </c>
      <c r="LV16" s="35">
        <v>0</v>
      </c>
      <c r="LW16" s="35">
        <v>0</v>
      </c>
      <c r="LX16" s="35">
        <v>0</v>
      </c>
      <c r="LY16" s="35">
        <v>0</v>
      </c>
      <c r="LZ16" s="32">
        <f>LU16+LV16+LW16+LX16+LY16</f>
        <v>2523.6200000000094</v>
      </c>
      <c r="MA16" s="86">
        <v>0</v>
      </c>
      <c r="MB16" s="86">
        <v>0</v>
      </c>
      <c r="MC16" s="36">
        <f t="shared" si="94"/>
        <v>2523.6200000000094</v>
      </c>
      <c r="MD16" s="35">
        <v>0</v>
      </c>
      <c r="ME16" s="35">
        <v>0</v>
      </c>
      <c r="MF16" s="35">
        <v>0</v>
      </c>
      <c r="MG16" s="35">
        <v>0</v>
      </c>
      <c r="MH16" s="32">
        <f>MC16+MD16+ME16+MF16+MG16</f>
        <v>2523.6200000000094</v>
      </c>
      <c r="MI16" s="86">
        <v>0</v>
      </c>
      <c r="MJ16" s="86">
        <v>0.2</v>
      </c>
      <c r="MK16" s="36">
        <f t="shared" si="95"/>
        <v>2523.8200000000093</v>
      </c>
      <c r="ML16" s="35">
        <v>0</v>
      </c>
      <c r="MM16" s="35">
        <v>0</v>
      </c>
      <c r="MN16" s="35">
        <v>0</v>
      </c>
      <c r="MO16" s="35">
        <v>0</v>
      </c>
      <c r="MP16" s="32">
        <f>MK16+ML16+MM16+MN16+MO16</f>
        <v>2523.8200000000093</v>
      </c>
      <c r="MQ16" s="86">
        <v>0</v>
      </c>
      <c r="MR16" s="86">
        <v>0</v>
      </c>
      <c r="MS16" s="36">
        <f t="shared" si="96"/>
        <v>2523.8200000000093</v>
      </c>
      <c r="MT16" s="35">
        <v>0</v>
      </c>
      <c r="MU16" s="35">
        <v>0</v>
      </c>
      <c r="MV16" s="35">
        <v>0</v>
      </c>
      <c r="MW16" s="35">
        <v>0</v>
      </c>
      <c r="MX16" s="32">
        <f>MS16+MT16+MU16+MV16+MW16</f>
        <v>2523.8200000000093</v>
      </c>
      <c r="MY16" s="86">
        <v>0</v>
      </c>
      <c r="MZ16" s="86">
        <v>0</v>
      </c>
      <c r="NA16" s="36">
        <f t="shared" si="97"/>
        <v>2523.8200000000093</v>
      </c>
      <c r="NB16" s="35">
        <v>0</v>
      </c>
      <c r="NC16" s="35">
        <v>0</v>
      </c>
      <c r="ND16" s="35">
        <v>0</v>
      </c>
      <c r="NE16" s="35">
        <v>0</v>
      </c>
      <c r="NF16" s="32">
        <f>NA16+NB16+NC16+ND16+NE16</f>
        <v>2523.8200000000093</v>
      </c>
      <c r="NG16" s="86">
        <v>0</v>
      </c>
      <c r="NH16" s="86">
        <v>0</v>
      </c>
      <c r="NI16" s="36">
        <f t="shared" si="98"/>
        <v>2523.8200000000093</v>
      </c>
      <c r="NJ16" s="35">
        <v>0</v>
      </c>
      <c r="NK16" s="35">
        <v>0</v>
      </c>
      <c r="NL16" s="35">
        <v>0</v>
      </c>
      <c r="NM16" s="35">
        <v>0</v>
      </c>
      <c r="NN16" s="32">
        <f>NI16+NJ16+NK16+NL16+NM16</f>
        <v>2523.8200000000093</v>
      </c>
      <c r="NO16" s="86">
        <v>0</v>
      </c>
      <c r="NP16" s="86">
        <v>0</v>
      </c>
      <c r="NQ16" s="36">
        <f t="shared" si="99"/>
        <v>2523.8200000000093</v>
      </c>
      <c r="NR16" s="35">
        <v>0</v>
      </c>
      <c r="NS16" s="35">
        <v>0</v>
      </c>
      <c r="NT16" s="35">
        <v>0</v>
      </c>
      <c r="NU16" s="35">
        <v>0</v>
      </c>
      <c r="NV16" s="32">
        <f>NQ16+NR16+NS16+NT16+NU16</f>
        <v>2523.8200000000093</v>
      </c>
      <c r="NW16" s="86">
        <v>0</v>
      </c>
      <c r="NX16" s="86">
        <v>0</v>
      </c>
      <c r="NY16" s="36">
        <f t="shared" si="100"/>
        <v>2523.8200000000093</v>
      </c>
      <c r="NZ16" s="35">
        <v>0</v>
      </c>
      <c r="OA16" s="35">
        <v>0</v>
      </c>
      <c r="OB16" s="35">
        <v>0</v>
      </c>
      <c r="OC16" s="35">
        <v>0</v>
      </c>
      <c r="OD16" s="32">
        <f>NY16+NZ16+OA16+OB16+OC16</f>
        <v>2523.8200000000093</v>
      </c>
      <c r="OE16" s="86">
        <v>0</v>
      </c>
      <c r="OF16" s="86">
        <v>0</v>
      </c>
      <c r="OG16" s="36">
        <f t="shared" si="101"/>
        <v>2523.8200000000093</v>
      </c>
      <c r="OH16" s="35">
        <v>0</v>
      </c>
      <c r="OI16" s="35">
        <v>0</v>
      </c>
      <c r="OJ16" s="35">
        <v>0</v>
      </c>
      <c r="OK16" s="35">
        <v>0</v>
      </c>
      <c r="OL16" s="32">
        <f>OG16+OH16+OI16+OJ16+OK16</f>
        <v>2523.8200000000093</v>
      </c>
      <c r="OM16" s="86">
        <v>0</v>
      </c>
      <c r="ON16" s="86">
        <v>0</v>
      </c>
      <c r="OO16" s="36">
        <f t="shared" si="102"/>
        <v>2523.8200000000093</v>
      </c>
      <c r="OP16" s="35">
        <v>0</v>
      </c>
      <c r="OQ16" s="35">
        <v>0</v>
      </c>
      <c r="OR16" s="35">
        <v>0</v>
      </c>
      <c r="OS16" s="35">
        <v>0</v>
      </c>
      <c r="OT16" s="32">
        <f>OO16+OP16+OQ16+OR16+OS16</f>
        <v>2523.8200000000093</v>
      </c>
      <c r="OU16" s="86">
        <v>0</v>
      </c>
      <c r="OV16" s="86">
        <v>0</v>
      </c>
      <c r="OW16" s="36">
        <f t="shared" si="103"/>
        <v>2523.8200000000093</v>
      </c>
      <c r="OX16" s="35">
        <v>0</v>
      </c>
      <c r="OY16" s="35">
        <v>0</v>
      </c>
      <c r="OZ16" s="35">
        <v>0</v>
      </c>
      <c r="PA16" s="35">
        <v>0</v>
      </c>
      <c r="PB16" s="32">
        <f>OW16+OX16+OY16+OZ16+PA16</f>
        <v>2523.8200000000093</v>
      </c>
      <c r="PC16" s="86">
        <v>0</v>
      </c>
      <c r="PD16" s="86">
        <v>0</v>
      </c>
      <c r="PE16" s="36">
        <f t="shared" si="104"/>
        <v>2523.8200000000093</v>
      </c>
      <c r="PF16" s="35">
        <v>0</v>
      </c>
      <c r="PG16" s="35">
        <v>0</v>
      </c>
      <c r="PH16" s="35">
        <v>0</v>
      </c>
      <c r="PI16" s="35">
        <v>0</v>
      </c>
      <c r="PJ16" s="32">
        <f>PE16+PF16+PG16+PH16+PI16</f>
        <v>2523.8200000000093</v>
      </c>
    </row>
    <row r="17" spans="1:426" s="96" customFormat="1" ht="24" customHeight="1" x14ac:dyDescent="0.25">
      <c r="A17" s="20" t="s">
        <v>510</v>
      </c>
      <c r="B17" s="95" t="s">
        <v>45</v>
      </c>
      <c r="C17" s="86">
        <v>50</v>
      </c>
      <c r="D17" s="86">
        <v>0</v>
      </c>
      <c r="E17" s="86">
        <v>19265.409999999876</v>
      </c>
      <c r="F17" s="26">
        <v>0</v>
      </c>
      <c r="G17" s="26">
        <v>0</v>
      </c>
      <c r="H17" s="26">
        <v>0</v>
      </c>
      <c r="I17" s="26">
        <v>0</v>
      </c>
      <c r="J17" s="32">
        <f>E17+F17+G17+H17+I17</f>
        <v>19265.409999999876</v>
      </c>
      <c r="K17" s="86">
        <v>0</v>
      </c>
      <c r="L17" s="86">
        <v>500</v>
      </c>
      <c r="M17" s="86">
        <f>E17-K17+L17</f>
        <v>19765.409999999876</v>
      </c>
      <c r="N17" s="26">
        <v>0</v>
      </c>
      <c r="O17" s="26">
        <v>0</v>
      </c>
      <c r="P17" s="26">
        <v>0</v>
      </c>
      <c r="Q17" s="26">
        <v>0</v>
      </c>
      <c r="R17" s="32">
        <f>M17+N17+O17+P17+Q17</f>
        <v>19765.409999999876</v>
      </c>
      <c r="S17" s="86">
        <v>0</v>
      </c>
      <c r="T17" s="86">
        <v>0</v>
      </c>
      <c r="U17" s="86">
        <f>M17-S17+T17</f>
        <v>19765.409999999876</v>
      </c>
      <c r="V17" s="26">
        <v>0</v>
      </c>
      <c r="W17" s="26">
        <v>0</v>
      </c>
      <c r="X17" s="26">
        <v>0</v>
      </c>
      <c r="Y17" s="26">
        <v>0</v>
      </c>
      <c r="Z17" s="32">
        <f>U17+V17+W17+X17+Y17</f>
        <v>19765.409999999876</v>
      </c>
      <c r="AA17" s="86">
        <v>0</v>
      </c>
      <c r="AB17" s="86">
        <v>0</v>
      </c>
      <c r="AC17" s="86">
        <f>U17-AA17+AB17</f>
        <v>19765.409999999876</v>
      </c>
      <c r="AD17" s="26">
        <v>0</v>
      </c>
      <c r="AE17" s="26">
        <v>0</v>
      </c>
      <c r="AF17" s="26">
        <v>0</v>
      </c>
      <c r="AG17" s="26">
        <v>0</v>
      </c>
      <c r="AH17" s="32">
        <f>AC17+AD17+AE17+AF17+AG17</f>
        <v>19765.409999999876</v>
      </c>
      <c r="AI17" s="86">
        <v>0</v>
      </c>
      <c r="AJ17" s="86">
        <v>0</v>
      </c>
      <c r="AK17" s="86">
        <f>AC17-AI17+AJ17</f>
        <v>19765.409999999876</v>
      </c>
      <c r="AL17" s="26">
        <v>0</v>
      </c>
      <c r="AM17" s="26">
        <v>0</v>
      </c>
      <c r="AN17" s="26">
        <v>0</v>
      </c>
      <c r="AO17" s="26">
        <v>0</v>
      </c>
      <c r="AP17" s="32">
        <f>AK17+AL17+AM17+AN17+AO17</f>
        <v>19765.409999999876</v>
      </c>
      <c r="AQ17" s="86">
        <v>0</v>
      </c>
      <c r="AR17" s="86">
        <v>0</v>
      </c>
      <c r="AS17" s="86">
        <f>AK17-AQ17+AR17</f>
        <v>19765.409999999876</v>
      </c>
      <c r="AT17" s="26">
        <v>0</v>
      </c>
      <c r="AU17" s="26">
        <v>0</v>
      </c>
      <c r="AV17" s="26">
        <v>0</v>
      </c>
      <c r="AW17" s="26">
        <v>0</v>
      </c>
      <c r="AX17" s="32">
        <f>AS17+AT17+AU17+AV17+AW17</f>
        <v>19765.409999999876</v>
      </c>
      <c r="AY17" s="86">
        <v>0</v>
      </c>
      <c r="AZ17" s="86">
        <v>0</v>
      </c>
      <c r="BA17" s="86">
        <f>AS17-AY17+AZ17</f>
        <v>19765.409999999876</v>
      </c>
      <c r="BB17" s="26">
        <v>0</v>
      </c>
      <c r="BC17" s="26">
        <v>0</v>
      </c>
      <c r="BD17" s="26">
        <v>0</v>
      </c>
      <c r="BE17" s="26">
        <v>0</v>
      </c>
      <c r="BF17" s="32">
        <f>BA17+BB17+BC17+BD17+BE17</f>
        <v>19765.409999999876</v>
      </c>
      <c r="BG17" s="86">
        <v>0</v>
      </c>
      <c r="BH17" s="86">
        <v>0</v>
      </c>
      <c r="BI17" s="86">
        <f>BA17-BG17+BH17</f>
        <v>19765.409999999876</v>
      </c>
      <c r="BJ17" s="26">
        <v>0</v>
      </c>
      <c r="BK17" s="26">
        <v>0</v>
      </c>
      <c r="BL17" s="26">
        <v>0</v>
      </c>
      <c r="BM17" s="26">
        <v>0</v>
      </c>
      <c r="BN17" s="32">
        <f>BI17+BJ17+BK17+BL17+BM17</f>
        <v>19765.409999999876</v>
      </c>
      <c r="BO17" s="86">
        <v>0</v>
      </c>
      <c r="BP17" s="86">
        <v>0</v>
      </c>
      <c r="BQ17" s="86">
        <f>BI17-BO17+BP17</f>
        <v>19765.409999999876</v>
      </c>
      <c r="BR17" s="26">
        <v>0</v>
      </c>
      <c r="BS17" s="26">
        <v>0</v>
      </c>
      <c r="BT17" s="26">
        <v>0</v>
      </c>
      <c r="BU17" s="26">
        <v>0</v>
      </c>
      <c r="BV17" s="32">
        <f>BQ17+BR17+BS17+BT17+BU17</f>
        <v>19765.409999999876</v>
      </c>
      <c r="BW17" s="86">
        <v>0.05</v>
      </c>
      <c r="BX17" s="86">
        <v>1453.51</v>
      </c>
      <c r="BY17" s="86">
        <f>BQ17-BW17+BX17</f>
        <v>21218.869999999875</v>
      </c>
      <c r="BZ17" s="26">
        <v>0</v>
      </c>
      <c r="CA17" s="26">
        <v>0</v>
      </c>
      <c r="CB17" s="26">
        <v>0</v>
      </c>
      <c r="CC17" s="26">
        <v>0</v>
      </c>
      <c r="CD17" s="32">
        <f>BY17+BZ17+CA17+CB17+CC17</f>
        <v>21218.869999999875</v>
      </c>
      <c r="CE17" s="86">
        <v>0</v>
      </c>
      <c r="CF17" s="86">
        <v>0</v>
      </c>
      <c r="CG17" s="86">
        <f>BY17-CE17+CF17</f>
        <v>21218.869999999875</v>
      </c>
      <c r="CH17" s="26">
        <v>0</v>
      </c>
      <c r="CI17" s="26">
        <v>0</v>
      </c>
      <c r="CJ17" s="26">
        <v>0</v>
      </c>
      <c r="CK17" s="26">
        <v>0</v>
      </c>
      <c r="CL17" s="32">
        <f>CG17+CH17+CI17+CJ17+CK17</f>
        <v>21218.869999999875</v>
      </c>
      <c r="CM17" s="86">
        <v>0</v>
      </c>
      <c r="CN17" s="86">
        <v>0</v>
      </c>
      <c r="CO17" s="86">
        <f>CG17-CM17+CN17</f>
        <v>21218.869999999875</v>
      </c>
      <c r="CP17" s="26">
        <v>0</v>
      </c>
      <c r="CQ17" s="26">
        <v>0</v>
      </c>
      <c r="CR17" s="26">
        <v>0</v>
      </c>
      <c r="CS17" s="26">
        <v>0</v>
      </c>
      <c r="CT17" s="32">
        <f>CO17+CP17+CQ17+CR17+CS17</f>
        <v>21218.869999999875</v>
      </c>
      <c r="CU17" s="86">
        <v>0</v>
      </c>
      <c r="CV17" s="86">
        <v>0</v>
      </c>
      <c r="CW17" s="86">
        <f>CO17-CU17+CV17</f>
        <v>21218.869999999875</v>
      </c>
      <c r="CX17" s="35">
        <v>0</v>
      </c>
      <c r="CY17" s="35">
        <v>0</v>
      </c>
      <c r="CZ17" s="35">
        <v>0</v>
      </c>
      <c r="DA17" s="35">
        <v>0</v>
      </c>
      <c r="DB17" s="32">
        <f>CW17+CX17+CY17+CZ17+DA17</f>
        <v>21218.869999999875</v>
      </c>
      <c r="DC17" s="86">
        <v>0</v>
      </c>
      <c r="DD17" s="86">
        <v>0</v>
      </c>
      <c r="DE17" s="86">
        <f>CW17-DC17+DD17</f>
        <v>21218.869999999875</v>
      </c>
      <c r="DF17" s="35">
        <v>0</v>
      </c>
      <c r="DG17" s="35">
        <v>0</v>
      </c>
      <c r="DH17" s="35">
        <v>0</v>
      </c>
      <c r="DI17" s="35">
        <v>0</v>
      </c>
      <c r="DJ17" s="32">
        <f>DE17+DF17+DG17+DH17+DI17</f>
        <v>21218.869999999875</v>
      </c>
      <c r="DK17" s="86">
        <v>479.01</v>
      </c>
      <c r="DL17" s="86">
        <v>1740.55</v>
      </c>
      <c r="DM17" s="86">
        <f>DE17-DK17+DL17</f>
        <v>22480.409999999876</v>
      </c>
      <c r="DN17" s="35">
        <v>0</v>
      </c>
      <c r="DO17" s="35">
        <v>0</v>
      </c>
      <c r="DP17" s="35">
        <v>-1740.55</v>
      </c>
      <c r="DQ17" s="35">
        <v>0</v>
      </c>
      <c r="DR17" s="32">
        <f>DM17+DN17+DO17+DP17+DQ17</f>
        <v>20739.859999999877</v>
      </c>
      <c r="DS17" s="86">
        <v>0</v>
      </c>
      <c r="DT17" s="86">
        <v>0</v>
      </c>
      <c r="DU17" s="86">
        <f>DM17-DS17+DT17</f>
        <v>22480.409999999876</v>
      </c>
      <c r="DV17" s="35">
        <v>0</v>
      </c>
      <c r="DW17" s="35">
        <v>0</v>
      </c>
      <c r="DX17" s="35">
        <v>0</v>
      </c>
      <c r="DY17" s="35">
        <v>0</v>
      </c>
      <c r="DZ17" s="32">
        <f>DU17+DV17+DW17+DX17+DY17</f>
        <v>22480.409999999876</v>
      </c>
      <c r="EA17" s="86">
        <v>0</v>
      </c>
      <c r="EB17" s="86">
        <v>0</v>
      </c>
      <c r="EC17" s="86">
        <f>DU17-EA17+EB17</f>
        <v>22480.409999999876</v>
      </c>
      <c r="ED17" s="35">
        <v>0</v>
      </c>
      <c r="EE17" s="35">
        <v>0</v>
      </c>
      <c r="EF17" s="35">
        <v>0</v>
      </c>
      <c r="EG17" s="35">
        <v>0</v>
      </c>
      <c r="EH17" s="32">
        <f>EC17+ED17+EE17+EF17+EG17</f>
        <v>22480.409999999876</v>
      </c>
      <c r="EI17" s="86">
        <v>0.15</v>
      </c>
      <c r="EJ17" s="86">
        <v>5209.3100000000004</v>
      </c>
      <c r="EK17" s="86">
        <f>EC17-EI17+EJ17</f>
        <v>27689.569999999876</v>
      </c>
      <c r="EL17" s="35">
        <v>0</v>
      </c>
      <c r="EM17" s="35">
        <v>0</v>
      </c>
      <c r="EN17" s="35">
        <v>0</v>
      </c>
      <c r="EO17" s="35">
        <v>0</v>
      </c>
      <c r="EP17" s="32">
        <f>EK17+EL17+EM17+EN17+EO17</f>
        <v>27689.569999999876</v>
      </c>
      <c r="EQ17" s="86">
        <v>0</v>
      </c>
      <c r="ER17" s="86">
        <v>0</v>
      </c>
      <c r="ES17" s="86">
        <f>EK17-EQ17+ER17</f>
        <v>27689.569999999876</v>
      </c>
      <c r="ET17" s="35">
        <v>0</v>
      </c>
      <c r="EU17" s="35">
        <v>0</v>
      </c>
      <c r="EV17" s="35">
        <v>0</v>
      </c>
      <c r="EW17" s="35">
        <v>0</v>
      </c>
      <c r="EX17" s="32">
        <f>ES17+ET17+EU17+EV17+EW17</f>
        <v>27689.569999999876</v>
      </c>
      <c r="EY17" s="86">
        <v>0</v>
      </c>
      <c r="EZ17" s="86">
        <v>0</v>
      </c>
      <c r="FA17" s="86">
        <f>ES17-EY17+EZ17</f>
        <v>27689.569999999876</v>
      </c>
      <c r="FB17" s="35">
        <v>0</v>
      </c>
      <c r="FC17" s="35">
        <v>0</v>
      </c>
      <c r="FD17" s="35">
        <v>0</v>
      </c>
      <c r="FE17" s="35">
        <v>0</v>
      </c>
      <c r="FF17" s="32">
        <f>FA17+FB17+FC17+FD17+FE17</f>
        <v>27689.569999999876</v>
      </c>
      <c r="FG17" s="86">
        <v>0</v>
      </c>
      <c r="FH17" s="86">
        <v>0</v>
      </c>
      <c r="FI17" s="86">
        <f>FA17-FG17+FH17</f>
        <v>27689.569999999876</v>
      </c>
      <c r="FJ17" s="35">
        <v>0</v>
      </c>
      <c r="FK17" s="35">
        <v>0</v>
      </c>
      <c r="FL17" s="35">
        <v>0</v>
      </c>
      <c r="FM17" s="35">
        <v>0</v>
      </c>
      <c r="FN17" s="32">
        <f>FI17+FJ17+FK17+FL17+FM17</f>
        <v>27689.569999999876</v>
      </c>
      <c r="FO17" s="86">
        <v>0</v>
      </c>
      <c r="FP17" s="86">
        <v>0</v>
      </c>
      <c r="FQ17" s="86">
        <f>FI17-FO17+FP17</f>
        <v>27689.569999999876</v>
      </c>
      <c r="FR17" s="35">
        <v>0</v>
      </c>
      <c r="FS17" s="35">
        <v>0</v>
      </c>
      <c r="FT17" s="35">
        <v>0</v>
      </c>
      <c r="FU17" s="35">
        <v>0</v>
      </c>
      <c r="FV17" s="32">
        <f>FQ17+FR17+FS17+FT17+FU17</f>
        <v>27689.569999999876</v>
      </c>
      <c r="FW17" s="86">
        <v>50</v>
      </c>
      <c r="FX17" s="86">
        <v>0</v>
      </c>
      <c r="FY17" s="86">
        <f>FQ17-FW17+FX17</f>
        <v>27639.569999999876</v>
      </c>
      <c r="FZ17" s="35">
        <v>0</v>
      </c>
      <c r="GA17" s="35">
        <v>0</v>
      </c>
      <c r="GB17" s="35">
        <v>0</v>
      </c>
      <c r="GC17" s="35">
        <v>0</v>
      </c>
      <c r="GD17" s="32">
        <f>FY17+FZ17+GA17+GB17+GC17</f>
        <v>27639.569999999876</v>
      </c>
      <c r="GE17" s="86">
        <v>0</v>
      </c>
      <c r="GF17" s="86">
        <v>0</v>
      </c>
      <c r="GG17" s="86">
        <f>FY17-GE17+GF17</f>
        <v>27639.569999999876</v>
      </c>
      <c r="GH17" s="35">
        <v>0</v>
      </c>
      <c r="GI17" s="35">
        <v>0</v>
      </c>
      <c r="GJ17" s="35">
        <v>0</v>
      </c>
      <c r="GK17" s="35">
        <v>0</v>
      </c>
      <c r="GL17" s="32">
        <f>GG17+GH17+GI17+GJ17+GK17</f>
        <v>27639.569999999876</v>
      </c>
      <c r="GM17" s="86">
        <v>0</v>
      </c>
      <c r="GN17" s="86">
        <v>0</v>
      </c>
      <c r="GO17" s="86">
        <f>GG17-GM17+GN17</f>
        <v>27639.569999999876</v>
      </c>
      <c r="GP17" s="35">
        <v>0</v>
      </c>
      <c r="GQ17" s="35">
        <v>0</v>
      </c>
      <c r="GR17" s="35">
        <v>0</v>
      </c>
      <c r="GS17" s="35">
        <v>0</v>
      </c>
      <c r="GT17" s="32">
        <f>GO17+GP17+GQ17+GR17+GS17</f>
        <v>27639.569999999876</v>
      </c>
      <c r="GU17" s="86">
        <v>0</v>
      </c>
      <c r="GV17" s="86">
        <v>0</v>
      </c>
      <c r="GW17" s="86">
        <f>GO17-GU17+GV17</f>
        <v>27639.569999999876</v>
      </c>
      <c r="GX17" s="35">
        <v>0</v>
      </c>
      <c r="GY17" s="35">
        <v>0</v>
      </c>
      <c r="GZ17" s="35">
        <v>0</v>
      </c>
      <c r="HA17" s="35">
        <v>0</v>
      </c>
      <c r="HB17" s="32">
        <f>GW17+GX17+GY17+GZ17+HA17</f>
        <v>27639.569999999876</v>
      </c>
      <c r="HC17" s="86">
        <v>0</v>
      </c>
      <c r="HD17" s="86">
        <v>405.2</v>
      </c>
      <c r="HE17" s="86">
        <f>GW17-HC17+HD17</f>
        <v>28044.769999999877</v>
      </c>
      <c r="HF17" s="35">
        <v>0</v>
      </c>
      <c r="HG17" s="35">
        <v>0</v>
      </c>
      <c r="HH17" s="35">
        <v>0</v>
      </c>
      <c r="HI17" s="35">
        <v>0</v>
      </c>
      <c r="HJ17" s="32">
        <f>HE17+HF17+HG17+HH17+HI17</f>
        <v>28044.769999999877</v>
      </c>
      <c r="HK17" s="86">
        <v>0</v>
      </c>
      <c r="HL17" s="86">
        <v>0</v>
      </c>
      <c r="HM17" s="86">
        <f>HE17-HK17+HL17</f>
        <v>28044.769999999877</v>
      </c>
      <c r="HN17" s="35">
        <v>0</v>
      </c>
      <c r="HO17" s="35">
        <v>0</v>
      </c>
      <c r="HP17" s="35">
        <v>0</v>
      </c>
      <c r="HQ17" s="35">
        <v>0</v>
      </c>
      <c r="HR17" s="32">
        <f>HM17+HN17+HO17+HP17+HQ17</f>
        <v>28044.769999999877</v>
      </c>
      <c r="HS17" s="86">
        <v>0</v>
      </c>
      <c r="HT17" s="86">
        <v>0</v>
      </c>
      <c r="HU17" s="86">
        <f>HM17-HS17+HT17</f>
        <v>28044.769999999877</v>
      </c>
      <c r="HV17" s="35">
        <v>0</v>
      </c>
      <c r="HW17" s="35">
        <v>0</v>
      </c>
      <c r="HX17" s="35">
        <v>0</v>
      </c>
      <c r="HY17" s="35">
        <v>0</v>
      </c>
      <c r="HZ17" s="32">
        <f>HU17+HV17+HW17+HX17+HY17</f>
        <v>28044.769999999877</v>
      </c>
      <c r="IA17" s="86">
        <v>0</v>
      </c>
      <c r="IB17" s="86">
        <v>0</v>
      </c>
      <c r="IC17" s="86">
        <f>HU17-IA17+IB17</f>
        <v>28044.769999999877</v>
      </c>
      <c r="ID17" s="35">
        <v>0</v>
      </c>
      <c r="IE17" s="35">
        <v>0</v>
      </c>
      <c r="IF17" s="35">
        <v>0</v>
      </c>
      <c r="IG17" s="35">
        <v>0</v>
      </c>
      <c r="IH17" s="32">
        <f>IC17+ID17+IE17+IF17+IG17</f>
        <v>28044.769999999877</v>
      </c>
      <c r="II17" s="86">
        <v>0</v>
      </c>
      <c r="IJ17" s="86">
        <v>0</v>
      </c>
      <c r="IK17" s="86">
        <f>IC17-II17+IJ17</f>
        <v>28044.769999999877</v>
      </c>
      <c r="IL17" s="35">
        <v>0</v>
      </c>
      <c r="IM17" s="35">
        <v>0</v>
      </c>
      <c r="IN17" s="35">
        <v>0</v>
      </c>
      <c r="IO17" s="35">
        <v>0</v>
      </c>
      <c r="IP17" s="32">
        <f>IK17+IL17+IM17+IN17+IO17</f>
        <v>28044.769999999877</v>
      </c>
      <c r="IQ17" s="86">
        <v>0</v>
      </c>
      <c r="IR17" s="86">
        <v>0</v>
      </c>
      <c r="IS17" s="86">
        <f>IK17-IQ17+IR17</f>
        <v>28044.769999999877</v>
      </c>
      <c r="IT17" s="35">
        <v>0</v>
      </c>
      <c r="IU17" s="35">
        <v>0</v>
      </c>
      <c r="IV17" s="35">
        <v>0</v>
      </c>
      <c r="IW17" s="35">
        <v>0</v>
      </c>
      <c r="IX17" s="32">
        <f>IS17+IT17+IU17+IV17+IW17</f>
        <v>28044.769999999877</v>
      </c>
      <c r="IY17" s="86">
        <v>0</v>
      </c>
      <c r="IZ17" s="86">
        <v>0</v>
      </c>
      <c r="JA17" s="86">
        <f>IS17-IY17+IZ17</f>
        <v>28044.769999999877</v>
      </c>
      <c r="JB17" s="35">
        <v>0</v>
      </c>
      <c r="JC17" s="35">
        <v>0</v>
      </c>
      <c r="JD17" s="35">
        <v>0</v>
      </c>
      <c r="JE17" s="35">
        <v>0</v>
      </c>
      <c r="JF17" s="32">
        <f>JA17+JB17+JC17+JD17+JE17</f>
        <v>28044.769999999877</v>
      </c>
      <c r="JG17" s="86">
        <v>0</v>
      </c>
      <c r="JH17" s="86">
        <v>0</v>
      </c>
      <c r="JI17" s="86">
        <f>JA17-JG17+JH17</f>
        <v>28044.769999999877</v>
      </c>
      <c r="JJ17" s="35">
        <v>0</v>
      </c>
      <c r="JK17" s="35">
        <v>0</v>
      </c>
      <c r="JL17" s="35">
        <v>0</v>
      </c>
      <c r="JM17" s="35">
        <v>0</v>
      </c>
      <c r="JN17" s="32">
        <f>JI17+JJ17+JK17+JL17+JM17</f>
        <v>28044.769999999877</v>
      </c>
      <c r="JO17" s="86">
        <v>3680.15</v>
      </c>
      <c r="JP17" s="86">
        <v>0</v>
      </c>
      <c r="JQ17" s="86">
        <f>JI17-JO17+JP17</f>
        <v>24364.619999999875</v>
      </c>
      <c r="JR17" s="35">
        <v>0</v>
      </c>
      <c r="JS17" s="35">
        <v>0</v>
      </c>
      <c r="JT17" s="35">
        <v>0</v>
      </c>
      <c r="JU17" s="35">
        <v>0</v>
      </c>
      <c r="JV17" s="32">
        <f>JQ17+JR17+JS17+JT17+JU17</f>
        <v>24364.619999999875</v>
      </c>
      <c r="JW17" s="86">
        <v>0</v>
      </c>
      <c r="JX17" s="86">
        <v>0</v>
      </c>
      <c r="JY17" s="86">
        <f>JQ17-JW17+JX17</f>
        <v>24364.619999999875</v>
      </c>
      <c r="JZ17" s="35">
        <v>0</v>
      </c>
      <c r="KA17" s="35">
        <v>0</v>
      </c>
      <c r="KB17" s="35">
        <v>0</v>
      </c>
      <c r="KC17" s="35">
        <v>0</v>
      </c>
      <c r="KD17" s="32">
        <f>JY17+JZ17+KA17+KB17+KC17</f>
        <v>24364.619999999875</v>
      </c>
      <c r="KE17" s="86">
        <v>0</v>
      </c>
      <c r="KF17" s="86">
        <v>0</v>
      </c>
      <c r="KG17" s="86">
        <f>JY17-KE17+KF17</f>
        <v>24364.619999999875</v>
      </c>
      <c r="KH17" s="35">
        <v>0</v>
      </c>
      <c r="KI17" s="35">
        <v>0</v>
      </c>
      <c r="KJ17" s="35">
        <v>0</v>
      </c>
      <c r="KK17" s="35">
        <v>0</v>
      </c>
      <c r="KL17" s="32">
        <f>KG17+KH17+KI17+KJ17+KK17</f>
        <v>24364.619999999875</v>
      </c>
      <c r="KM17" s="86">
        <v>0</v>
      </c>
      <c r="KN17" s="86">
        <v>0</v>
      </c>
      <c r="KO17" s="86">
        <f>KG17-KM17+KN17</f>
        <v>24364.619999999875</v>
      </c>
      <c r="KP17" s="35">
        <v>0</v>
      </c>
      <c r="KQ17" s="35">
        <v>0</v>
      </c>
      <c r="KR17" s="35">
        <v>0</v>
      </c>
      <c r="KS17" s="35">
        <v>0</v>
      </c>
      <c r="KT17" s="32">
        <f>KO17+KP17+KQ17+KR17+KS17</f>
        <v>24364.619999999875</v>
      </c>
      <c r="KU17" s="86">
        <v>0</v>
      </c>
      <c r="KV17" s="86">
        <v>0</v>
      </c>
      <c r="KW17" s="86">
        <f>KO17-KU17+KV17</f>
        <v>24364.619999999875</v>
      </c>
      <c r="KX17" s="35">
        <v>0</v>
      </c>
      <c r="KY17" s="35">
        <v>0</v>
      </c>
      <c r="KZ17" s="35">
        <v>0</v>
      </c>
      <c r="LA17" s="35">
        <v>0</v>
      </c>
      <c r="LB17" s="32">
        <f>KW17+KX17+KY17+KZ17+LA17</f>
        <v>24364.619999999875</v>
      </c>
      <c r="LC17" s="86">
        <v>0</v>
      </c>
      <c r="LD17" s="86">
        <v>0</v>
      </c>
      <c r="LE17" s="86">
        <f>KW17-LC17+LD17</f>
        <v>24364.619999999875</v>
      </c>
      <c r="LF17" s="35">
        <v>0</v>
      </c>
      <c r="LG17" s="35">
        <v>0</v>
      </c>
      <c r="LH17" s="35">
        <v>0</v>
      </c>
      <c r="LI17" s="35">
        <v>0</v>
      </c>
      <c r="LJ17" s="32">
        <f>LE17+LF17+LG17+LH17+LI17</f>
        <v>24364.619999999875</v>
      </c>
      <c r="LK17" s="86">
        <v>0</v>
      </c>
      <c r="LL17" s="86">
        <v>0</v>
      </c>
      <c r="LM17" s="86">
        <f>LE17-LK17+LL17</f>
        <v>24364.619999999875</v>
      </c>
      <c r="LN17" s="35">
        <v>0</v>
      </c>
      <c r="LO17" s="35">
        <v>0</v>
      </c>
      <c r="LP17" s="35">
        <v>0</v>
      </c>
      <c r="LQ17" s="35">
        <v>0</v>
      </c>
      <c r="LR17" s="32">
        <f>LM17+LN17+LO17+LP17+LQ17</f>
        <v>24364.619999999875</v>
      </c>
      <c r="LS17" s="86">
        <v>0</v>
      </c>
      <c r="LT17" s="86">
        <v>0</v>
      </c>
      <c r="LU17" s="86">
        <f>LM17-LS17+LT17</f>
        <v>24364.619999999875</v>
      </c>
      <c r="LV17" s="35">
        <v>0</v>
      </c>
      <c r="LW17" s="35">
        <v>0</v>
      </c>
      <c r="LX17" s="35">
        <v>0</v>
      </c>
      <c r="LY17" s="35">
        <v>0</v>
      </c>
      <c r="LZ17" s="32">
        <f>LU17+LV17+LW17+LX17+LY17</f>
        <v>24364.619999999875</v>
      </c>
      <c r="MA17" s="86">
        <v>0</v>
      </c>
      <c r="MB17" s="86">
        <v>0</v>
      </c>
      <c r="MC17" s="86">
        <f>LU17-MA17+MB17</f>
        <v>24364.619999999875</v>
      </c>
      <c r="MD17" s="35">
        <v>0</v>
      </c>
      <c r="ME17" s="35">
        <v>0</v>
      </c>
      <c r="MF17" s="35">
        <v>0</v>
      </c>
      <c r="MG17" s="35">
        <v>0</v>
      </c>
      <c r="MH17" s="32">
        <f>MC17+MD17+ME17+MF17+MG17</f>
        <v>24364.619999999875</v>
      </c>
      <c r="MI17" s="86">
        <v>50</v>
      </c>
      <c r="MJ17" s="86">
        <v>0</v>
      </c>
      <c r="MK17" s="86">
        <f>MC17-MI17+MJ17</f>
        <v>24314.619999999875</v>
      </c>
      <c r="ML17" s="35">
        <v>0</v>
      </c>
      <c r="MM17" s="35">
        <v>0</v>
      </c>
      <c r="MN17" s="35">
        <v>0</v>
      </c>
      <c r="MO17" s="35">
        <v>0</v>
      </c>
      <c r="MP17" s="32">
        <f>MK17+ML17+MM17+MN17+MO17</f>
        <v>24314.619999999875</v>
      </c>
      <c r="MQ17" s="86">
        <v>19.079999999999998</v>
      </c>
      <c r="MR17" s="86">
        <f>1214.39+4709.49</f>
        <v>5923.88</v>
      </c>
      <c r="MS17" s="86">
        <f>MK17-MQ17+MR17</f>
        <v>30219.419999999875</v>
      </c>
      <c r="MT17" s="35">
        <v>0</v>
      </c>
      <c r="MU17" s="35">
        <v>-4709.49</v>
      </c>
      <c r="MV17" s="35">
        <v>0</v>
      </c>
      <c r="MW17" s="35">
        <v>0</v>
      </c>
      <c r="MX17" s="32">
        <f>MS17+MT17+MU17+MV17+MW17</f>
        <v>25509.929999999877</v>
      </c>
      <c r="MY17" s="86">
        <v>0</v>
      </c>
      <c r="MZ17" s="86">
        <v>0</v>
      </c>
      <c r="NA17" s="86">
        <f>MS17-MY17+MZ17</f>
        <v>30219.419999999875</v>
      </c>
      <c r="NB17" s="35">
        <v>0</v>
      </c>
      <c r="NC17" s="35">
        <v>0</v>
      </c>
      <c r="ND17" s="35">
        <v>0</v>
      </c>
      <c r="NE17" s="35">
        <v>0</v>
      </c>
      <c r="NF17" s="32">
        <f>NA17+NB17+NC17+ND17+NE17</f>
        <v>30219.419999999875</v>
      </c>
      <c r="NG17" s="86">
        <v>0</v>
      </c>
      <c r="NH17" s="86">
        <v>0</v>
      </c>
      <c r="NI17" s="86">
        <f>NA17-NG17+NH17</f>
        <v>30219.419999999875</v>
      </c>
      <c r="NJ17" s="35">
        <v>0</v>
      </c>
      <c r="NK17" s="35">
        <v>0</v>
      </c>
      <c r="NL17" s="35">
        <v>0</v>
      </c>
      <c r="NM17" s="35">
        <v>0</v>
      </c>
      <c r="NN17" s="32">
        <f>NI17+NJ17+NK17+NL17+NM17</f>
        <v>30219.419999999875</v>
      </c>
      <c r="NO17" s="86">
        <v>0</v>
      </c>
      <c r="NP17" s="86">
        <v>0</v>
      </c>
      <c r="NQ17" s="86">
        <f>NI17-NO17+NP17</f>
        <v>30219.419999999875</v>
      </c>
      <c r="NR17" s="35">
        <v>0</v>
      </c>
      <c r="NS17" s="35">
        <v>0</v>
      </c>
      <c r="NT17" s="35">
        <v>0</v>
      </c>
      <c r="NU17" s="35">
        <v>0</v>
      </c>
      <c r="NV17" s="32">
        <f>NQ17+NR17+NS17+NT17+NU17</f>
        <v>30219.419999999875</v>
      </c>
      <c r="NW17" s="86">
        <v>413</v>
      </c>
      <c r="NX17" s="86">
        <v>0</v>
      </c>
      <c r="NY17" s="86">
        <f>NQ17-NW17+NX17</f>
        <v>29806.419999999875</v>
      </c>
      <c r="NZ17" s="35">
        <v>0</v>
      </c>
      <c r="OA17" s="35">
        <v>0</v>
      </c>
      <c r="OB17" s="35">
        <v>0</v>
      </c>
      <c r="OC17" s="35">
        <v>0</v>
      </c>
      <c r="OD17" s="32">
        <f>NY17+NZ17+OA17+OB17+OC17</f>
        <v>29806.419999999875</v>
      </c>
      <c r="OE17" s="86">
        <v>0</v>
      </c>
      <c r="OF17" s="86">
        <v>0</v>
      </c>
      <c r="OG17" s="86">
        <f>NY17-OE17+OF17</f>
        <v>29806.419999999875</v>
      </c>
      <c r="OH17" s="35">
        <v>0</v>
      </c>
      <c r="OI17" s="35">
        <v>0</v>
      </c>
      <c r="OJ17" s="35">
        <v>0</v>
      </c>
      <c r="OK17" s="35">
        <v>0</v>
      </c>
      <c r="OL17" s="32">
        <f>OG17+OH17+OI17+OJ17+OK17</f>
        <v>29806.419999999875</v>
      </c>
      <c r="OM17" s="86">
        <v>90</v>
      </c>
      <c r="ON17" s="86">
        <v>0</v>
      </c>
      <c r="OO17" s="86">
        <f>OG17-OM17+ON17</f>
        <v>29716.419999999875</v>
      </c>
      <c r="OP17" s="35">
        <v>0</v>
      </c>
      <c r="OQ17" s="35">
        <v>0</v>
      </c>
      <c r="OR17" s="35">
        <v>0</v>
      </c>
      <c r="OS17" s="35">
        <v>0</v>
      </c>
      <c r="OT17" s="32">
        <f>OO17+OP17+OQ17+OR17+OS17</f>
        <v>29716.419999999875</v>
      </c>
      <c r="OU17" s="86">
        <v>5</v>
      </c>
      <c r="OV17" s="86">
        <v>593.45000000000005</v>
      </c>
      <c r="OW17" s="86">
        <f>OO17-OU17+OV17</f>
        <v>30304.869999999875</v>
      </c>
      <c r="OX17" s="35">
        <v>0</v>
      </c>
      <c r="OY17" s="35">
        <v>-593.45000000000005</v>
      </c>
      <c r="OZ17" s="35">
        <v>0</v>
      </c>
      <c r="PA17" s="35">
        <v>0</v>
      </c>
      <c r="PB17" s="32">
        <f>OW17+OX17+OY17+OZ17+PA17</f>
        <v>29711.419999999875</v>
      </c>
      <c r="PC17" s="86">
        <v>0</v>
      </c>
      <c r="PD17" s="86">
        <v>0</v>
      </c>
      <c r="PE17" s="86">
        <f>OW17-PC17+PD17</f>
        <v>30304.869999999875</v>
      </c>
      <c r="PF17" s="35">
        <v>0</v>
      </c>
      <c r="PG17" s="35">
        <v>0</v>
      </c>
      <c r="PH17" s="35">
        <v>0</v>
      </c>
      <c r="PI17" s="35">
        <v>0</v>
      </c>
      <c r="PJ17" s="32">
        <f>PE17+PF17+PG17+PH17+PI17</f>
        <v>30304.869999999875</v>
      </c>
    </row>
    <row r="18" spans="1:426" s="96" customFormat="1" ht="24" customHeight="1" x14ac:dyDescent="0.25">
      <c r="A18" s="20" t="s">
        <v>510</v>
      </c>
      <c r="B18" s="97" t="s">
        <v>65</v>
      </c>
      <c r="C18" s="86">
        <v>159024</v>
      </c>
      <c r="D18" s="86">
        <v>640</v>
      </c>
      <c r="E18" s="86">
        <v>1206.0999999990745</v>
      </c>
      <c r="F18" s="26">
        <v>0</v>
      </c>
      <c r="G18" s="26">
        <v>0</v>
      </c>
      <c r="H18" s="26">
        <v>0</v>
      </c>
      <c r="I18" s="26">
        <v>0</v>
      </c>
      <c r="J18" s="32">
        <f t="shared" ref="J18:J19" si="105">E18+F18+G18+H18+I18</f>
        <v>1206.0999999990745</v>
      </c>
      <c r="K18" s="86">
        <v>0.15</v>
      </c>
      <c r="L18" s="86">
        <v>3695.5</v>
      </c>
      <c r="M18" s="86">
        <f>E18-K18+L18</f>
        <v>4901.4499999990749</v>
      </c>
      <c r="N18" s="26">
        <v>0</v>
      </c>
      <c r="O18" s="26">
        <v>0</v>
      </c>
      <c r="P18" s="26">
        <v>0</v>
      </c>
      <c r="Q18" s="26">
        <v>0</v>
      </c>
      <c r="R18" s="32">
        <f t="shared" ref="R18:R19" si="106">M18+N18+O18+P18+Q18</f>
        <v>4901.4499999990749</v>
      </c>
      <c r="S18" s="86">
        <v>0</v>
      </c>
      <c r="T18" s="86">
        <v>0</v>
      </c>
      <c r="U18" s="86">
        <f>M18-S18+T18</f>
        <v>4901.4499999990749</v>
      </c>
      <c r="V18" s="26">
        <v>0</v>
      </c>
      <c r="W18" s="26">
        <v>0</v>
      </c>
      <c r="X18" s="26">
        <v>0</v>
      </c>
      <c r="Y18" s="26">
        <v>0</v>
      </c>
      <c r="Z18" s="32">
        <f t="shared" ref="Z18:Z19" si="107">U18+V18+W18+X18+Y18</f>
        <v>4901.4499999990749</v>
      </c>
      <c r="AA18" s="86">
        <v>2868.4</v>
      </c>
      <c r="AB18" s="86">
        <v>252296.49</v>
      </c>
      <c r="AC18" s="86">
        <f>U18-AA18+AB18</f>
        <v>254329.53999999908</v>
      </c>
      <c r="AD18" s="26">
        <v>0</v>
      </c>
      <c r="AE18" s="26">
        <v>0</v>
      </c>
      <c r="AF18" s="26">
        <v>0</v>
      </c>
      <c r="AG18" s="26">
        <v>0</v>
      </c>
      <c r="AH18" s="32">
        <f t="shared" ref="AH18:AH19" si="108">AC18+AD18+AE18+AF18+AG18</f>
        <v>254329.53999999908</v>
      </c>
      <c r="AI18" s="86">
        <v>0.05</v>
      </c>
      <c r="AJ18" s="86">
        <f>1293+801</f>
        <v>2094</v>
      </c>
      <c r="AK18" s="86">
        <f>AC18-AI18+AJ18</f>
        <v>256423.48999999909</v>
      </c>
      <c r="AL18" s="26">
        <v>0</v>
      </c>
      <c r="AM18" s="26">
        <v>0</v>
      </c>
      <c r="AN18" s="26">
        <v>0</v>
      </c>
      <c r="AO18" s="26">
        <v>-254000</v>
      </c>
      <c r="AP18" s="32">
        <f t="shared" ref="AP18:AP19" si="109">AK18+AL18+AM18+AN18+AO18</f>
        <v>2423.4899999990885</v>
      </c>
      <c r="AQ18" s="86">
        <v>254014</v>
      </c>
      <c r="AR18" s="86">
        <v>947.5</v>
      </c>
      <c r="AS18" s="86">
        <f>AK18-AQ18+AR18</f>
        <v>3356.9899999990885</v>
      </c>
      <c r="AT18" s="26">
        <v>0</v>
      </c>
      <c r="AU18" s="26">
        <v>0</v>
      </c>
      <c r="AV18" s="26">
        <v>0</v>
      </c>
      <c r="AW18" s="26">
        <v>0</v>
      </c>
      <c r="AX18" s="32">
        <f t="shared" ref="AX18:AX19" si="110">AS18+AT18+AU18+AV18+AW18</f>
        <v>3356.9899999990885</v>
      </c>
      <c r="AY18" s="86">
        <v>0</v>
      </c>
      <c r="AZ18" s="86">
        <v>631.5</v>
      </c>
      <c r="BA18" s="86">
        <f>AS18-AY18+AZ18</f>
        <v>3988.4899999990885</v>
      </c>
      <c r="BB18" s="26">
        <v>0</v>
      </c>
      <c r="BC18" s="26">
        <v>0</v>
      </c>
      <c r="BD18" s="26">
        <v>0</v>
      </c>
      <c r="BE18" s="26">
        <v>0</v>
      </c>
      <c r="BF18" s="32">
        <f t="shared" ref="BF18:BF19" si="111">BA18+BB18+BC18+BD18+BE18</f>
        <v>3988.4899999990885</v>
      </c>
      <c r="BG18" s="86">
        <v>0.2</v>
      </c>
      <c r="BH18" s="86">
        <v>5682.1100000000006</v>
      </c>
      <c r="BI18" s="86">
        <f>BA18-BG18+BH18</f>
        <v>9670.3999999990883</v>
      </c>
      <c r="BJ18" s="26">
        <v>0</v>
      </c>
      <c r="BK18" s="26">
        <v>0</v>
      </c>
      <c r="BL18" s="26">
        <v>0</v>
      </c>
      <c r="BM18" s="26">
        <v>0</v>
      </c>
      <c r="BN18" s="32">
        <f t="shared" ref="BN18:BN19" si="112">BI18+BJ18+BK18+BL18+BM18</f>
        <v>9670.3999999990883</v>
      </c>
      <c r="BO18" s="86">
        <v>0.15</v>
      </c>
      <c r="BP18" s="86">
        <v>3724.63</v>
      </c>
      <c r="BQ18" s="86">
        <f>BI18-BO18+BP18</f>
        <v>13394.879999999088</v>
      </c>
      <c r="BR18" s="26">
        <v>0</v>
      </c>
      <c r="BS18" s="26">
        <v>0</v>
      </c>
      <c r="BT18" s="26">
        <v>0</v>
      </c>
      <c r="BU18" s="26">
        <v>0</v>
      </c>
      <c r="BV18" s="32">
        <f t="shared" ref="BV18:BV19" si="113">BQ18+BR18+BS18+BT18+BU18</f>
        <v>13394.879999999088</v>
      </c>
      <c r="BW18" s="86">
        <v>0</v>
      </c>
      <c r="BX18" s="86">
        <v>0</v>
      </c>
      <c r="BY18" s="86">
        <f>BQ18-BW18+BX18</f>
        <v>13394.879999999088</v>
      </c>
      <c r="BZ18" s="26">
        <v>0</v>
      </c>
      <c r="CA18" s="26">
        <v>0</v>
      </c>
      <c r="CB18" s="26">
        <v>0</v>
      </c>
      <c r="CC18" s="26">
        <v>0</v>
      </c>
      <c r="CD18" s="32">
        <f t="shared" ref="CD18:CD19" si="114">BY18+BZ18+CA18+CB18+CC18</f>
        <v>13394.879999999088</v>
      </c>
      <c r="CE18" s="86">
        <v>0</v>
      </c>
      <c r="CF18" s="86">
        <v>553</v>
      </c>
      <c r="CG18" s="86">
        <f>BY18-CE18+CF18</f>
        <v>13947.879999999088</v>
      </c>
      <c r="CH18" s="26">
        <v>0</v>
      </c>
      <c r="CI18" s="26">
        <v>0</v>
      </c>
      <c r="CJ18" s="26">
        <v>5639.03</v>
      </c>
      <c r="CK18" s="26">
        <v>0</v>
      </c>
      <c r="CL18" s="32">
        <f t="shared" ref="CL18:CL19" si="115">CG18+CH18+CI18+CJ18+CK18</f>
        <v>19586.909999999087</v>
      </c>
      <c r="CM18" s="86">
        <v>26.150000000000002</v>
      </c>
      <c r="CN18" s="86">
        <v>527400.55000000005</v>
      </c>
      <c r="CO18" s="86">
        <f>CG18-CM18+CN18</f>
        <v>541322.2799999991</v>
      </c>
      <c r="CP18" s="26">
        <v>0</v>
      </c>
      <c r="CQ18" s="26">
        <v>0</v>
      </c>
      <c r="CR18" s="26">
        <v>0</v>
      </c>
      <c r="CS18" s="26">
        <v>0</v>
      </c>
      <c r="CT18" s="32">
        <f t="shared" ref="CT18:CT19" si="116">CO18+CP18+CQ18+CR18+CS18</f>
        <v>541322.2799999991</v>
      </c>
      <c r="CU18" s="86">
        <v>0.35</v>
      </c>
      <c r="CV18" s="86">
        <v>9277.16</v>
      </c>
      <c r="CW18" s="86">
        <f>CO18-CU18+CV18</f>
        <v>550599.08999999915</v>
      </c>
      <c r="CX18" s="35">
        <v>0</v>
      </c>
      <c r="CY18" s="35">
        <v>0</v>
      </c>
      <c r="CZ18" s="35">
        <v>988890.48</v>
      </c>
      <c r="DA18" s="35">
        <v>0</v>
      </c>
      <c r="DB18" s="32">
        <f>CW18+CX18+CY18+CZ18+DA18</f>
        <v>1539489.5699999991</v>
      </c>
      <c r="DC18" s="86">
        <v>541078.44999999995</v>
      </c>
      <c r="DD18" s="86">
        <v>1290929.68</v>
      </c>
      <c r="DE18" s="86">
        <f>CW18-DC18+DD18</f>
        <v>1300450.3199999991</v>
      </c>
      <c r="DF18" s="35">
        <v>0</v>
      </c>
      <c r="DG18" s="35">
        <v>0</v>
      </c>
      <c r="DH18" s="35">
        <v>1073.42</v>
      </c>
      <c r="DI18" s="35">
        <v>0</v>
      </c>
      <c r="DJ18" s="32">
        <f>DE18+DF18+DG18+DH18+DI18</f>
        <v>1301523.7399999991</v>
      </c>
      <c r="DK18" s="86">
        <v>998014.05</v>
      </c>
      <c r="DL18" s="86">
        <v>1073.42</v>
      </c>
      <c r="DM18" s="86">
        <f>DE18-DK18+DL18</f>
        <v>303509.68999999907</v>
      </c>
      <c r="DN18" s="35">
        <v>0</v>
      </c>
      <c r="DO18" s="35">
        <v>0</v>
      </c>
      <c r="DP18" s="35">
        <v>133085.37</v>
      </c>
      <c r="DQ18" s="35">
        <v>0</v>
      </c>
      <c r="DR18" s="32">
        <f>DM18+DN18+DO18+DP18+DQ18</f>
        <v>436595.05999999907</v>
      </c>
      <c r="DS18" s="86">
        <v>6.55</v>
      </c>
      <c r="DT18" s="86">
        <v>133085.37</v>
      </c>
      <c r="DU18" s="86">
        <f>DM18-DS18+DT18</f>
        <v>436588.50999999908</v>
      </c>
      <c r="DV18" s="35">
        <v>0</v>
      </c>
      <c r="DW18" s="35">
        <v>0</v>
      </c>
      <c r="DX18" s="35">
        <v>0</v>
      </c>
      <c r="DY18" s="35">
        <v>0</v>
      </c>
      <c r="DZ18" s="32">
        <f>DU18+DV18+DW18+DX18+DY18</f>
        <v>436588.50999999908</v>
      </c>
      <c r="EA18" s="86">
        <v>303014</v>
      </c>
      <c r="EB18" s="86">
        <v>0</v>
      </c>
      <c r="EC18" s="86">
        <f>DU18-EA18+EB18</f>
        <v>133574.50999999908</v>
      </c>
      <c r="ED18" s="35">
        <v>0</v>
      </c>
      <c r="EE18" s="35">
        <v>0</v>
      </c>
      <c r="EF18" s="35">
        <v>2003.13</v>
      </c>
      <c r="EG18" s="35">
        <v>0</v>
      </c>
      <c r="EH18" s="32">
        <f>EC18+ED18+EE18+EF18+EG18</f>
        <v>135577.63999999908</v>
      </c>
      <c r="EI18" s="86">
        <v>9.4</v>
      </c>
      <c r="EJ18" s="86">
        <v>9772.8799999999992</v>
      </c>
      <c r="EK18" s="86">
        <f>EC18-EI18+EJ18</f>
        <v>143337.98999999909</v>
      </c>
      <c r="EL18" s="35">
        <v>0</v>
      </c>
      <c r="EM18" s="35">
        <v>0</v>
      </c>
      <c r="EN18" s="35">
        <v>2253</v>
      </c>
      <c r="EO18" s="35">
        <v>0</v>
      </c>
      <c r="EP18" s="32">
        <f>EK18+EL18+EM18+EN18+EO18</f>
        <v>145590.98999999909</v>
      </c>
      <c r="EQ18" s="86">
        <v>135940.46</v>
      </c>
      <c r="ER18" s="86">
        <v>525913.9800000001</v>
      </c>
      <c r="ES18" s="86">
        <f>EK18-EQ18+ER18</f>
        <v>533311.50999999919</v>
      </c>
      <c r="ET18" s="35">
        <v>0</v>
      </c>
      <c r="EU18" s="35">
        <v>0</v>
      </c>
      <c r="EV18" s="35">
        <v>0</v>
      </c>
      <c r="EW18" s="35">
        <v>0</v>
      </c>
      <c r="EX18" s="32">
        <f>ES18+ET18+EU18+EV18+EW18</f>
        <v>533311.50999999919</v>
      </c>
      <c r="EY18" s="86">
        <v>757.5</v>
      </c>
      <c r="EZ18" s="86">
        <v>792</v>
      </c>
      <c r="FA18" s="86">
        <f>ES18-EY18+EZ18</f>
        <v>533346.00999999919</v>
      </c>
      <c r="FB18" s="35">
        <v>0</v>
      </c>
      <c r="FC18" s="35">
        <v>0</v>
      </c>
      <c r="FD18" s="35">
        <v>0</v>
      </c>
      <c r="FE18" s="35">
        <v>-533000</v>
      </c>
      <c r="FF18" s="32">
        <f>FA18+FB18+FC18+FD18+FE18</f>
        <v>346.00999999919441</v>
      </c>
      <c r="FG18" s="86">
        <v>533014</v>
      </c>
      <c r="FH18" s="86">
        <v>217.4</v>
      </c>
      <c r="FI18" s="86">
        <f>FA18-FG18+FH18</f>
        <v>549.40999999919438</v>
      </c>
      <c r="FJ18" s="35">
        <v>0</v>
      </c>
      <c r="FK18" s="35">
        <v>0</v>
      </c>
      <c r="FL18" s="35">
        <v>0</v>
      </c>
      <c r="FM18" s="35">
        <v>0</v>
      </c>
      <c r="FN18" s="32">
        <f>FI18+FJ18+FK18+FL18+FM18</f>
        <v>549.40999999919438</v>
      </c>
      <c r="FO18" s="86">
        <v>69.55</v>
      </c>
      <c r="FP18" s="86">
        <v>1392048.56</v>
      </c>
      <c r="FQ18" s="86">
        <f>FI18-FO18+FP18</f>
        <v>1392528.4199999992</v>
      </c>
      <c r="FR18" s="35">
        <v>0</v>
      </c>
      <c r="FS18" s="35">
        <v>0</v>
      </c>
      <c r="FT18" s="35">
        <v>0</v>
      </c>
      <c r="FU18" s="35">
        <v>0</v>
      </c>
      <c r="FV18" s="32">
        <f>FQ18+FR18+FS18+FT18+FU18</f>
        <v>1392528.4199999992</v>
      </c>
      <c r="FW18" s="86">
        <v>30.25</v>
      </c>
      <c r="FX18" s="86">
        <v>407219.76</v>
      </c>
      <c r="FY18" s="86">
        <f>FQ18-FW18+FX18</f>
        <v>1799717.9299999992</v>
      </c>
      <c r="FZ18" s="35">
        <v>0</v>
      </c>
      <c r="GA18" s="35">
        <v>0</v>
      </c>
      <c r="GB18" s="35">
        <v>0</v>
      </c>
      <c r="GC18" s="35">
        <v>0</v>
      </c>
      <c r="GD18" s="32">
        <f>FY18+FZ18+GA18+GB18+GC18</f>
        <v>1799717.9299999992</v>
      </c>
      <c r="GE18" s="86">
        <v>0</v>
      </c>
      <c r="GF18" s="86">
        <v>0</v>
      </c>
      <c r="GG18" s="86">
        <f>FY18-GE18+GF18</f>
        <v>1799717.9299999992</v>
      </c>
      <c r="GH18" s="35">
        <v>0</v>
      </c>
      <c r="GI18" s="35">
        <v>0</v>
      </c>
      <c r="GJ18" s="35">
        <v>0</v>
      </c>
      <c r="GK18" s="35">
        <v>-1797000</v>
      </c>
      <c r="GL18" s="32">
        <f>GG18+GH18+GI18+GJ18+GK18</f>
        <v>2717.9299999992363</v>
      </c>
      <c r="GM18" s="86">
        <v>1797770.55</v>
      </c>
      <c r="GN18" s="86">
        <v>1034.0999999999999</v>
      </c>
      <c r="GO18" s="86">
        <f>GG18-GM18+GN18</f>
        <v>2981.4799999991897</v>
      </c>
      <c r="GP18" s="35">
        <v>0</v>
      </c>
      <c r="GQ18" s="35">
        <v>0</v>
      </c>
      <c r="GR18" s="35">
        <v>0</v>
      </c>
      <c r="GS18" s="35">
        <v>0</v>
      </c>
      <c r="GT18" s="32">
        <f>GO18+GP18+GQ18+GR18+GS18</f>
        <v>2981.4799999991897</v>
      </c>
      <c r="GU18" s="86">
        <v>0</v>
      </c>
      <c r="GV18" s="86">
        <v>0</v>
      </c>
      <c r="GW18" s="86">
        <f>GO18-GU18+GV18</f>
        <v>2981.4799999991897</v>
      </c>
      <c r="GX18" s="35">
        <v>0</v>
      </c>
      <c r="GY18" s="35">
        <v>0</v>
      </c>
      <c r="GZ18" s="35">
        <v>0</v>
      </c>
      <c r="HA18" s="35">
        <v>0</v>
      </c>
      <c r="HB18" s="32">
        <f>GW18+GX18+GY18+GZ18+HA18</f>
        <v>2981.4799999991897</v>
      </c>
      <c r="HC18" s="86">
        <v>0.15</v>
      </c>
      <c r="HD18" s="86">
        <v>3623.86</v>
      </c>
      <c r="HE18" s="86">
        <f>GW18-HC18+HD18</f>
        <v>6605.1899999991892</v>
      </c>
      <c r="HF18" s="35">
        <v>0</v>
      </c>
      <c r="HG18" s="35">
        <v>0</v>
      </c>
      <c r="HH18" s="35">
        <v>0</v>
      </c>
      <c r="HI18" s="35">
        <v>0</v>
      </c>
      <c r="HJ18" s="32">
        <f>HE18+HF18+HG18+HH18+HI18</f>
        <v>6605.1899999991892</v>
      </c>
      <c r="HK18" s="86">
        <v>3379.99</v>
      </c>
      <c r="HL18" s="86">
        <v>1166.1399999999999</v>
      </c>
      <c r="HM18" s="86">
        <f>HE18-HK18+HL18</f>
        <v>4391.3399999991889</v>
      </c>
      <c r="HN18" s="35">
        <v>0</v>
      </c>
      <c r="HO18" s="35">
        <v>0</v>
      </c>
      <c r="HP18" s="35">
        <v>0</v>
      </c>
      <c r="HQ18" s="35">
        <v>0</v>
      </c>
      <c r="HR18" s="32">
        <f>HM18+HN18+HO18+HP18+HQ18</f>
        <v>4391.3399999991889</v>
      </c>
      <c r="HS18" s="86">
        <v>0</v>
      </c>
      <c r="HT18" s="86">
        <v>700</v>
      </c>
      <c r="HU18" s="86">
        <f>HM18-HS18+HT18</f>
        <v>5091.3399999991889</v>
      </c>
      <c r="HV18" s="35">
        <v>0</v>
      </c>
      <c r="HW18" s="35">
        <v>0</v>
      </c>
      <c r="HX18" s="35">
        <v>0</v>
      </c>
      <c r="HY18" s="35">
        <v>0</v>
      </c>
      <c r="HZ18" s="32">
        <f>HU18+HV18+HW18+HX18+HY18</f>
        <v>5091.3399999991889</v>
      </c>
      <c r="IA18" s="86">
        <v>0</v>
      </c>
      <c r="IB18" s="86">
        <v>0</v>
      </c>
      <c r="IC18" s="86">
        <f>HU18-IA18+IB18</f>
        <v>5091.3399999991889</v>
      </c>
      <c r="ID18" s="35">
        <v>0</v>
      </c>
      <c r="IE18" s="35">
        <v>0</v>
      </c>
      <c r="IF18" s="35">
        <v>0</v>
      </c>
      <c r="IG18" s="35">
        <v>0</v>
      </c>
      <c r="IH18" s="32">
        <f>IC18+ID18+IE18+IF18+IG18</f>
        <v>5091.3399999991889</v>
      </c>
      <c r="II18" s="86">
        <v>0</v>
      </c>
      <c r="IJ18" s="86">
        <v>573.75</v>
      </c>
      <c r="IK18" s="86">
        <f>IC18-II18+IJ18</f>
        <v>5665.0899999991889</v>
      </c>
      <c r="IL18" s="35">
        <v>0</v>
      </c>
      <c r="IM18" s="35">
        <v>0</v>
      </c>
      <c r="IN18" s="35">
        <v>0</v>
      </c>
      <c r="IO18" s="35">
        <v>0</v>
      </c>
      <c r="IP18" s="32">
        <f>IK18+IL18+IM18+IN18+IO18</f>
        <v>5665.0899999991889</v>
      </c>
      <c r="IQ18" s="86">
        <v>0</v>
      </c>
      <c r="IR18" s="86">
        <v>37.5</v>
      </c>
      <c r="IS18" s="86">
        <f>IK18-IQ18+IR18</f>
        <v>5702.5899999991889</v>
      </c>
      <c r="IT18" s="35">
        <v>0</v>
      </c>
      <c r="IU18" s="35">
        <v>0</v>
      </c>
      <c r="IV18" s="35">
        <v>0</v>
      </c>
      <c r="IW18" s="35">
        <v>0</v>
      </c>
      <c r="IX18" s="32">
        <f>IS18+IT18+IU18+IV18+IW18</f>
        <v>5702.5899999991889</v>
      </c>
      <c r="IY18" s="86">
        <v>0</v>
      </c>
      <c r="IZ18" s="86">
        <v>330.42</v>
      </c>
      <c r="JA18" s="86">
        <f>IS18-IY18+IZ18</f>
        <v>6033.0099999991889</v>
      </c>
      <c r="JB18" s="35">
        <v>0</v>
      </c>
      <c r="JC18" s="35">
        <v>0</v>
      </c>
      <c r="JD18" s="35">
        <v>0</v>
      </c>
      <c r="JE18" s="35">
        <v>0</v>
      </c>
      <c r="JF18" s="32">
        <f>JA18+JB18+JC18+JD18+JE18</f>
        <v>6033.0099999991889</v>
      </c>
      <c r="JG18" s="86">
        <v>0.1</v>
      </c>
      <c r="JH18" s="86">
        <v>2981.77</v>
      </c>
      <c r="JI18" s="86">
        <f>JA18-JG18+JH18</f>
        <v>9014.679999999189</v>
      </c>
      <c r="JJ18" s="35">
        <v>0</v>
      </c>
      <c r="JK18" s="35">
        <v>0</v>
      </c>
      <c r="JL18" s="35">
        <v>0</v>
      </c>
      <c r="JM18" s="35">
        <v>0</v>
      </c>
      <c r="JN18" s="32">
        <f>JI18+JJ18+JK18+JL18+JM18</f>
        <v>9014.679999999189</v>
      </c>
      <c r="JO18" s="86">
        <v>0.05</v>
      </c>
      <c r="JP18" s="86">
        <v>1137.71</v>
      </c>
      <c r="JQ18" s="86">
        <f>JI18-JO18+JP18</f>
        <v>10152.339999999189</v>
      </c>
      <c r="JR18" s="35">
        <v>0</v>
      </c>
      <c r="JS18" s="35">
        <v>0</v>
      </c>
      <c r="JT18" s="35">
        <v>0</v>
      </c>
      <c r="JU18" s="35">
        <v>0</v>
      </c>
      <c r="JV18" s="32">
        <f>JQ18+JR18+JS18+JT18+JU18</f>
        <v>10152.339999999189</v>
      </c>
      <c r="JW18" s="86">
        <v>0</v>
      </c>
      <c r="JX18" s="86">
        <v>305.60000000000002</v>
      </c>
      <c r="JY18" s="86">
        <f>JQ18-JW18+JX18</f>
        <v>10457.939999999189</v>
      </c>
      <c r="JZ18" s="35">
        <v>0</v>
      </c>
      <c r="KA18" s="35">
        <v>0</v>
      </c>
      <c r="KB18" s="35">
        <v>0</v>
      </c>
      <c r="KC18" s="35">
        <v>0</v>
      </c>
      <c r="KD18" s="32">
        <f>JY18+JZ18+KA18+KB18+KC18</f>
        <v>10457.939999999189</v>
      </c>
      <c r="KE18" s="86">
        <v>0</v>
      </c>
      <c r="KF18" s="86">
        <v>651.79999999999995</v>
      </c>
      <c r="KG18" s="86">
        <f>JY18-KE18+KF18</f>
        <v>11109.739999999189</v>
      </c>
      <c r="KH18" s="35">
        <v>0</v>
      </c>
      <c r="KI18" s="35">
        <v>0</v>
      </c>
      <c r="KJ18" s="35">
        <v>0</v>
      </c>
      <c r="KK18" s="35">
        <v>0</v>
      </c>
      <c r="KL18" s="32">
        <f>KG18+KH18+KI18+KJ18+KK18</f>
        <v>11109.739999999189</v>
      </c>
      <c r="KM18" s="86">
        <v>0</v>
      </c>
      <c r="KN18" s="86">
        <v>465.72</v>
      </c>
      <c r="KO18" s="86">
        <f>KG18-KM18+KN18</f>
        <v>11575.459999999188</v>
      </c>
      <c r="KP18" s="35">
        <v>0</v>
      </c>
      <c r="KQ18" s="35">
        <v>0</v>
      </c>
      <c r="KR18" s="35">
        <v>0</v>
      </c>
      <c r="KS18" s="35">
        <v>0</v>
      </c>
      <c r="KT18" s="32">
        <f>KO18+KP18+KQ18+KR18+KS18</f>
        <v>11575.459999999188</v>
      </c>
      <c r="KU18" s="86">
        <v>0</v>
      </c>
      <c r="KV18" s="86">
        <v>0</v>
      </c>
      <c r="KW18" s="86">
        <f>KO18-KU18+KV18</f>
        <v>11575.459999999188</v>
      </c>
      <c r="KX18" s="35">
        <v>0</v>
      </c>
      <c r="KY18" s="35">
        <v>0</v>
      </c>
      <c r="KZ18" s="35">
        <v>0</v>
      </c>
      <c r="LA18" s="35">
        <v>0</v>
      </c>
      <c r="LB18" s="32">
        <f>KW18+KX18+KY18+KZ18+LA18</f>
        <v>11575.459999999188</v>
      </c>
      <c r="LC18" s="86">
        <v>0</v>
      </c>
      <c r="LD18" s="86">
        <v>0</v>
      </c>
      <c r="LE18" s="86">
        <f>KW18-LC18+LD18</f>
        <v>11575.459999999188</v>
      </c>
      <c r="LF18" s="35">
        <v>0</v>
      </c>
      <c r="LG18" s="35">
        <v>0</v>
      </c>
      <c r="LH18" s="35">
        <v>0</v>
      </c>
      <c r="LI18" s="35">
        <v>0</v>
      </c>
      <c r="LJ18" s="32">
        <f>LE18+LF18+LG18+LH18+LI18</f>
        <v>11575.459999999188</v>
      </c>
      <c r="LK18" s="86">
        <v>0</v>
      </c>
      <c r="LL18" s="86">
        <v>0</v>
      </c>
      <c r="LM18" s="86">
        <f>LE18-LK18+LL18</f>
        <v>11575.459999999188</v>
      </c>
      <c r="LN18" s="35">
        <v>0</v>
      </c>
      <c r="LO18" s="35">
        <v>0</v>
      </c>
      <c r="LP18" s="35">
        <v>0</v>
      </c>
      <c r="LQ18" s="35">
        <v>0</v>
      </c>
      <c r="LR18" s="32">
        <f>LM18+LN18+LO18+LP18+LQ18</f>
        <v>11575.459999999188</v>
      </c>
      <c r="LS18" s="86">
        <v>0</v>
      </c>
      <c r="LT18" s="86">
        <v>0</v>
      </c>
      <c r="LU18" s="86">
        <f>LM18-LS18+LT18</f>
        <v>11575.459999999188</v>
      </c>
      <c r="LV18" s="35">
        <v>0</v>
      </c>
      <c r="LW18" s="35">
        <v>0</v>
      </c>
      <c r="LX18" s="35">
        <v>0</v>
      </c>
      <c r="LY18" s="35">
        <v>0</v>
      </c>
      <c r="LZ18" s="32">
        <f>LU18+LV18+LW18+LX18+LY18</f>
        <v>11575.459999999188</v>
      </c>
      <c r="MA18" s="86">
        <v>0</v>
      </c>
      <c r="MB18" s="86">
        <v>0</v>
      </c>
      <c r="MC18" s="86">
        <f>LU18-MA18+MB18</f>
        <v>11575.459999999188</v>
      </c>
      <c r="MD18" s="35">
        <v>0</v>
      </c>
      <c r="ME18" s="35">
        <v>0</v>
      </c>
      <c r="MF18" s="35">
        <v>0</v>
      </c>
      <c r="MG18" s="35">
        <v>0</v>
      </c>
      <c r="MH18" s="32">
        <f>MC18+MD18+ME18+MF18+MG18</f>
        <v>11575.459999999188</v>
      </c>
      <c r="MI18" s="86">
        <v>10.5</v>
      </c>
      <c r="MJ18" s="86">
        <v>11206</v>
      </c>
      <c r="MK18" s="86">
        <f>MC18-MI18+MJ18</f>
        <v>22770.959999999188</v>
      </c>
      <c r="ML18" s="35">
        <v>0</v>
      </c>
      <c r="MM18" s="35">
        <v>0</v>
      </c>
      <c r="MN18" s="35">
        <v>0</v>
      </c>
      <c r="MO18" s="35">
        <v>0</v>
      </c>
      <c r="MP18" s="32">
        <f>MK18+ML18+MM18+MN18+MO18</f>
        <v>22770.959999999188</v>
      </c>
      <c r="MQ18" s="86">
        <v>0</v>
      </c>
      <c r="MR18" s="86">
        <v>0</v>
      </c>
      <c r="MS18" s="86">
        <f>MK18-MQ18+MR18</f>
        <v>22770.959999999188</v>
      </c>
      <c r="MT18" s="35">
        <v>0</v>
      </c>
      <c r="MU18" s="35">
        <v>0</v>
      </c>
      <c r="MV18" s="35">
        <v>0</v>
      </c>
      <c r="MW18" s="35">
        <v>0</v>
      </c>
      <c r="MX18" s="32">
        <f>MS18+MT18+MU18+MV18+MW18</f>
        <v>22770.959999999188</v>
      </c>
      <c r="MY18" s="86">
        <v>0.05</v>
      </c>
      <c r="MZ18" s="86">
        <v>1263.55</v>
      </c>
      <c r="NA18" s="86">
        <f>MS18-MY18+MZ18</f>
        <v>24034.459999999188</v>
      </c>
      <c r="NB18" s="35">
        <v>0</v>
      </c>
      <c r="NC18" s="35">
        <v>0</v>
      </c>
      <c r="ND18" s="35">
        <v>0</v>
      </c>
      <c r="NE18" s="35">
        <v>0</v>
      </c>
      <c r="NF18" s="32">
        <f>NA18+NB18+NC18+ND18+NE18</f>
        <v>24034.459999999188</v>
      </c>
      <c r="NG18" s="86">
        <v>0.1</v>
      </c>
      <c r="NH18" s="86">
        <v>2553.14</v>
      </c>
      <c r="NI18" s="86">
        <f>NA18-NG18+NH18</f>
        <v>26587.499999999189</v>
      </c>
      <c r="NJ18" s="35">
        <v>0</v>
      </c>
      <c r="NK18" s="35">
        <v>0</v>
      </c>
      <c r="NL18" s="35">
        <v>0</v>
      </c>
      <c r="NM18" s="35">
        <v>0</v>
      </c>
      <c r="NN18" s="32">
        <f>NI18+NJ18+NK18+NL18+NM18</f>
        <v>26587.499999999189</v>
      </c>
      <c r="NO18" s="86">
        <v>2757.18</v>
      </c>
      <c r="NP18" s="86">
        <v>146.4</v>
      </c>
      <c r="NQ18" s="86">
        <f>NI18-NO18+NP18</f>
        <v>23976.71999999919</v>
      </c>
      <c r="NR18" s="35">
        <v>0</v>
      </c>
      <c r="NS18" s="35">
        <v>0</v>
      </c>
      <c r="NT18" s="35">
        <v>0</v>
      </c>
      <c r="NU18" s="35">
        <v>0</v>
      </c>
      <c r="NV18" s="32">
        <f>NQ18+NR18+NS18+NT18+NU18</f>
        <v>23976.71999999919</v>
      </c>
      <c r="NW18" s="86">
        <v>0</v>
      </c>
      <c r="NX18" s="86">
        <v>0</v>
      </c>
      <c r="NY18" s="86">
        <f>NQ18-NW18+NX18</f>
        <v>23976.71999999919</v>
      </c>
      <c r="NZ18" s="35">
        <v>0</v>
      </c>
      <c r="OA18" s="35">
        <v>0</v>
      </c>
      <c r="OB18" s="35">
        <v>0</v>
      </c>
      <c r="OC18" s="35">
        <v>0</v>
      </c>
      <c r="OD18" s="32">
        <f>NY18+NZ18+OA18+OB18+OC18</f>
        <v>23976.71999999919</v>
      </c>
      <c r="OE18" s="86">
        <v>0.1</v>
      </c>
      <c r="OF18" s="86">
        <v>2652</v>
      </c>
      <c r="OG18" s="86">
        <f>NY18-OE18+OF18</f>
        <v>26628.619999999191</v>
      </c>
      <c r="OH18" s="35">
        <v>0</v>
      </c>
      <c r="OI18" s="35">
        <v>0</v>
      </c>
      <c r="OJ18" s="35">
        <v>0</v>
      </c>
      <c r="OK18" s="35">
        <v>0</v>
      </c>
      <c r="OL18" s="32">
        <f>OG18+OH18+OI18+OJ18+OK18</f>
        <v>26628.619999999191</v>
      </c>
      <c r="OM18" s="86">
        <v>2.0999999999999996</v>
      </c>
      <c r="ON18" s="86">
        <v>43561.96</v>
      </c>
      <c r="OO18" s="86">
        <f>OG18-OM18+ON18</f>
        <v>70188.479999999196</v>
      </c>
      <c r="OP18" s="35">
        <v>0</v>
      </c>
      <c r="OQ18" s="35">
        <v>0</v>
      </c>
      <c r="OR18" s="35">
        <v>0</v>
      </c>
      <c r="OS18" s="35">
        <v>0</v>
      </c>
      <c r="OT18" s="32">
        <f>OO18+OP18+OQ18+OR18+OS18</f>
        <v>70188.479999999196</v>
      </c>
      <c r="OU18" s="86">
        <v>9076.11</v>
      </c>
      <c r="OV18" s="86">
        <v>0</v>
      </c>
      <c r="OW18" s="86">
        <f>OO18-OU18+OV18</f>
        <v>61112.369999999195</v>
      </c>
      <c r="OX18" s="35">
        <v>0</v>
      </c>
      <c r="OY18" s="35">
        <v>0</v>
      </c>
      <c r="OZ18" s="35">
        <v>0</v>
      </c>
      <c r="PA18" s="35">
        <v>0</v>
      </c>
      <c r="PB18" s="32">
        <f>OW18+OX18+OY18+OZ18+PA18</f>
        <v>61112.369999999195</v>
      </c>
      <c r="PC18" s="86">
        <v>0</v>
      </c>
      <c r="PD18" s="117">
        <v>1065.7</v>
      </c>
      <c r="PE18" s="86">
        <f>OW18-PC18+PD18</f>
        <v>62178.069999999192</v>
      </c>
      <c r="PF18" s="35">
        <v>0</v>
      </c>
      <c r="PG18" s="35">
        <v>0</v>
      </c>
      <c r="PH18" s="35">
        <v>0</v>
      </c>
      <c r="PI18" s="35">
        <v>-61000</v>
      </c>
      <c r="PJ18" s="32">
        <f>PE18+PF18+PG18+PH18+PI18</f>
        <v>1178.0699999991921</v>
      </c>
    </row>
    <row r="19" spans="1:426" s="96" customFormat="1" ht="24" customHeight="1" x14ac:dyDescent="0.25">
      <c r="A19" s="20" t="s">
        <v>510</v>
      </c>
      <c r="B19" s="95" t="s">
        <v>66</v>
      </c>
      <c r="C19" s="86">
        <v>0</v>
      </c>
      <c r="D19" s="86">
        <v>4222.17</v>
      </c>
      <c r="E19" s="86">
        <v>15862.250000000051</v>
      </c>
      <c r="F19" s="26">
        <v>0</v>
      </c>
      <c r="G19" s="26">
        <v>0</v>
      </c>
      <c r="H19" s="26">
        <v>0</v>
      </c>
      <c r="I19" s="26">
        <v>0</v>
      </c>
      <c r="J19" s="32">
        <f t="shared" si="105"/>
        <v>15862.250000000051</v>
      </c>
      <c r="K19" s="86">
        <v>0</v>
      </c>
      <c r="L19" s="86">
        <v>1867</v>
      </c>
      <c r="M19" s="86">
        <f>E19-K19+L19</f>
        <v>17729.250000000051</v>
      </c>
      <c r="N19" s="26">
        <v>0</v>
      </c>
      <c r="O19" s="26">
        <v>0</v>
      </c>
      <c r="P19" s="26">
        <v>0</v>
      </c>
      <c r="Q19" s="26">
        <v>0</v>
      </c>
      <c r="R19" s="32">
        <f t="shared" si="106"/>
        <v>17729.250000000051</v>
      </c>
      <c r="S19" s="86">
        <v>0</v>
      </c>
      <c r="T19" s="86">
        <v>15168</v>
      </c>
      <c r="U19" s="86">
        <f>M19-S19+T19</f>
        <v>32897.250000000051</v>
      </c>
      <c r="V19" s="26">
        <v>0</v>
      </c>
      <c r="W19" s="26">
        <v>0</v>
      </c>
      <c r="X19" s="26">
        <v>0</v>
      </c>
      <c r="Y19" s="26">
        <v>0</v>
      </c>
      <c r="Z19" s="32">
        <f t="shared" si="107"/>
        <v>32897.250000000051</v>
      </c>
      <c r="AA19" s="86">
        <v>0</v>
      </c>
      <c r="AB19" s="86">
        <v>0</v>
      </c>
      <c r="AC19" s="86">
        <f>U19-AA19+AB19</f>
        <v>32897.250000000051</v>
      </c>
      <c r="AD19" s="26">
        <v>0</v>
      </c>
      <c r="AE19" s="26">
        <v>0</v>
      </c>
      <c r="AF19" s="26">
        <v>0</v>
      </c>
      <c r="AG19" s="26">
        <v>0</v>
      </c>
      <c r="AH19" s="32">
        <f t="shared" si="108"/>
        <v>32897.250000000051</v>
      </c>
      <c r="AI19" s="86">
        <v>0</v>
      </c>
      <c r="AJ19" s="86">
        <v>585</v>
      </c>
      <c r="AK19" s="86">
        <f>AC19-AI19+AJ19</f>
        <v>33482.250000000051</v>
      </c>
      <c r="AL19" s="26">
        <v>0</v>
      </c>
      <c r="AM19" s="26">
        <v>0</v>
      </c>
      <c r="AN19" s="26">
        <v>0</v>
      </c>
      <c r="AO19" s="26">
        <v>0</v>
      </c>
      <c r="AP19" s="32">
        <f t="shared" si="109"/>
        <v>33482.250000000051</v>
      </c>
      <c r="AQ19" s="86">
        <v>0</v>
      </c>
      <c r="AR19" s="86">
        <v>4100</v>
      </c>
      <c r="AS19" s="86">
        <f>AK19-AQ19+AR19</f>
        <v>37582.250000000051</v>
      </c>
      <c r="AT19" s="26">
        <v>0</v>
      </c>
      <c r="AU19" s="26">
        <v>0</v>
      </c>
      <c r="AV19" s="26">
        <v>0</v>
      </c>
      <c r="AW19" s="26">
        <v>0</v>
      </c>
      <c r="AX19" s="32">
        <f t="shared" si="110"/>
        <v>37582.250000000051</v>
      </c>
      <c r="AY19" s="86">
        <v>0</v>
      </c>
      <c r="AZ19" s="86">
        <v>30206</v>
      </c>
      <c r="BA19" s="86">
        <f>AS19-AY19+AZ19</f>
        <v>67788.250000000058</v>
      </c>
      <c r="BB19" s="26">
        <v>0</v>
      </c>
      <c r="BC19" s="26">
        <v>0</v>
      </c>
      <c r="BD19" s="26">
        <v>0</v>
      </c>
      <c r="BE19" s="26">
        <v>0</v>
      </c>
      <c r="BF19" s="32">
        <f t="shared" si="111"/>
        <v>67788.250000000058</v>
      </c>
      <c r="BG19" s="86">
        <v>0</v>
      </c>
      <c r="BH19" s="86">
        <v>1697</v>
      </c>
      <c r="BI19" s="86">
        <f>BA19-BG19+BH19</f>
        <v>69485.250000000058</v>
      </c>
      <c r="BJ19" s="26">
        <v>0</v>
      </c>
      <c r="BK19" s="26">
        <v>0</v>
      </c>
      <c r="BL19" s="26">
        <v>0</v>
      </c>
      <c r="BM19" s="26">
        <v>0</v>
      </c>
      <c r="BN19" s="32">
        <f t="shared" si="112"/>
        <v>69485.250000000058</v>
      </c>
      <c r="BO19" s="86">
        <v>0</v>
      </c>
      <c r="BP19" s="86">
        <v>978</v>
      </c>
      <c r="BQ19" s="86">
        <f>BI19-BO19+BP19</f>
        <v>70463.250000000058</v>
      </c>
      <c r="BR19" s="26">
        <v>0</v>
      </c>
      <c r="BS19" s="26">
        <v>0</v>
      </c>
      <c r="BT19" s="26">
        <v>0</v>
      </c>
      <c r="BU19" s="26">
        <v>0</v>
      </c>
      <c r="BV19" s="32">
        <f t="shared" si="113"/>
        <v>70463.250000000058</v>
      </c>
      <c r="BW19" s="86">
        <v>0</v>
      </c>
      <c r="BX19" s="86">
        <v>0</v>
      </c>
      <c r="BY19" s="86">
        <f>BQ19-BW19+BX19</f>
        <v>70463.250000000058</v>
      </c>
      <c r="BZ19" s="26">
        <v>0</v>
      </c>
      <c r="CA19" s="26">
        <v>0</v>
      </c>
      <c r="CB19" s="26">
        <v>0</v>
      </c>
      <c r="CC19" s="26">
        <v>0</v>
      </c>
      <c r="CD19" s="32">
        <f t="shared" si="114"/>
        <v>70463.250000000058</v>
      </c>
      <c r="CE19" s="86">
        <v>0</v>
      </c>
      <c r="CF19" s="86">
        <v>1510</v>
      </c>
      <c r="CG19" s="86">
        <f>BY19-CE19+CF19</f>
        <v>71973.250000000058</v>
      </c>
      <c r="CH19" s="26">
        <v>0</v>
      </c>
      <c r="CI19" s="26">
        <v>0</v>
      </c>
      <c r="CJ19" s="26">
        <v>0</v>
      </c>
      <c r="CK19" s="26">
        <v>0</v>
      </c>
      <c r="CL19" s="32">
        <f t="shared" si="115"/>
        <v>71973.250000000058</v>
      </c>
      <c r="CM19" s="86">
        <v>0</v>
      </c>
      <c r="CN19" s="86">
        <v>988.63</v>
      </c>
      <c r="CO19" s="86">
        <f>CG19-CM19+CN19</f>
        <v>72961.880000000063</v>
      </c>
      <c r="CP19" s="26">
        <v>0</v>
      </c>
      <c r="CQ19" s="26">
        <v>0</v>
      </c>
      <c r="CR19" s="26">
        <v>0</v>
      </c>
      <c r="CS19" s="26">
        <v>0</v>
      </c>
      <c r="CT19" s="32">
        <f t="shared" si="116"/>
        <v>72961.880000000063</v>
      </c>
      <c r="CU19" s="86">
        <v>0</v>
      </c>
      <c r="CV19" s="86">
        <v>6717.24</v>
      </c>
      <c r="CW19" s="86">
        <f>CO19-CU19+CV19</f>
        <v>79679.120000000068</v>
      </c>
      <c r="CX19" s="35">
        <v>0</v>
      </c>
      <c r="CY19" s="35">
        <v>0</v>
      </c>
      <c r="CZ19" s="35">
        <v>0</v>
      </c>
      <c r="DA19" s="35">
        <v>0</v>
      </c>
      <c r="DB19" s="32">
        <f t="shared" ref="DB19" si="117">CW19+CX19+CY19+CZ19+DA19</f>
        <v>79679.120000000068</v>
      </c>
      <c r="DC19" s="86">
        <v>0</v>
      </c>
      <c r="DD19" s="86">
        <v>8480.6</v>
      </c>
      <c r="DE19" s="86">
        <f>CW19-DC19+DD19</f>
        <v>88159.720000000074</v>
      </c>
      <c r="DF19" s="35">
        <v>0</v>
      </c>
      <c r="DG19" s="35">
        <v>0</v>
      </c>
      <c r="DH19" s="35">
        <v>0</v>
      </c>
      <c r="DI19" s="35">
        <v>0</v>
      </c>
      <c r="DJ19" s="32">
        <f t="shared" ref="DJ19" si="118">DE19+DF19+DG19+DH19+DI19</f>
        <v>88159.720000000074</v>
      </c>
      <c r="DK19" s="86">
        <v>0</v>
      </c>
      <c r="DL19" s="86">
        <v>3603</v>
      </c>
      <c r="DM19" s="86">
        <f>DE19-DK19+DL19</f>
        <v>91762.720000000074</v>
      </c>
      <c r="DN19" s="35">
        <v>0</v>
      </c>
      <c r="DO19" s="35">
        <v>0</v>
      </c>
      <c r="DP19" s="35">
        <v>0</v>
      </c>
      <c r="DQ19" s="35">
        <v>0</v>
      </c>
      <c r="DR19" s="32">
        <f t="shared" ref="DR19" si="119">DM19+DN19+DO19+DP19+DQ19</f>
        <v>91762.720000000074</v>
      </c>
      <c r="DS19" s="86">
        <v>0</v>
      </c>
      <c r="DT19" s="86">
        <v>526</v>
      </c>
      <c r="DU19" s="86">
        <f>DM19-DS19+DT19</f>
        <v>92288.720000000074</v>
      </c>
      <c r="DV19" s="35">
        <v>0</v>
      </c>
      <c r="DW19" s="35">
        <v>0</v>
      </c>
      <c r="DX19" s="35">
        <v>0</v>
      </c>
      <c r="DY19" s="35">
        <v>0</v>
      </c>
      <c r="DZ19" s="32">
        <f t="shared" ref="DZ19" si="120">DU19+DV19+DW19+DX19+DY19</f>
        <v>92288.720000000074</v>
      </c>
      <c r="EA19" s="86">
        <v>92384</v>
      </c>
      <c r="EB19" s="86">
        <v>213.03</v>
      </c>
      <c r="EC19" s="86">
        <f>DU19-EA19+EB19</f>
        <v>117.75000000007392</v>
      </c>
      <c r="ED19" s="35">
        <v>0</v>
      </c>
      <c r="EE19" s="35">
        <v>0</v>
      </c>
      <c r="EF19" s="35">
        <v>0</v>
      </c>
      <c r="EG19" s="35">
        <v>0</v>
      </c>
      <c r="EH19" s="32">
        <f t="shared" ref="EH19" si="121">EC19+ED19+EE19+EF19+EG19</f>
        <v>117.75000000007392</v>
      </c>
      <c r="EI19" s="86">
        <v>0</v>
      </c>
      <c r="EJ19" s="86">
        <v>291</v>
      </c>
      <c r="EK19" s="86">
        <f>EC19-EI19+EJ19</f>
        <v>408.7500000000739</v>
      </c>
      <c r="EL19" s="35">
        <v>0</v>
      </c>
      <c r="EM19" s="35">
        <v>0</v>
      </c>
      <c r="EN19" s="35">
        <v>0</v>
      </c>
      <c r="EO19" s="35">
        <v>0</v>
      </c>
      <c r="EP19" s="32">
        <f t="shared" ref="EP19" si="122">EK19+EL19+EM19+EN19+EO19</f>
        <v>408.7500000000739</v>
      </c>
      <c r="EQ19" s="86">
        <v>0</v>
      </c>
      <c r="ER19" s="86">
        <v>2346</v>
      </c>
      <c r="ES19" s="86">
        <f>EK19-EQ19+ER19</f>
        <v>2754.7500000000737</v>
      </c>
      <c r="ET19" s="35">
        <v>0</v>
      </c>
      <c r="EU19" s="35">
        <v>0</v>
      </c>
      <c r="EV19" s="35">
        <v>0</v>
      </c>
      <c r="EW19" s="35">
        <v>0</v>
      </c>
      <c r="EX19" s="32">
        <f t="shared" ref="EX19" si="123">ES19+ET19+EU19+EV19+EW19</f>
        <v>2754.7500000000737</v>
      </c>
      <c r="EY19" s="86">
        <v>0</v>
      </c>
      <c r="EZ19" s="86">
        <v>528</v>
      </c>
      <c r="FA19" s="86">
        <f>ES19-EY19+EZ19</f>
        <v>3282.7500000000737</v>
      </c>
      <c r="FB19" s="35">
        <v>0</v>
      </c>
      <c r="FC19" s="35">
        <v>0</v>
      </c>
      <c r="FD19" s="35">
        <v>0</v>
      </c>
      <c r="FE19" s="35">
        <v>0</v>
      </c>
      <c r="FF19" s="32">
        <f t="shared" ref="FF19" si="124">FA19+FB19+FC19+FD19+FE19</f>
        <v>3282.7500000000737</v>
      </c>
      <c r="FG19" s="86">
        <v>0</v>
      </c>
      <c r="FH19" s="86">
        <v>4276</v>
      </c>
      <c r="FI19" s="86">
        <f>FA19-FG19+FH19</f>
        <v>7558.7500000000737</v>
      </c>
      <c r="FJ19" s="35">
        <v>0</v>
      </c>
      <c r="FK19" s="35">
        <v>0</v>
      </c>
      <c r="FL19" s="35">
        <v>0</v>
      </c>
      <c r="FM19" s="35">
        <v>0</v>
      </c>
      <c r="FN19" s="32">
        <f t="shared" ref="FN19" si="125">FI19+FJ19+FK19+FL19+FM19</f>
        <v>7558.7500000000737</v>
      </c>
      <c r="FO19" s="86">
        <v>0</v>
      </c>
      <c r="FP19" s="86">
        <v>2743</v>
      </c>
      <c r="FQ19" s="86">
        <f>FI19-FO19+FP19</f>
        <v>10301.750000000073</v>
      </c>
      <c r="FR19" s="35">
        <v>0</v>
      </c>
      <c r="FS19" s="35">
        <v>0</v>
      </c>
      <c r="FT19" s="35">
        <v>0</v>
      </c>
      <c r="FU19" s="35">
        <v>0</v>
      </c>
      <c r="FV19" s="32">
        <f t="shared" ref="FV19" si="126">FQ19+FR19+FS19+FT19+FU19</f>
        <v>10301.750000000073</v>
      </c>
      <c r="FW19" s="86">
        <v>0</v>
      </c>
      <c r="FX19" s="86">
        <v>551</v>
      </c>
      <c r="FY19" s="86">
        <f>FQ19-FW19+FX19</f>
        <v>10852.750000000073</v>
      </c>
      <c r="FZ19" s="35">
        <v>0</v>
      </c>
      <c r="GA19" s="35">
        <v>0</v>
      </c>
      <c r="GB19" s="35">
        <v>0</v>
      </c>
      <c r="GC19" s="35">
        <v>0</v>
      </c>
      <c r="GD19" s="32">
        <f t="shared" ref="GD19" si="127">FY19+FZ19+GA19+GB19+GC19</f>
        <v>10852.750000000073</v>
      </c>
      <c r="GE19" s="86">
        <v>0</v>
      </c>
      <c r="GF19" s="86">
        <v>0</v>
      </c>
      <c r="GG19" s="86">
        <f>FY19-GE19+GF19</f>
        <v>10852.750000000073</v>
      </c>
      <c r="GH19" s="35">
        <v>0</v>
      </c>
      <c r="GI19" s="35">
        <v>0</v>
      </c>
      <c r="GJ19" s="35">
        <v>0</v>
      </c>
      <c r="GK19" s="35">
        <v>0</v>
      </c>
      <c r="GL19" s="32">
        <f t="shared" ref="GL19" si="128">GG19+GH19+GI19+GJ19+GK19</f>
        <v>10852.750000000073</v>
      </c>
      <c r="GM19" s="86">
        <v>0</v>
      </c>
      <c r="GN19" s="86">
        <v>130</v>
      </c>
      <c r="GO19" s="86">
        <f>GG19-GM19+GN19</f>
        <v>10982.750000000073</v>
      </c>
      <c r="GP19" s="35">
        <v>0</v>
      </c>
      <c r="GQ19" s="35">
        <v>0</v>
      </c>
      <c r="GR19" s="35">
        <v>0</v>
      </c>
      <c r="GS19" s="35">
        <v>0</v>
      </c>
      <c r="GT19" s="32">
        <f t="shared" ref="GT19" si="129">GO19+GP19+GQ19+GR19+GS19</f>
        <v>10982.750000000073</v>
      </c>
      <c r="GU19" s="86">
        <v>0</v>
      </c>
      <c r="GV19" s="86">
        <v>998</v>
      </c>
      <c r="GW19" s="86">
        <f>GO19-GU19+GV19</f>
        <v>11980.750000000073</v>
      </c>
      <c r="GX19" s="35">
        <v>0</v>
      </c>
      <c r="GY19" s="35">
        <v>0</v>
      </c>
      <c r="GZ19" s="35">
        <v>0</v>
      </c>
      <c r="HA19" s="35">
        <v>0</v>
      </c>
      <c r="HB19" s="32">
        <f t="shared" ref="HB19" si="130">GW19+GX19+GY19+GZ19+HA19</f>
        <v>11980.750000000073</v>
      </c>
      <c r="HC19" s="86">
        <v>0</v>
      </c>
      <c r="HD19" s="86">
        <v>3185</v>
      </c>
      <c r="HE19" s="86">
        <f>GW19-HC19+HD19</f>
        <v>15165.750000000073</v>
      </c>
      <c r="HF19" s="35">
        <v>0</v>
      </c>
      <c r="HG19" s="35">
        <v>0</v>
      </c>
      <c r="HH19" s="35">
        <v>0</v>
      </c>
      <c r="HI19" s="35">
        <v>0</v>
      </c>
      <c r="HJ19" s="32">
        <f t="shared" ref="HJ19" si="131">HE19+HF19+HG19+HH19+HI19</f>
        <v>15165.750000000073</v>
      </c>
      <c r="HK19" s="86">
        <v>0</v>
      </c>
      <c r="HL19" s="86">
        <v>5429</v>
      </c>
      <c r="HM19" s="86">
        <f>HE19-HK19+HL19</f>
        <v>20594.750000000073</v>
      </c>
      <c r="HN19" s="35">
        <v>0</v>
      </c>
      <c r="HO19" s="35">
        <v>0</v>
      </c>
      <c r="HP19" s="35">
        <v>0</v>
      </c>
      <c r="HQ19" s="35">
        <v>0</v>
      </c>
      <c r="HR19" s="32">
        <f t="shared" ref="HR19" si="132">HM19+HN19+HO19+HP19+HQ19</f>
        <v>20594.750000000073</v>
      </c>
      <c r="HS19" s="86">
        <v>0</v>
      </c>
      <c r="HT19" s="86">
        <v>1851</v>
      </c>
      <c r="HU19" s="86">
        <f>HM19-HS19+HT19</f>
        <v>22445.750000000073</v>
      </c>
      <c r="HV19" s="35">
        <v>0</v>
      </c>
      <c r="HW19" s="35">
        <v>0</v>
      </c>
      <c r="HX19" s="35">
        <v>0</v>
      </c>
      <c r="HY19" s="35">
        <v>0</v>
      </c>
      <c r="HZ19" s="32">
        <f t="shared" ref="HZ19" si="133">HU19+HV19+HW19+HX19+HY19</f>
        <v>22445.750000000073</v>
      </c>
      <c r="IA19" s="86">
        <v>0</v>
      </c>
      <c r="IB19" s="86">
        <v>32377</v>
      </c>
      <c r="IC19" s="86">
        <f>HU19-IA19+IB19</f>
        <v>54822.750000000073</v>
      </c>
      <c r="ID19" s="35">
        <v>0</v>
      </c>
      <c r="IE19" s="35">
        <v>0</v>
      </c>
      <c r="IF19" s="35">
        <v>0</v>
      </c>
      <c r="IG19" s="35">
        <v>0</v>
      </c>
      <c r="IH19" s="32">
        <f t="shared" ref="IH19" si="134">IC19+ID19+IE19+IF19+IG19</f>
        <v>54822.750000000073</v>
      </c>
      <c r="II19" s="86">
        <v>0</v>
      </c>
      <c r="IJ19" s="86">
        <v>917</v>
      </c>
      <c r="IK19" s="86">
        <f>IC19-II19+IJ19</f>
        <v>55739.750000000073</v>
      </c>
      <c r="IL19" s="35">
        <v>0</v>
      </c>
      <c r="IM19" s="35">
        <v>0</v>
      </c>
      <c r="IN19" s="35">
        <v>0</v>
      </c>
      <c r="IO19" s="35">
        <v>0</v>
      </c>
      <c r="IP19" s="32">
        <f t="shared" ref="IP19" si="135">IK19+IL19+IM19+IN19+IO19</f>
        <v>55739.750000000073</v>
      </c>
      <c r="IQ19" s="86">
        <v>0</v>
      </c>
      <c r="IR19" s="86">
        <v>126</v>
      </c>
      <c r="IS19" s="86">
        <f>IK19-IQ19+IR19</f>
        <v>55865.750000000073</v>
      </c>
      <c r="IT19" s="35">
        <v>0</v>
      </c>
      <c r="IU19" s="35">
        <v>0</v>
      </c>
      <c r="IV19" s="35">
        <v>0</v>
      </c>
      <c r="IW19" s="35">
        <v>0</v>
      </c>
      <c r="IX19" s="32">
        <f t="shared" ref="IX19" si="136">IS19+IT19+IU19+IV19+IW19</f>
        <v>55865.750000000073</v>
      </c>
      <c r="IY19" s="86">
        <v>0</v>
      </c>
      <c r="IZ19" s="86">
        <v>393</v>
      </c>
      <c r="JA19" s="86">
        <f>IS19-IY19+IZ19</f>
        <v>56258.750000000073</v>
      </c>
      <c r="JB19" s="35">
        <v>0</v>
      </c>
      <c r="JC19" s="35">
        <v>0</v>
      </c>
      <c r="JD19" s="35">
        <v>0</v>
      </c>
      <c r="JE19" s="35">
        <v>0</v>
      </c>
      <c r="JF19" s="32">
        <f t="shared" ref="JF19" si="137">JA19+JB19+JC19+JD19+JE19</f>
        <v>56258.750000000073</v>
      </c>
      <c r="JG19" s="86">
        <v>0</v>
      </c>
      <c r="JH19" s="86">
        <v>424</v>
      </c>
      <c r="JI19" s="86">
        <f>JA19-JG19+JH19</f>
        <v>56682.750000000073</v>
      </c>
      <c r="JJ19" s="35">
        <v>0</v>
      </c>
      <c r="JK19" s="35">
        <v>0</v>
      </c>
      <c r="JL19" s="35">
        <v>0</v>
      </c>
      <c r="JM19" s="35">
        <v>0</v>
      </c>
      <c r="JN19" s="32">
        <f t="shared" ref="JN19" si="138">JI19+JJ19+JK19+JL19+JM19</f>
        <v>56682.750000000073</v>
      </c>
      <c r="JO19" s="86">
        <v>0</v>
      </c>
      <c r="JP19" s="86">
        <v>822</v>
      </c>
      <c r="JQ19" s="86">
        <f>JI19-JO19+JP19</f>
        <v>57504.750000000073</v>
      </c>
      <c r="JR19" s="35">
        <v>0</v>
      </c>
      <c r="JS19" s="35">
        <v>0</v>
      </c>
      <c r="JT19" s="35">
        <v>0</v>
      </c>
      <c r="JU19" s="35">
        <v>0</v>
      </c>
      <c r="JV19" s="32">
        <f t="shared" ref="JV19" si="139">JQ19+JR19+JS19+JT19+JU19</f>
        <v>57504.750000000073</v>
      </c>
      <c r="JW19" s="86">
        <v>0</v>
      </c>
      <c r="JX19" s="86">
        <v>4885</v>
      </c>
      <c r="JY19" s="86">
        <f>JQ19-JW19+JX19</f>
        <v>62389.750000000073</v>
      </c>
      <c r="JZ19" s="35">
        <v>0</v>
      </c>
      <c r="KA19" s="35">
        <v>0</v>
      </c>
      <c r="KB19" s="35">
        <v>0</v>
      </c>
      <c r="KC19" s="35">
        <v>0</v>
      </c>
      <c r="KD19" s="32">
        <f t="shared" ref="KD19" si="140">JY19+JZ19+KA19+KB19+KC19</f>
        <v>62389.750000000073</v>
      </c>
      <c r="KE19" s="86">
        <v>0</v>
      </c>
      <c r="KF19" s="86">
        <v>992</v>
      </c>
      <c r="KG19" s="86">
        <f>JY19-KE19+KF19</f>
        <v>63381.750000000073</v>
      </c>
      <c r="KH19" s="35">
        <v>0</v>
      </c>
      <c r="KI19" s="35">
        <v>0</v>
      </c>
      <c r="KJ19" s="35">
        <v>0</v>
      </c>
      <c r="KK19" s="35">
        <v>0</v>
      </c>
      <c r="KL19" s="32">
        <f t="shared" ref="KL19" si="141">KG19+KH19+KI19+KJ19+KK19</f>
        <v>63381.750000000073</v>
      </c>
      <c r="KM19" s="86">
        <v>0</v>
      </c>
      <c r="KN19" s="86">
        <v>873</v>
      </c>
      <c r="KO19" s="86">
        <f>KG19-KM19+KN19</f>
        <v>64254.750000000073</v>
      </c>
      <c r="KP19" s="35">
        <v>0</v>
      </c>
      <c r="KQ19" s="35">
        <v>0</v>
      </c>
      <c r="KR19" s="35">
        <v>0</v>
      </c>
      <c r="KS19" s="35">
        <v>0</v>
      </c>
      <c r="KT19" s="32">
        <f t="shared" ref="KT19" si="142">KO19+KP19+KQ19+KR19+KS19</f>
        <v>64254.750000000073</v>
      </c>
      <c r="KU19" s="86">
        <v>0</v>
      </c>
      <c r="KV19" s="86">
        <v>2263</v>
      </c>
      <c r="KW19" s="86">
        <f>KO19-KU19+KV19</f>
        <v>66517.750000000073</v>
      </c>
      <c r="KX19" s="35">
        <v>0</v>
      </c>
      <c r="KY19" s="35">
        <v>0</v>
      </c>
      <c r="KZ19" s="35">
        <v>0</v>
      </c>
      <c r="LA19" s="35">
        <v>0</v>
      </c>
      <c r="LB19" s="32">
        <f t="shared" ref="LB19" si="143">KW19+KX19+KY19+KZ19+LA19</f>
        <v>66517.750000000073</v>
      </c>
      <c r="LC19" s="86">
        <v>66517</v>
      </c>
      <c r="LD19" s="86">
        <v>2967</v>
      </c>
      <c r="LE19" s="86">
        <f>KW19-LC19+LD19</f>
        <v>2967.7500000000728</v>
      </c>
      <c r="LF19" s="35">
        <v>0</v>
      </c>
      <c r="LG19" s="35">
        <v>0</v>
      </c>
      <c r="LH19" s="35">
        <v>0</v>
      </c>
      <c r="LI19" s="35">
        <v>0</v>
      </c>
      <c r="LJ19" s="32">
        <f t="shared" ref="LJ19" si="144">LE19+LF19+LG19+LH19+LI19</f>
        <v>2967.7500000000728</v>
      </c>
      <c r="LK19" s="86">
        <v>0</v>
      </c>
      <c r="LL19" s="86">
        <v>853</v>
      </c>
      <c r="LM19" s="86">
        <f>LE19-LK19+LL19</f>
        <v>3820.7500000000728</v>
      </c>
      <c r="LN19" s="35">
        <v>0</v>
      </c>
      <c r="LO19" s="35">
        <v>0</v>
      </c>
      <c r="LP19" s="35">
        <v>0</v>
      </c>
      <c r="LQ19" s="35">
        <v>0</v>
      </c>
      <c r="LR19" s="32">
        <f t="shared" ref="LR19" si="145">LM19+LN19+LO19+LP19+LQ19</f>
        <v>3820.7500000000728</v>
      </c>
      <c r="LS19" s="86">
        <v>0</v>
      </c>
      <c r="LT19" s="86">
        <v>3540</v>
      </c>
      <c r="LU19" s="86">
        <f>LM19-LS19+LT19</f>
        <v>7360.7500000000728</v>
      </c>
      <c r="LV19" s="35">
        <v>0</v>
      </c>
      <c r="LW19" s="35">
        <v>0</v>
      </c>
      <c r="LX19" s="35">
        <v>0</v>
      </c>
      <c r="LY19" s="35">
        <v>0</v>
      </c>
      <c r="LZ19" s="32">
        <f t="shared" ref="LZ19" si="146">LU19+LV19+LW19+LX19+LY19</f>
        <v>7360.7500000000728</v>
      </c>
      <c r="MA19" s="86">
        <v>0</v>
      </c>
      <c r="MB19" s="86">
        <v>926</v>
      </c>
      <c r="MC19" s="86">
        <f>LU19-MA19+MB19</f>
        <v>8286.7500000000728</v>
      </c>
      <c r="MD19" s="35">
        <v>0</v>
      </c>
      <c r="ME19" s="35">
        <v>0</v>
      </c>
      <c r="MF19" s="35">
        <v>0</v>
      </c>
      <c r="MG19" s="35">
        <v>0</v>
      </c>
      <c r="MH19" s="32">
        <f t="shared" ref="MH19" si="147">MC19+MD19+ME19+MF19+MG19</f>
        <v>8286.7500000000728</v>
      </c>
      <c r="MI19" s="86">
        <v>0</v>
      </c>
      <c r="MJ19" s="86">
        <v>194.3</v>
      </c>
      <c r="MK19" s="86">
        <f>MC19-MI19+MJ19</f>
        <v>8481.050000000072</v>
      </c>
      <c r="ML19" s="35">
        <v>0</v>
      </c>
      <c r="MM19" s="35">
        <v>0</v>
      </c>
      <c r="MN19" s="35">
        <v>0</v>
      </c>
      <c r="MO19" s="35">
        <v>0</v>
      </c>
      <c r="MP19" s="32">
        <f t="shared" ref="MP19" si="148">MK19+ML19+MM19+MN19+MO19</f>
        <v>8481.050000000072</v>
      </c>
      <c r="MQ19" s="86">
        <v>0</v>
      </c>
      <c r="MR19" s="86">
        <v>1411</v>
      </c>
      <c r="MS19" s="86">
        <f>MK19-MQ19+MR19</f>
        <v>9892.050000000072</v>
      </c>
      <c r="MT19" s="35">
        <v>0</v>
      </c>
      <c r="MU19" s="35">
        <v>0</v>
      </c>
      <c r="MV19" s="35">
        <v>0</v>
      </c>
      <c r="MW19" s="35">
        <v>0</v>
      </c>
      <c r="MX19" s="32">
        <f t="shared" ref="MX19" si="149">MS19+MT19+MU19+MV19+MW19</f>
        <v>9892.050000000072</v>
      </c>
      <c r="MY19" s="86">
        <v>0</v>
      </c>
      <c r="MZ19" s="86">
        <v>2316</v>
      </c>
      <c r="NA19" s="86">
        <f>MS19-MY19+MZ19</f>
        <v>12208.050000000072</v>
      </c>
      <c r="NB19" s="35">
        <v>0</v>
      </c>
      <c r="NC19" s="35">
        <v>0</v>
      </c>
      <c r="ND19" s="35">
        <v>0</v>
      </c>
      <c r="NE19" s="35">
        <v>0</v>
      </c>
      <c r="NF19" s="32">
        <f t="shared" ref="NF19" si="150">NA19+NB19+NC19+ND19+NE19</f>
        <v>12208.050000000072</v>
      </c>
      <c r="NG19" s="86">
        <v>0</v>
      </c>
      <c r="NH19" s="86">
        <v>237</v>
      </c>
      <c r="NI19" s="86">
        <f>NA19-NG19+NH19</f>
        <v>12445.050000000072</v>
      </c>
      <c r="NJ19" s="35">
        <v>0</v>
      </c>
      <c r="NK19" s="35">
        <v>0</v>
      </c>
      <c r="NL19" s="35">
        <v>0</v>
      </c>
      <c r="NM19" s="35">
        <v>0</v>
      </c>
      <c r="NN19" s="32">
        <f t="shared" ref="NN19" si="151">NI19+NJ19+NK19+NL19+NM19</f>
        <v>12445.050000000072</v>
      </c>
      <c r="NO19" s="86">
        <v>0</v>
      </c>
      <c r="NP19" s="86">
        <v>8932</v>
      </c>
      <c r="NQ19" s="86">
        <f>NI19-NO19+NP19</f>
        <v>21377.050000000072</v>
      </c>
      <c r="NR19" s="35">
        <v>0</v>
      </c>
      <c r="NS19" s="35">
        <v>0</v>
      </c>
      <c r="NT19" s="35">
        <v>0</v>
      </c>
      <c r="NU19" s="35">
        <v>0</v>
      </c>
      <c r="NV19" s="32">
        <f t="shared" ref="NV19" si="152">NQ19+NR19+NS19+NT19+NU19</f>
        <v>21377.050000000072</v>
      </c>
      <c r="NW19" s="86">
        <v>0</v>
      </c>
      <c r="NX19" s="86">
        <v>4925</v>
      </c>
      <c r="NY19" s="86">
        <f>NQ19-NW19+NX19</f>
        <v>26302.050000000072</v>
      </c>
      <c r="NZ19" s="35">
        <v>0</v>
      </c>
      <c r="OA19" s="35">
        <v>0</v>
      </c>
      <c r="OB19" s="35">
        <v>0</v>
      </c>
      <c r="OC19" s="35">
        <v>0</v>
      </c>
      <c r="OD19" s="32">
        <f t="shared" ref="OD19" si="153">NY19+NZ19+OA19+OB19+OC19</f>
        <v>26302.050000000072</v>
      </c>
      <c r="OE19" s="86">
        <v>0</v>
      </c>
      <c r="OF19" s="86">
        <v>19073</v>
      </c>
      <c r="OG19" s="86">
        <f>NY19-OE19+OF19</f>
        <v>45375.050000000076</v>
      </c>
      <c r="OH19" s="35">
        <v>0</v>
      </c>
      <c r="OI19" s="35">
        <v>0</v>
      </c>
      <c r="OJ19" s="35">
        <v>0</v>
      </c>
      <c r="OK19" s="35">
        <v>0</v>
      </c>
      <c r="OL19" s="32">
        <f t="shared" ref="OL19" si="154">OG19+OH19+OI19+OJ19+OK19</f>
        <v>45375.050000000076</v>
      </c>
      <c r="OM19" s="86">
        <v>0</v>
      </c>
      <c r="ON19" s="86">
        <v>5757</v>
      </c>
      <c r="OO19" s="86">
        <f>OG19-OM19+ON19</f>
        <v>51132.050000000076</v>
      </c>
      <c r="OP19" s="35">
        <v>0</v>
      </c>
      <c r="OQ19" s="35">
        <v>0</v>
      </c>
      <c r="OR19" s="35">
        <v>0</v>
      </c>
      <c r="OS19" s="35">
        <v>0</v>
      </c>
      <c r="OT19" s="32">
        <f t="shared" ref="OT19" si="155">OO19+OP19+OQ19+OR19+OS19</f>
        <v>51132.050000000076</v>
      </c>
      <c r="OU19" s="86">
        <v>0</v>
      </c>
      <c r="OV19" s="86">
        <v>3445</v>
      </c>
      <c r="OW19" s="86">
        <f>OO19-OU19+OV19</f>
        <v>54577.050000000076</v>
      </c>
      <c r="OX19" s="35">
        <v>0</v>
      </c>
      <c r="OY19" s="35">
        <v>0</v>
      </c>
      <c r="OZ19" s="35">
        <v>0</v>
      </c>
      <c r="PA19" s="35">
        <v>0</v>
      </c>
      <c r="PB19" s="32">
        <f t="shared" ref="PB19" si="156">OW19+OX19+OY19+OZ19+PA19</f>
        <v>54577.050000000076</v>
      </c>
      <c r="PC19" s="86">
        <v>0</v>
      </c>
      <c r="PD19" s="86">
        <v>10243</v>
      </c>
      <c r="PE19" s="86">
        <f>OW19-PC19+PD19</f>
        <v>64820.050000000076</v>
      </c>
      <c r="PF19" s="35">
        <v>0</v>
      </c>
      <c r="PG19" s="35">
        <v>0</v>
      </c>
      <c r="PH19" s="35">
        <v>0</v>
      </c>
      <c r="PI19" s="35">
        <v>0</v>
      </c>
      <c r="PJ19" s="32">
        <f t="shared" ref="PJ19" si="157">PE19+PF19+PG19+PH19+PI19</f>
        <v>64820.050000000076</v>
      </c>
    </row>
    <row r="20" spans="1:426" s="21" customFormat="1" ht="24" customHeight="1" x14ac:dyDescent="0.25">
      <c r="B20" s="98" t="s">
        <v>11</v>
      </c>
      <c r="C20" s="30">
        <f>+SUM(C8:C19)</f>
        <v>188767.07</v>
      </c>
      <c r="D20" s="30">
        <f>+SUM(D8:D19)</f>
        <v>914349.86</v>
      </c>
      <c r="E20" s="103">
        <v>1608731.359999992</v>
      </c>
      <c r="F20" s="29">
        <f t="shared" ref="F20:G20" si="158">+SUM(F8:F19)</f>
        <v>-1293</v>
      </c>
      <c r="G20" s="29">
        <f t="shared" si="158"/>
        <v>0</v>
      </c>
      <c r="H20" s="29">
        <f>+SUM(H8:H19)</f>
        <v>0</v>
      </c>
      <c r="I20" s="29">
        <f t="shared" ref="I20" si="159">+SUM(I8:I19)</f>
        <v>0</v>
      </c>
      <c r="J20" s="37">
        <f>+SUM(J8:J19)</f>
        <v>1607438.359999992</v>
      </c>
      <c r="K20" s="30">
        <f>+SUM(K8:K19)</f>
        <v>47628.110000000008</v>
      </c>
      <c r="L20" s="30">
        <f>+SUM(L8:L19)</f>
        <v>38103.689999999995</v>
      </c>
      <c r="M20" s="103">
        <f>+SUM(M8:M19)</f>
        <v>1599206.9399999916</v>
      </c>
      <c r="N20" s="29">
        <f t="shared" ref="N20:O20" si="160">+SUM(N8:N19)</f>
        <v>-1293</v>
      </c>
      <c r="O20" s="29">
        <f t="shared" si="160"/>
        <v>0</v>
      </c>
      <c r="P20" s="29">
        <f>+SUM(P8:P19)</f>
        <v>15835.25</v>
      </c>
      <c r="Q20" s="29">
        <f t="shared" ref="Q20" si="161">+SUM(Q8:Q19)</f>
        <v>0</v>
      </c>
      <c r="R20" s="37">
        <f>+SUM(R8:R19)</f>
        <v>1613749.1899999918</v>
      </c>
      <c r="S20" s="30">
        <f>+SUM(S8:S19)</f>
        <v>295476.60999999993</v>
      </c>
      <c r="T20" s="30">
        <f>+SUM(T8:T19)</f>
        <v>98474.44</v>
      </c>
      <c r="U20" s="103">
        <f>+SUM(U8:U19)</f>
        <v>1402204.7699999921</v>
      </c>
      <c r="V20" s="29">
        <f t="shared" ref="V20:W20" si="162">+SUM(V8:V19)</f>
        <v>-1293</v>
      </c>
      <c r="W20" s="29">
        <f t="shared" si="162"/>
        <v>0</v>
      </c>
      <c r="X20" s="29">
        <f>+SUM(X8:X19)</f>
        <v>204.6</v>
      </c>
      <c r="Y20" s="29">
        <f t="shared" ref="Y20" si="163">+SUM(Y8:Y19)</f>
        <v>0</v>
      </c>
      <c r="Z20" s="37">
        <f>+SUM(Z8:Z19)</f>
        <v>1401116.3699999922</v>
      </c>
      <c r="AA20" s="30">
        <f>+SUM(AA8:AA19)</f>
        <v>47905.249999999993</v>
      </c>
      <c r="AB20" s="30">
        <f>+SUM(AB8:AB19)</f>
        <v>331934.27999999997</v>
      </c>
      <c r="AC20" s="103">
        <f>+SUM(AC8:AC19)</f>
        <v>1686233.7999999921</v>
      </c>
      <c r="AD20" s="29">
        <f t="shared" ref="AD20:AE20" si="164">+SUM(AD8:AD19)</f>
        <v>-1293</v>
      </c>
      <c r="AE20" s="29">
        <f t="shared" si="164"/>
        <v>0</v>
      </c>
      <c r="AF20" s="29">
        <f>+SUM(AF8:AF19)</f>
        <v>19560.939999999999</v>
      </c>
      <c r="AG20" s="29">
        <f t="shared" ref="AG20" si="165">+SUM(AG8:AG19)</f>
        <v>0</v>
      </c>
      <c r="AH20" s="37">
        <f>+SUM(AH8:AH19)</f>
        <v>1704501.7399999921</v>
      </c>
      <c r="AI20" s="30">
        <f>+SUM(AI8:AI19)</f>
        <v>1124260.53</v>
      </c>
      <c r="AJ20" s="30">
        <f>+SUM(AJ8:AJ19)</f>
        <v>264564.01</v>
      </c>
      <c r="AK20" s="103">
        <f>+SUM(AK8:AK19)</f>
        <v>826537.27999999223</v>
      </c>
      <c r="AL20" s="29">
        <f t="shared" ref="AL20:AM20" si="166">+SUM(AL8:AL19)</f>
        <v>0</v>
      </c>
      <c r="AM20" s="29">
        <f t="shared" si="166"/>
        <v>0</v>
      </c>
      <c r="AN20" s="29">
        <f>+SUM(AN8:AN19)</f>
        <v>3658.7</v>
      </c>
      <c r="AO20" s="29">
        <f t="shared" ref="AO20" si="167">+SUM(AO8:AO19)</f>
        <v>0</v>
      </c>
      <c r="AP20" s="37">
        <f>+SUM(AP8:AP19)</f>
        <v>830195.97999999218</v>
      </c>
      <c r="AQ20" s="30">
        <f>+SUM(AQ8:AQ19)</f>
        <v>990370.76</v>
      </c>
      <c r="AR20" s="30">
        <f>+SUM(AR8:AR19)</f>
        <v>1197028.8400000001</v>
      </c>
      <c r="AS20" s="103">
        <f>+SUM(AS8:AS19)</f>
        <v>1033195.3599999924</v>
      </c>
      <c r="AT20" s="29">
        <f t="shared" ref="AT20:AU20" si="168">+SUM(AT8:AT19)</f>
        <v>0</v>
      </c>
      <c r="AU20" s="29">
        <f t="shared" si="168"/>
        <v>0</v>
      </c>
      <c r="AV20" s="29">
        <f>+SUM(AV8:AV19)</f>
        <v>0</v>
      </c>
      <c r="AW20" s="29">
        <f t="shared" ref="AW20" si="169">+SUM(AW8:AW19)</f>
        <v>0</v>
      </c>
      <c r="AX20" s="37">
        <f>+SUM(AX8:AX19)</f>
        <v>1033195.3599999924</v>
      </c>
      <c r="AY20" s="30">
        <f>+SUM(AY8:AY19)</f>
        <v>66013.030000000013</v>
      </c>
      <c r="AZ20" s="30">
        <f>+SUM(AZ8:AZ19)</f>
        <v>356853.25000000017</v>
      </c>
      <c r="BA20" s="103">
        <f>+SUM(BA8:BA19)</f>
        <v>1324035.5799999926</v>
      </c>
      <c r="BB20" s="29">
        <f t="shared" ref="BB20:BC20" si="170">+SUM(BB8:BB19)</f>
        <v>0</v>
      </c>
      <c r="BC20" s="29">
        <f t="shared" si="170"/>
        <v>0</v>
      </c>
      <c r="BD20" s="29">
        <f>+SUM(BD8:BD19)</f>
        <v>0</v>
      </c>
      <c r="BE20" s="29">
        <f t="shared" ref="BE20" si="171">+SUM(BE8:BE19)</f>
        <v>0</v>
      </c>
      <c r="BF20" s="37">
        <f>+SUM(BF8:BF19)</f>
        <v>1324035.5799999926</v>
      </c>
      <c r="BG20" s="30">
        <f>+SUM(BG8:BG19)</f>
        <v>335937.14</v>
      </c>
      <c r="BH20" s="30">
        <f>+SUM(BH8:BH19)</f>
        <v>69244.37</v>
      </c>
      <c r="BI20" s="103">
        <f>+SUM(BI8:BI19)</f>
        <v>1057342.8099999926</v>
      </c>
      <c r="BJ20" s="29">
        <f t="shared" ref="BJ20:BK20" si="172">+SUM(BJ8:BJ19)</f>
        <v>0</v>
      </c>
      <c r="BK20" s="29">
        <f t="shared" si="172"/>
        <v>0</v>
      </c>
      <c r="BL20" s="29">
        <f>+SUM(BL8:BL19)</f>
        <v>0</v>
      </c>
      <c r="BM20" s="29">
        <f t="shared" ref="BM20" si="173">+SUM(BM8:BM19)</f>
        <v>0</v>
      </c>
      <c r="BN20" s="37">
        <f>+SUM(BN8:BN19)</f>
        <v>1057342.8099999926</v>
      </c>
      <c r="BO20" s="30">
        <f>+SUM(BO8:BO19)</f>
        <v>92325.180000000008</v>
      </c>
      <c r="BP20" s="30">
        <f>+SUM(BP8:BP19)</f>
        <v>754291.66000000038</v>
      </c>
      <c r="BQ20" s="103">
        <f>+SUM(BQ8:BQ19)</f>
        <v>1719309.2899999931</v>
      </c>
      <c r="BR20" s="29">
        <f t="shared" ref="BR20:BS20" si="174">+SUM(BR8:BR19)</f>
        <v>0</v>
      </c>
      <c r="BS20" s="29">
        <f t="shared" si="174"/>
        <v>0</v>
      </c>
      <c r="BT20" s="29">
        <f>+SUM(BT8:BT19)</f>
        <v>0</v>
      </c>
      <c r="BU20" s="29">
        <f t="shared" ref="BU20" si="175">+SUM(BU8:BU19)</f>
        <v>0</v>
      </c>
      <c r="BV20" s="37">
        <f>+SUM(BV8:BV19)</f>
        <v>1719309.2899999931</v>
      </c>
      <c r="BW20" s="30">
        <f>+SUM(BW8:BW19)</f>
        <v>745628.86</v>
      </c>
      <c r="BX20" s="30">
        <f>+SUM(BX8:BX19)</f>
        <v>1975018.3</v>
      </c>
      <c r="BY20" s="103">
        <f>+SUM(BY8:BY19)</f>
        <v>2948698.7299999925</v>
      </c>
      <c r="BZ20" s="29">
        <f t="shared" ref="BZ20:CA20" si="176">+SUM(BZ8:BZ19)</f>
        <v>0</v>
      </c>
      <c r="CA20" s="29">
        <f t="shared" si="176"/>
        <v>0</v>
      </c>
      <c r="CB20" s="29">
        <f>+SUM(CB8:CB19)</f>
        <v>0</v>
      </c>
      <c r="CC20" s="29">
        <f t="shared" ref="CC20" si="177">+SUM(CC8:CC19)</f>
        <v>0</v>
      </c>
      <c r="CD20" s="37">
        <f>+SUM(CD8:CD19)</f>
        <v>2948698.7299999925</v>
      </c>
      <c r="CE20" s="30">
        <f>+SUM(CE8:CE19)</f>
        <v>1621306.8800000001</v>
      </c>
      <c r="CF20" s="30">
        <f>+SUM(CF8:CF19)</f>
        <v>138232.34000000003</v>
      </c>
      <c r="CG20" s="103">
        <f>+SUM(CG8:CG19)</f>
        <v>1465624.189999993</v>
      </c>
      <c r="CH20" s="29">
        <f t="shared" ref="CH20:CI20" si="178">+SUM(CH8:CH19)</f>
        <v>0</v>
      </c>
      <c r="CI20" s="29">
        <f t="shared" si="178"/>
        <v>0</v>
      </c>
      <c r="CJ20" s="29">
        <f>+SUM(CJ8:CJ19)</f>
        <v>5639.03</v>
      </c>
      <c r="CK20" s="29">
        <f t="shared" ref="CK20" si="179">+SUM(CK8:CK19)</f>
        <v>0</v>
      </c>
      <c r="CL20" s="37">
        <f>+SUM(CL8:CL19)</f>
        <v>1471263.2199999928</v>
      </c>
      <c r="CM20" s="30">
        <f>+SUM(CM8:CM19)</f>
        <v>20396.210000000003</v>
      </c>
      <c r="CN20" s="30">
        <f>+SUM(CN8:CN19)</f>
        <v>886575.62</v>
      </c>
      <c r="CO20" s="103">
        <f>+SUM(CO8:CO19)</f>
        <v>2331803.5999999926</v>
      </c>
      <c r="CP20" s="29">
        <f t="shared" ref="CP20:CQ20" si="180">+SUM(CP8:CP19)</f>
        <v>-939.8</v>
      </c>
      <c r="CQ20" s="29">
        <f t="shared" si="180"/>
        <v>0</v>
      </c>
      <c r="CR20" s="29">
        <f>+SUM(CR8:CR19)</f>
        <v>0</v>
      </c>
      <c r="CS20" s="29">
        <f t="shared" ref="CS20" si="181">+SUM(CS8:CS19)</f>
        <v>0</v>
      </c>
      <c r="CT20" s="37">
        <f>+SUM(CT8:CT19)</f>
        <v>2330863.7999999928</v>
      </c>
      <c r="CU20" s="30">
        <f>+SUM(CU8:CU19)</f>
        <v>481394.87999999977</v>
      </c>
      <c r="CV20" s="30">
        <f>+SUM(CV8:CV19)</f>
        <v>458407.13999999996</v>
      </c>
      <c r="CW20" s="103">
        <f>+SUM(CW8:CW19)</f>
        <v>2308815.8599999934</v>
      </c>
      <c r="CX20" s="29">
        <f t="shared" ref="CX20:CY20" si="182">+SUM(CX8:CX19)</f>
        <v>-24744.799999999999</v>
      </c>
      <c r="CY20" s="29">
        <f t="shared" si="182"/>
        <v>-26860</v>
      </c>
      <c r="CZ20" s="29">
        <f>+SUM(CZ8:CZ19)</f>
        <v>988890.48</v>
      </c>
      <c r="DA20" s="29">
        <f t="shared" ref="DA20" si="183">+SUM(DA8:DA19)</f>
        <v>0</v>
      </c>
      <c r="DB20" s="37">
        <f>+SUM(DB8:DB19)</f>
        <v>3246101.5399999935</v>
      </c>
      <c r="DC20" s="30">
        <f>+SUM(DC8:DC19)</f>
        <v>1150647.19</v>
      </c>
      <c r="DD20" s="30">
        <f>+SUM(DD8:DD19)</f>
        <v>2219675.09</v>
      </c>
      <c r="DE20" s="103">
        <f>+SUM(DE8:DE19)</f>
        <v>3377843.7599999933</v>
      </c>
      <c r="DF20" s="29">
        <f t="shared" ref="DF20:DG20" si="184">+SUM(DF8:DF19)</f>
        <v>-21805</v>
      </c>
      <c r="DG20" s="29">
        <f t="shared" si="184"/>
        <v>-26860</v>
      </c>
      <c r="DH20" s="29">
        <f>+SUM(DH8:DH19)</f>
        <v>1073.42</v>
      </c>
      <c r="DI20" s="29">
        <f t="shared" ref="DI20" si="185">+SUM(DI8:DI19)</f>
        <v>0</v>
      </c>
      <c r="DJ20" s="37">
        <f>+SUM(DJ8:DJ19)</f>
        <v>3330252.1799999932</v>
      </c>
      <c r="DK20" s="30">
        <f>+SUM(DK8:DK19)</f>
        <v>1017877.56</v>
      </c>
      <c r="DL20" s="30">
        <f>+SUM(DL8:DL19)</f>
        <v>1226454.1100000001</v>
      </c>
      <c r="DM20" s="103">
        <f>+SUM(DM8:DM19)</f>
        <v>3586420.3099999926</v>
      </c>
      <c r="DN20" s="29">
        <f t="shared" ref="DN20:DO20" si="186">+SUM(DN8:DN19)</f>
        <v>-21805</v>
      </c>
      <c r="DO20" s="29">
        <f t="shared" si="186"/>
        <v>-52500</v>
      </c>
      <c r="DP20" s="29">
        <f>+SUM(DP8:DP19)</f>
        <v>131344.82</v>
      </c>
      <c r="DQ20" s="29">
        <f t="shared" ref="DQ20" si="187">+SUM(DQ8:DQ19)</f>
        <v>0</v>
      </c>
      <c r="DR20" s="37">
        <f>+SUM(DR8:DR19)</f>
        <v>3643460.1299999929</v>
      </c>
      <c r="DS20" s="30">
        <f>+SUM(DS8:DS19)</f>
        <v>57112.55</v>
      </c>
      <c r="DT20" s="30">
        <f>+SUM(DT8:DT19)</f>
        <v>186980.48000000001</v>
      </c>
      <c r="DU20" s="103">
        <f>+SUM(DU8:DU19)</f>
        <v>3716288.2399999923</v>
      </c>
      <c r="DV20" s="29">
        <f t="shared" ref="DV20:DW20" si="188">+SUM(DV8:DV19)</f>
        <v>-21805</v>
      </c>
      <c r="DW20" s="29">
        <f t="shared" si="188"/>
        <v>-24059.7</v>
      </c>
      <c r="DX20" s="29">
        <f>+SUM(DX8:DX19)</f>
        <v>0</v>
      </c>
      <c r="DY20" s="29">
        <f t="shared" ref="DY20" si="189">+SUM(DY8:DY19)</f>
        <v>0</v>
      </c>
      <c r="DZ20" s="37">
        <f>+SUM(DZ8:DZ19)</f>
        <v>3670423.5399999921</v>
      </c>
      <c r="EA20" s="30">
        <f>+SUM(EA8:EA19)</f>
        <v>900758.80999999994</v>
      </c>
      <c r="EB20" s="30">
        <f>+SUM(EB8:EB19)</f>
        <v>793540.26000000013</v>
      </c>
      <c r="EC20" s="103">
        <f>+SUM(EC8:EC19)</f>
        <v>3609069.689999992</v>
      </c>
      <c r="ED20" s="29">
        <f t="shared" ref="ED20:EE20" si="190">+SUM(ED8:ED19)</f>
        <v>-21805</v>
      </c>
      <c r="EE20" s="29">
        <f t="shared" si="190"/>
        <v>0</v>
      </c>
      <c r="EF20" s="29">
        <f>+SUM(EF8:EF19)</f>
        <v>3463.13</v>
      </c>
      <c r="EG20" s="29">
        <f t="shared" ref="EG20" si="191">+SUM(EG8:EG19)</f>
        <v>0</v>
      </c>
      <c r="EH20" s="37">
        <f>+SUM(EH8:EH19)</f>
        <v>3590727.8199999924</v>
      </c>
      <c r="EI20" s="30">
        <f>+SUM(EI8:EI19)</f>
        <v>494190.27999999997</v>
      </c>
      <c r="EJ20" s="30">
        <f>+SUM(EJ8:EJ19)</f>
        <v>113643.88</v>
      </c>
      <c r="EK20" s="103">
        <f>+SUM(EK8:EK19)</f>
        <v>3228523.2899999926</v>
      </c>
      <c r="EL20" s="29">
        <f t="shared" ref="EL20:EM20" si="192">+SUM(EL8:EL19)</f>
        <v>-22983.200000000001</v>
      </c>
      <c r="EM20" s="29">
        <f t="shared" si="192"/>
        <v>0</v>
      </c>
      <c r="EN20" s="29">
        <f>+SUM(EN8:EN19)</f>
        <v>2253</v>
      </c>
      <c r="EO20" s="29">
        <f t="shared" ref="EO20" si="193">+SUM(EO8:EO19)</f>
        <v>0</v>
      </c>
      <c r="EP20" s="37">
        <f>+SUM(EP8:EP19)</f>
        <v>3207793.0899999929</v>
      </c>
      <c r="EQ20" s="30">
        <f>+SUM(EQ8:EQ19)</f>
        <v>260854.91999999998</v>
      </c>
      <c r="ER20" s="30">
        <f>+SUM(ER8:ER19)</f>
        <v>729562.12000000011</v>
      </c>
      <c r="ES20" s="103">
        <f>+SUM(ES8:ES19)</f>
        <v>3697230.4899999928</v>
      </c>
      <c r="ET20" s="29">
        <f t="shared" ref="ET20:EU20" si="194">+SUM(ET8:ET19)</f>
        <v>0</v>
      </c>
      <c r="EU20" s="29">
        <f t="shared" si="194"/>
        <v>0</v>
      </c>
      <c r="EV20" s="29">
        <f>+SUM(EV8:EV19)</f>
        <v>-71247.490000000005</v>
      </c>
      <c r="EW20" s="29">
        <f t="shared" ref="EW20" si="195">+SUM(EW8:EW19)</f>
        <v>0</v>
      </c>
      <c r="EX20" s="37">
        <f>+SUM(EX8:EX19)</f>
        <v>3625982.999999993</v>
      </c>
      <c r="EY20" s="30">
        <f>+SUM(EY8:EY19)</f>
        <v>114361.64</v>
      </c>
      <c r="EZ20" s="30">
        <f>+SUM(EZ8:EZ19)</f>
        <v>78216.06</v>
      </c>
      <c r="FA20" s="103">
        <f>+SUM(FA8:FA19)</f>
        <v>3661084.9099999927</v>
      </c>
      <c r="FB20" s="29">
        <f t="shared" ref="FB20:FC20" si="196">+SUM(FB8:FB19)</f>
        <v>0</v>
      </c>
      <c r="FC20" s="29">
        <f t="shared" si="196"/>
        <v>0</v>
      </c>
      <c r="FD20" s="29">
        <f>+SUM(FD8:FD19)</f>
        <v>262.60000000000002</v>
      </c>
      <c r="FE20" s="29">
        <f t="shared" ref="FE20" si="197">+SUM(FE8:FE19)</f>
        <v>0</v>
      </c>
      <c r="FF20" s="37">
        <f>+SUM(FF8:FF19)</f>
        <v>3661347.5099999928</v>
      </c>
      <c r="FG20" s="30">
        <f>+SUM(FG8:FG19)</f>
        <v>550523.29</v>
      </c>
      <c r="FH20" s="30">
        <f>+SUM(FH8:FH19)</f>
        <v>628003.41999999969</v>
      </c>
      <c r="FI20" s="103">
        <f>+SUM(FI8:FI19)</f>
        <v>3738565.0399999926</v>
      </c>
      <c r="FJ20" s="29">
        <f t="shared" ref="FJ20:FK20" si="198">+SUM(FJ8:FJ19)</f>
        <v>0</v>
      </c>
      <c r="FK20" s="29">
        <f t="shared" si="198"/>
        <v>-18766.080000000002</v>
      </c>
      <c r="FL20" s="29">
        <f>+SUM(FL8:FL19)</f>
        <v>-70266.63</v>
      </c>
      <c r="FM20" s="29">
        <f t="shared" ref="FM20" si="199">+SUM(FM8:FM19)</f>
        <v>0</v>
      </c>
      <c r="FN20" s="37">
        <f>+SUM(FN8:FN19)</f>
        <v>3649532.3299999926</v>
      </c>
      <c r="FO20" s="30">
        <f>+SUM(FO8:FO19)</f>
        <v>91891.63</v>
      </c>
      <c r="FP20" s="30">
        <f>+SUM(FP8:FP19)</f>
        <v>1450834.49</v>
      </c>
      <c r="FQ20" s="103">
        <f>+SUM(FQ8:FQ19)</f>
        <v>5097507.8999999929</v>
      </c>
      <c r="FR20" s="29">
        <f t="shared" ref="FR20:FS20" si="200">+SUM(FR8:FR19)</f>
        <v>0</v>
      </c>
      <c r="FS20" s="29">
        <f t="shared" si="200"/>
        <v>-268</v>
      </c>
      <c r="FT20" s="29">
        <f>+SUM(FT8:FT19)</f>
        <v>2996.06</v>
      </c>
      <c r="FU20" s="29">
        <f t="shared" ref="FU20" si="201">+SUM(FU8:FU19)</f>
        <v>0</v>
      </c>
      <c r="FV20" s="37">
        <f>+SUM(FV8:FV19)</f>
        <v>5100235.9599999925</v>
      </c>
      <c r="FW20" s="30">
        <f>+SUM(FW8:FW19)</f>
        <v>1502737.25</v>
      </c>
      <c r="FX20" s="30">
        <f>+SUM(FX8:FX19)</f>
        <v>464120.46</v>
      </c>
      <c r="FY20" s="103">
        <f>+SUM(FY8:FY19)</f>
        <v>4058891.1099999929</v>
      </c>
      <c r="FZ20" s="29">
        <f t="shared" ref="FZ20:GA20" si="202">+SUM(FZ8:FZ19)</f>
        <v>0</v>
      </c>
      <c r="GA20" s="29">
        <f t="shared" si="202"/>
        <v>-268</v>
      </c>
      <c r="GB20" s="29">
        <f>+SUM(GB8:GB19)</f>
        <v>2996.06</v>
      </c>
      <c r="GC20" s="29">
        <f t="shared" ref="GC20" si="203">+SUM(GC8:GC19)</f>
        <v>0</v>
      </c>
      <c r="GD20" s="37">
        <f>+SUM(GD8:GD19)</f>
        <v>4061619.1699999929</v>
      </c>
      <c r="GE20" s="30">
        <f>+SUM(GE8:GE19)</f>
        <v>44.8</v>
      </c>
      <c r="GF20" s="30">
        <f>+SUM(GF8:GF19)</f>
        <v>8464.14</v>
      </c>
      <c r="GG20" s="103">
        <f>+SUM(GG8:GG19)</f>
        <v>4067310.4499999927</v>
      </c>
      <c r="GH20" s="29">
        <f t="shared" ref="GH20:GI20" si="204">+SUM(GH8:GH19)</f>
        <v>0</v>
      </c>
      <c r="GI20" s="29">
        <f t="shared" si="204"/>
        <v>0</v>
      </c>
      <c r="GJ20" s="29">
        <f>+SUM(GJ8:GJ19)</f>
        <v>-12461</v>
      </c>
      <c r="GK20" s="29">
        <f t="shared" ref="GK20" si="205">+SUM(GK8:GK19)</f>
        <v>0</v>
      </c>
      <c r="GL20" s="37">
        <f>+SUM(GL8:GL19)</f>
        <v>4054849.4499999932</v>
      </c>
      <c r="GM20" s="30">
        <f>+SUM(GM8:GM19)</f>
        <v>1860192.1600000001</v>
      </c>
      <c r="GN20" s="30">
        <f>+SUM(GN8:GN19)</f>
        <v>1836306.7</v>
      </c>
      <c r="GO20" s="103">
        <f>+SUM(GO8:GO19)</f>
        <v>4043424.9899999923</v>
      </c>
      <c r="GP20" s="29">
        <f t="shared" ref="GP20:GQ20" si="206">+SUM(GP8:GP19)</f>
        <v>0</v>
      </c>
      <c r="GQ20" s="29">
        <f t="shared" si="206"/>
        <v>0</v>
      </c>
      <c r="GR20" s="29">
        <f>+SUM(GR8:GR19)</f>
        <v>0</v>
      </c>
      <c r="GS20" s="29">
        <f t="shared" ref="GS20" si="207">+SUM(GS8:GS19)</f>
        <v>0</v>
      </c>
      <c r="GT20" s="37">
        <f>+SUM(GT8:GT19)</f>
        <v>4043424.9899999923</v>
      </c>
      <c r="GU20" s="30">
        <f>+SUM(GU8:GU19)</f>
        <v>43669.619999999995</v>
      </c>
      <c r="GV20" s="30">
        <f>+SUM(GV8:GV19)</f>
        <v>30394.74</v>
      </c>
      <c r="GW20" s="103">
        <f>+SUM(GW8:GW19)</f>
        <v>4030150.1099999929</v>
      </c>
      <c r="GX20" s="29">
        <f t="shared" ref="GX20:GY20" si="208">+SUM(GX8:GX19)</f>
        <v>0</v>
      </c>
      <c r="GY20" s="29">
        <f t="shared" si="208"/>
        <v>0</v>
      </c>
      <c r="GZ20" s="29">
        <f>+SUM(GZ8:GZ19)</f>
        <v>0</v>
      </c>
      <c r="HA20" s="29">
        <f t="shared" ref="HA20" si="209">+SUM(HA8:HA19)</f>
        <v>0</v>
      </c>
      <c r="HB20" s="37">
        <f>+SUM(HB8:HB19)</f>
        <v>4030150.1099999929</v>
      </c>
      <c r="HC20" s="30">
        <f>+SUM(HC8:HC19)</f>
        <v>69446.599999999991</v>
      </c>
      <c r="HD20" s="30">
        <f>+SUM(HD8:HD19)</f>
        <v>58794.179999999986</v>
      </c>
      <c r="HE20" s="103">
        <f>+SUM(HE8:HE19)</f>
        <v>4019497.6899999934</v>
      </c>
      <c r="HF20" s="29">
        <f t="shared" ref="HF20:HG20" si="210">+SUM(HF8:HF19)</f>
        <v>0</v>
      </c>
      <c r="HG20" s="29">
        <f t="shared" si="210"/>
        <v>0</v>
      </c>
      <c r="HH20" s="29">
        <f>+SUM(HH8:HH19)</f>
        <v>0</v>
      </c>
      <c r="HI20" s="29">
        <f t="shared" ref="HI20" si="211">+SUM(HI8:HI19)</f>
        <v>0</v>
      </c>
      <c r="HJ20" s="37">
        <f>+SUM(HJ8:HJ19)</f>
        <v>4019497.6899999934</v>
      </c>
      <c r="HK20" s="30">
        <f>+SUM(HK8:HK19)</f>
        <v>1739225.0599999998</v>
      </c>
      <c r="HL20" s="30">
        <f>+SUM(HL8:HL19)</f>
        <v>34225.65</v>
      </c>
      <c r="HM20" s="103">
        <f>+SUM(HM8:HM19)</f>
        <v>2314498.2799999937</v>
      </c>
      <c r="HN20" s="29">
        <f t="shared" ref="HN20:HO20" si="212">+SUM(HN8:HN19)</f>
        <v>0</v>
      </c>
      <c r="HO20" s="29">
        <f t="shared" si="212"/>
        <v>0</v>
      </c>
      <c r="HP20" s="29">
        <f>+SUM(HP8:HP19)</f>
        <v>-270923.18</v>
      </c>
      <c r="HQ20" s="29">
        <f t="shared" ref="HQ20" si="213">+SUM(HQ8:HQ19)</f>
        <v>0</v>
      </c>
      <c r="HR20" s="37">
        <f>+SUM(HR8:HR19)</f>
        <v>2043575.0999999933</v>
      </c>
      <c r="HS20" s="30">
        <f>+SUM(HS8:HS19)</f>
        <v>1057542.3899999999</v>
      </c>
      <c r="HT20" s="30">
        <f>+SUM(HT8:HT19)</f>
        <v>449870.12</v>
      </c>
      <c r="HU20" s="103">
        <f>+SUM(HU8:HU19)</f>
        <v>1706826.0099999935</v>
      </c>
      <c r="HV20" s="29">
        <f t="shared" ref="HV20:HW20" si="214">+SUM(HV8:HV19)</f>
        <v>0</v>
      </c>
      <c r="HW20" s="29">
        <f t="shared" si="214"/>
        <v>0</v>
      </c>
      <c r="HX20" s="29">
        <f>+SUM(HX8:HX19)</f>
        <v>-441.42</v>
      </c>
      <c r="HY20" s="29">
        <f t="shared" ref="HY20" si="215">+SUM(HY8:HY19)</f>
        <v>0</v>
      </c>
      <c r="HZ20" s="37">
        <f>+SUM(HZ8:HZ19)</f>
        <v>1706384.5899999936</v>
      </c>
      <c r="IA20" s="30">
        <f>+SUM(IA8:IA19)</f>
        <v>23712.120000000003</v>
      </c>
      <c r="IB20" s="30">
        <f>+SUM(IB8:IB19)</f>
        <v>173807.46</v>
      </c>
      <c r="IC20" s="103">
        <f>+SUM(IC8:IC19)</f>
        <v>1856921.3499999931</v>
      </c>
      <c r="ID20" s="29">
        <f t="shared" ref="ID20:IE20" si="216">+SUM(ID8:ID19)</f>
        <v>0</v>
      </c>
      <c r="IE20" s="29">
        <f t="shared" si="216"/>
        <v>0</v>
      </c>
      <c r="IF20" s="29">
        <f>+SUM(IF8:IF19)</f>
        <v>1283.01</v>
      </c>
      <c r="IG20" s="29">
        <f t="shared" ref="IG20" si="217">+SUM(IG8:IG19)</f>
        <v>0</v>
      </c>
      <c r="IH20" s="37">
        <f>+SUM(IH8:IH19)</f>
        <v>1858204.3599999934</v>
      </c>
      <c r="II20" s="30">
        <f>+SUM(II8:II19)</f>
        <v>75055.489999999991</v>
      </c>
      <c r="IJ20" s="30">
        <f>+SUM(IJ8:IJ19)</f>
        <v>74780.350000000006</v>
      </c>
      <c r="IK20" s="103">
        <f>+SUM(IK8:IK19)</f>
        <v>1856646.2099999932</v>
      </c>
      <c r="IL20" s="29">
        <f t="shared" ref="IL20:IM20" si="218">+SUM(IL8:IL19)</f>
        <v>0</v>
      </c>
      <c r="IM20" s="29">
        <f t="shared" si="218"/>
        <v>0</v>
      </c>
      <c r="IN20" s="29">
        <f>+SUM(IN8:IN19)</f>
        <v>0</v>
      </c>
      <c r="IO20" s="29">
        <f t="shared" ref="IO20" si="219">+SUM(IO8:IO19)</f>
        <v>0</v>
      </c>
      <c r="IP20" s="37">
        <f>+SUM(IP8:IP19)</f>
        <v>1856646.2099999932</v>
      </c>
      <c r="IQ20" s="30">
        <f>+SUM(IQ8:IQ19)</f>
        <v>843570.66000000015</v>
      </c>
      <c r="IR20" s="30">
        <f>+SUM(IR8:IR19)</f>
        <v>36416.290000000008</v>
      </c>
      <c r="IS20" s="103">
        <f>+SUM(IS8:IS19)</f>
        <v>1049491.8399999931</v>
      </c>
      <c r="IT20" s="29">
        <f t="shared" ref="IT20:IU20" si="220">+SUM(IT8:IT19)</f>
        <v>0</v>
      </c>
      <c r="IU20" s="29">
        <f t="shared" si="220"/>
        <v>0</v>
      </c>
      <c r="IV20" s="29">
        <f>+SUM(IV8:IV19)</f>
        <v>0</v>
      </c>
      <c r="IW20" s="29">
        <f t="shared" ref="IW20" si="221">+SUM(IW8:IW19)</f>
        <v>0</v>
      </c>
      <c r="IX20" s="37">
        <f>+SUM(IX8:IX19)</f>
        <v>1049491.8399999931</v>
      </c>
      <c r="IY20" s="30">
        <f>+SUM(IY8:IY19)</f>
        <v>43902.479999999996</v>
      </c>
      <c r="IZ20" s="30">
        <f>+SUM(IZ8:IZ19)</f>
        <v>430049.57999999984</v>
      </c>
      <c r="JA20" s="103">
        <f>+SUM(JA8:JA19)</f>
        <v>1435638.939999993</v>
      </c>
      <c r="JB20" s="29">
        <f t="shared" ref="JB20:JC20" si="222">+SUM(JB8:JB19)</f>
        <v>0</v>
      </c>
      <c r="JC20" s="29">
        <f t="shared" si="222"/>
        <v>0</v>
      </c>
      <c r="JD20" s="29">
        <f>+SUM(JD8:JD19)</f>
        <v>5469.76</v>
      </c>
      <c r="JE20" s="29">
        <f t="shared" ref="JE20" si="223">+SUM(JE8:JE19)</f>
        <v>0</v>
      </c>
      <c r="JF20" s="37">
        <f>+SUM(JF8:JF19)</f>
        <v>1441108.699999993</v>
      </c>
      <c r="JG20" s="30">
        <f>+SUM(JG8:JG19)</f>
        <v>581869.37</v>
      </c>
      <c r="JH20" s="30">
        <f>+SUM(JH8:JH19)</f>
        <v>222195.39</v>
      </c>
      <c r="JI20" s="103">
        <f>+SUM(JI8:JI19)</f>
        <v>1075964.9599999932</v>
      </c>
      <c r="JJ20" s="29">
        <f t="shared" ref="JJ20:JK20" si="224">+SUM(JJ8:JJ19)</f>
        <v>0</v>
      </c>
      <c r="JK20" s="29">
        <f t="shared" si="224"/>
        <v>0</v>
      </c>
      <c r="JL20" s="29">
        <f>+SUM(JL8:JL19)</f>
        <v>0</v>
      </c>
      <c r="JM20" s="29">
        <f t="shared" ref="JM20" si="225">+SUM(JM8:JM19)</f>
        <v>0</v>
      </c>
      <c r="JN20" s="37">
        <f>+SUM(JN8:JN19)</f>
        <v>1075964.9599999932</v>
      </c>
      <c r="JO20" s="30">
        <f>+SUM(JO8:JO19)</f>
        <v>181887.65</v>
      </c>
      <c r="JP20" s="30">
        <f>+SUM(JP8:JP19)</f>
        <v>108623.28</v>
      </c>
      <c r="JQ20" s="103">
        <f>+SUM(JQ8:JQ19)</f>
        <v>1002700.5899999931</v>
      </c>
      <c r="JR20" s="29">
        <f t="shared" ref="JR20:JS20" si="226">+SUM(JR8:JR19)</f>
        <v>0</v>
      </c>
      <c r="JS20" s="29">
        <f t="shared" si="226"/>
        <v>-379.55</v>
      </c>
      <c r="JT20" s="29">
        <f>+SUM(JT8:JT19)</f>
        <v>0</v>
      </c>
      <c r="JU20" s="29">
        <f t="shared" ref="JU20" si="227">+SUM(JU8:JU19)</f>
        <v>0</v>
      </c>
      <c r="JV20" s="37">
        <f>+SUM(JV8:JV19)</f>
        <v>1002321.0399999931</v>
      </c>
      <c r="JW20" s="30">
        <f>+SUM(JW8:JW19)</f>
        <v>137168.13999999998</v>
      </c>
      <c r="JX20" s="30">
        <f>+SUM(JX8:JX19)</f>
        <v>33521.910000000003</v>
      </c>
      <c r="JY20" s="103">
        <f>+SUM(JY8:JY19)</f>
        <v>899054.35999999335</v>
      </c>
      <c r="JZ20" s="29">
        <f t="shared" ref="JZ20:KA20" si="228">+SUM(JZ8:JZ19)</f>
        <v>0</v>
      </c>
      <c r="KA20" s="29">
        <f t="shared" si="228"/>
        <v>0</v>
      </c>
      <c r="KB20" s="29">
        <f>+SUM(KB8:KB19)</f>
        <v>3462.72</v>
      </c>
      <c r="KC20" s="29">
        <f t="shared" ref="KC20" si="229">+SUM(KC8:KC19)</f>
        <v>0</v>
      </c>
      <c r="KD20" s="37">
        <f>+SUM(KD8:KD19)</f>
        <v>902517.07999999332</v>
      </c>
      <c r="KE20" s="30">
        <f>+SUM(KE8:KE19)</f>
        <v>26557.59</v>
      </c>
      <c r="KF20" s="30">
        <f>+SUM(KF8:KF19)</f>
        <v>233344.57</v>
      </c>
      <c r="KG20" s="103">
        <f>+SUM(KG8:KG19)</f>
        <v>1105841.3399999931</v>
      </c>
      <c r="KH20" s="29">
        <f t="shared" ref="KH20:KI20" si="230">+SUM(KH8:KH19)</f>
        <v>0</v>
      </c>
      <c r="KI20" s="29">
        <f t="shared" si="230"/>
        <v>0</v>
      </c>
      <c r="KJ20" s="29">
        <f>+SUM(KJ8:KJ19)</f>
        <v>0</v>
      </c>
      <c r="KK20" s="29">
        <f t="shared" ref="KK20" si="231">+SUM(KK8:KK19)</f>
        <v>0</v>
      </c>
      <c r="KL20" s="37">
        <f>+SUM(KL8:KL19)</f>
        <v>1105841.3399999931</v>
      </c>
      <c r="KM20" s="30">
        <f>+SUM(KM8:KM19)</f>
        <v>1094913.57</v>
      </c>
      <c r="KN20" s="30">
        <f>+SUM(KN8:KN19)</f>
        <v>626501.57999999996</v>
      </c>
      <c r="KO20" s="103">
        <f>+SUM(KO8:KO19)</f>
        <v>637429.34999999299</v>
      </c>
      <c r="KP20" s="29">
        <f t="shared" ref="KP20:KQ20" si="232">+SUM(KP8:KP19)</f>
        <v>0</v>
      </c>
      <c r="KQ20" s="29">
        <f t="shared" si="232"/>
        <v>0</v>
      </c>
      <c r="KR20" s="29">
        <f>+SUM(KR8:KR19)</f>
        <v>0</v>
      </c>
      <c r="KS20" s="29">
        <f t="shared" ref="KS20" si="233">+SUM(KS8:KS19)</f>
        <v>0</v>
      </c>
      <c r="KT20" s="37">
        <f>+SUM(KT8:KT19)</f>
        <v>637429.34999999299</v>
      </c>
      <c r="KU20" s="30">
        <f>+SUM(KU8:KU19)</f>
        <v>99876.330000000016</v>
      </c>
      <c r="KV20" s="30">
        <f>+SUM(KV8:KV19)</f>
        <v>87405.680000000008</v>
      </c>
      <c r="KW20" s="103">
        <f>+SUM(KW8:KW19)</f>
        <v>624958.69999999297</v>
      </c>
      <c r="KX20" s="29">
        <f t="shared" ref="KX20:KY20" si="234">+SUM(KX8:KX19)</f>
        <v>-516</v>
      </c>
      <c r="KY20" s="29">
        <f t="shared" si="234"/>
        <v>0</v>
      </c>
      <c r="KZ20" s="29">
        <f>+SUM(KZ8:KZ19)</f>
        <v>0</v>
      </c>
      <c r="LA20" s="29">
        <f t="shared" ref="LA20" si="235">+SUM(LA8:LA19)</f>
        <v>0</v>
      </c>
      <c r="LB20" s="37">
        <f>+SUM(LB8:LB19)</f>
        <v>624442.69999999297</v>
      </c>
      <c r="LC20" s="30">
        <f>+SUM(LC8:LC19)</f>
        <v>602747.77</v>
      </c>
      <c r="LD20" s="30">
        <f>+SUM(LD8:LD19)</f>
        <v>340357.78000000009</v>
      </c>
      <c r="LE20" s="103">
        <f>+SUM(LE8:LE19)</f>
        <v>362568.70999999321</v>
      </c>
      <c r="LF20" s="29">
        <f t="shared" ref="LF20:LG20" si="236">+SUM(LF8:LF19)</f>
        <v>0</v>
      </c>
      <c r="LG20" s="29">
        <f t="shared" si="236"/>
        <v>0</v>
      </c>
      <c r="LH20" s="29">
        <f>+SUM(LH8:LH19)</f>
        <v>1456.69</v>
      </c>
      <c r="LI20" s="29">
        <f t="shared" ref="LI20" si="237">+SUM(LI8:LI19)</f>
        <v>0</v>
      </c>
      <c r="LJ20" s="37">
        <f>+SUM(LJ8:LJ19)</f>
        <v>364025.39999999321</v>
      </c>
      <c r="LK20" s="30">
        <f>+SUM(LK8:LK19)</f>
        <v>30742.62</v>
      </c>
      <c r="LL20" s="30">
        <f>+SUM(LL8:LL19)</f>
        <v>554559.5</v>
      </c>
      <c r="LM20" s="103">
        <f>+SUM(LM8:LM19)</f>
        <v>886385.58999999298</v>
      </c>
      <c r="LN20" s="29">
        <f t="shared" ref="LN20:LO20" si="238">+SUM(LN8:LN19)</f>
        <v>0</v>
      </c>
      <c r="LO20" s="29">
        <f t="shared" si="238"/>
        <v>0</v>
      </c>
      <c r="LP20" s="29">
        <f>+SUM(LP8:LP19)</f>
        <v>0</v>
      </c>
      <c r="LQ20" s="29">
        <f t="shared" ref="LQ20" si="239">+SUM(LQ8:LQ19)</f>
        <v>0</v>
      </c>
      <c r="LR20" s="37">
        <f>+SUM(LR8:LR19)</f>
        <v>886385.58999999298</v>
      </c>
      <c r="LS20" s="30">
        <f>+SUM(LS8:LS19)</f>
        <v>146658.02000000002</v>
      </c>
      <c r="LT20" s="30">
        <f>+SUM(LT8:LT19)</f>
        <v>75947.66</v>
      </c>
      <c r="LU20" s="103">
        <f>+SUM(LU8:LU19)</f>
        <v>815675.22999999311</v>
      </c>
      <c r="LV20" s="29">
        <f t="shared" ref="LV20:LW20" si="240">+SUM(LV8:LV19)</f>
        <v>0</v>
      </c>
      <c r="LW20" s="29">
        <f t="shared" si="240"/>
        <v>0</v>
      </c>
      <c r="LX20" s="29">
        <f>+SUM(LX8:LX19)</f>
        <v>0</v>
      </c>
      <c r="LY20" s="29">
        <f t="shared" ref="LY20" si="241">+SUM(LY8:LY19)</f>
        <v>0</v>
      </c>
      <c r="LZ20" s="37">
        <f>+SUM(LZ8:LZ19)</f>
        <v>815675.22999999311</v>
      </c>
      <c r="MA20" s="30">
        <f>+SUM(MA8:MA19)</f>
        <v>175122.22999999989</v>
      </c>
      <c r="MB20" s="30">
        <f>+SUM(MB8:MB19)</f>
        <v>123200.15999999999</v>
      </c>
      <c r="MC20" s="103">
        <f>+SUM(MC8:MC19)</f>
        <v>763753.15999999305</v>
      </c>
      <c r="MD20" s="29">
        <f t="shared" ref="MD20:ME20" si="242">+SUM(MD8:MD19)</f>
        <v>0</v>
      </c>
      <c r="ME20" s="29">
        <f t="shared" si="242"/>
        <v>-1840.61</v>
      </c>
      <c r="MF20" s="29">
        <f>+SUM(MF8:MF19)</f>
        <v>525.01</v>
      </c>
      <c r="MG20" s="29">
        <f t="shared" ref="MG20" si="243">+SUM(MG8:MG19)</f>
        <v>0</v>
      </c>
      <c r="MH20" s="37">
        <f>+SUM(MH8:MH19)</f>
        <v>762437.55999999319</v>
      </c>
      <c r="MI20" s="30">
        <f>+SUM(MI8:MI19)</f>
        <v>1405907.1600000001</v>
      </c>
      <c r="MJ20" s="30">
        <f>+SUM(MJ8:MJ19)</f>
        <v>858740.92000000027</v>
      </c>
      <c r="MK20" s="103">
        <f>+SUM(MK8:MK19)</f>
        <v>216586.91999999335</v>
      </c>
      <c r="ML20" s="29">
        <f t="shared" ref="ML20:MM20" si="244">+SUM(ML8:ML19)</f>
        <v>0</v>
      </c>
      <c r="MM20" s="29">
        <f t="shared" si="244"/>
        <v>2440.9</v>
      </c>
      <c r="MN20" s="29">
        <f>+SUM(MN8:MN19)</f>
        <v>0</v>
      </c>
      <c r="MO20" s="29">
        <f t="shared" ref="MO20" si="245">+SUM(MO8:MO19)</f>
        <v>0</v>
      </c>
      <c r="MP20" s="37">
        <f>+SUM(MP8:MP19)</f>
        <v>219027.81999999337</v>
      </c>
      <c r="MQ20" s="30">
        <f>+SUM(MQ8:MQ19)</f>
        <v>42020.340000000011</v>
      </c>
      <c r="MR20" s="30">
        <f>+SUM(MR8:MR19)</f>
        <v>82496.030000000013</v>
      </c>
      <c r="MS20" s="103">
        <f>+SUM(MS8:MS19)</f>
        <v>257062.60999999335</v>
      </c>
      <c r="MT20" s="29">
        <f t="shared" ref="MT20:MU20" si="246">+SUM(MT8:MT19)</f>
        <v>-589.1</v>
      </c>
      <c r="MU20" s="29">
        <f t="shared" si="246"/>
        <v>-2268.5899999999997</v>
      </c>
      <c r="MV20" s="29">
        <f>+SUM(MV8:MV19)</f>
        <v>100000</v>
      </c>
      <c r="MW20" s="29">
        <f t="shared" ref="MW20" si="247">+SUM(MW8:MW19)</f>
        <v>0</v>
      </c>
      <c r="MX20" s="37">
        <f>+SUM(MX8:MX19)</f>
        <v>354204.91999999335</v>
      </c>
      <c r="MY20" s="30">
        <f>+SUM(MY8:MY19)</f>
        <v>110125.42000000001</v>
      </c>
      <c r="MZ20" s="30">
        <f>+SUM(MZ8:MZ19)</f>
        <v>136645.66</v>
      </c>
      <c r="NA20" s="103">
        <f>+SUM(NA8:NA19)</f>
        <v>283582.84999999334</v>
      </c>
      <c r="NB20" s="29">
        <f t="shared" ref="NB20:NC20" si="248">+SUM(NB8:NB19)</f>
        <v>0</v>
      </c>
      <c r="NC20" s="29">
        <f t="shared" si="248"/>
        <v>-1300.5999999999999</v>
      </c>
      <c r="ND20" s="29">
        <f>+SUM(ND8:ND19)</f>
        <v>0</v>
      </c>
      <c r="NE20" s="29">
        <f t="shared" ref="NE20" si="249">+SUM(NE8:NE19)</f>
        <v>0</v>
      </c>
      <c r="NF20" s="37">
        <f>+SUM(NF8:NF19)</f>
        <v>282282.24999999336</v>
      </c>
      <c r="NG20" s="30">
        <f>+SUM(NG8:NG19)</f>
        <v>458354.08999999997</v>
      </c>
      <c r="NH20" s="30">
        <f>+SUM(NH8:NH19)</f>
        <v>476847.86000000004</v>
      </c>
      <c r="NI20" s="103">
        <f>+SUM(NI8:NI19)</f>
        <v>302076.61999999336</v>
      </c>
      <c r="NJ20" s="29">
        <f t="shared" ref="NJ20:NK20" si="250">+SUM(NJ8:NJ19)</f>
        <v>0</v>
      </c>
      <c r="NK20" s="29">
        <f t="shared" si="250"/>
        <v>0</v>
      </c>
      <c r="NL20" s="29">
        <f>+SUM(NL8:NL19)</f>
        <v>0</v>
      </c>
      <c r="NM20" s="29">
        <f t="shared" ref="NM20" si="251">+SUM(NM8:NM19)</f>
        <v>0</v>
      </c>
      <c r="NN20" s="37">
        <f>+SUM(NN8:NN19)</f>
        <v>302076.61999999336</v>
      </c>
      <c r="NO20" s="30">
        <f>+SUM(NO8:NO19)</f>
        <v>340551.12999999995</v>
      </c>
      <c r="NP20" s="30">
        <f>+SUM(NP8:NP19)</f>
        <v>315225.69000000006</v>
      </c>
      <c r="NQ20" s="103">
        <f>+SUM(NQ8:NQ19)</f>
        <v>276751.17999999347</v>
      </c>
      <c r="NR20" s="29">
        <f t="shared" ref="NR20:NS20" si="252">+SUM(NR8:NR19)</f>
        <v>0</v>
      </c>
      <c r="NS20" s="29">
        <f t="shared" si="252"/>
        <v>0</v>
      </c>
      <c r="NT20" s="29">
        <f>+SUM(NT8:NT19)</f>
        <v>0</v>
      </c>
      <c r="NU20" s="29">
        <f t="shared" ref="NU20" si="253">+SUM(NU8:NU19)</f>
        <v>0</v>
      </c>
      <c r="NV20" s="37">
        <f>+SUM(NV8:NV19)</f>
        <v>276751.17999999347</v>
      </c>
      <c r="NW20" s="30">
        <f>+SUM(NW8:NW19)</f>
        <v>728502.51000000013</v>
      </c>
      <c r="NX20" s="30">
        <f>+SUM(NX8:NX19)</f>
        <v>877935.95000000007</v>
      </c>
      <c r="NY20" s="103">
        <f>+SUM(NY8:NY19)</f>
        <v>426184.61999999342</v>
      </c>
      <c r="NZ20" s="29">
        <f t="shared" ref="NZ20:OA20" si="254">+SUM(NZ8:NZ19)</f>
        <v>0</v>
      </c>
      <c r="OA20" s="29">
        <f t="shared" si="254"/>
        <v>0</v>
      </c>
      <c r="OB20" s="29">
        <f>+SUM(OB8:OB19)</f>
        <v>177495.08</v>
      </c>
      <c r="OC20" s="29">
        <f t="shared" ref="OC20" si="255">+SUM(OC8:OC19)</f>
        <v>0</v>
      </c>
      <c r="OD20" s="37">
        <f>+SUM(OD8:OD19)</f>
        <v>603679.69999999343</v>
      </c>
      <c r="OE20" s="30">
        <f>+SUM(OE8:OE19)</f>
        <v>208536.46999999997</v>
      </c>
      <c r="OF20" s="30">
        <f>+SUM(OF8:OF19)</f>
        <v>296798.81</v>
      </c>
      <c r="OG20" s="103">
        <f>+SUM(OG8:OG19)</f>
        <v>514446.95999999344</v>
      </c>
      <c r="OH20" s="29">
        <f t="shared" ref="OH20:OI20" si="256">+SUM(OH8:OH19)</f>
        <v>0</v>
      </c>
      <c r="OI20" s="29">
        <f t="shared" si="256"/>
        <v>0</v>
      </c>
      <c r="OJ20" s="29">
        <f>+SUM(OJ8:OJ19)</f>
        <v>458262.02</v>
      </c>
      <c r="OK20" s="29">
        <f t="shared" ref="OK20" si="257">+SUM(OK8:OK19)</f>
        <v>0</v>
      </c>
      <c r="OL20" s="37">
        <f>+SUM(OL8:OL19)</f>
        <v>972708.97999999346</v>
      </c>
      <c r="OM20" s="30">
        <f>+SUM(OM8:OM19)</f>
        <v>436942.54</v>
      </c>
      <c r="ON20" s="30">
        <f>+SUM(ON8:ON19)</f>
        <v>679684.27</v>
      </c>
      <c r="OO20" s="103">
        <f>+SUM(OO8:OO19)</f>
        <v>757188.68999999342</v>
      </c>
      <c r="OP20" s="29">
        <f t="shared" ref="OP20:OQ20" si="258">+SUM(OP8:OP19)</f>
        <v>0</v>
      </c>
      <c r="OQ20" s="29">
        <f t="shared" si="258"/>
        <v>0</v>
      </c>
      <c r="OR20" s="29">
        <f>+SUM(OR8:OR19)</f>
        <v>0</v>
      </c>
      <c r="OS20" s="29">
        <f t="shared" ref="OS20" si="259">+SUM(OS8:OS19)</f>
        <v>0</v>
      </c>
      <c r="OT20" s="37">
        <f>+SUM(OT8:OT19)</f>
        <v>757188.68999999342</v>
      </c>
      <c r="OU20" s="30">
        <f>+SUM(OU8:OU19)</f>
        <v>369843.83999999991</v>
      </c>
      <c r="OV20" s="30">
        <f>+SUM(OV8:OV19)</f>
        <v>64128.73000000001</v>
      </c>
      <c r="OW20" s="103">
        <f>+SUM(OW8:OW19)</f>
        <v>451473.57999999356</v>
      </c>
      <c r="OX20" s="29">
        <f t="shared" ref="OX20:OY20" si="260">+SUM(OX8:OX19)</f>
        <v>0</v>
      </c>
      <c r="OY20" s="29">
        <f t="shared" si="260"/>
        <v>-593.45000000000005</v>
      </c>
      <c r="OZ20" s="29">
        <f>+SUM(OZ8:OZ19)</f>
        <v>1000</v>
      </c>
      <c r="PA20" s="29">
        <f t="shared" ref="PA20" si="261">+SUM(PA8:PA19)</f>
        <v>0</v>
      </c>
      <c r="PB20" s="37">
        <f>+SUM(PB8:PB19)</f>
        <v>451880.12999999349</v>
      </c>
      <c r="PC20" s="30">
        <f>+SUM(PC8:PC19)</f>
        <v>349140.72000000003</v>
      </c>
      <c r="PD20" s="30">
        <f>+SUM(PD8:PD19)</f>
        <v>271639.17000000004</v>
      </c>
      <c r="PE20" s="103">
        <f>+SUM(PE8:PE19)</f>
        <v>373972.02999999351</v>
      </c>
      <c r="PF20" s="29">
        <f t="shared" ref="PF20:PG20" si="262">+SUM(PF8:PF19)</f>
        <v>0</v>
      </c>
      <c r="PG20" s="29">
        <f t="shared" si="262"/>
        <v>0</v>
      </c>
      <c r="PH20" s="29">
        <f>+SUM(PH8:PH19)</f>
        <v>0</v>
      </c>
      <c r="PI20" s="29">
        <f t="shared" ref="PI20" si="263">+SUM(PI8:PI19)</f>
        <v>0</v>
      </c>
      <c r="PJ20" s="37">
        <f>+SUM(PJ8:PJ19)</f>
        <v>373972.02999999351</v>
      </c>
    </row>
    <row r="21" spans="1:426" s="21" customFormat="1" ht="27" customHeight="1" x14ac:dyDescent="0.25"/>
    <row r="22" spans="1:426" ht="7.5" customHeight="1" x14ac:dyDescent="0.25"/>
    <row r="23" spans="1:426" ht="15" customHeight="1" x14ac:dyDescent="0.25">
      <c r="B23" s="150" t="s">
        <v>340</v>
      </c>
      <c r="C23" s="156" t="s">
        <v>416</v>
      </c>
      <c r="D23" s="157"/>
      <c r="E23" s="157"/>
      <c r="F23" s="157"/>
      <c r="G23" s="157"/>
      <c r="H23" s="157"/>
      <c r="I23" s="157"/>
      <c r="J23" s="158"/>
      <c r="K23" s="156" t="s">
        <v>418</v>
      </c>
      <c r="L23" s="157"/>
      <c r="M23" s="157"/>
      <c r="N23" s="157"/>
      <c r="O23" s="157"/>
      <c r="P23" s="157"/>
      <c r="Q23" s="157"/>
      <c r="R23" s="158"/>
      <c r="S23" s="156" t="s">
        <v>420</v>
      </c>
      <c r="T23" s="157"/>
      <c r="U23" s="157"/>
      <c r="V23" s="157"/>
      <c r="W23" s="157"/>
      <c r="X23" s="157"/>
      <c r="Y23" s="157"/>
      <c r="Z23" s="158"/>
      <c r="AA23" s="156" t="s">
        <v>422</v>
      </c>
      <c r="AB23" s="157"/>
      <c r="AC23" s="157"/>
      <c r="AD23" s="157"/>
      <c r="AE23" s="157"/>
      <c r="AF23" s="157"/>
      <c r="AG23" s="157"/>
      <c r="AH23" s="158"/>
      <c r="AI23" s="156" t="s">
        <v>424</v>
      </c>
      <c r="AJ23" s="157"/>
      <c r="AK23" s="157"/>
      <c r="AL23" s="157"/>
      <c r="AM23" s="157"/>
      <c r="AN23" s="157"/>
      <c r="AO23" s="157"/>
      <c r="AP23" s="158"/>
      <c r="AQ23" s="156" t="s">
        <v>426</v>
      </c>
      <c r="AR23" s="157"/>
      <c r="AS23" s="157"/>
      <c r="AT23" s="157"/>
      <c r="AU23" s="157"/>
      <c r="AV23" s="157"/>
      <c r="AW23" s="157"/>
      <c r="AX23" s="158"/>
      <c r="AY23" s="156" t="s">
        <v>428</v>
      </c>
      <c r="AZ23" s="157"/>
      <c r="BA23" s="157"/>
      <c r="BB23" s="157"/>
      <c r="BC23" s="157"/>
      <c r="BD23" s="157"/>
      <c r="BE23" s="157"/>
      <c r="BF23" s="158"/>
      <c r="BG23" s="156" t="s">
        <v>431</v>
      </c>
      <c r="BH23" s="157"/>
      <c r="BI23" s="157"/>
      <c r="BJ23" s="157"/>
      <c r="BK23" s="157"/>
      <c r="BL23" s="157"/>
      <c r="BM23" s="157"/>
      <c r="BN23" s="158"/>
      <c r="BO23" s="156" t="s">
        <v>432</v>
      </c>
      <c r="BP23" s="157"/>
      <c r="BQ23" s="157"/>
      <c r="BR23" s="157"/>
      <c r="BS23" s="157"/>
      <c r="BT23" s="157"/>
      <c r="BU23" s="157"/>
      <c r="BV23" s="158"/>
      <c r="BW23" s="156" t="s">
        <v>435</v>
      </c>
      <c r="BX23" s="157"/>
      <c r="BY23" s="157"/>
      <c r="BZ23" s="157"/>
      <c r="CA23" s="157"/>
      <c r="CB23" s="157"/>
      <c r="CC23" s="157"/>
      <c r="CD23" s="158"/>
      <c r="CE23" s="156" t="s">
        <v>436</v>
      </c>
      <c r="CF23" s="157"/>
      <c r="CG23" s="157"/>
      <c r="CH23" s="157"/>
      <c r="CI23" s="157"/>
      <c r="CJ23" s="157"/>
      <c r="CK23" s="157"/>
      <c r="CL23" s="158"/>
      <c r="CM23" s="156" t="s">
        <v>438</v>
      </c>
      <c r="CN23" s="157"/>
      <c r="CO23" s="157"/>
      <c r="CP23" s="157"/>
      <c r="CQ23" s="157"/>
      <c r="CR23" s="157"/>
      <c r="CS23" s="157"/>
      <c r="CT23" s="158"/>
      <c r="CU23" s="156" t="s">
        <v>440</v>
      </c>
      <c r="CV23" s="157"/>
      <c r="CW23" s="157"/>
      <c r="CX23" s="157"/>
      <c r="CY23" s="157"/>
      <c r="CZ23" s="157"/>
      <c r="DA23" s="157"/>
      <c r="DB23" s="158"/>
      <c r="DC23" s="156" t="s">
        <v>442</v>
      </c>
      <c r="DD23" s="157"/>
      <c r="DE23" s="157"/>
      <c r="DF23" s="157"/>
      <c r="DG23" s="157"/>
      <c r="DH23" s="157"/>
      <c r="DI23" s="157"/>
      <c r="DJ23" s="158"/>
      <c r="DK23" s="156" t="s">
        <v>445</v>
      </c>
      <c r="DL23" s="157"/>
      <c r="DM23" s="157"/>
      <c r="DN23" s="157"/>
      <c r="DO23" s="157"/>
      <c r="DP23" s="157"/>
      <c r="DQ23" s="157"/>
      <c r="DR23" s="158"/>
      <c r="DS23" s="156" t="s">
        <v>446</v>
      </c>
      <c r="DT23" s="157"/>
      <c r="DU23" s="157"/>
      <c r="DV23" s="157"/>
      <c r="DW23" s="157"/>
      <c r="DX23" s="157"/>
      <c r="DY23" s="157"/>
      <c r="DZ23" s="158"/>
      <c r="EA23" s="156" t="s">
        <v>448</v>
      </c>
      <c r="EB23" s="157"/>
      <c r="EC23" s="157"/>
      <c r="ED23" s="157"/>
      <c r="EE23" s="157"/>
      <c r="EF23" s="157"/>
      <c r="EG23" s="157"/>
      <c r="EH23" s="158"/>
      <c r="EI23" s="156" t="s">
        <v>450</v>
      </c>
      <c r="EJ23" s="157"/>
      <c r="EK23" s="157"/>
      <c r="EL23" s="157"/>
      <c r="EM23" s="157"/>
      <c r="EN23" s="157"/>
      <c r="EO23" s="157"/>
      <c r="EP23" s="158"/>
      <c r="EQ23" s="156" t="s">
        <v>452</v>
      </c>
      <c r="ER23" s="157"/>
      <c r="ES23" s="157"/>
      <c r="ET23" s="157"/>
      <c r="EU23" s="157"/>
      <c r="EV23" s="157"/>
      <c r="EW23" s="157"/>
      <c r="EX23" s="158"/>
      <c r="EY23" s="156" t="s">
        <v>454</v>
      </c>
      <c r="EZ23" s="157"/>
      <c r="FA23" s="157"/>
      <c r="FB23" s="157"/>
      <c r="FC23" s="157"/>
      <c r="FD23" s="157"/>
      <c r="FE23" s="157"/>
      <c r="FF23" s="158"/>
      <c r="FG23" s="156" t="s">
        <v>458</v>
      </c>
      <c r="FH23" s="157"/>
      <c r="FI23" s="157"/>
      <c r="FJ23" s="157"/>
      <c r="FK23" s="157"/>
      <c r="FL23" s="157"/>
      <c r="FM23" s="157"/>
      <c r="FN23" s="158"/>
      <c r="FO23" s="156" t="s">
        <v>460</v>
      </c>
      <c r="FP23" s="157"/>
      <c r="FQ23" s="157"/>
      <c r="FR23" s="157"/>
      <c r="FS23" s="157"/>
      <c r="FT23" s="157"/>
      <c r="FU23" s="157"/>
      <c r="FV23" s="158"/>
      <c r="FW23" s="156" t="s">
        <v>463</v>
      </c>
      <c r="FX23" s="157"/>
      <c r="FY23" s="157"/>
      <c r="FZ23" s="157"/>
      <c r="GA23" s="157"/>
      <c r="GB23" s="157"/>
      <c r="GC23" s="157"/>
      <c r="GD23" s="158"/>
      <c r="GE23" s="156" t="s">
        <v>464</v>
      </c>
      <c r="GF23" s="157"/>
      <c r="GG23" s="157"/>
      <c r="GH23" s="157"/>
      <c r="GI23" s="157"/>
      <c r="GJ23" s="157"/>
      <c r="GK23" s="157"/>
      <c r="GL23" s="158"/>
      <c r="GM23" s="156" t="s">
        <v>467</v>
      </c>
      <c r="GN23" s="157"/>
      <c r="GO23" s="157"/>
      <c r="GP23" s="157"/>
      <c r="GQ23" s="157"/>
      <c r="GR23" s="157"/>
      <c r="GS23" s="157"/>
      <c r="GT23" s="158"/>
      <c r="GU23" s="156" t="s">
        <v>469</v>
      </c>
      <c r="GV23" s="157"/>
      <c r="GW23" s="157"/>
      <c r="GX23" s="157"/>
      <c r="GY23" s="157"/>
      <c r="GZ23" s="157"/>
      <c r="HA23" s="157"/>
      <c r="HB23" s="158"/>
      <c r="HC23" s="156" t="s">
        <v>471</v>
      </c>
      <c r="HD23" s="157"/>
      <c r="HE23" s="157"/>
      <c r="HF23" s="157"/>
      <c r="HG23" s="157"/>
      <c r="HH23" s="157"/>
      <c r="HI23" s="157"/>
      <c r="HJ23" s="158"/>
      <c r="HK23" s="156" t="s">
        <v>473</v>
      </c>
      <c r="HL23" s="157"/>
      <c r="HM23" s="157"/>
      <c r="HN23" s="157"/>
      <c r="HO23" s="157"/>
      <c r="HP23" s="157"/>
      <c r="HQ23" s="157"/>
      <c r="HR23" s="158"/>
      <c r="HS23" s="156" t="s">
        <v>475</v>
      </c>
      <c r="HT23" s="157"/>
      <c r="HU23" s="157"/>
      <c r="HV23" s="157"/>
      <c r="HW23" s="157"/>
      <c r="HX23" s="157"/>
      <c r="HY23" s="157"/>
      <c r="HZ23" s="158"/>
      <c r="IA23" s="156" t="s">
        <v>477</v>
      </c>
      <c r="IB23" s="157"/>
      <c r="IC23" s="157"/>
      <c r="ID23" s="157"/>
      <c r="IE23" s="157"/>
      <c r="IF23" s="157"/>
      <c r="IG23" s="157"/>
      <c r="IH23" s="158"/>
      <c r="II23" s="156" t="s">
        <v>479</v>
      </c>
      <c r="IJ23" s="157"/>
      <c r="IK23" s="157"/>
      <c r="IL23" s="157"/>
      <c r="IM23" s="157"/>
      <c r="IN23" s="157"/>
      <c r="IO23" s="157"/>
      <c r="IP23" s="158"/>
      <c r="IQ23" s="156" t="s">
        <v>481</v>
      </c>
      <c r="IR23" s="157"/>
      <c r="IS23" s="157"/>
      <c r="IT23" s="157"/>
      <c r="IU23" s="157"/>
      <c r="IV23" s="157"/>
      <c r="IW23" s="157"/>
      <c r="IX23" s="158"/>
      <c r="IY23" s="156" t="s">
        <v>483</v>
      </c>
      <c r="IZ23" s="157"/>
      <c r="JA23" s="157"/>
      <c r="JB23" s="157"/>
      <c r="JC23" s="157"/>
      <c r="JD23" s="157"/>
      <c r="JE23" s="157"/>
      <c r="JF23" s="158"/>
      <c r="JG23" s="156" t="s">
        <v>485</v>
      </c>
      <c r="JH23" s="157"/>
      <c r="JI23" s="157"/>
      <c r="JJ23" s="157"/>
      <c r="JK23" s="157"/>
      <c r="JL23" s="157"/>
      <c r="JM23" s="157"/>
      <c r="JN23" s="158"/>
      <c r="JO23" s="156" t="s">
        <v>488</v>
      </c>
      <c r="JP23" s="157"/>
      <c r="JQ23" s="157"/>
      <c r="JR23" s="157"/>
      <c r="JS23" s="157"/>
      <c r="JT23" s="157"/>
      <c r="JU23" s="157"/>
      <c r="JV23" s="158"/>
      <c r="JW23" s="156" t="s">
        <v>489</v>
      </c>
      <c r="JX23" s="157"/>
      <c r="JY23" s="157"/>
      <c r="JZ23" s="157"/>
      <c r="KA23" s="157"/>
      <c r="KB23" s="157"/>
      <c r="KC23" s="157"/>
      <c r="KD23" s="158"/>
      <c r="KE23" s="159">
        <v>43880</v>
      </c>
      <c r="KF23" s="160"/>
      <c r="KG23" s="160"/>
      <c r="KH23" s="160"/>
      <c r="KI23" s="160"/>
      <c r="KJ23" s="160"/>
      <c r="KK23" s="160"/>
      <c r="KL23" s="161"/>
      <c r="KM23" s="159">
        <v>43881</v>
      </c>
      <c r="KN23" s="160"/>
      <c r="KO23" s="160"/>
      <c r="KP23" s="160"/>
      <c r="KQ23" s="160"/>
      <c r="KR23" s="160"/>
      <c r="KS23" s="160"/>
      <c r="KT23" s="161"/>
      <c r="KU23" s="159">
        <v>43884</v>
      </c>
      <c r="KV23" s="160"/>
      <c r="KW23" s="160"/>
      <c r="KX23" s="160"/>
      <c r="KY23" s="160"/>
      <c r="KZ23" s="160"/>
      <c r="LA23" s="160"/>
      <c r="LB23" s="161"/>
      <c r="LC23" s="159">
        <v>43885</v>
      </c>
      <c r="LD23" s="160"/>
      <c r="LE23" s="160"/>
      <c r="LF23" s="160"/>
      <c r="LG23" s="160"/>
      <c r="LH23" s="160"/>
      <c r="LI23" s="160"/>
      <c r="LJ23" s="161"/>
      <c r="LK23" s="159">
        <v>43886</v>
      </c>
      <c r="LL23" s="160"/>
      <c r="LM23" s="160"/>
      <c r="LN23" s="160"/>
      <c r="LO23" s="160"/>
      <c r="LP23" s="160"/>
      <c r="LQ23" s="160"/>
      <c r="LR23" s="161"/>
      <c r="LS23" s="159">
        <v>43887</v>
      </c>
      <c r="LT23" s="160"/>
      <c r="LU23" s="160"/>
      <c r="LV23" s="160"/>
      <c r="LW23" s="160"/>
      <c r="LX23" s="160"/>
      <c r="LY23" s="160"/>
      <c r="LZ23" s="161"/>
      <c r="MA23" s="159">
        <v>43888</v>
      </c>
      <c r="MB23" s="160"/>
      <c r="MC23" s="160"/>
      <c r="MD23" s="160"/>
      <c r="ME23" s="160"/>
      <c r="MF23" s="160"/>
      <c r="MG23" s="160"/>
      <c r="MH23" s="161"/>
      <c r="MI23" s="159" t="s">
        <v>498</v>
      </c>
      <c r="MJ23" s="160"/>
      <c r="MK23" s="160"/>
      <c r="ML23" s="160"/>
      <c r="MM23" s="160"/>
      <c r="MN23" s="160"/>
      <c r="MO23" s="160"/>
      <c r="MP23" s="161"/>
      <c r="MQ23" s="156" t="s">
        <v>501</v>
      </c>
      <c r="MR23" s="157"/>
      <c r="MS23" s="157"/>
      <c r="MT23" s="157"/>
      <c r="MU23" s="157"/>
      <c r="MV23" s="157"/>
      <c r="MW23" s="157"/>
      <c r="MX23" s="158"/>
      <c r="MY23" s="156" t="s">
        <v>502</v>
      </c>
      <c r="MZ23" s="157"/>
      <c r="NA23" s="157"/>
      <c r="NB23" s="157"/>
      <c r="NC23" s="157"/>
      <c r="ND23" s="157"/>
      <c r="NE23" s="157"/>
      <c r="NF23" s="158"/>
      <c r="NG23" s="156" t="s">
        <v>503</v>
      </c>
      <c r="NH23" s="157"/>
      <c r="NI23" s="157"/>
      <c r="NJ23" s="157"/>
      <c r="NK23" s="157"/>
      <c r="NL23" s="157"/>
      <c r="NM23" s="157"/>
      <c r="NN23" s="158"/>
      <c r="NO23" s="156" t="s">
        <v>504</v>
      </c>
      <c r="NP23" s="157"/>
      <c r="NQ23" s="157"/>
      <c r="NR23" s="157"/>
      <c r="NS23" s="157"/>
      <c r="NT23" s="157"/>
      <c r="NU23" s="157"/>
      <c r="NV23" s="158"/>
      <c r="NW23" s="156" t="s">
        <v>505</v>
      </c>
      <c r="NX23" s="157"/>
      <c r="NY23" s="157"/>
      <c r="NZ23" s="157"/>
      <c r="OA23" s="157"/>
      <c r="OB23" s="157"/>
      <c r="OC23" s="157"/>
      <c r="OD23" s="158"/>
      <c r="OE23" s="156" t="s">
        <v>506</v>
      </c>
      <c r="OF23" s="157"/>
      <c r="OG23" s="157"/>
      <c r="OH23" s="157"/>
      <c r="OI23" s="157"/>
      <c r="OJ23" s="157"/>
      <c r="OK23" s="157"/>
      <c r="OL23" s="158"/>
      <c r="OM23" s="156" t="s">
        <v>507</v>
      </c>
      <c r="ON23" s="157"/>
      <c r="OO23" s="157"/>
      <c r="OP23" s="157"/>
      <c r="OQ23" s="157"/>
      <c r="OR23" s="157"/>
      <c r="OS23" s="157"/>
      <c r="OT23" s="158"/>
      <c r="OU23" s="156" t="s">
        <v>508</v>
      </c>
      <c r="OV23" s="157"/>
      <c r="OW23" s="157"/>
      <c r="OX23" s="157"/>
      <c r="OY23" s="157"/>
      <c r="OZ23" s="157"/>
      <c r="PA23" s="157"/>
      <c r="PB23" s="158"/>
      <c r="PC23" s="156" t="s">
        <v>509</v>
      </c>
      <c r="PD23" s="157"/>
      <c r="PE23" s="157"/>
      <c r="PF23" s="157"/>
      <c r="PG23" s="157"/>
      <c r="PH23" s="157"/>
      <c r="PI23" s="157"/>
      <c r="PJ23" s="158"/>
    </row>
    <row r="24" spans="1:426" ht="26.25" customHeight="1" x14ac:dyDescent="0.25">
      <c r="A24" s="20" t="s">
        <v>514</v>
      </c>
      <c r="B24" s="150" t="s">
        <v>515</v>
      </c>
      <c r="C24" s="24" t="s">
        <v>9</v>
      </c>
      <c r="D24" s="23" t="s">
        <v>8</v>
      </c>
      <c r="E24" s="33" t="s">
        <v>339</v>
      </c>
      <c r="F24" s="24" t="s">
        <v>72</v>
      </c>
      <c r="G24" s="33" t="s">
        <v>76</v>
      </c>
      <c r="H24" s="23" t="s">
        <v>74</v>
      </c>
      <c r="I24" s="33" t="s">
        <v>75</v>
      </c>
      <c r="J24" s="33" t="s">
        <v>68</v>
      </c>
      <c r="K24" s="24" t="s">
        <v>9</v>
      </c>
      <c r="L24" s="23" t="s">
        <v>8</v>
      </c>
      <c r="M24" s="33" t="s">
        <v>339</v>
      </c>
      <c r="N24" s="24" t="s">
        <v>72</v>
      </c>
      <c r="O24" s="33" t="s">
        <v>76</v>
      </c>
      <c r="P24" s="23" t="s">
        <v>74</v>
      </c>
      <c r="Q24" s="33" t="s">
        <v>75</v>
      </c>
      <c r="R24" s="33" t="s">
        <v>68</v>
      </c>
      <c r="S24" s="24" t="s">
        <v>9</v>
      </c>
      <c r="T24" s="23" t="s">
        <v>8</v>
      </c>
      <c r="U24" s="33" t="s">
        <v>339</v>
      </c>
      <c r="V24" s="24" t="s">
        <v>72</v>
      </c>
      <c r="W24" s="33" t="s">
        <v>76</v>
      </c>
      <c r="X24" s="23" t="s">
        <v>74</v>
      </c>
      <c r="Y24" s="33" t="s">
        <v>75</v>
      </c>
      <c r="Z24" s="33" t="s">
        <v>68</v>
      </c>
      <c r="AA24" s="24" t="s">
        <v>9</v>
      </c>
      <c r="AB24" s="23" t="s">
        <v>8</v>
      </c>
      <c r="AC24" s="33" t="s">
        <v>339</v>
      </c>
      <c r="AD24" s="24" t="s">
        <v>72</v>
      </c>
      <c r="AE24" s="33" t="s">
        <v>76</v>
      </c>
      <c r="AF24" s="23" t="s">
        <v>74</v>
      </c>
      <c r="AG24" s="33" t="s">
        <v>75</v>
      </c>
      <c r="AH24" s="33" t="s">
        <v>68</v>
      </c>
      <c r="AI24" s="24" t="s">
        <v>9</v>
      </c>
      <c r="AJ24" s="23" t="s">
        <v>8</v>
      </c>
      <c r="AK24" s="33" t="s">
        <v>339</v>
      </c>
      <c r="AL24" s="24" t="s">
        <v>72</v>
      </c>
      <c r="AM24" s="33" t="s">
        <v>76</v>
      </c>
      <c r="AN24" s="23" t="s">
        <v>74</v>
      </c>
      <c r="AO24" s="33" t="s">
        <v>75</v>
      </c>
      <c r="AP24" s="33" t="s">
        <v>68</v>
      </c>
      <c r="AQ24" s="24" t="s">
        <v>9</v>
      </c>
      <c r="AR24" s="23" t="s">
        <v>8</v>
      </c>
      <c r="AS24" s="33" t="s">
        <v>339</v>
      </c>
      <c r="AT24" s="24" t="s">
        <v>72</v>
      </c>
      <c r="AU24" s="33" t="s">
        <v>76</v>
      </c>
      <c r="AV24" s="23" t="s">
        <v>74</v>
      </c>
      <c r="AW24" s="33" t="s">
        <v>75</v>
      </c>
      <c r="AX24" s="33" t="s">
        <v>68</v>
      </c>
      <c r="AY24" s="24" t="s">
        <v>9</v>
      </c>
      <c r="AZ24" s="23" t="s">
        <v>8</v>
      </c>
      <c r="BA24" s="33" t="s">
        <v>339</v>
      </c>
      <c r="BB24" s="24" t="s">
        <v>72</v>
      </c>
      <c r="BC24" s="33" t="s">
        <v>76</v>
      </c>
      <c r="BD24" s="23" t="s">
        <v>74</v>
      </c>
      <c r="BE24" s="33" t="s">
        <v>75</v>
      </c>
      <c r="BF24" s="33" t="s">
        <v>68</v>
      </c>
      <c r="BG24" s="24" t="s">
        <v>9</v>
      </c>
      <c r="BH24" s="23" t="s">
        <v>8</v>
      </c>
      <c r="BI24" s="33" t="s">
        <v>339</v>
      </c>
      <c r="BJ24" s="24" t="s">
        <v>72</v>
      </c>
      <c r="BK24" s="33" t="s">
        <v>76</v>
      </c>
      <c r="BL24" s="23" t="s">
        <v>74</v>
      </c>
      <c r="BM24" s="33" t="s">
        <v>75</v>
      </c>
      <c r="BN24" s="33" t="s">
        <v>68</v>
      </c>
      <c r="BO24" s="24" t="s">
        <v>9</v>
      </c>
      <c r="BP24" s="23" t="s">
        <v>8</v>
      </c>
      <c r="BQ24" s="33" t="s">
        <v>339</v>
      </c>
      <c r="BR24" s="24" t="s">
        <v>72</v>
      </c>
      <c r="BS24" s="33" t="s">
        <v>76</v>
      </c>
      <c r="BT24" s="23" t="s">
        <v>74</v>
      </c>
      <c r="BU24" s="33" t="s">
        <v>75</v>
      </c>
      <c r="BV24" s="33" t="s">
        <v>68</v>
      </c>
      <c r="BW24" s="24" t="s">
        <v>9</v>
      </c>
      <c r="BX24" s="23" t="s">
        <v>8</v>
      </c>
      <c r="BY24" s="33" t="s">
        <v>339</v>
      </c>
      <c r="BZ24" s="24" t="s">
        <v>72</v>
      </c>
      <c r="CA24" s="33" t="s">
        <v>76</v>
      </c>
      <c r="CB24" s="23" t="s">
        <v>74</v>
      </c>
      <c r="CC24" s="33" t="s">
        <v>75</v>
      </c>
      <c r="CD24" s="33" t="s">
        <v>68</v>
      </c>
      <c r="CE24" s="24" t="s">
        <v>9</v>
      </c>
      <c r="CF24" s="23" t="s">
        <v>8</v>
      </c>
      <c r="CG24" s="33" t="s">
        <v>339</v>
      </c>
      <c r="CH24" s="24" t="s">
        <v>72</v>
      </c>
      <c r="CI24" s="33" t="s">
        <v>76</v>
      </c>
      <c r="CJ24" s="23" t="s">
        <v>74</v>
      </c>
      <c r="CK24" s="33" t="s">
        <v>75</v>
      </c>
      <c r="CL24" s="33" t="s">
        <v>68</v>
      </c>
      <c r="CM24" s="24" t="s">
        <v>9</v>
      </c>
      <c r="CN24" s="23" t="s">
        <v>8</v>
      </c>
      <c r="CO24" s="33" t="s">
        <v>339</v>
      </c>
      <c r="CP24" s="24" t="s">
        <v>72</v>
      </c>
      <c r="CQ24" s="33" t="s">
        <v>76</v>
      </c>
      <c r="CR24" s="23" t="s">
        <v>74</v>
      </c>
      <c r="CS24" s="33" t="s">
        <v>75</v>
      </c>
      <c r="CT24" s="33" t="s">
        <v>68</v>
      </c>
      <c r="CU24" s="24" t="s">
        <v>9</v>
      </c>
      <c r="CV24" s="23" t="s">
        <v>8</v>
      </c>
      <c r="CW24" s="33" t="s">
        <v>339</v>
      </c>
      <c r="CX24" s="24" t="s">
        <v>72</v>
      </c>
      <c r="CY24" s="33" t="s">
        <v>76</v>
      </c>
      <c r="CZ24" s="23" t="s">
        <v>74</v>
      </c>
      <c r="DA24" s="33" t="s">
        <v>75</v>
      </c>
      <c r="DB24" s="33" t="s">
        <v>68</v>
      </c>
      <c r="DC24" s="24" t="s">
        <v>9</v>
      </c>
      <c r="DD24" s="23" t="s">
        <v>8</v>
      </c>
      <c r="DE24" s="33" t="s">
        <v>339</v>
      </c>
      <c r="DF24" s="24" t="s">
        <v>72</v>
      </c>
      <c r="DG24" s="33" t="s">
        <v>76</v>
      </c>
      <c r="DH24" s="23" t="s">
        <v>74</v>
      </c>
      <c r="DI24" s="33" t="s">
        <v>75</v>
      </c>
      <c r="DJ24" s="33" t="s">
        <v>68</v>
      </c>
      <c r="DK24" s="24" t="s">
        <v>9</v>
      </c>
      <c r="DL24" s="23" t="s">
        <v>8</v>
      </c>
      <c r="DM24" s="33" t="s">
        <v>339</v>
      </c>
      <c r="DN24" s="24" t="s">
        <v>72</v>
      </c>
      <c r="DO24" s="33" t="s">
        <v>76</v>
      </c>
      <c r="DP24" s="23" t="s">
        <v>74</v>
      </c>
      <c r="DQ24" s="33" t="s">
        <v>75</v>
      </c>
      <c r="DR24" s="33" t="s">
        <v>68</v>
      </c>
      <c r="DS24" s="24" t="s">
        <v>9</v>
      </c>
      <c r="DT24" s="23" t="s">
        <v>8</v>
      </c>
      <c r="DU24" s="33" t="s">
        <v>339</v>
      </c>
      <c r="DV24" s="24" t="s">
        <v>72</v>
      </c>
      <c r="DW24" s="33" t="s">
        <v>76</v>
      </c>
      <c r="DX24" s="23" t="s">
        <v>74</v>
      </c>
      <c r="DY24" s="33" t="s">
        <v>75</v>
      </c>
      <c r="DZ24" s="33" t="s">
        <v>68</v>
      </c>
      <c r="EA24" s="24" t="s">
        <v>9</v>
      </c>
      <c r="EB24" s="23" t="s">
        <v>8</v>
      </c>
      <c r="EC24" s="33" t="s">
        <v>339</v>
      </c>
      <c r="ED24" s="24" t="s">
        <v>72</v>
      </c>
      <c r="EE24" s="33" t="s">
        <v>76</v>
      </c>
      <c r="EF24" s="23" t="s">
        <v>74</v>
      </c>
      <c r="EG24" s="33" t="s">
        <v>75</v>
      </c>
      <c r="EH24" s="33" t="s">
        <v>68</v>
      </c>
      <c r="EI24" s="24" t="s">
        <v>9</v>
      </c>
      <c r="EJ24" s="23" t="s">
        <v>8</v>
      </c>
      <c r="EK24" s="33" t="s">
        <v>339</v>
      </c>
      <c r="EL24" s="24" t="s">
        <v>72</v>
      </c>
      <c r="EM24" s="33" t="s">
        <v>76</v>
      </c>
      <c r="EN24" s="23" t="s">
        <v>74</v>
      </c>
      <c r="EO24" s="33" t="s">
        <v>75</v>
      </c>
      <c r="EP24" s="33" t="s">
        <v>68</v>
      </c>
      <c r="EQ24" s="24" t="s">
        <v>9</v>
      </c>
      <c r="ER24" s="23" t="s">
        <v>8</v>
      </c>
      <c r="ES24" s="33" t="s">
        <v>339</v>
      </c>
      <c r="ET24" s="24" t="s">
        <v>72</v>
      </c>
      <c r="EU24" s="33" t="s">
        <v>76</v>
      </c>
      <c r="EV24" s="23" t="s">
        <v>74</v>
      </c>
      <c r="EW24" s="33" t="s">
        <v>75</v>
      </c>
      <c r="EX24" s="33" t="s">
        <v>68</v>
      </c>
      <c r="EY24" s="24" t="s">
        <v>9</v>
      </c>
      <c r="EZ24" s="23" t="s">
        <v>8</v>
      </c>
      <c r="FA24" s="33" t="s">
        <v>339</v>
      </c>
      <c r="FB24" s="24" t="s">
        <v>72</v>
      </c>
      <c r="FC24" s="33" t="s">
        <v>76</v>
      </c>
      <c r="FD24" s="23" t="s">
        <v>74</v>
      </c>
      <c r="FE24" s="33" t="s">
        <v>75</v>
      </c>
      <c r="FF24" s="33" t="s">
        <v>68</v>
      </c>
      <c r="FG24" s="24" t="s">
        <v>9</v>
      </c>
      <c r="FH24" s="23" t="s">
        <v>8</v>
      </c>
      <c r="FI24" s="33" t="s">
        <v>339</v>
      </c>
      <c r="FJ24" s="24" t="s">
        <v>72</v>
      </c>
      <c r="FK24" s="33" t="s">
        <v>76</v>
      </c>
      <c r="FL24" s="23" t="s">
        <v>74</v>
      </c>
      <c r="FM24" s="33" t="s">
        <v>75</v>
      </c>
      <c r="FN24" s="33" t="s">
        <v>68</v>
      </c>
      <c r="FO24" s="24" t="s">
        <v>9</v>
      </c>
      <c r="FP24" s="23" t="s">
        <v>8</v>
      </c>
      <c r="FQ24" s="33" t="s">
        <v>339</v>
      </c>
      <c r="FR24" s="24" t="s">
        <v>72</v>
      </c>
      <c r="FS24" s="33" t="s">
        <v>76</v>
      </c>
      <c r="FT24" s="23" t="s">
        <v>74</v>
      </c>
      <c r="FU24" s="33" t="s">
        <v>75</v>
      </c>
      <c r="FV24" s="33" t="s">
        <v>68</v>
      </c>
      <c r="FW24" s="24" t="s">
        <v>9</v>
      </c>
      <c r="FX24" s="23" t="s">
        <v>8</v>
      </c>
      <c r="FY24" s="33" t="s">
        <v>339</v>
      </c>
      <c r="FZ24" s="24" t="s">
        <v>72</v>
      </c>
      <c r="GA24" s="33" t="s">
        <v>76</v>
      </c>
      <c r="GB24" s="23" t="s">
        <v>74</v>
      </c>
      <c r="GC24" s="33" t="s">
        <v>75</v>
      </c>
      <c r="GD24" s="33" t="s">
        <v>68</v>
      </c>
      <c r="GE24" s="24" t="s">
        <v>9</v>
      </c>
      <c r="GF24" s="23" t="s">
        <v>8</v>
      </c>
      <c r="GG24" s="33" t="s">
        <v>339</v>
      </c>
      <c r="GH24" s="24" t="s">
        <v>72</v>
      </c>
      <c r="GI24" s="33" t="s">
        <v>76</v>
      </c>
      <c r="GJ24" s="23" t="s">
        <v>74</v>
      </c>
      <c r="GK24" s="33" t="s">
        <v>75</v>
      </c>
      <c r="GL24" s="33" t="s">
        <v>68</v>
      </c>
      <c r="GM24" s="24" t="s">
        <v>9</v>
      </c>
      <c r="GN24" s="23" t="s">
        <v>8</v>
      </c>
      <c r="GO24" s="33" t="s">
        <v>339</v>
      </c>
      <c r="GP24" s="24" t="s">
        <v>72</v>
      </c>
      <c r="GQ24" s="33" t="s">
        <v>76</v>
      </c>
      <c r="GR24" s="23" t="s">
        <v>74</v>
      </c>
      <c r="GS24" s="33" t="s">
        <v>75</v>
      </c>
      <c r="GT24" s="33" t="s">
        <v>68</v>
      </c>
      <c r="GU24" s="24" t="s">
        <v>9</v>
      </c>
      <c r="GV24" s="23" t="s">
        <v>8</v>
      </c>
      <c r="GW24" s="33" t="s">
        <v>339</v>
      </c>
      <c r="GX24" s="24" t="s">
        <v>72</v>
      </c>
      <c r="GY24" s="33" t="s">
        <v>76</v>
      </c>
      <c r="GZ24" s="23" t="s">
        <v>74</v>
      </c>
      <c r="HA24" s="33" t="s">
        <v>75</v>
      </c>
      <c r="HB24" s="33" t="s">
        <v>68</v>
      </c>
      <c r="HC24" s="24" t="s">
        <v>9</v>
      </c>
      <c r="HD24" s="23" t="s">
        <v>8</v>
      </c>
      <c r="HE24" s="33" t="s">
        <v>339</v>
      </c>
      <c r="HF24" s="24" t="s">
        <v>72</v>
      </c>
      <c r="HG24" s="33" t="s">
        <v>76</v>
      </c>
      <c r="HH24" s="23" t="s">
        <v>74</v>
      </c>
      <c r="HI24" s="33" t="s">
        <v>75</v>
      </c>
      <c r="HJ24" s="33" t="s">
        <v>68</v>
      </c>
      <c r="HK24" s="24" t="s">
        <v>9</v>
      </c>
      <c r="HL24" s="23" t="s">
        <v>8</v>
      </c>
      <c r="HM24" s="33" t="s">
        <v>339</v>
      </c>
      <c r="HN24" s="24" t="s">
        <v>72</v>
      </c>
      <c r="HO24" s="33" t="s">
        <v>76</v>
      </c>
      <c r="HP24" s="23" t="s">
        <v>74</v>
      </c>
      <c r="HQ24" s="33" t="s">
        <v>75</v>
      </c>
      <c r="HR24" s="33" t="s">
        <v>68</v>
      </c>
      <c r="HS24" s="24" t="s">
        <v>9</v>
      </c>
      <c r="HT24" s="23" t="s">
        <v>8</v>
      </c>
      <c r="HU24" s="33" t="s">
        <v>339</v>
      </c>
      <c r="HV24" s="24" t="s">
        <v>72</v>
      </c>
      <c r="HW24" s="33" t="s">
        <v>76</v>
      </c>
      <c r="HX24" s="23" t="s">
        <v>74</v>
      </c>
      <c r="HY24" s="33" t="s">
        <v>75</v>
      </c>
      <c r="HZ24" s="33" t="s">
        <v>68</v>
      </c>
      <c r="IA24" s="24" t="s">
        <v>9</v>
      </c>
      <c r="IB24" s="23" t="s">
        <v>8</v>
      </c>
      <c r="IC24" s="33" t="s">
        <v>339</v>
      </c>
      <c r="ID24" s="24" t="s">
        <v>72</v>
      </c>
      <c r="IE24" s="33" t="s">
        <v>76</v>
      </c>
      <c r="IF24" s="23" t="s">
        <v>74</v>
      </c>
      <c r="IG24" s="33" t="s">
        <v>75</v>
      </c>
      <c r="IH24" s="33" t="s">
        <v>68</v>
      </c>
      <c r="II24" s="24" t="s">
        <v>9</v>
      </c>
      <c r="IJ24" s="23" t="s">
        <v>8</v>
      </c>
      <c r="IK24" s="33" t="s">
        <v>339</v>
      </c>
      <c r="IL24" s="24" t="s">
        <v>72</v>
      </c>
      <c r="IM24" s="33" t="s">
        <v>76</v>
      </c>
      <c r="IN24" s="23" t="s">
        <v>74</v>
      </c>
      <c r="IO24" s="33" t="s">
        <v>75</v>
      </c>
      <c r="IP24" s="33" t="s">
        <v>68</v>
      </c>
      <c r="IQ24" s="24" t="s">
        <v>9</v>
      </c>
      <c r="IR24" s="23" t="s">
        <v>8</v>
      </c>
      <c r="IS24" s="33" t="s">
        <v>339</v>
      </c>
      <c r="IT24" s="24" t="s">
        <v>72</v>
      </c>
      <c r="IU24" s="33" t="s">
        <v>76</v>
      </c>
      <c r="IV24" s="23" t="s">
        <v>74</v>
      </c>
      <c r="IW24" s="33" t="s">
        <v>75</v>
      </c>
      <c r="IX24" s="33" t="s">
        <v>68</v>
      </c>
      <c r="IY24" s="24" t="s">
        <v>9</v>
      </c>
      <c r="IZ24" s="23" t="s">
        <v>8</v>
      </c>
      <c r="JA24" s="33" t="s">
        <v>339</v>
      </c>
      <c r="JB24" s="24" t="s">
        <v>72</v>
      </c>
      <c r="JC24" s="33" t="s">
        <v>76</v>
      </c>
      <c r="JD24" s="23" t="s">
        <v>74</v>
      </c>
      <c r="JE24" s="33" t="s">
        <v>75</v>
      </c>
      <c r="JF24" s="33" t="s">
        <v>68</v>
      </c>
      <c r="JG24" s="24" t="s">
        <v>9</v>
      </c>
      <c r="JH24" s="23" t="s">
        <v>8</v>
      </c>
      <c r="JI24" s="33" t="s">
        <v>339</v>
      </c>
      <c r="JJ24" s="24" t="s">
        <v>72</v>
      </c>
      <c r="JK24" s="33" t="s">
        <v>76</v>
      </c>
      <c r="JL24" s="23" t="s">
        <v>74</v>
      </c>
      <c r="JM24" s="33" t="s">
        <v>75</v>
      </c>
      <c r="JN24" s="33" t="s">
        <v>68</v>
      </c>
      <c r="JO24" s="24" t="s">
        <v>9</v>
      </c>
      <c r="JP24" s="23" t="s">
        <v>8</v>
      </c>
      <c r="JQ24" s="33" t="s">
        <v>339</v>
      </c>
      <c r="JR24" s="24" t="s">
        <v>72</v>
      </c>
      <c r="JS24" s="33" t="s">
        <v>76</v>
      </c>
      <c r="JT24" s="23" t="s">
        <v>74</v>
      </c>
      <c r="JU24" s="33" t="s">
        <v>75</v>
      </c>
      <c r="JV24" s="33" t="s">
        <v>68</v>
      </c>
      <c r="JW24" s="24" t="s">
        <v>9</v>
      </c>
      <c r="JX24" s="23" t="s">
        <v>8</v>
      </c>
      <c r="JY24" s="33" t="s">
        <v>339</v>
      </c>
      <c r="JZ24" s="24" t="s">
        <v>72</v>
      </c>
      <c r="KA24" s="33" t="s">
        <v>76</v>
      </c>
      <c r="KB24" s="23" t="s">
        <v>74</v>
      </c>
      <c r="KC24" s="33" t="s">
        <v>75</v>
      </c>
      <c r="KD24" s="33" t="s">
        <v>68</v>
      </c>
      <c r="KE24" s="24" t="s">
        <v>9</v>
      </c>
      <c r="KF24" s="23" t="s">
        <v>8</v>
      </c>
      <c r="KG24" s="33" t="s">
        <v>339</v>
      </c>
      <c r="KH24" s="24" t="s">
        <v>72</v>
      </c>
      <c r="KI24" s="33" t="s">
        <v>76</v>
      </c>
      <c r="KJ24" s="23" t="s">
        <v>74</v>
      </c>
      <c r="KK24" s="33" t="s">
        <v>75</v>
      </c>
      <c r="KL24" s="33" t="s">
        <v>68</v>
      </c>
      <c r="KM24" s="24" t="s">
        <v>9</v>
      </c>
      <c r="KN24" s="23" t="s">
        <v>8</v>
      </c>
      <c r="KO24" s="33" t="s">
        <v>339</v>
      </c>
      <c r="KP24" s="24" t="s">
        <v>72</v>
      </c>
      <c r="KQ24" s="33" t="s">
        <v>76</v>
      </c>
      <c r="KR24" s="23" t="s">
        <v>74</v>
      </c>
      <c r="KS24" s="33" t="s">
        <v>75</v>
      </c>
      <c r="KT24" s="33" t="s">
        <v>68</v>
      </c>
      <c r="KU24" s="24" t="s">
        <v>9</v>
      </c>
      <c r="KV24" s="23" t="s">
        <v>8</v>
      </c>
      <c r="KW24" s="33" t="s">
        <v>339</v>
      </c>
      <c r="KX24" s="24" t="s">
        <v>72</v>
      </c>
      <c r="KY24" s="33" t="s">
        <v>76</v>
      </c>
      <c r="KZ24" s="23" t="s">
        <v>74</v>
      </c>
      <c r="LA24" s="33" t="s">
        <v>75</v>
      </c>
      <c r="LB24" s="33" t="s">
        <v>68</v>
      </c>
      <c r="LC24" s="24" t="s">
        <v>9</v>
      </c>
      <c r="LD24" s="23" t="s">
        <v>8</v>
      </c>
      <c r="LE24" s="33" t="s">
        <v>339</v>
      </c>
      <c r="LF24" s="24" t="s">
        <v>72</v>
      </c>
      <c r="LG24" s="33" t="s">
        <v>76</v>
      </c>
      <c r="LH24" s="23" t="s">
        <v>74</v>
      </c>
      <c r="LI24" s="33" t="s">
        <v>75</v>
      </c>
      <c r="LJ24" s="33" t="s">
        <v>68</v>
      </c>
      <c r="LK24" s="24" t="s">
        <v>9</v>
      </c>
      <c r="LL24" s="23" t="s">
        <v>8</v>
      </c>
      <c r="LM24" s="33" t="s">
        <v>339</v>
      </c>
      <c r="LN24" s="24" t="s">
        <v>72</v>
      </c>
      <c r="LO24" s="33" t="s">
        <v>76</v>
      </c>
      <c r="LP24" s="23" t="s">
        <v>74</v>
      </c>
      <c r="LQ24" s="33" t="s">
        <v>75</v>
      </c>
      <c r="LR24" s="33" t="s">
        <v>68</v>
      </c>
      <c r="LS24" s="24" t="s">
        <v>9</v>
      </c>
      <c r="LT24" s="23" t="s">
        <v>8</v>
      </c>
      <c r="LU24" s="33" t="s">
        <v>339</v>
      </c>
      <c r="LV24" s="24" t="s">
        <v>72</v>
      </c>
      <c r="LW24" s="33" t="s">
        <v>76</v>
      </c>
      <c r="LX24" s="23" t="s">
        <v>74</v>
      </c>
      <c r="LY24" s="33" t="s">
        <v>75</v>
      </c>
      <c r="LZ24" s="33" t="s">
        <v>68</v>
      </c>
      <c r="MA24" s="24" t="s">
        <v>9</v>
      </c>
      <c r="MB24" s="23" t="s">
        <v>8</v>
      </c>
      <c r="MC24" s="33" t="s">
        <v>339</v>
      </c>
      <c r="MD24" s="24" t="s">
        <v>72</v>
      </c>
      <c r="ME24" s="33" t="s">
        <v>76</v>
      </c>
      <c r="MF24" s="23" t="s">
        <v>74</v>
      </c>
      <c r="MG24" s="33" t="s">
        <v>75</v>
      </c>
      <c r="MH24" s="33" t="s">
        <v>68</v>
      </c>
      <c r="MI24" s="24" t="s">
        <v>9</v>
      </c>
      <c r="MJ24" s="23" t="s">
        <v>8</v>
      </c>
      <c r="MK24" s="33" t="s">
        <v>339</v>
      </c>
      <c r="ML24" s="24" t="s">
        <v>72</v>
      </c>
      <c r="MM24" s="33" t="s">
        <v>76</v>
      </c>
      <c r="MN24" s="23" t="s">
        <v>74</v>
      </c>
      <c r="MO24" s="33" t="s">
        <v>75</v>
      </c>
      <c r="MP24" s="33" t="s">
        <v>68</v>
      </c>
      <c r="MQ24" s="24" t="s">
        <v>9</v>
      </c>
      <c r="MR24" s="23" t="s">
        <v>8</v>
      </c>
      <c r="MS24" s="33" t="s">
        <v>339</v>
      </c>
      <c r="MT24" s="24" t="s">
        <v>72</v>
      </c>
      <c r="MU24" s="33" t="s">
        <v>76</v>
      </c>
      <c r="MV24" s="23" t="s">
        <v>74</v>
      </c>
      <c r="MW24" s="33" t="s">
        <v>75</v>
      </c>
      <c r="MX24" s="33" t="s">
        <v>68</v>
      </c>
      <c r="MY24" s="24" t="s">
        <v>9</v>
      </c>
      <c r="MZ24" s="23" t="s">
        <v>8</v>
      </c>
      <c r="NA24" s="33" t="s">
        <v>339</v>
      </c>
      <c r="NB24" s="34" t="s">
        <v>72</v>
      </c>
      <c r="NC24" s="33" t="s">
        <v>76</v>
      </c>
      <c r="ND24" s="23" t="s">
        <v>74</v>
      </c>
      <c r="NE24" s="33" t="s">
        <v>75</v>
      </c>
      <c r="NF24" s="33" t="s">
        <v>68</v>
      </c>
      <c r="NG24" s="24" t="s">
        <v>9</v>
      </c>
      <c r="NH24" s="23" t="s">
        <v>8</v>
      </c>
      <c r="NI24" s="33" t="s">
        <v>339</v>
      </c>
      <c r="NJ24" s="34" t="s">
        <v>72</v>
      </c>
      <c r="NK24" s="33" t="s">
        <v>76</v>
      </c>
      <c r="NL24" s="23" t="s">
        <v>74</v>
      </c>
      <c r="NM24" s="33" t="s">
        <v>75</v>
      </c>
      <c r="NN24" s="33" t="s">
        <v>68</v>
      </c>
      <c r="NO24" s="24" t="s">
        <v>9</v>
      </c>
      <c r="NP24" s="23" t="s">
        <v>8</v>
      </c>
      <c r="NQ24" s="33" t="s">
        <v>339</v>
      </c>
      <c r="NR24" s="34" t="s">
        <v>72</v>
      </c>
      <c r="NS24" s="33" t="s">
        <v>76</v>
      </c>
      <c r="NT24" s="23" t="s">
        <v>74</v>
      </c>
      <c r="NU24" s="33" t="s">
        <v>75</v>
      </c>
      <c r="NV24" s="33" t="s">
        <v>68</v>
      </c>
      <c r="NW24" s="24" t="s">
        <v>9</v>
      </c>
      <c r="NX24" s="23" t="s">
        <v>8</v>
      </c>
      <c r="NY24" s="33" t="s">
        <v>339</v>
      </c>
      <c r="NZ24" s="34" t="s">
        <v>72</v>
      </c>
      <c r="OA24" s="33" t="s">
        <v>76</v>
      </c>
      <c r="OB24" s="23" t="s">
        <v>74</v>
      </c>
      <c r="OC24" s="33" t="s">
        <v>75</v>
      </c>
      <c r="OD24" s="33" t="s">
        <v>68</v>
      </c>
      <c r="OE24" s="24" t="s">
        <v>9</v>
      </c>
      <c r="OF24" s="23" t="s">
        <v>8</v>
      </c>
      <c r="OG24" s="33" t="s">
        <v>339</v>
      </c>
      <c r="OH24" s="34" t="s">
        <v>72</v>
      </c>
      <c r="OI24" s="33" t="s">
        <v>76</v>
      </c>
      <c r="OJ24" s="23" t="s">
        <v>74</v>
      </c>
      <c r="OK24" s="33" t="s">
        <v>75</v>
      </c>
      <c r="OL24" s="33" t="s">
        <v>68</v>
      </c>
      <c r="OM24" s="24" t="s">
        <v>9</v>
      </c>
      <c r="ON24" s="23" t="s">
        <v>8</v>
      </c>
      <c r="OO24" s="33" t="s">
        <v>339</v>
      </c>
      <c r="OP24" s="34" t="s">
        <v>72</v>
      </c>
      <c r="OQ24" s="33" t="s">
        <v>76</v>
      </c>
      <c r="OR24" s="23" t="s">
        <v>74</v>
      </c>
      <c r="OS24" s="33" t="s">
        <v>75</v>
      </c>
      <c r="OT24" s="33" t="s">
        <v>68</v>
      </c>
      <c r="OU24" s="24" t="s">
        <v>9</v>
      </c>
      <c r="OV24" s="23" t="s">
        <v>8</v>
      </c>
      <c r="OW24" s="33" t="s">
        <v>339</v>
      </c>
      <c r="OX24" s="34" t="s">
        <v>72</v>
      </c>
      <c r="OY24" s="33" t="s">
        <v>76</v>
      </c>
      <c r="OZ24" s="23" t="s">
        <v>74</v>
      </c>
      <c r="PA24" s="33" t="s">
        <v>75</v>
      </c>
      <c r="PB24" s="33" t="s">
        <v>68</v>
      </c>
      <c r="PC24" s="24" t="s">
        <v>9</v>
      </c>
      <c r="PD24" s="23" t="s">
        <v>8</v>
      </c>
      <c r="PE24" s="33" t="s">
        <v>339</v>
      </c>
      <c r="PF24" s="34" t="s">
        <v>72</v>
      </c>
      <c r="PG24" s="33" t="s">
        <v>76</v>
      </c>
      <c r="PH24" s="23" t="s">
        <v>74</v>
      </c>
      <c r="PI24" s="33" t="s">
        <v>75</v>
      </c>
      <c r="PJ24" s="33" t="s">
        <v>68</v>
      </c>
    </row>
    <row r="25" spans="1:426" ht="24" customHeight="1" x14ac:dyDescent="0.25">
      <c r="A25" s="20" t="s">
        <v>511</v>
      </c>
      <c r="B25" s="108" t="s">
        <v>0</v>
      </c>
      <c r="C25" s="118">
        <v>24.77</v>
      </c>
      <c r="D25" s="118">
        <v>22230.659999999996</v>
      </c>
      <c r="E25" s="26">
        <v>843230.89000000141</v>
      </c>
      <c r="F25" s="35">
        <v>0</v>
      </c>
      <c r="G25" s="35">
        <v>0</v>
      </c>
      <c r="H25" s="35">
        <v>0</v>
      </c>
      <c r="I25" s="35">
        <v>0</v>
      </c>
      <c r="J25" s="32">
        <f>E25+F25+G25+H25+I25</f>
        <v>843230.89000000141</v>
      </c>
      <c r="K25" s="118">
        <v>174389.84</v>
      </c>
      <c r="L25" s="118">
        <v>61616.710000000006</v>
      </c>
      <c r="M25" s="26">
        <f>E25-K25+L25</f>
        <v>730457.76000000141</v>
      </c>
      <c r="N25" s="35">
        <v>0</v>
      </c>
      <c r="O25" s="35">
        <v>0</v>
      </c>
      <c r="P25" s="35">
        <v>0</v>
      </c>
      <c r="Q25" s="35">
        <v>0</v>
      </c>
      <c r="R25" s="32">
        <f>M25+N25+O25+P25+Q25</f>
        <v>730457.76000000141</v>
      </c>
      <c r="S25" s="118">
        <v>133920.82000000004</v>
      </c>
      <c r="T25" s="118">
        <v>401841.04</v>
      </c>
      <c r="U25" s="26">
        <f>M25-S25+T25</f>
        <v>998377.98000000138</v>
      </c>
      <c r="V25" s="35">
        <v>0</v>
      </c>
      <c r="W25" s="35">
        <v>0</v>
      </c>
      <c r="X25" s="35">
        <v>0</v>
      </c>
      <c r="Y25" s="35">
        <v>0</v>
      </c>
      <c r="Z25" s="32">
        <f>U25+V25+W25+X25+Y25</f>
        <v>998377.98000000138</v>
      </c>
      <c r="AA25" s="118">
        <v>323380.2</v>
      </c>
      <c r="AB25" s="118">
        <v>57047.910000000011</v>
      </c>
      <c r="AC25" s="26">
        <f>U25-AA25+AB25</f>
        <v>732045.69000000146</v>
      </c>
      <c r="AD25" s="35">
        <v>0</v>
      </c>
      <c r="AE25" s="35">
        <v>0</v>
      </c>
      <c r="AF25" s="35">
        <v>6176.71</v>
      </c>
      <c r="AG25" s="35">
        <v>0</v>
      </c>
      <c r="AH25" s="32">
        <f>AC25+AD25+AE25+AF25+AG25</f>
        <v>738222.40000000142</v>
      </c>
      <c r="AI25" s="118">
        <v>3857.23</v>
      </c>
      <c r="AJ25" s="118">
        <v>636753.19000000006</v>
      </c>
      <c r="AK25" s="26">
        <f>AC25-AI25+AJ25</f>
        <v>1364941.6500000015</v>
      </c>
      <c r="AL25" s="35">
        <v>0</v>
      </c>
      <c r="AM25" s="35">
        <v>0</v>
      </c>
      <c r="AN25" s="35">
        <v>0</v>
      </c>
      <c r="AO25" s="35">
        <v>0</v>
      </c>
      <c r="AP25" s="32">
        <f>AK25+AL25+AM25+AN25+AO25</f>
        <v>1364941.6500000015</v>
      </c>
      <c r="AQ25" s="118">
        <v>978913.37</v>
      </c>
      <c r="AR25" s="118">
        <v>400946.28000000009</v>
      </c>
      <c r="AS25" s="26">
        <f>AK25-AQ25+AR25</f>
        <v>786974.56000000169</v>
      </c>
      <c r="AT25" s="35">
        <v>0</v>
      </c>
      <c r="AU25" s="35">
        <v>0</v>
      </c>
      <c r="AV25" s="35">
        <v>0</v>
      </c>
      <c r="AW25" s="35">
        <v>0</v>
      </c>
      <c r="AX25" s="32">
        <f>AS25+AT25+AU25+AV25+AW25</f>
        <v>786974.56000000169</v>
      </c>
      <c r="AY25" s="118">
        <v>33225.279999999999</v>
      </c>
      <c r="AZ25" s="118">
        <v>31546.04</v>
      </c>
      <c r="BA25" s="26">
        <f>AS25-AY25+AZ25</f>
        <v>785295.3200000017</v>
      </c>
      <c r="BB25" s="35">
        <v>0</v>
      </c>
      <c r="BC25" s="35">
        <v>0</v>
      </c>
      <c r="BD25" s="35">
        <v>0</v>
      </c>
      <c r="BE25" s="35">
        <v>0</v>
      </c>
      <c r="BF25" s="32">
        <f>BA25+BB25+BC25+BD25+BE25</f>
        <v>785295.3200000017</v>
      </c>
      <c r="BG25" s="118">
        <v>228501.28000000006</v>
      </c>
      <c r="BH25" s="118">
        <v>65859.829999999987</v>
      </c>
      <c r="BI25" s="26">
        <f>BA25-BG25+BH25</f>
        <v>622653.87000000163</v>
      </c>
      <c r="BJ25" s="35">
        <v>0</v>
      </c>
      <c r="BK25" s="35">
        <v>0</v>
      </c>
      <c r="BL25" s="35">
        <v>0</v>
      </c>
      <c r="BM25" s="35">
        <v>0</v>
      </c>
      <c r="BN25" s="32">
        <f>BI25+BJ25+BK25+BL25+BM25</f>
        <v>622653.87000000163</v>
      </c>
      <c r="BO25" s="118">
        <v>10762.52</v>
      </c>
      <c r="BP25" s="118">
        <v>109373.94000000002</v>
      </c>
      <c r="BQ25" s="26">
        <f>BI25-BO25+BP25</f>
        <v>721265.29000000167</v>
      </c>
      <c r="BR25" s="35">
        <v>0</v>
      </c>
      <c r="BS25" s="35">
        <v>0</v>
      </c>
      <c r="BT25" s="35">
        <v>0</v>
      </c>
      <c r="BU25" s="35">
        <v>0</v>
      </c>
      <c r="BV25" s="32">
        <f>BQ25+BR25+BS25+BT25+BU25</f>
        <v>721265.29000000167</v>
      </c>
      <c r="BW25" s="118">
        <v>1501724.0600000003</v>
      </c>
      <c r="BX25" s="118">
        <v>1877836.68</v>
      </c>
      <c r="BY25" s="26">
        <f>BQ25-BW25+BX25</f>
        <v>1097377.9100000013</v>
      </c>
      <c r="BZ25" s="35">
        <v>0</v>
      </c>
      <c r="CA25" s="35">
        <v>0</v>
      </c>
      <c r="CB25" s="35">
        <v>0</v>
      </c>
      <c r="CC25" s="35">
        <v>0</v>
      </c>
      <c r="CD25" s="32">
        <f>BY25+BZ25+CA25+CB25+CC25</f>
        <v>1097377.9100000013</v>
      </c>
      <c r="CE25" s="118">
        <v>88520.4</v>
      </c>
      <c r="CF25" s="118">
        <v>68675.94</v>
      </c>
      <c r="CG25" s="26">
        <f>BY25-CE25+CF25</f>
        <v>1077533.4500000014</v>
      </c>
      <c r="CH25" s="35">
        <v>0</v>
      </c>
      <c r="CI25" s="35">
        <v>0</v>
      </c>
      <c r="CJ25" s="35">
        <v>937.96</v>
      </c>
      <c r="CK25" s="35">
        <v>0</v>
      </c>
      <c r="CL25" s="32">
        <f>CG25+CH25+CI25+CJ25+CK25</f>
        <v>1078471.4100000013</v>
      </c>
      <c r="CM25" s="118">
        <v>6437.01</v>
      </c>
      <c r="CN25" s="118">
        <v>11144.38</v>
      </c>
      <c r="CO25" s="26">
        <f>CG25-CM25+CN25</f>
        <v>1082240.8200000012</v>
      </c>
      <c r="CP25" s="35">
        <v>0</v>
      </c>
      <c r="CQ25" s="35">
        <v>-5000.7</v>
      </c>
      <c r="CR25" s="35">
        <v>-14122.17</v>
      </c>
      <c r="CS25" s="35">
        <v>0</v>
      </c>
      <c r="CT25" s="32">
        <f>CO25+CP25+CQ25+CR25+CS25</f>
        <v>1063117.9500000014</v>
      </c>
      <c r="CU25" s="118">
        <v>38894.76</v>
      </c>
      <c r="CV25" s="118">
        <v>127289.07</v>
      </c>
      <c r="CW25" s="26">
        <f>CO25-CU25+CV25</f>
        <v>1170635.1300000013</v>
      </c>
      <c r="CX25" s="35">
        <v>0</v>
      </c>
      <c r="CY25" s="35">
        <v>0</v>
      </c>
      <c r="CZ25" s="35">
        <v>0</v>
      </c>
      <c r="DA25" s="35">
        <v>0</v>
      </c>
      <c r="DB25" s="32">
        <f>CW25+CX25+CY25+CZ25+DA25</f>
        <v>1170635.1300000013</v>
      </c>
      <c r="DC25" s="118">
        <v>100015.35</v>
      </c>
      <c r="DD25" s="118">
        <v>111712.40000000001</v>
      </c>
      <c r="DE25" s="26">
        <f>CW25-DC25+DD25</f>
        <v>1182332.1800000011</v>
      </c>
      <c r="DF25" s="35">
        <v>0</v>
      </c>
      <c r="DG25" s="35">
        <v>0</v>
      </c>
      <c r="DH25" s="35">
        <v>0</v>
      </c>
      <c r="DI25" s="35">
        <v>0</v>
      </c>
      <c r="DJ25" s="32">
        <f>DE25+DF25+DG25+DH25+DI25</f>
        <v>1182332.1800000011</v>
      </c>
      <c r="DK25" s="118">
        <v>257.25</v>
      </c>
      <c r="DL25" s="118">
        <v>32042.540000000005</v>
      </c>
      <c r="DM25" s="26">
        <f>DE25-DK25+DL25</f>
        <v>1214117.4700000011</v>
      </c>
      <c r="DN25" s="35">
        <v>0</v>
      </c>
      <c r="DO25" s="35">
        <v>0</v>
      </c>
      <c r="DP25" s="35">
        <v>0</v>
      </c>
      <c r="DQ25" s="35">
        <v>0</v>
      </c>
      <c r="DR25" s="32">
        <f>DM25+DN25+DO25+DP25+DQ25</f>
        <v>1214117.4700000011</v>
      </c>
      <c r="DS25" s="118">
        <v>784633.21</v>
      </c>
      <c r="DT25" s="118">
        <v>60599.250000000007</v>
      </c>
      <c r="DU25" s="26">
        <f>DM25-DS25+DT25</f>
        <v>490083.51000000117</v>
      </c>
      <c r="DV25" s="35">
        <v>0</v>
      </c>
      <c r="DW25" s="35">
        <v>0</v>
      </c>
      <c r="DX25" s="35">
        <v>0</v>
      </c>
      <c r="DY25" s="35">
        <v>0</v>
      </c>
      <c r="DZ25" s="32">
        <f>DU25+DV25+DW25+DX25+DY25</f>
        <v>490083.51000000117</v>
      </c>
      <c r="EA25" s="118">
        <v>44029.57</v>
      </c>
      <c r="EB25" s="118">
        <v>9658.0600000000013</v>
      </c>
      <c r="EC25" s="26">
        <f>DU25-EA25+EB25</f>
        <v>455712.00000000116</v>
      </c>
      <c r="ED25" s="35">
        <v>0</v>
      </c>
      <c r="EE25" s="35">
        <v>0</v>
      </c>
      <c r="EF25" s="35">
        <v>2211.31</v>
      </c>
      <c r="EG25" s="35">
        <v>0</v>
      </c>
      <c r="EH25" s="32">
        <f>EC25+ED25+EE25+EF25+EG25</f>
        <v>457923.31000000116</v>
      </c>
      <c r="EI25" s="118">
        <v>11223.85</v>
      </c>
      <c r="EJ25" s="118">
        <v>91217.790000000008</v>
      </c>
      <c r="EK25" s="26">
        <f>EC25-EI25+EJ25</f>
        <v>535705.94000000122</v>
      </c>
      <c r="EL25" s="35">
        <v>0</v>
      </c>
      <c r="EM25" s="35">
        <v>0</v>
      </c>
      <c r="EN25" s="35">
        <v>0</v>
      </c>
      <c r="EO25" s="35">
        <v>0</v>
      </c>
      <c r="EP25" s="32">
        <f>EK25+EL25+EM25+EN25+EO25</f>
        <v>535705.94000000122</v>
      </c>
      <c r="EQ25" s="118">
        <v>4705.32</v>
      </c>
      <c r="ER25" s="118">
        <v>4525.55</v>
      </c>
      <c r="ES25" s="26">
        <f>EK25-EQ25+ER25</f>
        <v>535526.17000000132</v>
      </c>
      <c r="ET25" s="35">
        <v>0</v>
      </c>
      <c r="EU25" s="35">
        <v>0</v>
      </c>
      <c r="EV25" s="35">
        <v>0</v>
      </c>
      <c r="EW25" s="35">
        <v>0</v>
      </c>
      <c r="EX25" s="32">
        <f>ES25+ET25+EU25+EV25+EW25</f>
        <v>535526.17000000132</v>
      </c>
      <c r="EY25" s="118">
        <v>13433.490000000002</v>
      </c>
      <c r="EZ25" s="118">
        <v>60129.27</v>
      </c>
      <c r="FA25" s="26">
        <f>ES25-EY25+EZ25</f>
        <v>582221.95000000135</v>
      </c>
      <c r="FB25" s="35">
        <v>0</v>
      </c>
      <c r="FC25" s="35">
        <v>0</v>
      </c>
      <c r="FD25" s="35">
        <v>6098.52</v>
      </c>
      <c r="FE25" s="35">
        <v>0</v>
      </c>
      <c r="FF25" s="32">
        <f>FA25+FB25+FC25+FD25+FE25</f>
        <v>588320.47000000137</v>
      </c>
      <c r="FG25" s="118">
        <v>127218.60999999999</v>
      </c>
      <c r="FH25" s="118">
        <v>137059.02999999997</v>
      </c>
      <c r="FI25" s="26">
        <f>FA25-FG25+FH25</f>
        <v>592062.37000000128</v>
      </c>
      <c r="FJ25" s="35">
        <v>0</v>
      </c>
      <c r="FK25" s="35">
        <v>0</v>
      </c>
      <c r="FL25" s="35">
        <v>0</v>
      </c>
      <c r="FM25" s="35">
        <v>0</v>
      </c>
      <c r="FN25" s="32">
        <f>FI25+FJ25+FK25+FL25+FM25</f>
        <v>592062.37000000128</v>
      </c>
      <c r="FO25" s="118">
        <v>904.15</v>
      </c>
      <c r="FP25" s="118">
        <v>38007.46</v>
      </c>
      <c r="FQ25" s="26">
        <f>FI25-FO25+FP25</f>
        <v>629165.68000000122</v>
      </c>
      <c r="FR25" s="35">
        <v>0</v>
      </c>
      <c r="FS25" s="35">
        <v>0</v>
      </c>
      <c r="FT25" s="35">
        <v>0</v>
      </c>
      <c r="FU25" s="35">
        <v>0</v>
      </c>
      <c r="FV25" s="32">
        <f>FQ25+FR25+FS25+FT25+FU25</f>
        <v>629165.68000000122</v>
      </c>
      <c r="FW25" s="118">
        <v>83634.310000000012</v>
      </c>
      <c r="FX25" s="118">
        <v>365028.26</v>
      </c>
      <c r="FY25" s="26">
        <f>FQ25-FW25+FX25</f>
        <v>910559.63000000117</v>
      </c>
      <c r="FZ25" s="35">
        <v>0</v>
      </c>
      <c r="GA25" s="35">
        <v>0</v>
      </c>
      <c r="GB25" s="35">
        <v>0</v>
      </c>
      <c r="GC25" s="35">
        <v>0</v>
      </c>
      <c r="GD25" s="32">
        <f>FY25+FZ25+GA25+GB25+GC25</f>
        <v>910559.63000000117</v>
      </c>
      <c r="GE25" s="118">
        <v>8.4</v>
      </c>
      <c r="GF25" s="118">
        <v>14110.09</v>
      </c>
      <c r="GG25" s="26">
        <f>FY25-GE25+GF25</f>
        <v>924661.32000000111</v>
      </c>
      <c r="GH25" s="35">
        <v>0</v>
      </c>
      <c r="GI25" s="35">
        <v>-2666.8</v>
      </c>
      <c r="GJ25" s="35">
        <v>0</v>
      </c>
      <c r="GK25" s="35">
        <v>0</v>
      </c>
      <c r="GL25" s="32">
        <f>GG25+GH25+GI25+GJ25+GK25</f>
        <v>921994.52000000107</v>
      </c>
      <c r="GM25" s="118">
        <v>457712.19999999995</v>
      </c>
      <c r="GN25" s="118">
        <v>951478.32999999984</v>
      </c>
      <c r="GO25" s="26">
        <f>GG25-GM25+GN25</f>
        <v>1418427.4500000011</v>
      </c>
      <c r="GP25" s="35">
        <v>0</v>
      </c>
      <c r="GQ25" s="35">
        <v>-2666.8</v>
      </c>
      <c r="GR25" s="35">
        <v>0</v>
      </c>
      <c r="GS25" s="35">
        <v>0</v>
      </c>
      <c r="GT25" s="32">
        <f>GO25+GP25+GQ25+GR25+GS25</f>
        <v>1415760.6500000011</v>
      </c>
      <c r="GU25" s="118">
        <v>471170.45</v>
      </c>
      <c r="GV25" s="118">
        <v>27996.67</v>
      </c>
      <c r="GW25" s="26">
        <f>GO25-GU25+GV25</f>
        <v>975253.67000000121</v>
      </c>
      <c r="GX25" s="35">
        <v>0</v>
      </c>
      <c r="GY25" s="35">
        <v>0</v>
      </c>
      <c r="GZ25" s="35">
        <v>0</v>
      </c>
      <c r="HA25" s="35">
        <v>0</v>
      </c>
      <c r="HB25" s="32">
        <f>GW25+GX25+GY25+GZ25+HA25</f>
        <v>975253.67000000121</v>
      </c>
      <c r="HC25" s="118">
        <v>144732.54999999999</v>
      </c>
      <c r="HD25" s="118">
        <v>536477.99</v>
      </c>
      <c r="HE25" s="26">
        <f>GW25-HC25+HD25</f>
        <v>1366999.1100000013</v>
      </c>
      <c r="HF25" s="35">
        <v>0</v>
      </c>
      <c r="HG25" s="35">
        <v>0</v>
      </c>
      <c r="HH25" s="35">
        <v>0</v>
      </c>
      <c r="HI25" s="35">
        <v>0</v>
      </c>
      <c r="HJ25" s="32">
        <f>HE25+HF25+HG25+HH25+HI25</f>
        <v>1366999.1100000013</v>
      </c>
      <c r="HK25" s="118">
        <v>250.64000000000001</v>
      </c>
      <c r="HL25" s="118">
        <v>5719.6600000000008</v>
      </c>
      <c r="HM25" s="26">
        <f>HE25-HK25+HL25</f>
        <v>1372468.1300000013</v>
      </c>
      <c r="HN25" s="35">
        <v>0</v>
      </c>
      <c r="HO25" s="35">
        <v>0</v>
      </c>
      <c r="HP25" s="35">
        <v>0</v>
      </c>
      <c r="HQ25" s="35">
        <v>-1250000</v>
      </c>
      <c r="HR25" s="32">
        <f>HM25+HN25+HO25+HP25+HQ25</f>
        <v>122468.13000000129</v>
      </c>
      <c r="HS25" s="118">
        <v>1264095.3800000001</v>
      </c>
      <c r="HT25" s="118">
        <v>70346.929999999993</v>
      </c>
      <c r="HU25" s="26">
        <f>HM25-HS25+HT25</f>
        <v>178719.68000000116</v>
      </c>
      <c r="HV25" s="35">
        <v>0</v>
      </c>
      <c r="HW25" s="35">
        <v>-2104.12</v>
      </c>
      <c r="HX25" s="35">
        <v>1065.83</v>
      </c>
      <c r="HY25" s="35">
        <v>0</v>
      </c>
      <c r="HZ25" s="32">
        <f>HU25+HV25+HW25+HX25+HY25</f>
        <v>177681.39000000115</v>
      </c>
      <c r="IA25" s="118">
        <v>160923.97</v>
      </c>
      <c r="IB25" s="118">
        <v>25938.05</v>
      </c>
      <c r="IC25" s="26">
        <f>HU25-IA25+IB25</f>
        <v>43733.760000001159</v>
      </c>
      <c r="ID25" s="35">
        <v>0</v>
      </c>
      <c r="IE25" s="35">
        <v>0</v>
      </c>
      <c r="IF25" s="35">
        <v>1862.45</v>
      </c>
      <c r="IG25" s="35">
        <v>0</v>
      </c>
      <c r="IH25" s="32">
        <f>IC25+ID25+IE25+IF25+IG25</f>
        <v>45596.210000001156</v>
      </c>
      <c r="II25" s="118">
        <v>3107.8</v>
      </c>
      <c r="IJ25" s="118">
        <v>9461.9900000000016</v>
      </c>
      <c r="IK25" s="26">
        <f>IC25-II25+IJ25</f>
        <v>50087.950000001161</v>
      </c>
      <c r="IL25" s="35">
        <v>0</v>
      </c>
      <c r="IM25" s="35">
        <v>0</v>
      </c>
      <c r="IN25" s="35">
        <v>0</v>
      </c>
      <c r="IO25" s="35">
        <v>0</v>
      </c>
      <c r="IP25" s="32">
        <f>IK25+IL25+IM25+IN25+IO25</f>
        <v>50087.950000001161</v>
      </c>
      <c r="IQ25" s="118">
        <v>19795.240000000002</v>
      </c>
      <c r="IR25" s="118">
        <v>145297.77999999994</v>
      </c>
      <c r="IS25" s="26">
        <f>IK25-IQ25+IR25</f>
        <v>175590.4900000011</v>
      </c>
      <c r="IT25" s="35">
        <v>0</v>
      </c>
      <c r="IU25" s="35">
        <v>0</v>
      </c>
      <c r="IV25" s="35">
        <v>500</v>
      </c>
      <c r="IW25" s="35">
        <v>0</v>
      </c>
      <c r="IX25" s="32">
        <f>IS25+IT25+IU25+IV25+IW25</f>
        <v>176090.4900000011</v>
      </c>
      <c r="IY25" s="118">
        <v>21.5</v>
      </c>
      <c r="IZ25" s="118">
        <v>246006.41000000003</v>
      </c>
      <c r="JA25" s="26">
        <f>IS25-IY25+IZ25</f>
        <v>421575.40000000113</v>
      </c>
      <c r="JB25" s="35">
        <v>0</v>
      </c>
      <c r="JC25" s="35">
        <v>0</v>
      </c>
      <c r="JD25" s="35">
        <v>4155.75</v>
      </c>
      <c r="JE25" s="35">
        <v>0</v>
      </c>
      <c r="JF25" s="32">
        <f>JA25+JB25+JC25+JD25+JE25</f>
        <v>425731.15000000113</v>
      </c>
      <c r="JG25" s="118">
        <v>4118.42</v>
      </c>
      <c r="JH25" s="118">
        <v>86951.97</v>
      </c>
      <c r="JI25" s="26">
        <f>JA25-JG25+JH25</f>
        <v>504408.95000000112</v>
      </c>
      <c r="JJ25" s="35">
        <v>0</v>
      </c>
      <c r="JK25" s="35">
        <v>0</v>
      </c>
      <c r="JL25" s="35">
        <v>0</v>
      </c>
      <c r="JM25" s="35">
        <v>0</v>
      </c>
      <c r="JN25" s="32">
        <f>JI25+JJ25+JK25+JL25+JM25</f>
        <v>504408.95000000112</v>
      </c>
      <c r="JO25" s="118">
        <v>32105.46</v>
      </c>
      <c r="JP25" s="118">
        <v>15537.740000000002</v>
      </c>
      <c r="JQ25" s="26">
        <f>JI25-JO25+JP25</f>
        <v>487841.23000000109</v>
      </c>
      <c r="JR25" s="35">
        <v>0</v>
      </c>
      <c r="JS25" s="35">
        <v>0</v>
      </c>
      <c r="JT25" s="35">
        <v>0</v>
      </c>
      <c r="JU25" s="35">
        <v>0</v>
      </c>
      <c r="JV25" s="32">
        <f>JQ25+JR25+JS25+JT25+JU25</f>
        <v>487841.23000000109</v>
      </c>
      <c r="JW25" s="118">
        <v>458242.1</v>
      </c>
      <c r="JX25" s="118">
        <v>69551.56</v>
      </c>
      <c r="JY25" s="26">
        <f>JQ25-JW25+JX25</f>
        <v>99150.690000001108</v>
      </c>
      <c r="JZ25" s="35">
        <v>0</v>
      </c>
      <c r="KA25" s="35">
        <v>0</v>
      </c>
      <c r="KB25" s="35">
        <v>0</v>
      </c>
      <c r="KC25" s="35">
        <v>0</v>
      </c>
      <c r="KD25" s="32">
        <f>JY25+JZ25+KA25+KB25+KC25</f>
        <v>99150.690000001108</v>
      </c>
      <c r="KE25" s="118">
        <v>832.82</v>
      </c>
      <c r="KF25" s="118">
        <v>44471.649999999994</v>
      </c>
      <c r="KG25" s="26">
        <f>JY25-KE25+KF25</f>
        <v>142789.5200000011</v>
      </c>
      <c r="KH25" s="35">
        <v>0</v>
      </c>
      <c r="KI25" s="35">
        <v>0</v>
      </c>
      <c r="KJ25" s="35">
        <v>0</v>
      </c>
      <c r="KK25" s="35">
        <v>0</v>
      </c>
      <c r="KL25" s="32">
        <f>KG25+KH25+KI25+KJ25+KK25</f>
        <v>142789.5200000011</v>
      </c>
      <c r="KM25" s="118">
        <v>36073.369999999995</v>
      </c>
      <c r="KN25" s="118">
        <v>113583.2</v>
      </c>
      <c r="KO25" s="26">
        <f>KG25-KM25+KN25</f>
        <v>220299.35000000108</v>
      </c>
      <c r="KP25" s="35">
        <v>0</v>
      </c>
      <c r="KQ25" s="35">
        <v>0</v>
      </c>
      <c r="KR25" s="35">
        <v>0</v>
      </c>
      <c r="KS25" s="35">
        <v>0</v>
      </c>
      <c r="KT25" s="32">
        <f>KO25+KP25+KQ25+KR25+KS25</f>
        <v>220299.35000000108</v>
      </c>
      <c r="KU25" s="118">
        <v>13945.580000000002</v>
      </c>
      <c r="KV25" s="118">
        <v>125090.47</v>
      </c>
      <c r="KW25" s="26">
        <f>KO25-KU25+KV25</f>
        <v>331444.24000000104</v>
      </c>
      <c r="KX25" s="35">
        <v>0</v>
      </c>
      <c r="KY25" s="35">
        <v>0</v>
      </c>
      <c r="KZ25" s="35">
        <v>0</v>
      </c>
      <c r="LA25" s="35">
        <v>0</v>
      </c>
      <c r="LB25" s="32">
        <f>KW25+KX25+KY25+KZ25+LA25</f>
        <v>331444.24000000104</v>
      </c>
      <c r="LC25" s="118">
        <v>641.53</v>
      </c>
      <c r="LD25" s="118">
        <v>36618.000000000007</v>
      </c>
      <c r="LE25" s="26">
        <f>KW25-LC25+LD25</f>
        <v>367420.71000000101</v>
      </c>
      <c r="LF25" s="35">
        <v>0</v>
      </c>
      <c r="LG25" s="35">
        <v>0</v>
      </c>
      <c r="LH25" s="35">
        <v>0</v>
      </c>
      <c r="LI25" s="35">
        <v>0</v>
      </c>
      <c r="LJ25" s="32">
        <f>LE25+LF25+LG25+LH25+LI25</f>
        <v>367420.71000000101</v>
      </c>
      <c r="LK25" s="118">
        <v>22870.530000000002</v>
      </c>
      <c r="LL25" s="118">
        <v>83088.64999999998</v>
      </c>
      <c r="LM25" s="26">
        <f>LE25-LK25+LL25</f>
        <v>427638.83000000095</v>
      </c>
      <c r="LN25" s="35">
        <v>0</v>
      </c>
      <c r="LO25" s="35">
        <v>0</v>
      </c>
      <c r="LP25" s="35">
        <v>-100</v>
      </c>
      <c r="LQ25" s="35">
        <v>0</v>
      </c>
      <c r="LR25" s="32">
        <f>LM25+LN25+LO25+LP25+LQ25</f>
        <v>427538.83000000095</v>
      </c>
      <c r="LS25" s="118">
        <v>812.88</v>
      </c>
      <c r="LT25" s="118">
        <v>422447.19</v>
      </c>
      <c r="LU25" s="26">
        <f>LM25-LS25+LT25</f>
        <v>849273.14000000095</v>
      </c>
      <c r="LV25" s="35">
        <v>0</v>
      </c>
      <c r="LW25" s="35">
        <v>0</v>
      </c>
      <c r="LX25" s="35">
        <v>0</v>
      </c>
      <c r="LY25" s="35">
        <v>0</v>
      </c>
      <c r="LZ25" s="32">
        <f>LU25+LV25+LW25+LX25+LY25</f>
        <v>849273.14000000095</v>
      </c>
      <c r="MA25" s="118">
        <v>2481.75</v>
      </c>
      <c r="MB25" s="118">
        <v>770625.61000000022</v>
      </c>
      <c r="MC25" s="26">
        <f>LU25-MA25+MB25</f>
        <v>1617417.0000000012</v>
      </c>
      <c r="MD25" s="35">
        <v>0</v>
      </c>
      <c r="ME25" s="35">
        <v>0</v>
      </c>
      <c r="MF25" s="35">
        <v>1836.79</v>
      </c>
      <c r="MG25" s="35">
        <v>0</v>
      </c>
      <c r="MH25" s="32">
        <f>MC25+MD25+ME25+MF25+MG25</f>
        <v>1619253.7900000012</v>
      </c>
      <c r="MI25" s="118">
        <v>190201.13</v>
      </c>
      <c r="MJ25" s="118">
        <v>4598243.99</v>
      </c>
      <c r="MK25" s="26">
        <f>MC25-MI25+MJ25</f>
        <v>6025459.8600000013</v>
      </c>
      <c r="ML25" s="35">
        <v>0</v>
      </c>
      <c r="MM25" s="35">
        <v>0</v>
      </c>
      <c r="MN25" s="35">
        <v>0</v>
      </c>
      <c r="MO25" s="35">
        <v>0</v>
      </c>
      <c r="MP25" s="32">
        <f>MK25+ML25+MM25+MN25+MO25</f>
        <v>6025459.8600000013</v>
      </c>
      <c r="MQ25" s="118">
        <v>275967.55999999988</v>
      </c>
      <c r="MR25" s="118">
        <v>17233.109999999997</v>
      </c>
      <c r="MS25" s="26">
        <f>MK25-MQ25+MR25</f>
        <v>5766725.410000002</v>
      </c>
      <c r="MT25" s="35">
        <v>0</v>
      </c>
      <c r="MU25" s="35">
        <v>0</v>
      </c>
      <c r="MV25" s="35">
        <v>0</v>
      </c>
      <c r="MW25" s="35">
        <v>0</v>
      </c>
      <c r="MX25" s="32">
        <f>MS25+MT25+MU25+MV25+MW25</f>
        <v>5766725.410000002</v>
      </c>
      <c r="MY25" s="118">
        <v>1529741.61</v>
      </c>
      <c r="MZ25" s="118">
        <v>52169.61</v>
      </c>
      <c r="NA25" s="26">
        <f>MS25-MY25+MZ25</f>
        <v>4289153.410000002</v>
      </c>
      <c r="NB25" s="35">
        <v>0</v>
      </c>
      <c r="NC25" s="35">
        <v>0</v>
      </c>
      <c r="ND25" s="35">
        <v>0</v>
      </c>
      <c r="NE25" s="35">
        <v>0</v>
      </c>
      <c r="NF25" s="32">
        <f>NA25+NB25+NC25+ND25+NE25</f>
        <v>4289153.410000002</v>
      </c>
      <c r="NG25" s="118">
        <v>2478665.3799999994</v>
      </c>
      <c r="NH25" s="118">
        <v>2699.5400000000004</v>
      </c>
      <c r="NI25" s="26">
        <f>NA25-NG25+NH25</f>
        <v>1813187.5700000026</v>
      </c>
      <c r="NJ25" s="35">
        <v>0</v>
      </c>
      <c r="NK25" s="35">
        <v>0</v>
      </c>
      <c r="NL25" s="35">
        <v>0</v>
      </c>
      <c r="NM25" s="35">
        <v>0</v>
      </c>
      <c r="NN25" s="32">
        <f>NI25+NJ25+NK25+NL25+NM25</f>
        <v>1813187.5700000026</v>
      </c>
      <c r="NO25" s="118">
        <v>38441.11</v>
      </c>
      <c r="NP25" s="118">
        <v>11158.849999999999</v>
      </c>
      <c r="NQ25" s="26">
        <f>NI25-NO25+NP25</f>
        <v>1785905.3100000026</v>
      </c>
      <c r="NR25" s="35">
        <v>0</v>
      </c>
      <c r="NS25" s="35">
        <v>0</v>
      </c>
      <c r="NT25" s="35">
        <v>0</v>
      </c>
      <c r="NU25" s="35">
        <v>0</v>
      </c>
      <c r="NV25" s="32">
        <f>NQ25+NR25+NS25+NT25+NU25</f>
        <v>1785905.3100000026</v>
      </c>
      <c r="NW25" s="118">
        <v>167419.96</v>
      </c>
      <c r="NX25" s="118">
        <v>134275.37</v>
      </c>
      <c r="NY25" s="26">
        <f>NQ25-NW25+NX25</f>
        <v>1752760.7200000025</v>
      </c>
      <c r="NZ25" s="35">
        <v>0</v>
      </c>
      <c r="OA25" s="35">
        <v>0</v>
      </c>
      <c r="OB25" s="35">
        <v>0</v>
      </c>
      <c r="OC25" s="35">
        <v>0</v>
      </c>
      <c r="OD25" s="32">
        <f>NY25+NZ25+OA25+OB25+OC25</f>
        <v>1752760.7200000025</v>
      </c>
      <c r="OE25" s="118">
        <v>215.32</v>
      </c>
      <c r="OF25" s="118">
        <v>13036.429999999998</v>
      </c>
      <c r="OG25" s="26">
        <f>NY25-OE25+OF25</f>
        <v>1765581.8300000024</v>
      </c>
      <c r="OH25" s="35">
        <v>0</v>
      </c>
      <c r="OI25" s="35">
        <v>0</v>
      </c>
      <c r="OJ25" s="35">
        <v>11378.640000000001</v>
      </c>
      <c r="OK25" s="35">
        <v>0</v>
      </c>
      <c r="OL25" s="32">
        <f>OG25+OH25+OI25+OJ25+OK25</f>
        <v>1776960.4700000023</v>
      </c>
      <c r="OM25" s="118">
        <v>147120.42000000001</v>
      </c>
      <c r="ON25" s="118">
        <v>72383.529999999984</v>
      </c>
      <c r="OO25" s="26">
        <f>OG25-OM25+ON25</f>
        <v>1690844.9400000025</v>
      </c>
      <c r="OP25" s="35">
        <v>0</v>
      </c>
      <c r="OQ25" s="35">
        <v>0</v>
      </c>
      <c r="OR25" s="35">
        <v>-14063.32</v>
      </c>
      <c r="OS25" s="35">
        <v>0</v>
      </c>
      <c r="OT25" s="32">
        <f>OO25+OP25+OQ25+OR25+OS25</f>
        <v>1676781.6200000024</v>
      </c>
      <c r="OU25" s="118">
        <v>14763.359999999999</v>
      </c>
      <c r="OV25" s="118">
        <v>46000.4</v>
      </c>
      <c r="OW25" s="26">
        <f>OO25-OU25+OV25</f>
        <v>1722081.9800000023</v>
      </c>
      <c r="OX25" s="35">
        <v>0</v>
      </c>
      <c r="OY25" s="35">
        <v>0</v>
      </c>
      <c r="OZ25" s="35">
        <v>0</v>
      </c>
      <c r="PA25" s="35">
        <v>0</v>
      </c>
      <c r="PB25" s="32">
        <f>OW25+OX25+OY25+OZ25+PA25</f>
        <v>1722081.9800000023</v>
      </c>
      <c r="PC25" s="118">
        <v>15056.33</v>
      </c>
      <c r="PD25" s="118">
        <v>136250.21000000002</v>
      </c>
      <c r="PE25" s="26">
        <f>OW25-PC25+PD25</f>
        <v>1843275.8600000022</v>
      </c>
      <c r="PF25" s="35">
        <v>0</v>
      </c>
      <c r="PG25" s="35">
        <v>0</v>
      </c>
      <c r="PH25" s="35">
        <v>0</v>
      </c>
      <c r="PI25" s="35">
        <v>0</v>
      </c>
      <c r="PJ25" s="32">
        <f>PE25+PF25+PG25+PH25+PI25</f>
        <v>1843275.8600000022</v>
      </c>
    </row>
    <row r="26" spans="1:426" s="96" customFormat="1" ht="24" customHeight="1" x14ac:dyDescent="0.25">
      <c r="A26" s="20" t="s">
        <v>511</v>
      </c>
      <c r="B26" s="109" t="s">
        <v>1</v>
      </c>
      <c r="C26" s="35">
        <v>230.83000000000004</v>
      </c>
      <c r="D26" s="117">
        <v>4000</v>
      </c>
      <c r="E26" s="36">
        <v>538198.06000000145</v>
      </c>
      <c r="F26" s="35">
        <v>-205.32</v>
      </c>
      <c r="G26" s="35">
        <v>0</v>
      </c>
      <c r="H26" s="35">
        <v>0</v>
      </c>
      <c r="I26" s="35">
        <v>0</v>
      </c>
      <c r="J26" s="32">
        <f t="shared" ref="J26:J35" si="264">E26+F26+G26+H26+I26</f>
        <v>537992.7400000015</v>
      </c>
      <c r="K26" s="35">
        <v>29.4</v>
      </c>
      <c r="L26" s="117">
        <v>588935.97</v>
      </c>
      <c r="M26" s="36">
        <f t="shared" ref="M26:M28" si="265">E26-K26+L26</f>
        <v>1127104.6300000013</v>
      </c>
      <c r="N26" s="35">
        <v>-205.32</v>
      </c>
      <c r="O26" s="35">
        <v>0</v>
      </c>
      <c r="P26" s="35">
        <v>11800</v>
      </c>
      <c r="Q26" s="35">
        <v>0</v>
      </c>
      <c r="R26" s="32">
        <f t="shared" ref="R26:R35" si="266">M26+N26+O26+P26+Q26</f>
        <v>1138699.3100000012</v>
      </c>
      <c r="S26" s="35">
        <v>4584.4600000000009</v>
      </c>
      <c r="T26" s="117">
        <v>555199.62</v>
      </c>
      <c r="U26" s="36">
        <f t="shared" ref="U26:U28" si="267">M26-S26+T26</f>
        <v>1677719.7900000014</v>
      </c>
      <c r="V26" s="35">
        <v>-205.32</v>
      </c>
      <c r="W26" s="35">
        <v>0</v>
      </c>
      <c r="X26" s="35">
        <v>0</v>
      </c>
      <c r="Y26" s="35">
        <v>0</v>
      </c>
      <c r="Z26" s="32">
        <f t="shared" ref="Z26:Z35" si="268">U26+V26+W26+X26+Y26</f>
        <v>1677514.4700000014</v>
      </c>
      <c r="AA26" s="35">
        <v>348740.9</v>
      </c>
      <c r="AB26" s="117">
        <v>311908.8</v>
      </c>
      <c r="AC26" s="36">
        <f t="shared" ref="AC26:AC28" si="269">U26-AA26+AB26</f>
        <v>1640887.6900000016</v>
      </c>
      <c r="AD26" s="35">
        <f>+V26</f>
        <v>-205.32</v>
      </c>
      <c r="AE26" s="35">
        <v>0</v>
      </c>
      <c r="AF26" s="35">
        <v>-51174.68</v>
      </c>
      <c r="AG26" s="35">
        <v>0</v>
      </c>
      <c r="AH26" s="32">
        <f t="shared" ref="AH26:AH35" si="270">AC26+AD26+AE26+AF26+AG26</f>
        <v>1589507.6900000016</v>
      </c>
      <c r="AI26" s="35">
        <v>1431205.75</v>
      </c>
      <c r="AJ26" s="117">
        <v>1738.68</v>
      </c>
      <c r="AK26" s="36">
        <f t="shared" ref="AK26:AK28" si="271">AC26-AI26+AJ26</f>
        <v>211420.62000000157</v>
      </c>
      <c r="AL26" s="35">
        <v>0</v>
      </c>
      <c r="AM26" s="35">
        <v>0</v>
      </c>
      <c r="AN26" s="35">
        <v>0</v>
      </c>
      <c r="AO26" s="35">
        <v>0</v>
      </c>
      <c r="AP26" s="32">
        <f t="shared" ref="AP26:AP35" si="272">AK26+AL26+AM26+AN26+AO26</f>
        <v>211420.62000000157</v>
      </c>
      <c r="AQ26" s="35">
        <v>12238.199999999999</v>
      </c>
      <c r="AR26" s="117">
        <v>4498.2</v>
      </c>
      <c r="AS26" s="36">
        <f t="shared" ref="AS26:AS28" si="273">AK26-AQ26+AR26</f>
        <v>203680.62000000157</v>
      </c>
      <c r="AT26" s="35">
        <v>0</v>
      </c>
      <c r="AU26" s="35">
        <v>0</v>
      </c>
      <c r="AV26" s="35">
        <v>0</v>
      </c>
      <c r="AW26" s="35">
        <v>0</v>
      </c>
      <c r="AX26" s="32">
        <f t="shared" ref="AX26:AX35" si="274">AS26+AT26+AU26+AV26+AW26</f>
        <v>203680.62000000157</v>
      </c>
      <c r="AY26" s="35">
        <v>458.25</v>
      </c>
      <c r="AZ26" s="117">
        <v>1542.31</v>
      </c>
      <c r="BA26" s="36">
        <f t="shared" ref="BA26:BA28" si="275">AS26-AY26+AZ26</f>
        <v>204764.68000000156</v>
      </c>
      <c r="BB26" s="35">
        <v>0</v>
      </c>
      <c r="BC26" s="35">
        <v>0</v>
      </c>
      <c r="BD26" s="35">
        <v>0</v>
      </c>
      <c r="BE26" s="35">
        <v>0</v>
      </c>
      <c r="BF26" s="32">
        <f t="shared" ref="BF26:BF35" si="276">BA26+BB26+BC26+BD26+BE26</f>
        <v>204764.68000000156</v>
      </c>
      <c r="BG26" s="35">
        <v>83.92</v>
      </c>
      <c r="BH26" s="117">
        <v>46353.57</v>
      </c>
      <c r="BI26" s="36">
        <f t="shared" ref="BI26:BI28" si="277">BA26-BG26+BH26</f>
        <v>251034.33000000156</v>
      </c>
      <c r="BJ26" s="35">
        <v>0</v>
      </c>
      <c r="BK26" s="35">
        <v>0</v>
      </c>
      <c r="BL26" s="35">
        <v>0</v>
      </c>
      <c r="BM26" s="35">
        <v>0</v>
      </c>
      <c r="BN26" s="32">
        <f t="shared" ref="BN26:BN35" si="278">BI26+BJ26+BK26+BL26+BM26</f>
        <v>251034.33000000156</v>
      </c>
      <c r="BO26" s="35">
        <v>7260.05</v>
      </c>
      <c r="BP26" s="117">
        <v>2948.23</v>
      </c>
      <c r="BQ26" s="36">
        <f t="shared" ref="BQ26:BQ28" si="279">BI26-BO26+BP26</f>
        <v>246722.51000000158</v>
      </c>
      <c r="BR26" s="35">
        <v>-2500</v>
      </c>
      <c r="BS26" s="35">
        <v>0</v>
      </c>
      <c r="BT26" s="35">
        <v>0</v>
      </c>
      <c r="BU26" s="35">
        <v>0</v>
      </c>
      <c r="BV26" s="32">
        <f t="shared" ref="BV26:BV35" si="280">BQ26+BR26+BS26+BT26+BU26</f>
        <v>244222.51000000158</v>
      </c>
      <c r="BW26" s="35">
        <v>2.5</v>
      </c>
      <c r="BX26" s="117">
        <v>413</v>
      </c>
      <c r="BY26" s="36">
        <f t="shared" ref="BY26:BY27" si="281">BQ26-BW26+BX26</f>
        <v>247133.01000000158</v>
      </c>
      <c r="BZ26" s="35">
        <v>-2500</v>
      </c>
      <c r="CA26" s="35">
        <v>0</v>
      </c>
      <c r="CB26" s="35">
        <v>0</v>
      </c>
      <c r="CC26" s="35">
        <v>0</v>
      </c>
      <c r="CD26" s="32">
        <f t="shared" ref="CD26:CD35" si="282">BY26+BZ26+CA26+CB26+CC26</f>
        <v>244633.01000000158</v>
      </c>
      <c r="CE26" s="35">
        <v>27439.010000000002</v>
      </c>
      <c r="CF26" s="117">
        <v>5856.58</v>
      </c>
      <c r="CG26" s="36">
        <f t="shared" ref="CG26:CG27" si="283">BY26-CE26+CF26</f>
        <v>225550.58000000156</v>
      </c>
      <c r="CH26" s="35">
        <v>-2500</v>
      </c>
      <c r="CI26" s="35">
        <v>0</v>
      </c>
      <c r="CJ26" s="35">
        <v>0</v>
      </c>
      <c r="CK26" s="35">
        <v>0</v>
      </c>
      <c r="CL26" s="32">
        <f t="shared" ref="CL26:CL35" si="284">CG26+CH26+CI26+CJ26+CK26</f>
        <v>223050.58000000156</v>
      </c>
      <c r="CM26" s="35">
        <v>7775.95</v>
      </c>
      <c r="CN26" s="117">
        <v>3771.3799999999997</v>
      </c>
      <c r="CO26" s="36">
        <f t="shared" ref="CO26:CO27" si="285">CG26-CM26+CN26</f>
        <v>221546.01000000155</v>
      </c>
      <c r="CP26" s="35">
        <v>-2500</v>
      </c>
      <c r="CQ26" s="35">
        <v>0</v>
      </c>
      <c r="CR26" s="35">
        <v>0</v>
      </c>
      <c r="CS26" s="35">
        <v>0</v>
      </c>
      <c r="CT26" s="32">
        <f t="shared" ref="CT26:CT35" si="286">CO26+CP26+CQ26+CR26+CS26</f>
        <v>219046.01000000155</v>
      </c>
      <c r="CU26" s="35">
        <v>6799.21</v>
      </c>
      <c r="CV26" s="117">
        <v>12140.07</v>
      </c>
      <c r="CW26" s="36">
        <f t="shared" ref="CW26:CW27" si="287">CO26-CU26+CV26</f>
        <v>226886.87000000157</v>
      </c>
      <c r="CX26" s="35">
        <v>-2602.14</v>
      </c>
      <c r="CY26" s="35">
        <v>0</v>
      </c>
      <c r="CZ26" s="35">
        <v>0</v>
      </c>
      <c r="DA26" s="35">
        <v>0</v>
      </c>
      <c r="DB26" s="32">
        <f t="shared" ref="DB26:DB35" si="288">CW26+CX26+CY26+CZ26+DA26</f>
        <v>224284.73000000155</v>
      </c>
      <c r="DC26" s="35">
        <v>11163.36</v>
      </c>
      <c r="DD26" s="117">
        <v>755.4</v>
      </c>
      <c r="DE26" s="36">
        <f t="shared" ref="DE26:DE27" si="289">CW26-DC26+DD26</f>
        <v>216478.91000000158</v>
      </c>
      <c r="DF26" s="35">
        <v>-102.14</v>
      </c>
      <c r="DG26" s="35">
        <v>0</v>
      </c>
      <c r="DH26" s="35">
        <v>0</v>
      </c>
      <c r="DI26" s="35">
        <v>0</v>
      </c>
      <c r="DJ26" s="32">
        <f t="shared" ref="DJ26:DJ35" si="290">DE26+DF26+DG26+DH26+DI26</f>
        <v>216376.77000000156</v>
      </c>
      <c r="DK26" s="35">
        <v>4709.9699999999993</v>
      </c>
      <c r="DL26" s="117">
        <v>12155.4</v>
      </c>
      <c r="DM26" s="36">
        <f t="shared" ref="DM26:DM27" si="291">DE26-DK26+DL26</f>
        <v>223924.34000000157</v>
      </c>
      <c r="DN26" s="35">
        <v>0</v>
      </c>
      <c r="DO26" s="35">
        <v>0</v>
      </c>
      <c r="DP26" s="35">
        <v>0</v>
      </c>
      <c r="DQ26" s="35">
        <v>0</v>
      </c>
      <c r="DR26" s="32">
        <f t="shared" ref="DR26:DR35" si="292">DM26+DN26+DO26+DP26+DQ26</f>
        <v>223924.34000000157</v>
      </c>
      <c r="DS26" s="35">
        <v>10.9</v>
      </c>
      <c r="DT26" s="117">
        <v>5309.48</v>
      </c>
      <c r="DU26" s="36">
        <f t="shared" ref="DU26:DU27" si="293">DM26-DS26+DT26</f>
        <v>229222.92000000158</v>
      </c>
      <c r="DV26" s="35">
        <v>0</v>
      </c>
      <c r="DW26" s="35">
        <v>0</v>
      </c>
      <c r="DX26" s="35">
        <v>0</v>
      </c>
      <c r="DY26" s="35">
        <v>0</v>
      </c>
      <c r="DZ26" s="32">
        <f t="shared" ref="DZ26:DZ35" si="294">DU26+DV26+DW26+DX26+DY26</f>
        <v>229222.92000000158</v>
      </c>
      <c r="EA26" s="35">
        <v>424.23</v>
      </c>
      <c r="EB26" s="117">
        <v>9702.49</v>
      </c>
      <c r="EC26" s="36">
        <f t="shared" ref="EC26:EC27" si="295">DU26-EA26+EB26</f>
        <v>238501.18000000156</v>
      </c>
      <c r="ED26" s="35">
        <v>0</v>
      </c>
      <c r="EE26" s="35">
        <v>0</v>
      </c>
      <c r="EF26" s="35">
        <v>0</v>
      </c>
      <c r="EG26" s="35">
        <v>0</v>
      </c>
      <c r="EH26" s="32">
        <f t="shared" ref="EH26:EH35" si="296">EC26+ED26+EE26+EF26+EG26</f>
        <v>238501.18000000156</v>
      </c>
      <c r="EI26" s="35">
        <v>4054.8800000000006</v>
      </c>
      <c r="EJ26" s="117">
        <v>9190.57</v>
      </c>
      <c r="EK26" s="36">
        <f t="shared" ref="EK26:EK27" si="297">EC26-EI26+EJ26</f>
        <v>243636.87000000157</v>
      </c>
      <c r="EL26" s="35">
        <v>0</v>
      </c>
      <c r="EM26" s="35">
        <v>0</v>
      </c>
      <c r="EN26" s="35">
        <v>0</v>
      </c>
      <c r="EO26" s="35">
        <v>0</v>
      </c>
      <c r="EP26" s="32">
        <f t="shared" ref="EP26:EP35" si="298">EK26+EL26+EM26+EN26+EO26</f>
        <v>243636.87000000157</v>
      </c>
      <c r="EQ26" s="35">
        <v>64145.35</v>
      </c>
      <c r="ER26" s="117">
        <v>0</v>
      </c>
      <c r="ES26" s="36">
        <f t="shared" ref="ES26:ES27" si="299">EK26-EQ26+ER26</f>
        <v>179491.52000000156</v>
      </c>
      <c r="ET26" s="35">
        <v>0</v>
      </c>
      <c r="EU26" s="35">
        <v>0</v>
      </c>
      <c r="EV26" s="35">
        <v>0</v>
      </c>
      <c r="EW26" s="35">
        <v>0</v>
      </c>
      <c r="EX26" s="32">
        <f t="shared" ref="EX26:EX35" si="300">ES26+ET26+EU26+EV26+EW26</f>
        <v>179491.52000000156</v>
      </c>
      <c r="EY26" s="35">
        <v>756.24</v>
      </c>
      <c r="EZ26" s="117">
        <v>77288.92</v>
      </c>
      <c r="FA26" s="36">
        <f t="shared" ref="FA26:FA27" si="301">ES26-EY26+EZ26</f>
        <v>256024.20000000158</v>
      </c>
      <c r="FB26" s="35">
        <v>0</v>
      </c>
      <c r="FC26" s="35">
        <v>0</v>
      </c>
      <c r="FD26" s="35">
        <v>1012.53</v>
      </c>
      <c r="FE26" s="35">
        <v>0</v>
      </c>
      <c r="FF26" s="32">
        <f t="shared" ref="FF26:FF35" si="302">FA26+FB26+FC26+FD26+FE26</f>
        <v>257036.73000000158</v>
      </c>
      <c r="FG26" s="35">
        <v>721.54</v>
      </c>
      <c r="FH26" s="117">
        <v>7678.3600000000006</v>
      </c>
      <c r="FI26" s="36">
        <f t="shared" ref="FI26:FI27" si="303">FA26-FG26+FH26</f>
        <v>262981.02000000159</v>
      </c>
      <c r="FJ26" s="35">
        <v>0</v>
      </c>
      <c r="FK26" s="35">
        <v>0</v>
      </c>
      <c r="FL26" s="35">
        <v>0</v>
      </c>
      <c r="FM26" s="35">
        <v>0</v>
      </c>
      <c r="FN26" s="32">
        <f t="shared" ref="FN26:FN35" si="304">FI26+FJ26+FK26+FL26+FM26</f>
        <v>262981.02000000159</v>
      </c>
      <c r="FO26" s="35">
        <v>5391.28</v>
      </c>
      <c r="FP26" s="117">
        <v>6836.09</v>
      </c>
      <c r="FQ26" s="36">
        <f t="shared" ref="FQ26:FQ27" si="305">FI26-FO26+FP26</f>
        <v>264425.83000000159</v>
      </c>
      <c r="FR26" s="35">
        <v>0</v>
      </c>
      <c r="FS26" s="35">
        <v>0</v>
      </c>
      <c r="FT26" s="35">
        <v>0</v>
      </c>
      <c r="FU26" s="35">
        <v>0</v>
      </c>
      <c r="FV26" s="32">
        <f t="shared" ref="FV26:FV35" si="306">FQ26+FR26+FS26+FT26+FU26</f>
        <v>264425.83000000159</v>
      </c>
      <c r="FW26" s="35">
        <v>75.599999999999994</v>
      </c>
      <c r="FX26" s="117">
        <v>819768.47</v>
      </c>
      <c r="FY26" s="36">
        <f t="shared" ref="FY26:FY27" si="307">FQ26-FW26+FX26</f>
        <v>1084118.7000000016</v>
      </c>
      <c r="FZ26" s="35">
        <v>0</v>
      </c>
      <c r="GA26" s="35">
        <v>0</v>
      </c>
      <c r="GB26" s="35">
        <v>0</v>
      </c>
      <c r="GC26" s="35">
        <v>0</v>
      </c>
      <c r="GD26" s="32">
        <f t="shared" ref="GD26:GD35" si="308">FY26+FZ26+GA26+GB26+GC26</f>
        <v>1084118.7000000016</v>
      </c>
      <c r="GE26" s="35">
        <v>0</v>
      </c>
      <c r="GF26" s="117">
        <v>0</v>
      </c>
      <c r="GG26" s="36">
        <f t="shared" ref="GG26:GG27" si="309">FY26-GE26+GF26</f>
        <v>1084118.7000000016</v>
      </c>
      <c r="GH26" s="35">
        <v>0</v>
      </c>
      <c r="GI26" s="35">
        <v>0</v>
      </c>
      <c r="GJ26" s="35">
        <v>0</v>
      </c>
      <c r="GK26" s="35">
        <v>0</v>
      </c>
      <c r="GL26" s="32">
        <f t="shared" ref="GL26:GL35" si="310">GG26+GH26+GI26+GJ26+GK26</f>
        <v>1084118.7000000016</v>
      </c>
      <c r="GM26" s="35">
        <v>15960.02</v>
      </c>
      <c r="GN26" s="117">
        <v>12053.599999999999</v>
      </c>
      <c r="GO26" s="36">
        <f t="shared" ref="GO26:GO27" si="311">GG26-GM26+GN26</f>
        <v>1080212.2800000017</v>
      </c>
      <c r="GP26" s="35">
        <v>0</v>
      </c>
      <c r="GQ26" s="35">
        <v>0</v>
      </c>
      <c r="GR26" s="35">
        <v>0</v>
      </c>
      <c r="GS26" s="35">
        <v>0</v>
      </c>
      <c r="GT26" s="32">
        <f t="shared" ref="GT26:GT35" si="312">GO26+GP26+GQ26+GR26+GS26</f>
        <v>1080212.2800000017</v>
      </c>
      <c r="GU26" s="35">
        <v>102.57</v>
      </c>
      <c r="GV26" s="117">
        <v>12974.9</v>
      </c>
      <c r="GW26" s="36">
        <f t="shared" ref="GW26:GW27" si="313">GO26-GU26+GV26</f>
        <v>1093084.6100000015</v>
      </c>
      <c r="GX26" s="35">
        <v>0</v>
      </c>
      <c r="GY26" s="35">
        <v>0</v>
      </c>
      <c r="GZ26" s="35">
        <v>0</v>
      </c>
      <c r="HA26" s="35">
        <v>0</v>
      </c>
      <c r="HB26" s="32">
        <f t="shared" ref="HB26:HB35" si="314">GW26+GX26+GY26+GZ26+HA26</f>
        <v>1093084.6100000015</v>
      </c>
      <c r="HC26" s="35">
        <v>1.75</v>
      </c>
      <c r="HD26" s="117">
        <v>4286.75</v>
      </c>
      <c r="HE26" s="36">
        <f t="shared" ref="HE26:HE27" si="315">GW26-HC26+HD26</f>
        <v>1097369.6100000015</v>
      </c>
      <c r="HF26" s="35">
        <v>0</v>
      </c>
      <c r="HG26" s="35">
        <v>0</v>
      </c>
      <c r="HH26" s="35">
        <v>0</v>
      </c>
      <c r="HI26" s="35">
        <v>0</v>
      </c>
      <c r="HJ26" s="32">
        <f t="shared" ref="HJ26:HJ35" si="316">HE26+HF26+HG26+HH26+HI26</f>
        <v>1097369.6100000015</v>
      </c>
      <c r="HK26" s="35">
        <v>0.5</v>
      </c>
      <c r="HL26" s="117">
        <v>11137.36</v>
      </c>
      <c r="HM26" s="36">
        <f t="shared" ref="HM26:HM27" si="317">HE26-HK26+HL26</f>
        <v>1108506.4700000016</v>
      </c>
      <c r="HN26" s="35">
        <v>0</v>
      </c>
      <c r="HO26" s="35">
        <v>0</v>
      </c>
      <c r="HP26" s="35">
        <v>-51174.68</v>
      </c>
      <c r="HQ26" s="35">
        <v>0</v>
      </c>
      <c r="HR26" s="32">
        <f t="shared" ref="HR26:HR35" si="318">HM26+HN26+HO26+HP26+HQ26</f>
        <v>1057331.7900000017</v>
      </c>
      <c r="HS26" s="118">
        <v>1101182.92</v>
      </c>
      <c r="HT26" s="118">
        <v>14213.77</v>
      </c>
      <c r="HU26" s="36">
        <f t="shared" ref="HU26:HU27" si="319">HM26-HS26+HT26</f>
        <v>21537.320000001677</v>
      </c>
      <c r="HV26" s="35">
        <v>0</v>
      </c>
      <c r="HW26" s="35">
        <v>0</v>
      </c>
      <c r="HX26" s="35">
        <v>0</v>
      </c>
      <c r="HY26" s="35">
        <v>0</v>
      </c>
      <c r="HZ26" s="32">
        <f t="shared" ref="HZ26:HZ35" si="320">HU26+HV26+HW26+HX26+HY26</f>
        <v>21537.320000001677</v>
      </c>
      <c r="IA26" s="118">
        <v>13768.03</v>
      </c>
      <c r="IB26" s="118">
        <v>48624.93</v>
      </c>
      <c r="IC26" s="36">
        <f t="shared" ref="IC26:IC27" si="321">HU26-IA26+IB26</f>
        <v>56394.220000001675</v>
      </c>
      <c r="ID26" s="35">
        <v>0</v>
      </c>
      <c r="IE26" s="35">
        <v>0</v>
      </c>
      <c r="IF26" s="35">
        <v>0</v>
      </c>
      <c r="IG26" s="35">
        <v>0</v>
      </c>
      <c r="IH26" s="32">
        <f t="shared" ref="IH26:IH35" si="322">IC26+ID26+IE26+IF26+IG26</f>
        <v>56394.220000001675</v>
      </c>
      <c r="II26" s="118">
        <v>7.8</v>
      </c>
      <c r="IJ26" s="118">
        <v>7500.24</v>
      </c>
      <c r="IK26" s="36">
        <f t="shared" ref="IK26:IK27" si="323">IC26-II26+IJ26</f>
        <v>63886.66000000167</v>
      </c>
      <c r="IL26" s="35">
        <v>0</v>
      </c>
      <c r="IM26" s="35">
        <v>0</v>
      </c>
      <c r="IN26" s="35">
        <v>0</v>
      </c>
      <c r="IO26" s="35">
        <v>0</v>
      </c>
      <c r="IP26" s="32">
        <f t="shared" ref="IP26:IP35" si="324">IK26+IL26+IM26+IN26+IO26</f>
        <v>63886.66000000167</v>
      </c>
      <c r="IQ26" s="118">
        <v>21.05</v>
      </c>
      <c r="IR26" s="118">
        <v>61408.97</v>
      </c>
      <c r="IS26" s="36">
        <f t="shared" ref="IS26:IS27" si="325">IK26-IQ26+IR26</f>
        <v>125274.58000000168</v>
      </c>
      <c r="IT26" s="35">
        <v>0</v>
      </c>
      <c r="IU26" s="35">
        <v>0</v>
      </c>
      <c r="IV26" s="35">
        <v>0</v>
      </c>
      <c r="IW26" s="35">
        <v>0</v>
      </c>
      <c r="IX26" s="32">
        <f t="shared" ref="IX26:IX35" si="326">IS26+IT26+IU26+IV26+IW26</f>
        <v>125274.58000000168</v>
      </c>
      <c r="IY26" s="35">
        <v>0</v>
      </c>
      <c r="IZ26" s="118">
        <v>519.05999999999995</v>
      </c>
      <c r="JA26" s="36">
        <f t="shared" ref="JA26:JA27" si="327">IS26-IY26+IZ26</f>
        <v>125793.64000000167</v>
      </c>
      <c r="JB26" s="35">
        <v>-6000</v>
      </c>
      <c r="JC26" s="35">
        <v>0</v>
      </c>
      <c r="JD26" s="35">
        <v>0</v>
      </c>
      <c r="JE26" s="35">
        <v>0</v>
      </c>
      <c r="JF26" s="32">
        <f t="shared" ref="JF26:JF35" si="328">JA26+JB26+JC26+JD26+JE26</f>
        <v>119793.64000000167</v>
      </c>
      <c r="JG26" s="35">
        <v>0</v>
      </c>
      <c r="JH26" s="118">
        <v>651.35</v>
      </c>
      <c r="JI26" s="36">
        <f t="shared" ref="JI26:JI27" si="329">JA26-JG26+JH26</f>
        <v>126444.99000000168</v>
      </c>
      <c r="JJ26" s="35">
        <v>-6000</v>
      </c>
      <c r="JK26" s="35">
        <v>0</v>
      </c>
      <c r="JL26" s="35">
        <v>0</v>
      </c>
      <c r="JM26" s="35">
        <v>0</v>
      </c>
      <c r="JN26" s="32">
        <f t="shared" ref="JN26:JN35" si="330">JI26+JJ26+JK26+JL26+JM26</f>
        <v>120444.99000000168</v>
      </c>
      <c r="JO26" s="35">
        <v>13834.92</v>
      </c>
      <c r="JP26" s="118">
        <v>16742.04</v>
      </c>
      <c r="JQ26" s="36">
        <f t="shared" ref="JQ26:JQ27" si="331">JI26-JO26+JP26</f>
        <v>129352.11000000167</v>
      </c>
      <c r="JR26" s="35">
        <v>-6000</v>
      </c>
      <c r="JS26" s="35">
        <v>0</v>
      </c>
      <c r="JT26" s="35">
        <v>0</v>
      </c>
      <c r="JU26" s="35">
        <v>0</v>
      </c>
      <c r="JV26" s="32">
        <f t="shared" ref="JV26:JV35" si="332">JQ26+JR26+JS26+JT26+JU26</f>
        <v>123352.11000000167</v>
      </c>
      <c r="JW26" s="35">
        <v>12733.720000000001</v>
      </c>
      <c r="JX26" s="118">
        <v>4296.12</v>
      </c>
      <c r="JY26" s="36">
        <f t="shared" ref="JY26:JY27" si="333">JQ26-JW26+JX26</f>
        <v>120914.51000000167</v>
      </c>
      <c r="JZ26" s="35">
        <v>0</v>
      </c>
      <c r="KA26" s="35">
        <v>0</v>
      </c>
      <c r="KB26" s="35">
        <v>0</v>
      </c>
      <c r="KC26" s="35">
        <v>0</v>
      </c>
      <c r="KD26" s="32">
        <f t="shared" ref="KD26:KD35" si="334">JY26+JZ26+KA26+KB26+KC26</f>
        <v>120914.51000000167</v>
      </c>
      <c r="KE26" s="35">
        <v>4.6000000000000005</v>
      </c>
      <c r="KF26" s="118">
        <v>43035.380000000005</v>
      </c>
      <c r="KG26" s="36">
        <f t="shared" ref="KG26:KG27" si="335">JY26-KE26+KF26</f>
        <v>163945.29000000167</v>
      </c>
      <c r="KH26" s="35">
        <v>0</v>
      </c>
      <c r="KI26" s="35">
        <v>0</v>
      </c>
      <c r="KJ26" s="35">
        <v>0</v>
      </c>
      <c r="KK26" s="35">
        <v>0</v>
      </c>
      <c r="KL26" s="32">
        <f t="shared" ref="KL26:KL35" si="336">KG26+KH26+KI26+KJ26+KK26</f>
        <v>163945.29000000167</v>
      </c>
      <c r="KM26" s="35">
        <v>2148.3900000000003</v>
      </c>
      <c r="KN26" s="118">
        <v>5345.57</v>
      </c>
      <c r="KO26" s="36">
        <f t="shared" ref="KO26:KO27" si="337">KG26-KM26+KN26</f>
        <v>167142.47000000166</v>
      </c>
      <c r="KP26" s="35">
        <v>0</v>
      </c>
      <c r="KQ26" s="35">
        <v>0</v>
      </c>
      <c r="KR26" s="35">
        <v>0</v>
      </c>
      <c r="KS26" s="35">
        <v>0</v>
      </c>
      <c r="KT26" s="32">
        <f t="shared" ref="KT26:KT35" si="338">KO26+KP26+KQ26+KR26+KS26</f>
        <v>167142.47000000166</v>
      </c>
      <c r="KU26" s="35">
        <v>623.2700000000001</v>
      </c>
      <c r="KV26" s="118">
        <v>8186.42</v>
      </c>
      <c r="KW26" s="36">
        <f t="shared" ref="KW26:KW27" si="339">KO26-KU26+KV26</f>
        <v>174705.62000000168</v>
      </c>
      <c r="KX26" s="35">
        <v>-3122.92</v>
      </c>
      <c r="KY26" s="35">
        <v>0</v>
      </c>
      <c r="KZ26" s="35">
        <v>0</v>
      </c>
      <c r="LA26" s="35">
        <v>0</v>
      </c>
      <c r="LB26" s="32">
        <f t="shared" ref="LB26:LB35" si="340">KW26+KX26+KY26+KZ26+LA26</f>
        <v>171582.70000000167</v>
      </c>
      <c r="LC26" s="35">
        <v>4050.7799999999997</v>
      </c>
      <c r="LD26" s="118">
        <v>2117.5300000000002</v>
      </c>
      <c r="LE26" s="36">
        <f t="shared" ref="LE26:LE27" si="341">KW26-LC26+LD26</f>
        <v>172772.37000000168</v>
      </c>
      <c r="LF26" s="35">
        <v>-2500</v>
      </c>
      <c r="LG26" s="35">
        <v>0</v>
      </c>
      <c r="LH26" s="35">
        <v>0</v>
      </c>
      <c r="LI26" s="35">
        <v>0</v>
      </c>
      <c r="LJ26" s="32">
        <f t="shared" ref="LJ26:LJ35" si="342">LE26+LF26+LG26+LH26+LI26</f>
        <v>170272.37000000168</v>
      </c>
      <c r="LK26" s="35">
        <v>149037.22999999998</v>
      </c>
      <c r="LL26" s="118">
        <v>1608.26</v>
      </c>
      <c r="LM26" s="36">
        <f t="shared" ref="LM26:LM27" si="343">LE26-LK26+LL26</f>
        <v>25343.4000000017</v>
      </c>
      <c r="LN26" s="35">
        <v>-2500</v>
      </c>
      <c r="LO26" s="35">
        <v>0</v>
      </c>
      <c r="LP26" s="35">
        <v>0</v>
      </c>
      <c r="LQ26" s="35">
        <v>0</v>
      </c>
      <c r="LR26" s="32">
        <f t="shared" ref="LR26:LR35" si="344">LM26+LN26+LO26+LP26+LQ26</f>
        <v>22843.4000000017</v>
      </c>
      <c r="LS26" s="35">
        <v>35007.650000000009</v>
      </c>
      <c r="LT26" s="118">
        <v>120295.23999999999</v>
      </c>
      <c r="LU26" s="36">
        <f t="shared" ref="LU26:LU27" si="345">LM26-LS26+LT26</f>
        <v>110630.99000000168</v>
      </c>
      <c r="LV26" s="35">
        <v>-2500</v>
      </c>
      <c r="LW26" s="35">
        <v>0</v>
      </c>
      <c r="LX26" s="35">
        <v>0</v>
      </c>
      <c r="LY26" s="35">
        <v>0</v>
      </c>
      <c r="LZ26" s="32">
        <f t="shared" ref="LZ26:LZ35" si="346">LU26+LV26+LW26+LX26+LY26</f>
        <v>108130.99000000168</v>
      </c>
      <c r="MA26" s="35">
        <v>22605.22</v>
      </c>
      <c r="MB26" s="118">
        <v>430317.42</v>
      </c>
      <c r="MC26" s="36">
        <f t="shared" ref="MC26:MC27" si="347">LU26-MA26+MB26</f>
        <v>518343.19000000169</v>
      </c>
      <c r="MD26" s="35">
        <v>-2516.8000000000002</v>
      </c>
      <c r="ME26" s="35">
        <v>0</v>
      </c>
      <c r="MF26" s="35">
        <v>0</v>
      </c>
      <c r="MG26" s="35">
        <v>0</v>
      </c>
      <c r="MH26" s="32">
        <f t="shared" ref="MH26:MH35" si="348">MC26+MD26+ME26+MF26+MG26</f>
        <v>515826.3900000017</v>
      </c>
      <c r="MI26" s="35">
        <v>782.79</v>
      </c>
      <c r="MJ26" s="118">
        <v>2961.38</v>
      </c>
      <c r="MK26" s="36">
        <f t="shared" ref="MK26:MK27" si="349">MC26-MI26+MJ26</f>
        <v>520521.78000000172</v>
      </c>
      <c r="ML26" s="137">
        <v>-2500</v>
      </c>
      <c r="MM26" s="35">
        <v>0</v>
      </c>
      <c r="MN26" s="35">
        <v>0</v>
      </c>
      <c r="MO26" s="35">
        <v>0</v>
      </c>
      <c r="MP26" s="32">
        <f t="shared" ref="MP26:MP35" si="350">MK26+ML26+MM26+MN26+MO26</f>
        <v>518021.78000000172</v>
      </c>
      <c r="MQ26" s="35">
        <v>3621.15</v>
      </c>
      <c r="MR26" s="118">
        <v>50140.24</v>
      </c>
      <c r="MS26" s="36">
        <f t="shared" ref="MS26:MS27" si="351">MK26-MQ26+MR26</f>
        <v>567040.87000000174</v>
      </c>
      <c r="MT26" s="137">
        <v>-2500</v>
      </c>
      <c r="MU26" s="35">
        <v>0</v>
      </c>
      <c r="MV26" s="35">
        <v>0</v>
      </c>
      <c r="MW26" s="35">
        <v>0</v>
      </c>
      <c r="MX26" s="32">
        <f t="shared" ref="MX26:MX28" si="352">MS26+MT26+MU26+MV26+MW26</f>
        <v>564540.87000000174</v>
      </c>
      <c r="MY26" s="35">
        <v>34218.379999999997</v>
      </c>
      <c r="MZ26" s="118">
        <v>6218.52</v>
      </c>
      <c r="NA26" s="36">
        <f t="shared" ref="NA26:NA27" si="353">MS26-MY26+MZ26</f>
        <v>539041.01000000176</v>
      </c>
      <c r="NB26" s="137">
        <v>-2500</v>
      </c>
      <c r="NC26" s="35">
        <v>0</v>
      </c>
      <c r="ND26" s="35">
        <v>0</v>
      </c>
      <c r="NE26" s="35">
        <v>0</v>
      </c>
      <c r="NF26" s="32">
        <f t="shared" ref="NF26:NF28" si="354">NA26+NB26+NC26+ND26+NE26</f>
        <v>536541.01000000176</v>
      </c>
      <c r="NG26" s="35">
        <v>10001.049999999999</v>
      </c>
      <c r="NH26" s="118">
        <v>11359.5</v>
      </c>
      <c r="NI26" s="36">
        <f t="shared" ref="NI26:NI27" si="355">NA26-NG26+NH26</f>
        <v>540399.46000000171</v>
      </c>
      <c r="NJ26" s="137">
        <v>-2500</v>
      </c>
      <c r="NK26" s="35">
        <v>0</v>
      </c>
      <c r="NL26" s="35">
        <v>0</v>
      </c>
      <c r="NM26" s="35">
        <v>0</v>
      </c>
      <c r="NN26" s="32">
        <f t="shared" ref="NN26:NN28" si="356">NI26+NJ26+NK26+NL26+NM26</f>
        <v>537899.46000000171</v>
      </c>
      <c r="NO26" s="35">
        <v>43.84</v>
      </c>
      <c r="NP26" s="118">
        <v>116799.49</v>
      </c>
      <c r="NQ26" s="36">
        <f t="shared" ref="NQ26:NQ27" si="357">NI26-NO26+NP26</f>
        <v>657155.11000000173</v>
      </c>
      <c r="NR26" s="137">
        <v>-152.46</v>
      </c>
      <c r="NS26" s="35">
        <v>0</v>
      </c>
      <c r="NT26" s="35">
        <v>0</v>
      </c>
      <c r="NU26" s="35">
        <v>0</v>
      </c>
      <c r="NV26" s="32">
        <f t="shared" ref="NV26:NV28" si="358">NQ26+NR26+NS26+NT26+NU26</f>
        <v>657002.65000000177</v>
      </c>
      <c r="NW26" s="35">
        <v>2951.71</v>
      </c>
      <c r="NX26" s="118">
        <v>12580.34</v>
      </c>
      <c r="NY26" s="36">
        <f t="shared" ref="NY26:NY27" si="359">NQ26-NW26+NX26</f>
        <v>666783.74000000174</v>
      </c>
      <c r="NZ26" s="35">
        <v>0</v>
      </c>
      <c r="OA26" s="35">
        <v>0</v>
      </c>
      <c r="OB26" s="35">
        <v>-51174.68</v>
      </c>
      <c r="OC26" s="35">
        <v>0</v>
      </c>
      <c r="OD26" s="32">
        <f t="shared" ref="OD26:OD28" si="360">NY26+NZ26+OA26+OB26+OC26</f>
        <v>615609.06000000169</v>
      </c>
      <c r="OE26" s="35">
        <v>73230.450000000026</v>
      </c>
      <c r="OF26" s="118">
        <v>16453.89</v>
      </c>
      <c r="OG26" s="36">
        <f t="shared" ref="OG26:OG27" si="361">NY26-OE26+OF26</f>
        <v>610007.18000000168</v>
      </c>
      <c r="OH26" s="35">
        <v>0</v>
      </c>
      <c r="OI26" s="35">
        <v>0</v>
      </c>
      <c r="OJ26" s="35">
        <v>0</v>
      </c>
      <c r="OK26" s="35">
        <v>0</v>
      </c>
      <c r="OL26" s="32">
        <f t="shared" ref="OL26:OL28" si="362">OG26+OH26+OI26+OJ26+OK26</f>
        <v>610007.18000000168</v>
      </c>
      <c r="OM26" s="35">
        <v>6.1</v>
      </c>
      <c r="ON26" s="118">
        <v>1510</v>
      </c>
      <c r="OO26" s="36">
        <f t="shared" ref="OO26:OO27" si="363">OG26-OM26+ON26</f>
        <v>611511.0800000017</v>
      </c>
      <c r="OP26" s="35">
        <v>0</v>
      </c>
      <c r="OQ26" s="35">
        <v>0</v>
      </c>
      <c r="OR26" s="35">
        <v>0</v>
      </c>
      <c r="OS26" s="35">
        <v>0</v>
      </c>
      <c r="OT26" s="32">
        <f t="shared" ref="OT26:OT28" si="364">OO26+OP26+OQ26+OR26+OS26</f>
        <v>611511.0800000017</v>
      </c>
      <c r="OU26" s="35">
        <v>0</v>
      </c>
      <c r="OV26" s="35">
        <v>0</v>
      </c>
      <c r="OW26" s="36">
        <f t="shared" ref="OW26:OW27" si="365">OO26-OU26+OV26</f>
        <v>611511.0800000017</v>
      </c>
      <c r="OX26" s="35">
        <v>0</v>
      </c>
      <c r="OY26" s="35">
        <v>0</v>
      </c>
      <c r="OZ26" s="35">
        <v>0</v>
      </c>
      <c r="PA26" s="35">
        <v>0</v>
      </c>
      <c r="PB26" s="32">
        <f t="shared" ref="PB26:PB28" si="366">OW26+OX26+OY26+OZ26+PA26</f>
        <v>611511.0800000017</v>
      </c>
      <c r="PC26" s="35">
        <v>0.55000000000000004</v>
      </c>
      <c r="PD26" s="35">
        <v>13306.789999999999</v>
      </c>
      <c r="PE26" s="36">
        <f t="shared" ref="PE26:PE27" si="367">OW26-PC26+PD26</f>
        <v>624817.3200000017</v>
      </c>
      <c r="PF26" s="35">
        <v>0</v>
      </c>
      <c r="PG26" s="35">
        <v>0</v>
      </c>
      <c r="PH26" s="35">
        <v>0</v>
      </c>
      <c r="PI26" s="35">
        <v>0</v>
      </c>
      <c r="PJ26" s="32">
        <f t="shared" ref="PJ26:PJ28" si="368">PE26+PF26+PG26+PH26+PI26</f>
        <v>624817.3200000017</v>
      </c>
    </row>
    <row r="27" spans="1:426" s="96" customFormat="1" ht="28.5" customHeight="1" x14ac:dyDescent="0.25">
      <c r="A27" s="20" t="s">
        <v>511</v>
      </c>
      <c r="B27" s="109" t="s">
        <v>77</v>
      </c>
      <c r="C27" s="36"/>
      <c r="D27" s="36"/>
      <c r="E27" s="36">
        <v>1.2960299500264227E-11</v>
      </c>
      <c r="F27" s="35">
        <v>0</v>
      </c>
      <c r="G27" s="35">
        <v>0</v>
      </c>
      <c r="H27" s="35">
        <v>0</v>
      </c>
      <c r="I27" s="35">
        <v>0</v>
      </c>
      <c r="J27" s="32">
        <f t="shared" si="264"/>
        <v>1.2960299500264227E-11</v>
      </c>
      <c r="K27" s="36"/>
      <c r="L27" s="36"/>
      <c r="M27" s="36">
        <f t="shared" si="265"/>
        <v>1.2960299500264227E-11</v>
      </c>
      <c r="N27" s="35">
        <v>0</v>
      </c>
      <c r="O27" s="35">
        <v>0</v>
      </c>
      <c r="P27" s="35">
        <v>0</v>
      </c>
      <c r="Q27" s="35">
        <v>0</v>
      </c>
      <c r="R27" s="32">
        <f t="shared" si="266"/>
        <v>1.2960299500264227E-11</v>
      </c>
      <c r="S27" s="36"/>
      <c r="T27" s="36"/>
      <c r="U27" s="36">
        <f t="shared" si="267"/>
        <v>1.2960299500264227E-11</v>
      </c>
      <c r="V27" s="35">
        <v>0</v>
      </c>
      <c r="W27" s="35">
        <v>0</v>
      </c>
      <c r="X27" s="35">
        <v>0</v>
      </c>
      <c r="Y27" s="35">
        <v>0</v>
      </c>
      <c r="Z27" s="32">
        <f t="shared" si="268"/>
        <v>1.2960299500264227E-11</v>
      </c>
      <c r="AA27" s="36"/>
      <c r="AB27" s="36"/>
      <c r="AC27" s="36">
        <f t="shared" si="269"/>
        <v>1.2960299500264227E-11</v>
      </c>
      <c r="AD27" s="35">
        <v>0</v>
      </c>
      <c r="AE27" s="35">
        <v>0</v>
      </c>
      <c r="AF27" s="35">
        <v>0</v>
      </c>
      <c r="AG27" s="35">
        <v>0</v>
      </c>
      <c r="AH27" s="32">
        <f t="shared" si="270"/>
        <v>1.2960299500264227E-11</v>
      </c>
      <c r="AI27" s="36"/>
      <c r="AJ27" s="36"/>
      <c r="AK27" s="36">
        <f t="shared" si="271"/>
        <v>1.2960299500264227E-11</v>
      </c>
      <c r="AL27" s="35">
        <v>0</v>
      </c>
      <c r="AM27" s="35">
        <v>0</v>
      </c>
      <c r="AN27" s="35">
        <v>0</v>
      </c>
      <c r="AO27" s="35">
        <v>0</v>
      </c>
      <c r="AP27" s="32">
        <f t="shared" si="272"/>
        <v>1.2960299500264227E-11</v>
      </c>
      <c r="AQ27" s="36"/>
      <c r="AR27" s="36"/>
      <c r="AS27" s="36">
        <f t="shared" si="273"/>
        <v>1.2960299500264227E-11</v>
      </c>
      <c r="AT27" s="35">
        <v>0</v>
      </c>
      <c r="AU27" s="35">
        <v>0</v>
      </c>
      <c r="AV27" s="35">
        <v>0</v>
      </c>
      <c r="AW27" s="35">
        <v>0</v>
      </c>
      <c r="AX27" s="32">
        <f t="shared" si="274"/>
        <v>1.2960299500264227E-11</v>
      </c>
      <c r="AY27" s="36"/>
      <c r="AZ27" s="36"/>
      <c r="BA27" s="36">
        <f t="shared" si="275"/>
        <v>1.2960299500264227E-11</v>
      </c>
      <c r="BB27" s="35">
        <v>0</v>
      </c>
      <c r="BC27" s="35">
        <v>0</v>
      </c>
      <c r="BD27" s="35">
        <v>0</v>
      </c>
      <c r="BE27" s="35">
        <v>0</v>
      </c>
      <c r="BF27" s="32">
        <f t="shared" si="276"/>
        <v>1.2960299500264227E-11</v>
      </c>
      <c r="BG27" s="36"/>
      <c r="BH27" s="36"/>
      <c r="BI27" s="36">
        <f t="shared" si="277"/>
        <v>1.2960299500264227E-11</v>
      </c>
      <c r="BJ27" s="35">
        <v>0</v>
      </c>
      <c r="BK27" s="35">
        <v>0</v>
      </c>
      <c r="BL27" s="35">
        <v>0</v>
      </c>
      <c r="BM27" s="35">
        <v>0</v>
      </c>
      <c r="BN27" s="32">
        <f t="shared" si="278"/>
        <v>1.2960299500264227E-11</v>
      </c>
      <c r="BO27" s="36"/>
      <c r="BP27" s="36"/>
      <c r="BQ27" s="36">
        <f t="shared" si="279"/>
        <v>1.2960299500264227E-11</v>
      </c>
      <c r="BR27" s="35">
        <v>0</v>
      </c>
      <c r="BS27" s="35">
        <v>0</v>
      </c>
      <c r="BT27" s="35">
        <v>0</v>
      </c>
      <c r="BU27" s="35">
        <v>0</v>
      </c>
      <c r="BV27" s="32">
        <f t="shared" si="280"/>
        <v>1.2960299500264227E-11</v>
      </c>
      <c r="BW27" s="36"/>
      <c r="BX27" s="36"/>
      <c r="BY27" s="36">
        <f t="shared" si="281"/>
        <v>1.2960299500264227E-11</v>
      </c>
      <c r="BZ27" s="35">
        <v>0</v>
      </c>
      <c r="CA27" s="35">
        <v>0</v>
      </c>
      <c r="CB27" s="35">
        <v>0</v>
      </c>
      <c r="CC27" s="35">
        <v>0</v>
      </c>
      <c r="CD27" s="32">
        <f t="shared" si="282"/>
        <v>1.2960299500264227E-11</v>
      </c>
      <c r="CE27" s="36"/>
      <c r="CF27" s="36"/>
      <c r="CG27" s="36">
        <f t="shared" si="283"/>
        <v>1.2960299500264227E-11</v>
      </c>
      <c r="CH27" s="35">
        <v>0</v>
      </c>
      <c r="CI27" s="35">
        <v>0</v>
      </c>
      <c r="CJ27" s="35">
        <v>0</v>
      </c>
      <c r="CK27" s="35">
        <v>0</v>
      </c>
      <c r="CL27" s="32">
        <f t="shared" si="284"/>
        <v>1.2960299500264227E-11</v>
      </c>
      <c r="CM27" s="36"/>
      <c r="CN27" s="36"/>
      <c r="CO27" s="36">
        <f t="shared" si="285"/>
        <v>1.2960299500264227E-11</v>
      </c>
      <c r="CP27" s="35">
        <v>0</v>
      </c>
      <c r="CQ27" s="35">
        <v>0</v>
      </c>
      <c r="CR27" s="35">
        <v>0</v>
      </c>
      <c r="CS27" s="35">
        <v>0</v>
      </c>
      <c r="CT27" s="32">
        <f t="shared" si="286"/>
        <v>1.2960299500264227E-11</v>
      </c>
      <c r="CU27" s="36"/>
      <c r="CV27" s="36"/>
      <c r="CW27" s="36">
        <f t="shared" si="287"/>
        <v>1.2960299500264227E-11</v>
      </c>
      <c r="CX27" s="35">
        <v>0</v>
      </c>
      <c r="CY27" s="35">
        <v>0</v>
      </c>
      <c r="CZ27" s="35">
        <v>0</v>
      </c>
      <c r="DA27" s="35">
        <v>0</v>
      </c>
      <c r="DB27" s="32">
        <f t="shared" si="288"/>
        <v>1.2960299500264227E-11</v>
      </c>
      <c r="DC27" s="36"/>
      <c r="DD27" s="36"/>
      <c r="DE27" s="36">
        <f t="shared" si="289"/>
        <v>1.2960299500264227E-11</v>
      </c>
      <c r="DF27" s="35">
        <v>0</v>
      </c>
      <c r="DG27" s="35">
        <v>0</v>
      </c>
      <c r="DH27" s="35">
        <v>0</v>
      </c>
      <c r="DI27" s="35">
        <v>0</v>
      </c>
      <c r="DJ27" s="32">
        <f t="shared" si="290"/>
        <v>1.2960299500264227E-11</v>
      </c>
      <c r="DK27" s="36"/>
      <c r="DL27" s="36"/>
      <c r="DM27" s="36">
        <f t="shared" si="291"/>
        <v>1.2960299500264227E-11</v>
      </c>
      <c r="DN27" s="35">
        <v>0</v>
      </c>
      <c r="DO27" s="35">
        <v>0</v>
      </c>
      <c r="DP27" s="35">
        <v>0</v>
      </c>
      <c r="DQ27" s="35">
        <v>0</v>
      </c>
      <c r="DR27" s="32">
        <f t="shared" si="292"/>
        <v>1.2960299500264227E-11</v>
      </c>
      <c r="DS27" s="36"/>
      <c r="DT27" s="36"/>
      <c r="DU27" s="36">
        <f t="shared" si="293"/>
        <v>1.2960299500264227E-11</v>
      </c>
      <c r="DV27" s="35">
        <v>0</v>
      </c>
      <c r="DW27" s="35">
        <v>0</v>
      </c>
      <c r="DX27" s="35">
        <v>0</v>
      </c>
      <c r="DY27" s="35">
        <v>0</v>
      </c>
      <c r="DZ27" s="32">
        <f t="shared" si="294"/>
        <v>1.2960299500264227E-11</v>
      </c>
      <c r="EA27" s="36"/>
      <c r="EB27" s="36"/>
      <c r="EC27" s="36">
        <f t="shared" si="295"/>
        <v>1.2960299500264227E-11</v>
      </c>
      <c r="ED27" s="35">
        <v>0</v>
      </c>
      <c r="EE27" s="35">
        <v>0</v>
      </c>
      <c r="EF27" s="35">
        <v>0</v>
      </c>
      <c r="EG27" s="35">
        <v>0</v>
      </c>
      <c r="EH27" s="32">
        <f t="shared" si="296"/>
        <v>1.2960299500264227E-11</v>
      </c>
      <c r="EI27" s="36"/>
      <c r="EJ27" s="36"/>
      <c r="EK27" s="36">
        <f t="shared" si="297"/>
        <v>1.2960299500264227E-11</v>
      </c>
      <c r="EL27" s="35">
        <v>0</v>
      </c>
      <c r="EM27" s="35">
        <v>0</v>
      </c>
      <c r="EN27" s="35">
        <v>0</v>
      </c>
      <c r="EO27" s="35">
        <v>0</v>
      </c>
      <c r="EP27" s="32">
        <f t="shared" si="298"/>
        <v>1.2960299500264227E-11</v>
      </c>
      <c r="EQ27" s="36"/>
      <c r="ER27" s="36"/>
      <c r="ES27" s="36">
        <f t="shared" si="299"/>
        <v>1.2960299500264227E-11</v>
      </c>
      <c r="ET27" s="35">
        <v>0</v>
      </c>
      <c r="EU27" s="35">
        <v>0</v>
      </c>
      <c r="EV27" s="35">
        <v>0</v>
      </c>
      <c r="EW27" s="35">
        <v>0</v>
      </c>
      <c r="EX27" s="32">
        <f t="shared" si="300"/>
        <v>1.2960299500264227E-11</v>
      </c>
      <c r="EY27" s="36"/>
      <c r="EZ27" s="36"/>
      <c r="FA27" s="36">
        <f t="shared" si="301"/>
        <v>1.2960299500264227E-11</v>
      </c>
      <c r="FB27" s="35">
        <v>0</v>
      </c>
      <c r="FC27" s="35">
        <v>0</v>
      </c>
      <c r="FD27" s="35">
        <v>0</v>
      </c>
      <c r="FE27" s="35">
        <v>0</v>
      </c>
      <c r="FF27" s="32">
        <f t="shared" si="302"/>
        <v>1.2960299500264227E-11</v>
      </c>
      <c r="FG27" s="36"/>
      <c r="FH27" s="36"/>
      <c r="FI27" s="36">
        <f t="shared" si="303"/>
        <v>1.2960299500264227E-11</v>
      </c>
      <c r="FJ27" s="35">
        <v>0</v>
      </c>
      <c r="FK27" s="35">
        <v>0</v>
      </c>
      <c r="FL27" s="35">
        <v>0</v>
      </c>
      <c r="FM27" s="35">
        <v>0</v>
      </c>
      <c r="FN27" s="32">
        <f t="shared" si="304"/>
        <v>1.2960299500264227E-11</v>
      </c>
      <c r="FO27" s="36"/>
      <c r="FP27" s="36"/>
      <c r="FQ27" s="36">
        <f t="shared" si="305"/>
        <v>1.2960299500264227E-11</v>
      </c>
      <c r="FR27" s="35">
        <v>0</v>
      </c>
      <c r="FS27" s="35">
        <v>0</v>
      </c>
      <c r="FT27" s="35">
        <v>0</v>
      </c>
      <c r="FU27" s="35">
        <v>0</v>
      </c>
      <c r="FV27" s="32">
        <f t="shared" si="306"/>
        <v>1.2960299500264227E-11</v>
      </c>
      <c r="FW27" s="36"/>
      <c r="FX27" s="36"/>
      <c r="FY27" s="36">
        <f t="shared" si="307"/>
        <v>1.2960299500264227E-11</v>
      </c>
      <c r="FZ27" s="35">
        <v>0</v>
      </c>
      <c r="GA27" s="35">
        <v>0</v>
      </c>
      <c r="GB27" s="35">
        <v>0</v>
      </c>
      <c r="GC27" s="35">
        <v>0</v>
      </c>
      <c r="GD27" s="32">
        <f t="shared" si="308"/>
        <v>1.2960299500264227E-11</v>
      </c>
      <c r="GE27" s="36"/>
      <c r="GF27" s="36"/>
      <c r="GG27" s="36">
        <f t="shared" si="309"/>
        <v>1.2960299500264227E-11</v>
      </c>
      <c r="GH27" s="35">
        <v>0</v>
      </c>
      <c r="GI27" s="35">
        <v>0</v>
      </c>
      <c r="GJ27" s="35">
        <v>0</v>
      </c>
      <c r="GK27" s="35">
        <v>0</v>
      </c>
      <c r="GL27" s="32">
        <f t="shared" si="310"/>
        <v>1.2960299500264227E-11</v>
      </c>
      <c r="GM27" s="36"/>
      <c r="GN27" s="36"/>
      <c r="GO27" s="36">
        <f t="shared" si="311"/>
        <v>1.2960299500264227E-11</v>
      </c>
      <c r="GP27" s="35">
        <v>0</v>
      </c>
      <c r="GQ27" s="35">
        <v>0</v>
      </c>
      <c r="GR27" s="35">
        <v>0</v>
      </c>
      <c r="GS27" s="35">
        <v>0</v>
      </c>
      <c r="GT27" s="32">
        <f t="shared" si="312"/>
        <v>1.2960299500264227E-11</v>
      </c>
      <c r="GU27" s="36"/>
      <c r="GV27" s="36"/>
      <c r="GW27" s="36">
        <f t="shared" si="313"/>
        <v>1.2960299500264227E-11</v>
      </c>
      <c r="GX27" s="35">
        <v>0</v>
      </c>
      <c r="GY27" s="35">
        <v>0</v>
      </c>
      <c r="GZ27" s="35">
        <v>0</v>
      </c>
      <c r="HA27" s="35">
        <v>0</v>
      </c>
      <c r="HB27" s="32">
        <f t="shared" si="314"/>
        <v>1.2960299500264227E-11</v>
      </c>
      <c r="HC27" s="36"/>
      <c r="HD27" s="36"/>
      <c r="HE27" s="36">
        <f t="shared" si="315"/>
        <v>1.2960299500264227E-11</v>
      </c>
      <c r="HF27" s="35">
        <v>0</v>
      </c>
      <c r="HG27" s="35">
        <v>0</v>
      </c>
      <c r="HH27" s="35">
        <v>0</v>
      </c>
      <c r="HI27" s="35">
        <v>0</v>
      </c>
      <c r="HJ27" s="32">
        <f t="shared" si="316"/>
        <v>1.2960299500264227E-11</v>
      </c>
      <c r="HK27" s="36"/>
      <c r="HL27" s="36"/>
      <c r="HM27" s="36">
        <f t="shared" si="317"/>
        <v>1.2960299500264227E-11</v>
      </c>
      <c r="HN27" s="35">
        <v>0</v>
      </c>
      <c r="HO27" s="35">
        <v>0</v>
      </c>
      <c r="HP27" s="35">
        <v>0</v>
      </c>
      <c r="HQ27" s="35">
        <v>0</v>
      </c>
      <c r="HR27" s="32">
        <f t="shared" si="318"/>
        <v>1.2960299500264227E-11</v>
      </c>
      <c r="HS27" s="36"/>
      <c r="HT27" s="36"/>
      <c r="HU27" s="36">
        <f t="shared" si="319"/>
        <v>1.2960299500264227E-11</v>
      </c>
      <c r="HV27" s="35">
        <v>0</v>
      </c>
      <c r="HW27" s="35">
        <v>0</v>
      </c>
      <c r="HX27" s="35">
        <v>0</v>
      </c>
      <c r="HY27" s="35">
        <v>0</v>
      </c>
      <c r="HZ27" s="32">
        <f t="shared" si="320"/>
        <v>1.2960299500264227E-11</v>
      </c>
      <c r="IA27" s="36"/>
      <c r="IB27" s="36"/>
      <c r="IC27" s="36">
        <f t="shared" si="321"/>
        <v>1.2960299500264227E-11</v>
      </c>
      <c r="ID27" s="35">
        <v>0</v>
      </c>
      <c r="IE27" s="35">
        <v>0</v>
      </c>
      <c r="IF27" s="35">
        <v>0</v>
      </c>
      <c r="IG27" s="35">
        <v>0</v>
      </c>
      <c r="IH27" s="32">
        <f t="shared" si="322"/>
        <v>1.2960299500264227E-11</v>
      </c>
      <c r="II27" s="36"/>
      <c r="IJ27" s="36"/>
      <c r="IK27" s="36">
        <f t="shared" si="323"/>
        <v>1.2960299500264227E-11</v>
      </c>
      <c r="IL27" s="35">
        <v>0</v>
      </c>
      <c r="IM27" s="35">
        <v>0</v>
      </c>
      <c r="IN27" s="35">
        <v>0</v>
      </c>
      <c r="IO27" s="35">
        <v>0</v>
      </c>
      <c r="IP27" s="32">
        <f t="shared" si="324"/>
        <v>1.2960299500264227E-11</v>
      </c>
      <c r="IQ27" s="36"/>
      <c r="IR27" s="36"/>
      <c r="IS27" s="36">
        <f t="shared" si="325"/>
        <v>1.2960299500264227E-11</v>
      </c>
      <c r="IT27" s="35">
        <v>0</v>
      </c>
      <c r="IU27" s="35">
        <v>0</v>
      </c>
      <c r="IV27" s="35">
        <v>0</v>
      </c>
      <c r="IW27" s="35">
        <v>0</v>
      </c>
      <c r="IX27" s="32">
        <f t="shared" si="326"/>
        <v>1.2960299500264227E-11</v>
      </c>
      <c r="IY27" s="36"/>
      <c r="IZ27" s="36"/>
      <c r="JA27" s="36">
        <f t="shared" si="327"/>
        <v>1.2960299500264227E-11</v>
      </c>
      <c r="JB27" s="35">
        <v>0</v>
      </c>
      <c r="JC27" s="35">
        <v>0</v>
      </c>
      <c r="JD27" s="35">
        <v>0</v>
      </c>
      <c r="JE27" s="35">
        <v>0</v>
      </c>
      <c r="JF27" s="32">
        <f t="shared" si="328"/>
        <v>1.2960299500264227E-11</v>
      </c>
      <c r="JG27" s="36"/>
      <c r="JH27" s="36"/>
      <c r="JI27" s="36">
        <f t="shared" si="329"/>
        <v>1.2960299500264227E-11</v>
      </c>
      <c r="JJ27" s="35">
        <v>0</v>
      </c>
      <c r="JK27" s="35">
        <v>0</v>
      </c>
      <c r="JL27" s="35">
        <v>0</v>
      </c>
      <c r="JM27" s="35">
        <v>0</v>
      </c>
      <c r="JN27" s="32">
        <f t="shared" si="330"/>
        <v>1.2960299500264227E-11</v>
      </c>
      <c r="JO27" s="36"/>
      <c r="JP27" s="36"/>
      <c r="JQ27" s="36">
        <f t="shared" si="331"/>
        <v>1.2960299500264227E-11</v>
      </c>
      <c r="JR27" s="35">
        <v>0</v>
      </c>
      <c r="JS27" s="35">
        <v>0</v>
      </c>
      <c r="JT27" s="35">
        <v>0</v>
      </c>
      <c r="JU27" s="35">
        <v>0</v>
      </c>
      <c r="JV27" s="32">
        <f t="shared" si="332"/>
        <v>1.2960299500264227E-11</v>
      </c>
      <c r="JW27" s="36"/>
      <c r="JX27" s="36"/>
      <c r="JY27" s="36">
        <f t="shared" si="333"/>
        <v>1.2960299500264227E-11</v>
      </c>
      <c r="JZ27" s="35">
        <v>0</v>
      </c>
      <c r="KA27" s="35">
        <v>0</v>
      </c>
      <c r="KB27" s="35">
        <v>0</v>
      </c>
      <c r="KC27" s="35">
        <v>0</v>
      </c>
      <c r="KD27" s="32">
        <f t="shared" si="334"/>
        <v>1.2960299500264227E-11</v>
      </c>
      <c r="KE27" s="36"/>
      <c r="KF27" s="36"/>
      <c r="KG27" s="36">
        <f t="shared" si="335"/>
        <v>1.2960299500264227E-11</v>
      </c>
      <c r="KH27" s="35">
        <v>0</v>
      </c>
      <c r="KI27" s="35">
        <v>0</v>
      </c>
      <c r="KJ27" s="35">
        <v>0</v>
      </c>
      <c r="KK27" s="35">
        <v>0</v>
      </c>
      <c r="KL27" s="32">
        <f t="shared" si="336"/>
        <v>1.2960299500264227E-11</v>
      </c>
      <c r="KM27" s="36"/>
      <c r="KN27" s="36"/>
      <c r="KO27" s="36">
        <f t="shared" si="337"/>
        <v>1.2960299500264227E-11</v>
      </c>
      <c r="KP27" s="35">
        <v>0</v>
      </c>
      <c r="KQ27" s="35">
        <v>0</v>
      </c>
      <c r="KR27" s="35">
        <v>0</v>
      </c>
      <c r="KS27" s="35">
        <v>0</v>
      </c>
      <c r="KT27" s="32">
        <f t="shared" si="338"/>
        <v>1.2960299500264227E-11</v>
      </c>
      <c r="KU27" s="36"/>
      <c r="KV27" s="36"/>
      <c r="KW27" s="36">
        <f t="shared" si="339"/>
        <v>1.2960299500264227E-11</v>
      </c>
      <c r="KX27" s="35">
        <v>0</v>
      </c>
      <c r="KY27" s="35">
        <v>0</v>
      </c>
      <c r="KZ27" s="35">
        <v>0</v>
      </c>
      <c r="LA27" s="35">
        <v>0</v>
      </c>
      <c r="LB27" s="32">
        <f t="shared" si="340"/>
        <v>1.2960299500264227E-11</v>
      </c>
      <c r="LC27" s="36"/>
      <c r="LD27" s="36"/>
      <c r="LE27" s="36">
        <f t="shared" si="341"/>
        <v>1.2960299500264227E-11</v>
      </c>
      <c r="LF27" s="35">
        <v>0</v>
      </c>
      <c r="LG27" s="35">
        <v>0</v>
      </c>
      <c r="LH27" s="35">
        <v>0</v>
      </c>
      <c r="LI27" s="35">
        <v>0</v>
      </c>
      <c r="LJ27" s="32">
        <f t="shared" si="342"/>
        <v>1.2960299500264227E-11</v>
      </c>
      <c r="LK27" s="36"/>
      <c r="LL27" s="36"/>
      <c r="LM27" s="36">
        <f t="shared" si="343"/>
        <v>1.2960299500264227E-11</v>
      </c>
      <c r="LN27" s="35">
        <v>0</v>
      </c>
      <c r="LO27" s="35">
        <v>0</v>
      </c>
      <c r="LP27" s="35">
        <v>0</v>
      </c>
      <c r="LQ27" s="35">
        <v>0</v>
      </c>
      <c r="LR27" s="32">
        <f t="shared" si="344"/>
        <v>1.2960299500264227E-11</v>
      </c>
      <c r="LS27" s="36"/>
      <c r="LT27" s="36"/>
      <c r="LU27" s="36">
        <f t="shared" si="345"/>
        <v>1.2960299500264227E-11</v>
      </c>
      <c r="LV27" s="35">
        <v>0</v>
      </c>
      <c r="LW27" s="35">
        <v>0</v>
      </c>
      <c r="LX27" s="35">
        <v>0</v>
      </c>
      <c r="LY27" s="35">
        <v>0</v>
      </c>
      <c r="LZ27" s="32">
        <f t="shared" si="346"/>
        <v>1.2960299500264227E-11</v>
      </c>
      <c r="MA27" s="36"/>
      <c r="MB27" s="36"/>
      <c r="MC27" s="36">
        <f t="shared" si="347"/>
        <v>1.2960299500264227E-11</v>
      </c>
      <c r="MD27" s="35">
        <v>0</v>
      </c>
      <c r="ME27" s="35">
        <v>0</v>
      </c>
      <c r="MF27" s="35">
        <v>0</v>
      </c>
      <c r="MG27" s="35">
        <v>0</v>
      </c>
      <c r="MH27" s="32">
        <f t="shared" si="348"/>
        <v>1.2960299500264227E-11</v>
      </c>
      <c r="MI27" s="36"/>
      <c r="MJ27" s="36"/>
      <c r="MK27" s="36">
        <f t="shared" si="349"/>
        <v>1.2960299500264227E-11</v>
      </c>
      <c r="ML27" s="35">
        <v>0</v>
      </c>
      <c r="MM27" s="35">
        <v>0</v>
      </c>
      <c r="MN27" s="35">
        <v>0</v>
      </c>
      <c r="MO27" s="35">
        <v>0</v>
      </c>
      <c r="MP27" s="32">
        <f t="shared" si="350"/>
        <v>1.2960299500264227E-11</v>
      </c>
      <c r="MQ27" s="36"/>
      <c r="MR27" s="36"/>
      <c r="MS27" s="36">
        <f t="shared" si="351"/>
        <v>1.2960299500264227E-11</v>
      </c>
      <c r="MT27" s="35">
        <v>0</v>
      </c>
      <c r="MU27" s="35">
        <v>0</v>
      </c>
      <c r="MV27" s="35">
        <v>0</v>
      </c>
      <c r="MW27" s="35">
        <v>0</v>
      </c>
      <c r="MX27" s="32">
        <f t="shared" si="352"/>
        <v>1.2960299500264227E-11</v>
      </c>
      <c r="MY27" s="36"/>
      <c r="MZ27" s="36"/>
      <c r="NA27" s="36">
        <f t="shared" si="353"/>
        <v>1.2960299500264227E-11</v>
      </c>
      <c r="NB27" s="35">
        <v>0</v>
      </c>
      <c r="NC27" s="35">
        <v>0</v>
      </c>
      <c r="ND27" s="35">
        <v>0</v>
      </c>
      <c r="NE27" s="35">
        <v>0</v>
      </c>
      <c r="NF27" s="32">
        <f t="shared" si="354"/>
        <v>1.2960299500264227E-11</v>
      </c>
      <c r="NG27" s="36"/>
      <c r="NH27" s="36"/>
      <c r="NI27" s="36">
        <f t="shared" si="355"/>
        <v>1.2960299500264227E-11</v>
      </c>
      <c r="NJ27" s="35">
        <v>0</v>
      </c>
      <c r="NK27" s="35">
        <v>0</v>
      </c>
      <c r="NL27" s="35">
        <v>0</v>
      </c>
      <c r="NM27" s="35">
        <v>0</v>
      </c>
      <c r="NN27" s="32">
        <f t="shared" si="356"/>
        <v>1.2960299500264227E-11</v>
      </c>
      <c r="NO27" s="36"/>
      <c r="NP27" s="36"/>
      <c r="NQ27" s="36">
        <f t="shared" si="357"/>
        <v>1.2960299500264227E-11</v>
      </c>
      <c r="NR27" s="35">
        <v>0</v>
      </c>
      <c r="NS27" s="35">
        <v>0</v>
      </c>
      <c r="NT27" s="35">
        <v>0</v>
      </c>
      <c r="NU27" s="35">
        <v>0</v>
      </c>
      <c r="NV27" s="32">
        <f t="shared" si="358"/>
        <v>1.2960299500264227E-11</v>
      </c>
      <c r="NW27" s="36"/>
      <c r="NX27" s="36"/>
      <c r="NY27" s="36">
        <f t="shared" si="359"/>
        <v>1.2960299500264227E-11</v>
      </c>
      <c r="NZ27" s="35">
        <v>0</v>
      </c>
      <c r="OA27" s="35">
        <v>0</v>
      </c>
      <c r="OB27" s="35">
        <v>0</v>
      </c>
      <c r="OC27" s="35">
        <v>0</v>
      </c>
      <c r="OD27" s="32">
        <f t="shared" si="360"/>
        <v>1.2960299500264227E-11</v>
      </c>
      <c r="OE27" s="36"/>
      <c r="OF27" s="36"/>
      <c r="OG27" s="36">
        <f t="shared" si="361"/>
        <v>1.2960299500264227E-11</v>
      </c>
      <c r="OH27" s="35">
        <v>0</v>
      </c>
      <c r="OI27" s="35">
        <v>0</v>
      </c>
      <c r="OJ27" s="35">
        <v>0</v>
      </c>
      <c r="OK27" s="35">
        <v>0</v>
      </c>
      <c r="OL27" s="32">
        <f t="shared" si="362"/>
        <v>1.2960299500264227E-11</v>
      </c>
      <c r="OM27" s="36"/>
      <c r="ON27" s="36"/>
      <c r="OO27" s="36">
        <f t="shared" si="363"/>
        <v>1.2960299500264227E-11</v>
      </c>
      <c r="OP27" s="35">
        <v>0</v>
      </c>
      <c r="OQ27" s="35">
        <v>0</v>
      </c>
      <c r="OR27" s="35">
        <v>0</v>
      </c>
      <c r="OS27" s="35">
        <v>0</v>
      </c>
      <c r="OT27" s="32">
        <f t="shared" si="364"/>
        <v>1.2960299500264227E-11</v>
      </c>
      <c r="OU27" s="36"/>
      <c r="OV27" s="36"/>
      <c r="OW27" s="36">
        <f t="shared" si="365"/>
        <v>1.2960299500264227E-11</v>
      </c>
      <c r="OX27" s="35">
        <v>0</v>
      </c>
      <c r="OY27" s="35">
        <v>0</v>
      </c>
      <c r="OZ27" s="35">
        <v>0</v>
      </c>
      <c r="PA27" s="35">
        <v>0</v>
      </c>
      <c r="PB27" s="32">
        <f t="shared" si="366"/>
        <v>1.2960299500264227E-11</v>
      </c>
      <c r="PC27" s="36"/>
      <c r="PD27" s="36"/>
      <c r="PE27" s="36">
        <f t="shared" si="367"/>
        <v>1.2960299500264227E-11</v>
      </c>
      <c r="PF27" s="35">
        <v>0</v>
      </c>
      <c r="PG27" s="35">
        <v>0</v>
      </c>
      <c r="PH27" s="35">
        <v>0</v>
      </c>
      <c r="PI27" s="35">
        <v>0</v>
      </c>
      <c r="PJ27" s="32">
        <f t="shared" si="368"/>
        <v>1.2960299500264227E-11</v>
      </c>
    </row>
    <row r="28" spans="1:426" s="96" customFormat="1" ht="24" customHeight="1" x14ac:dyDescent="0.25">
      <c r="A28" s="20" t="s">
        <v>511</v>
      </c>
      <c r="B28" s="109" t="s">
        <v>4</v>
      </c>
      <c r="C28" s="117">
        <v>127.35</v>
      </c>
      <c r="D28" s="117">
        <v>0</v>
      </c>
      <c r="E28" s="36">
        <v>200373.6100000006</v>
      </c>
      <c r="F28" s="35">
        <v>0</v>
      </c>
      <c r="G28" s="35">
        <v>0</v>
      </c>
      <c r="H28" s="35">
        <v>0</v>
      </c>
      <c r="I28" s="35">
        <v>0</v>
      </c>
      <c r="J28" s="32">
        <f t="shared" si="264"/>
        <v>200373.6100000006</v>
      </c>
      <c r="K28" s="117">
        <v>2.2999999999999998</v>
      </c>
      <c r="L28" s="117">
        <v>0</v>
      </c>
      <c r="M28" s="36">
        <f t="shared" si="265"/>
        <v>200371.31000000061</v>
      </c>
      <c r="N28" s="35">
        <v>0</v>
      </c>
      <c r="O28" s="35">
        <v>0</v>
      </c>
      <c r="P28" s="35">
        <v>0</v>
      </c>
      <c r="Q28" s="35">
        <v>0</v>
      </c>
      <c r="R28" s="32">
        <f t="shared" si="266"/>
        <v>200371.31000000061</v>
      </c>
      <c r="S28" s="117">
        <v>170021.05</v>
      </c>
      <c r="T28" s="117">
        <v>0</v>
      </c>
      <c r="U28" s="36">
        <f t="shared" si="267"/>
        <v>30350.26000000062</v>
      </c>
      <c r="V28" s="35">
        <v>0</v>
      </c>
      <c r="W28" s="35">
        <v>0</v>
      </c>
      <c r="X28" s="35">
        <v>0</v>
      </c>
      <c r="Y28" s="35">
        <v>0</v>
      </c>
      <c r="Z28" s="32">
        <f t="shared" si="268"/>
        <v>30350.26000000062</v>
      </c>
      <c r="AA28" s="117">
        <v>2.75</v>
      </c>
      <c r="AB28" s="117">
        <v>55000</v>
      </c>
      <c r="AC28" s="36">
        <f t="shared" si="269"/>
        <v>85347.51000000062</v>
      </c>
      <c r="AD28" s="35">
        <v>0</v>
      </c>
      <c r="AE28" s="35">
        <v>0</v>
      </c>
      <c r="AF28" s="35">
        <v>0</v>
      </c>
      <c r="AG28" s="35">
        <v>-1189.57</v>
      </c>
      <c r="AH28" s="32">
        <f t="shared" si="270"/>
        <v>84157.940000000614</v>
      </c>
      <c r="AI28" s="117">
        <v>3781.19</v>
      </c>
      <c r="AJ28" s="117">
        <v>6590.43</v>
      </c>
      <c r="AK28" s="36">
        <f t="shared" si="271"/>
        <v>88156.750000000611</v>
      </c>
      <c r="AL28" s="35">
        <v>0</v>
      </c>
      <c r="AM28" s="35">
        <v>0</v>
      </c>
      <c r="AN28" s="35">
        <v>0</v>
      </c>
      <c r="AO28" s="35">
        <v>0</v>
      </c>
      <c r="AP28" s="32">
        <f t="shared" si="272"/>
        <v>88156.750000000611</v>
      </c>
      <c r="AQ28" s="117">
        <v>3.5</v>
      </c>
      <c r="AR28" s="117">
        <v>700</v>
      </c>
      <c r="AS28" s="36">
        <f t="shared" si="273"/>
        <v>88853.250000000611</v>
      </c>
      <c r="AT28" s="35">
        <v>0</v>
      </c>
      <c r="AU28" s="35">
        <v>0</v>
      </c>
      <c r="AV28" s="35">
        <v>0</v>
      </c>
      <c r="AW28" s="35">
        <v>0</v>
      </c>
      <c r="AX28" s="32">
        <f t="shared" si="274"/>
        <v>88853.250000000611</v>
      </c>
      <c r="AY28" s="117">
        <v>11.33</v>
      </c>
      <c r="AZ28" s="117">
        <v>2246.79</v>
      </c>
      <c r="BA28" s="36">
        <f t="shared" si="275"/>
        <v>91088.710000000603</v>
      </c>
      <c r="BB28" s="35">
        <v>0</v>
      </c>
      <c r="BC28" s="35">
        <v>0</v>
      </c>
      <c r="BD28" s="35">
        <v>0</v>
      </c>
      <c r="BE28" s="35">
        <v>0</v>
      </c>
      <c r="BF28" s="32">
        <f t="shared" si="276"/>
        <v>91088.710000000603</v>
      </c>
      <c r="BG28" s="117">
        <v>0</v>
      </c>
      <c r="BH28" s="117">
        <v>846.71</v>
      </c>
      <c r="BI28" s="36">
        <f t="shared" si="277"/>
        <v>91935.420000000609</v>
      </c>
      <c r="BJ28" s="35">
        <v>0</v>
      </c>
      <c r="BK28" s="35">
        <v>0</v>
      </c>
      <c r="BL28" s="35">
        <v>0</v>
      </c>
      <c r="BM28" s="35">
        <v>0</v>
      </c>
      <c r="BN28" s="32">
        <f t="shared" si="278"/>
        <v>91935.420000000609</v>
      </c>
      <c r="BO28" s="117">
        <v>0.2</v>
      </c>
      <c r="BP28" s="117">
        <v>5206.29</v>
      </c>
      <c r="BQ28" s="36">
        <f t="shared" si="279"/>
        <v>97141.510000000606</v>
      </c>
      <c r="BR28" s="35">
        <v>0</v>
      </c>
      <c r="BS28" s="35">
        <v>0</v>
      </c>
      <c r="BT28" s="35">
        <v>0</v>
      </c>
      <c r="BU28" s="35">
        <v>0</v>
      </c>
      <c r="BV28" s="32">
        <f t="shared" si="280"/>
        <v>97141.510000000606</v>
      </c>
      <c r="BW28" s="142">
        <v>20640.47</v>
      </c>
      <c r="BX28" s="142">
        <v>600</v>
      </c>
      <c r="BY28" s="36">
        <f>BQ28-BW28+BX28</f>
        <v>77101.040000000605</v>
      </c>
      <c r="BZ28" s="35">
        <v>0</v>
      </c>
      <c r="CA28" s="35">
        <v>0</v>
      </c>
      <c r="CB28" s="35">
        <v>0</v>
      </c>
      <c r="CC28" s="35">
        <v>0</v>
      </c>
      <c r="CD28" s="32">
        <f t="shared" si="282"/>
        <v>77101.040000000605</v>
      </c>
      <c r="CE28" s="142">
        <v>66.05</v>
      </c>
      <c r="CF28" s="142">
        <v>57000</v>
      </c>
      <c r="CG28" s="36">
        <f>BY28-CE28+CF28</f>
        <v>134034.9900000006</v>
      </c>
      <c r="CH28" s="35">
        <v>0</v>
      </c>
      <c r="CI28" s="35">
        <v>0</v>
      </c>
      <c r="CJ28" s="35">
        <v>0</v>
      </c>
      <c r="CK28" s="35">
        <v>0</v>
      </c>
      <c r="CL28" s="32">
        <f t="shared" si="284"/>
        <v>134034.9900000006</v>
      </c>
      <c r="CM28" s="142">
        <v>0</v>
      </c>
      <c r="CN28" s="142">
        <v>600</v>
      </c>
      <c r="CO28" s="36">
        <f>CG28-CM28+CN28</f>
        <v>134634.9900000006</v>
      </c>
      <c r="CP28" s="35">
        <v>0</v>
      </c>
      <c r="CQ28" s="35">
        <v>0</v>
      </c>
      <c r="CR28" s="35">
        <v>0</v>
      </c>
      <c r="CS28" s="35">
        <v>0</v>
      </c>
      <c r="CT28" s="32">
        <f t="shared" si="286"/>
        <v>134634.9900000006</v>
      </c>
      <c r="CU28" s="142">
        <v>21.809999999999995</v>
      </c>
      <c r="CV28" s="142">
        <v>4305.1399999999994</v>
      </c>
      <c r="CW28" s="36">
        <f>CO28-CU28+CV28</f>
        <v>138918.32000000059</v>
      </c>
      <c r="CX28" s="35">
        <v>0</v>
      </c>
      <c r="CY28" s="35">
        <v>0</v>
      </c>
      <c r="CZ28" s="35">
        <v>0</v>
      </c>
      <c r="DA28" s="35">
        <v>0</v>
      </c>
      <c r="DB28" s="32">
        <f t="shared" si="288"/>
        <v>138918.32000000059</v>
      </c>
      <c r="DC28" s="142">
        <v>0</v>
      </c>
      <c r="DD28" s="142">
        <v>0</v>
      </c>
      <c r="DE28" s="36">
        <f>CW28-DC28+DD28</f>
        <v>138918.32000000059</v>
      </c>
      <c r="DF28" s="35">
        <v>0</v>
      </c>
      <c r="DG28" s="35">
        <v>0</v>
      </c>
      <c r="DH28" s="35">
        <v>0</v>
      </c>
      <c r="DI28" s="35">
        <v>0</v>
      </c>
      <c r="DJ28" s="32">
        <f t="shared" si="290"/>
        <v>138918.32000000059</v>
      </c>
      <c r="DK28" s="142">
        <v>70.78</v>
      </c>
      <c r="DL28" s="142">
        <v>14027.18</v>
      </c>
      <c r="DM28" s="36">
        <f>DE28-DK28+DL28</f>
        <v>152874.72000000058</v>
      </c>
      <c r="DN28" s="35">
        <v>0</v>
      </c>
      <c r="DO28" s="35">
        <v>0</v>
      </c>
      <c r="DP28" s="35">
        <v>0</v>
      </c>
      <c r="DQ28" s="35">
        <v>0</v>
      </c>
      <c r="DR28" s="32">
        <f t="shared" si="292"/>
        <v>152874.72000000058</v>
      </c>
      <c r="DS28" s="142">
        <v>0</v>
      </c>
      <c r="DT28" s="142">
        <v>0</v>
      </c>
      <c r="DU28" s="36">
        <f>DM28-DS28+DT28</f>
        <v>152874.72000000058</v>
      </c>
      <c r="DV28" s="35">
        <v>0</v>
      </c>
      <c r="DW28" s="35">
        <v>0</v>
      </c>
      <c r="DX28" s="35">
        <v>0</v>
      </c>
      <c r="DY28" s="35">
        <v>0</v>
      </c>
      <c r="DZ28" s="32">
        <f t="shared" si="294"/>
        <v>152874.72000000058</v>
      </c>
      <c r="EA28" s="142">
        <v>29.75</v>
      </c>
      <c r="EB28" s="142">
        <v>5900</v>
      </c>
      <c r="EC28" s="36">
        <f>DU28-EA28+EB28</f>
        <v>158744.97000000058</v>
      </c>
      <c r="ED28" s="35">
        <v>0</v>
      </c>
      <c r="EE28" s="35">
        <v>0</v>
      </c>
      <c r="EF28" s="35">
        <v>0</v>
      </c>
      <c r="EG28" s="35">
        <v>0</v>
      </c>
      <c r="EH28" s="32">
        <f t="shared" si="296"/>
        <v>158744.97000000058</v>
      </c>
      <c r="EI28" s="142">
        <v>15601.82</v>
      </c>
      <c r="EJ28" s="142">
        <v>6450.73</v>
      </c>
      <c r="EK28" s="36">
        <f>EC28-EI28+EJ28</f>
        <v>149593.88000000059</v>
      </c>
      <c r="EL28" s="35">
        <v>0</v>
      </c>
      <c r="EM28" s="35">
        <v>0</v>
      </c>
      <c r="EN28" s="35">
        <v>0</v>
      </c>
      <c r="EO28" s="35">
        <v>0</v>
      </c>
      <c r="EP28" s="32">
        <f t="shared" si="298"/>
        <v>149593.88000000059</v>
      </c>
      <c r="EQ28" s="142">
        <v>0</v>
      </c>
      <c r="ER28" s="142">
        <v>0</v>
      </c>
      <c r="ES28" s="36">
        <f>EK28-EQ28+ER28</f>
        <v>149593.88000000059</v>
      </c>
      <c r="ET28" s="35">
        <v>0</v>
      </c>
      <c r="EU28" s="35">
        <v>0</v>
      </c>
      <c r="EV28" s="35">
        <v>0</v>
      </c>
      <c r="EW28" s="35">
        <v>0</v>
      </c>
      <c r="EX28" s="32">
        <f t="shared" si="300"/>
        <v>149593.88000000059</v>
      </c>
      <c r="EY28" s="142">
        <v>0.1</v>
      </c>
      <c r="EZ28" s="142">
        <v>3054.66</v>
      </c>
      <c r="FA28" s="36">
        <f>ES28-EY28+EZ28</f>
        <v>152648.44000000058</v>
      </c>
      <c r="FB28" s="35">
        <v>0</v>
      </c>
      <c r="FC28" s="35">
        <v>0</v>
      </c>
      <c r="FD28" s="35">
        <v>0</v>
      </c>
      <c r="FE28" s="35">
        <v>0</v>
      </c>
      <c r="FF28" s="32">
        <f t="shared" si="302"/>
        <v>152648.44000000058</v>
      </c>
      <c r="FG28" s="142">
        <v>3.42</v>
      </c>
      <c r="FH28" s="142">
        <v>12954.09</v>
      </c>
      <c r="FI28" s="36">
        <f>FA28-FG28+FH28</f>
        <v>165599.11000000057</v>
      </c>
      <c r="FJ28" s="35">
        <v>0</v>
      </c>
      <c r="FK28" s="35">
        <v>0</v>
      </c>
      <c r="FL28" s="35">
        <v>0</v>
      </c>
      <c r="FM28" s="35">
        <v>0</v>
      </c>
      <c r="FN28" s="32">
        <f t="shared" si="304"/>
        <v>165599.11000000057</v>
      </c>
      <c r="FO28" s="142">
        <v>0</v>
      </c>
      <c r="FP28" s="142">
        <v>0</v>
      </c>
      <c r="FQ28" s="36">
        <f>FI28-FO28+FP28</f>
        <v>165599.11000000057</v>
      </c>
      <c r="FR28" s="35">
        <v>0</v>
      </c>
      <c r="FS28" s="35">
        <v>0</v>
      </c>
      <c r="FT28" s="35">
        <v>0</v>
      </c>
      <c r="FU28" s="35">
        <v>0</v>
      </c>
      <c r="FV28" s="32">
        <f t="shared" si="306"/>
        <v>165599.11000000057</v>
      </c>
      <c r="FW28" s="142">
        <v>139.30000000000001</v>
      </c>
      <c r="FX28" s="142">
        <v>3199.44</v>
      </c>
      <c r="FY28" s="36">
        <f>FQ28-FW28+FX28</f>
        <v>168659.25000000058</v>
      </c>
      <c r="FZ28" s="35">
        <v>0</v>
      </c>
      <c r="GA28" s="35">
        <v>0</v>
      </c>
      <c r="GB28" s="35">
        <v>0</v>
      </c>
      <c r="GC28" s="35">
        <v>0</v>
      </c>
      <c r="GD28" s="32">
        <f t="shared" si="308"/>
        <v>168659.25000000058</v>
      </c>
      <c r="GE28" s="35">
        <v>2.2999999999999998</v>
      </c>
      <c r="GF28" s="35">
        <v>0</v>
      </c>
      <c r="GG28" s="36">
        <f>FY28-GE28+GF28</f>
        <v>168656.95000000059</v>
      </c>
      <c r="GH28" s="35">
        <v>0</v>
      </c>
      <c r="GI28" s="35">
        <v>0</v>
      </c>
      <c r="GJ28" s="35">
        <v>0</v>
      </c>
      <c r="GK28" s="35">
        <v>0</v>
      </c>
      <c r="GL28" s="32">
        <f t="shared" si="310"/>
        <v>168656.95000000059</v>
      </c>
      <c r="GM28" s="35">
        <v>0</v>
      </c>
      <c r="GN28" s="35">
        <v>0</v>
      </c>
      <c r="GO28" s="36">
        <f>GG28-GM28+GN28</f>
        <v>168656.95000000059</v>
      </c>
      <c r="GP28" s="35">
        <v>0</v>
      </c>
      <c r="GQ28" s="35">
        <v>0</v>
      </c>
      <c r="GR28" s="35">
        <v>0</v>
      </c>
      <c r="GS28" s="35">
        <v>0</v>
      </c>
      <c r="GT28" s="32">
        <f t="shared" si="312"/>
        <v>168656.95000000059</v>
      </c>
      <c r="GU28" s="35">
        <v>0</v>
      </c>
      <c r="GV28" s="35">
        <v>0</v>
      </c>
      <c r="GW28" s="36">
        <f>GO28-GU28+GV28</f>
        <v>168656.95000000059</v>
      </c>
      <c r="GX28" s="35">
        <v>0</v>
      </c>
      <c r="GY28" s="35">
        <v>0</v>
      </c>
      <c r="GZ28" s="35">
        <v>0</v>
      </c>
      <c r="HA28" s="35">
        <v>0</v>
      </c>
      <c r="HB28" s="32">
        <f t="shared" si="314"/>
        <v>168656.95000000059</v>
      </c>
      <c r="HC28" s="35">
        <v>9.34</v>
      </c>
      <c r="HD28" s="35">
        <v>1262.1199999999999</v>
      </c>
      <c r="HE28" s="36">
        <f>GW28-HC28+HD28</f>
        <v>169909.73000000059</v>
      </c>
      <c r="HF28" s="35">
        <v>0</v>
      </c>
      <c r="HG28" s="35">
        <v>0</v>
      </c>
      <c r="HH28" s="35">
        <v>0</v>
      </c>
      <c r="HI28" s="35">
        <v>0</v>
      </c>
      <c r="HJ28" s="32">
        <f t="shared" si="316"/>
        <v>169909.73000000059</v>
      </c>
      <c r="HK28" s="35">
        <v>0</v>
      </c>
      <c r="HL28" s="35">
        <v>1233.1799999999998</v>
      </c>
      <c r="HM28" s="36">
        <f>HE28-HK28+HL28</f>
        <v>171142.91000000059</v>
      </c>
      <c r="HN28" s="35">
        <v>0</v>
      </c>
      <c r="HO28" s="35">
        <v>0</v>
      </c>
      <c r="HP28" s="35">
        <v>0</v>
      </c>
      <c r="HQ28" s="35">
        <v>0</v>
      </c>
      <c r="HR28" s="32">
        <f t="shared" si="318"/>
        <v>171142.91000000059</v>
      </c>
      <c r="HS28" s="35">
        <v>150246.17000000001</v>
      </c>
      <c r="HT28" s="35">
        <v>48967.7</v>
      </c>
      <c r="HU28" s="36">
        <f>HM28-HS28+HT28</f>
        <v>69864.44000000057</v>
      </c>
      <c r="HV28" s="35">
        <v>0</v>
      </c>
      <c r="HW28" s="35">
        <v>0</v>
      </c>
      <c r="HX28" s="35">
        <v>0</v>
      </c>
      <c r="HY28" s="35">
        <v>0</v>
      </c>
      <c r="HZ28" s="32">
        <f t="shared" si="320"/>
        <v>69864.44000000057</v>
      </c>
      <c r="IA28" s="35">
        <v>0</v>
      </c>
      <c r="IB28" s="35">
        <v>0</v>
      </c>
      <c r="IC28" s="36">
        <f>HU28-IA28+IB28</f>
        <v>69864.44000000057</v>
      </c>
      <c r="ID28" s="35">
        <v>0</v>
      </c>
      <c r="IE28" s="35">
        <v>0</v>
      </c>
      <c r="IF28" s="35">
        <v>0</v>
      </c>
      <c r="IG28" s="35">
        <v>0</v>
      </c>
      <c r="IH28" s="32">
        <f t="shared" si="322"/>
        <v>69864.44000000057</v>
      </c>
      <c r="II28" s="35">
        <v>0</v>
      </c>
      <c r="IJ28" s="35">
        <v>0</v>
      </c>
      <c r="IK28" s="36">
        <f>IC28-II28+IJ28</f>
        <v>69864.44000000057</v>
      </c>
      <c r="IL28" s="35">
        <v>0</v>
      </c>
      <c r="IM28" s="35">
        <v>0</v>
      </c>
      <c r="IN28" s="35">
        <v>0</v>
      </c>
      <c r="IO28" s="35">
        <v>0</v>
      </c>
      <c r="IP28" s="32">
        <f t="shared" si="324"/>
        <v>69864.44000000057</v>
      </c>
      <c r="IQ28" s="35">
        <v>2.65</v>
      </c>
      <c r="IR28" s="35">
        <v>261</v>
      </c>
      <c r="IS28" s="36">
        <f>IK28-IQ28+IR28</f>
        <v>70122.790000000576</v>
      </c>
      <c r="IT28" s="35">
        <v>0</v>
      </c>
      <c r="IU28" s="35">
        <v>0</v>
      </c>
      <c r="IV28" s="35">
        <v>0</v>
      </c>
      <c r="IW28" s="35">
        <v>0</v>
      </c>
      <c r="IX28" s="32">
        <f t="shared" si="326"/>
        <v>70122.790000000576</v>
      </c>
      <c r="IY28" s="35">
        <v>2665.87</v>
      </c>
      <c r="IZ28" s="35">
        <v>0</v>
      </c>
      <c r="JA28" s="36">
        <f>IS28-IY28+IZ28</f>
        <v>67456.92000000058</v>
      </c>
      <c r="JB28" s="35">
        <v>0</v>
      </c>
      <c r="JC28" s="35">
        <v>0</v>
      </c>
      <c r="JD28" s="35">
        <v>0</v>
      </c>
      <c r="JE28" s="35">
        <v>0</v>
      </c>
      <c r="JF28" s="32">
        <f t="shared" si="328"/>
        <v>67456.92000000058</v>
      </c>
      <c r="JG28" s="35">
        <v>802.65</v>
      </c>
      <c r="JH28" s="35">
        <v>313.69</v>
      </c>
      <c r="JI28" s="36">
        <f>JA28-JG28+JH28</f>
        <v>66967.960000000588</v>
      </c>
      <c r="JJ28" s="35">
        <v>0</v>
      </c>
      <c r="JK28" s="35">
        <v>-153.99</v>
      </c>
      <c r="JL28" s="35">
        <v>0</v>
      </c>
      <c r="JM28" s="35">
        <v>0</v>
      </c>
      <c r="JN28" s="32">
        <f t="shared" si="330"/>
        <v>66813.970000000583</v>
      </c>
      <c r="JO28" s="35">
        <v>20.2</v>
      </c>
      <c r="JP28" s="35">
        <v>4000</v>
      </c>
      <c r="JQ28" s="36">
        <f>JI28-JO28+JP28</f>
        <v>70947.760000000591</v>
      </c>
      <c r="JR28" s="35">
        <v>0</v>
      </c>
      <c r="JS28" s="35">
        <v>0</v>
      </c>
      <c r="JT28" s="35">
        <v>0</v>
      </c>
      <c r="JU28" s="35">
        <v>0</v>
      </c>
      <c r="JV28" s="32">
        <f t="shared" si="332"/>
        <v>70947.760000000591</v>
      </c>
      <c r="JW28" s="35">
        <v>15432.62</v>
      </c>
      <c r="JX28" s="35">
        <v>0</v>
      </c>
      <c r="JY28" s="36">
        <f>JQ28-JW28+JX28</f>
        <v>55515.140000000589</v>
      </c>
      <c r="JZ28" s="35">
        <v>0</v>
      </c>
      <c r="KA28" s="35">
        <v>0</v>
      </c>
      <c r="KB28" s="35">
        <v>0</v>
      </c>
      <c r="KC28" s="35">
        <v>0</v>
      </c>
      <c r="KD28" s="32">
        <f t="shared" si="334"/>
        <v>55515.140000000589</v>
      </c>
      <c r="KE28" s="35">
        <v>0</v>
      </c>
      <c r="KF28" s="35">
        <v>0</v>
      </c>
      <c r="KG28" s="36">
        <f>JY28-KE28+KF28</f>
        <v>55515.140000000589</v>
      </c>
      <c r="KH28" s="35">
        <v>0</v>
      </c>
      <c r="KI28" s="35">
        <v>0</v>
      </c>
      <c r="KJ28" s="35">
        <v>0</v>
      </c>
      <c r="KK28" s="35">
        <v>0</v>
      </c>
      <c r="KL28" s="32">
        <f t="shared" si="336"/>
        <v>55515.140000000589</v>
      </c>
      <c r="KM28" s="35">
        <v>2.6999999999999997</v>
      </c>
      <c r="KN28" s="35">
        <v>1977</v>
      </c>
      <c r="KO28" s="36">
        <f>KG28-KM28+KN28</f>
        <v>57489.440000000592</v>
      </c>
      <c r="KP28" s="35">
        <v>0</v>
      </c>
      <c r="KQ28" s="35">
        <v>0</v>
      </c>
      <c r="KR28" s="35">
        <v>0</v>
      </c>
      <c r="KS28" s="35">
        <v>0</v>
      </c>
      <c r="KT28" s="32">
        <f t="shared" si="338"/>
        <v>57489.440000000592</v>
      </c>
      <c r="KU28" s="35">
        <v>0.05</v>
      </c>
      <c r="KV28" s="35">
        <v>2000.92</v>
      </c>
      <c r="KW28" s="36">
        <f>KO28-KU28+KV28</f>
        <v>59490.310000000587</v>
      </c>
      <c r="KX28" s="35">
        <v>0</v>
      </c>
      <c r="KY28" s="35">
        <v>0</v>
      </c>
      <c r="KZ28" s="35">
        <v>0</v>
      </c>
      <c r="LA28" s="35">
        <v>0</v>
      </c>
      <c r="LB28" s="32">
        <f t="shared" si="340"/>
        <v>59490.310000000587</v>
      </c>
      <c r="LC28" s="35">
        <v>0</v>
      </c>
      <c r="LD28" s="35">
        <v>0</v>
      </c>
      <c r="LE28" s="36">
        <f>KW28-LC28+LD28</f>
        <v>59490.310000000587</v>
      </c>
      <c r="LF28" s="35">
        <v>0</v>
      </c>
      <c r="LG28" s="35">
        <v>0</v>
      </c>
      <c r="LH28" s="35">
        <v>0</v>
      </c>
      <c r="LI28" s="35">
        <v>0</v>
      </c>
      <c r="LJ28" s="32">
        <f t="shared" si="342"/>
        <v>59490.310000000587</v>
      </c>
      <c r="LK28" s="35">
        <v>4776.79</v>
      </c>
      <c r="LL28" s="35">
        <v>0</v>
      </c>
      <c r="LM28" s="36">
        <f>LE28-LK28+LL28</f>
        <v>54713.520000000586</v>
      </c>
      <c r="LN28" s="35">
        <v>0</v>
      </c>
      <c r="LO28" s="35">
        <v>0</v>
      </c>
      <c r="LP28" s="35">
        <v>0</v>
      </c>
      <c r="LQ28" s="35">
        <v>0</v>
      </c>
      <c r="LR28" s="32">
        <f t="shared" si="344"/>
        <v>54713.520000000586</v>
      </c>
      <c r="LS28" s="35">
        <v>35.650000000000006</v>
      </c>
      <c r="LT28" s="35">
        <v>60395.14</v>
      </c>
      <c r="LU28" s="36">
        <f>LM28-LS28+LT28</f>
        <v>115073.01000000059</v>
      </c>
      <c r="LV28" s="35">
        <v>0</v>
      </c>
      <c r="LW28" s="35">
        <v>0</v>
      </c>
      <c r="LX28" s="35">
        <v>0</v>
      </c>
      <c r="LY28" s="35">
        <v>0</v>
      </c>
      <c r="LZ28" s="32">
        <f t="shared" si="346"/>
        <v>115073.01000000059</v>
      </c>
      <c r="MA28" s="35">
        <v>7.04</v>
      </c>
      <c r="MB28" s="35">
        <v>1408.97</v>
      </c>
      <c r="MC28" s="36">
        <f>LU28-MA28+MB28</f>
        <v>116474.9400000006</v>
      </c>
      <c r="MD28" s="35">
        <v>0</v>
      </c>
      <c r="ME28" s="35">
        <v>0</v>
      </c>
      <c r="MF28" s="35">
        <v>0</v>
      </c>
      <c r="MG28" s="35">
        <v>0</v>
      </c>
      <c r="MH28" s="32">
        <f t="shared" si="348"/>
        <v>116474.9400000006</v>
      </c>
      <c r="MI28" s="35">
        <v>140.26000000000002</v>
      </c>
      <c r="MJ28" s="35">
        <v>2561.58</v>
      </c>
      <c r="MK28" s="36">
        <f>MC28-MI28+MJ28</f>
        <v>118896.26000000061</v>
      </c>
      <c r="ML28" s="35">
        <v>0</v>
      </c>
      <c r="MM28" s="35">
        <v>0</v>
      </c>
      <c r="MN28" s="35">
        <v>0</v>
      </c>
      <c r="MO28" s="35">
        <v>0</v>
      </c>
      <c r="MP28" s="32">
        <f t="shared" si="350"/>
        <v>118896.26000000061</v>
      </c>
      <c r="MQ28" s="35">
        <v>2.4</v>
      </c>
      <c r="MR28" s="35">
        <v>2672.6</v>
      </c>
      <c r="MS28" s="36">
        <f>MK28-MQ28+MR28</f>
        <v>121566.46000000062</v>
      </c>
      <c r="MT28" s="35">
        <v>0</v>
      </c>
      <c r="MU28" s="35">
        <v>0</v>
      </c>
      <c r="MV28" s="35">
        <v>0</v>
      </c>
      <c r="MW28" s="35">
        <v>0</v>
      </c>
      <c r="MX28" s="32">
        <f t="shared" si="352"/>
        <v>121566.46000000062</v>
      </c>
      <c r="MY28" s="35">
        <v>0</v>
      </c>
      <c r="MZ28" s="35">
        <v>0</v>
      </c>
      <c r="NA28" s="36">
        <f>MS28-MY28+MZ28</f>
        <v>121566.46000000062</v>
      </c>
      <c r="NB28" s="35">
        <v>0</v>
      </c>
      <c r="NC28" s="35">
        <v>0</v>
      </c>
      <c r="ND28" s="35">
        <v>0</v>
      </c>
      <c r="NE28" s="35">
        <v>0</v>
      </c>
      <c r="NF28" s="32">
        <f t="shared" si="354"/>
        <v>121566.46000000062</v>
      </c>
      <c r="NG28" s="35">
        <v>0</v>
      </c>
      <c r="NH28" s="35">
        <v>0</v>
      </c>
      <c r="NI28" s="36">
        <f>NA28-NG28+NH28</f>
        <v>121566.46000000062</v>
      </c>
      <c r="NJ28" s="35">
        <v>0</v>
      </c>
      <c r="NK28" s="35">
        <v>0</v>
      </c>
      <c r="NL28" s="35">
        <v>0</v>
      </c>
      <c r="NM28" s="35">
        <v>0</v>
      </c>
      <c r="NN28" s="32">
        <f t="shared" si="356"/>
        <v>121566.46000000062</v>
      </c>
      <c r="NO28" s="35">
        <v>0</v>
      </c>
      <c r="NP28" s="35">
        <v>0</v>
      </c>
      <c r="NQ28" s="36">
        <f>NI28-NO28+NP28</f>
        <v>121566.46000000062</v>
      </c>
      <c r="NR28" s="35">
        <v>0</v>
      </c>
      <c r="NS28" s="35">
        <v>0</v>
      </c>
      <c r="NT28" s="35">
        <v>0</v>
      </c>
      <c r="NU28" s="35">
        <v>0</v>
      </c>
      <c r="NV28" s="32">
        <f t="shared" si="358"/>
        <v>121566.46000000062</v>
      </c>
      <c r="NW28" s="35">
        <v>1003.3499999999999</v>
      </c>
      <c r="NX28" s="35">
        <v>2640.71</v>
      </c>
      <c r="NY28" s="36">
        <f>NQ28-NW28+NX28</f>
        <v>123203.82000000062</v>
      </c>
      <c r="NZ28" s="35">
        <v>0</v>
      </c>
      <c r="OA28" s="35">
        <v>0</v>
      </c>
      <c r="OB28" s="35">
        <v>0</v>
      </c>
      <c r="OC28" s="35">
        <v>0</v>
      </c>
      <c r="OD28" s="32">
        <f t="shared" si="360"/>
        <v>123203.82000000062</v>
      </c>
      <c r="OE28" s="35">
        <v>46.24</v>
      </c>
      <c r="OF28" s="35">
        <v>9157.3799999999992</v>
      </c>
      <c r="OG28" s="36">
        <f>NY28-OE28+OF28</f>
        <v>132314.9600000006</v>
      </c>
      <c r="OH28" s="35">
        <v>0</v>
      </c>
      <c r="OI28" s="35">
        <v>0</v>
      </c>
      <c r="OJ28" s="35">
        <v>0</v>
      </c>
      <c r="OK28" s="35">
        <v>0</v>
      </c>
      <c r="OL28" s="32">
        <f t="shared" si="362"/>
        <v>132314.9600000006</v>
      </c>
      <c r="OM28" s="35">
        <v>0</v>
      </c>
      <c r="ON28" s="35">
        <v>0</v>
      </c>
      <c r="OO28" s="36">
        <f>OG28-OM28+ON28</f>
        <v>132314.9600000006</v>
      </c>
      <c r="OP28" s="35">
        <v>0</v>
      </c>
      <c r="OQ28" s="35">
        <v>0</v>
      </c>
      <c r="OR28" s="35">
        <v>0</v>
      </c>
      <c r="OS28" s="35">
        <v>0</v>
      </c>
      <c r="OT28" s="32">
        <f t="shared" si="364"/>
        <v>132314.9600000006</v>
      </c>
      <c r="OU28" s="35">
        <v>4.0999999999999996</v>
      </c>
      <c r="OV28" s="35">
        <v>819</v>
      </c>
      <c r="OW28" s="36">
        <f>OO28-OU28+OV28</f>
        <v>133129.8600000006</v>
      </c>
      <c r="OX28" s="35">
        <v>0</v>
      </c>
      <c r="OY28" s="35">
        <v>0</v>
      </c>
      <c r="OZ28" s="35">
        <v>0</v>
      </c>
      <c r="PA28" s="35">
        <v>0</v>
      </c>
      <c r="PB28" s="32">
        <f t="shared" si="366"/>
        <v>133129.8600000006</v>
      </c>
      <c r="PC28" s="35">
        <v>75.960000000000008</v>
      </c>
      <c r="PD28" s="35">
        <v>35661.9</v>
      </c>
      <c r="PE28" s="36">
        <f>OW28-PC28+PD28</f>
        <v>168715.8000000006</v>
      </c>
      <c r="PF28" s="35">
        <v>0</v>
      </c>
      <c r="PG28" s="35">
        <v>0</v>
      </c>
      <c r="PH28" s="35">
        <v>0</v>
      </c>
      <c r="PI28" s="35">
        <v>0</v>
      </c>
      <c r="PJ28" s="32">
        <f t="shared" si="368"/>
        <v>168715.8000000006</v>
      </c>
    </row>
    <row r="29" spans="1:426" s="96" customFormat="1" ht="24" customHeight="1" x14ac:dyDescent="0.25">
      <c r="A29" s="20" t="s">
        <v>511</v>
      </c>
      <c r="B29" s="121" t="s">
        <v>2</v>
      </c>
      <c r="C29" s="117">
        <v>15.05</v>
      </c>
      <c r="D29" s="117">
        <v>1000</v>
      </c>
      <c r="E29" s="86">
        <v>133532.47999999984</v>
      </c>
      <c r="F29" s="35">
        <v>0</v>
      </c>
      <c r="G29" s="35">
        <v>-1.25</v>
      </c>
      <c r="H29" s="35">
        <v>0</v>
      </c>
      <c r="I29" s="35">
        <v>0</v>
      </c>
      <c r="J29" s="32">
        <f t="shared" si="264"/>
        <v>133531.22999999984</v>
      </c>
      <c r="K29" s="117">
        <v>1.25</v>
      </c>
      <c r="L29" s="117">
        <v>0</v>
      </c>
      <c r="M29" s="86">
        <f>E29-K29+L29</f>
        <v>133531.22999999984</v>
      </c>
      <c r="N29" s="35">
        <v>0</v>
      </c>
      <c r="O29" s="35">
        <v>0</v>
      </c>
      <c r="P29" s="35">
        <v>0</v>
      </c>
      <c r="Q29" s="35">
        <v>0</v>
      </c>
      <c r="R29" s="32">
        <f t="shared" si="266"/>
        <v>133531.22999999984</v>
      </c>
      <c r="S29" s="117">
        <v>100006</v>
      </c>
      <c r="T29" s="117">
        <v>0</v>
      </c>
      <c r="U29" s="86">
        <f>M29-S29+T29</f>
        <v>33525.229999999836</v>
      </c>
      <c r="V29" s="35">
        <v>0</v>
      </c>
      <c r="W29" s="35">
        <v>0</v>
      </c>
      <c r="X29" s="35">
        <v>0</v>
      </c>
      <c r="Y29" s="35">
        <v>0</v>
      </c>
      <c r="Z29" s="32">
        <f t="shared" si="268"/>
        <v>33525.229999999836</v>
      </c>
      <c r="AA29" s="117">
        <v>0</v>
      </c>
      <c r="AB29" s="117">
        <v>0</v>
      </c>
      <c r="AC29" s="86">
        <f>U29-AA29+AB29</f>
        <v>33525.229999999836</v>
      </c>
      <c r="AD29" s="35">
        <v>0</v>
      </c>
      <c r="AE29" s="35">
        <v>0</v>
      </c>
      <c r="AF29" s="35">
        <v>0</v>
      </c>
      <c r="AG29" s="35">
        <v>0</v>
      </c>
      <c r="AH29" s="32">
        <f t="shared" si="270"/>
        <v>33525.229999999836</v>
      </c>
      <c r="AI29" s="117">
        <v>0</v>
      </c>
      <c r="AJ29" s="117">
        <v>259.26</v>
      </c>
      <c r="AK29" s="86">
        <f>AC29-AI29+AJ29</f>
        <v>33784.489999999838</v>
      </c>
      <c r="AL29" s="35">
        <v>0</v>
      </c>
      <c r="AM29" s="35">
        <v>0</v>
      </c>
      <c r="AN29" s="35">
        <v>0</v>
      </c>
      <c r="AO29" s="35">
        <v>0</v>
      </c>
      <c r="AP29" s="32">
        <f t="shared" si="272"/>
        <v>33784.489999999838</v>
      </c>
      <c r="AQ29" s="117">
        <v>2.65</v>
      </c>
      <c r="AR29" s="117">
        <v>53000</v>
      </c>
      <c r="AS29" s="86">
        <f>AK29-AQ29+AR29</f>
        <v>86781.839999999836</v>
      </c>
      <c r="AT29" s="35">
        <v>0</v>
      </c>
      <c r="AU29" s="35">
        <v>0</v>
      </c>
      <c r="AV29" s="35">
        <v>0</v>
      </c>
      <c r="AW29" s="35">
        <v>0</v>
      </c>
      <c r="AX29" s="32">
        <f t="shared" si="274"/>
        <v>86781.839999999836</v>
      </c>
      <c r="AY29" s="117">
        <v>0</v>
      </c>
      <c r="AZ29" s="117">
        <v>0</v>
      </c>
      <c r="BA29" s="86">
        <f>AS29-AY29+AZ29</f>
        <v>86781.839999999836</v>
      </c>
      <c r="BB29" s="35">
        <v>0</v>
      </c>
      <c r="BC29" s="35">
        <v>0</v>
      </c>
      <c r="BD29" s="35">
        <v>0</v>
      </c>
      <c r="BE29" s="35">
        <v>0</v>
      </c>
      <c r="BF29" s="32">
        <f t="shared" si="276"/>
        <v>86781.839999999836</v>
      </c>
      <c r="BG29" s="117">
        <v>0</v>
      </c>
      <c r="BH29" s="117">
        <v>0</v>
      </c>
      <c r="BI29" s="86">
        <f>BA29-BG29+BH29</f>
        <v>86781.839999999836</v>
      </c>
      <c r="BJ29" s="35">
        <v>0</v>
      </c>
      <c r="BK29" s="35">
        <v>0</v>
      </c>
      <c r="BL29" s="35">
        <v>0</v>
      </c>
      <c r="BM29" s="35">
        <v>0</v>
      </c>
      <c r="BN29" s="32">
        <f t="shared" si="278"/>
        <v>86781.839999999836</v>
      </c>
      <c r="BO29" s="117">
        <v>0</v>
      </c>
      <c r="BP29" s="117">
        <v>0</v>
      </c>
      <c r="BQ29" s="86">
        <f>BI29-BO29+BP29</f>
        <v>86781.839999999836</v>
      </c>
      <c r="BR29" s="35">
        <v>0</v>
      </c>
      <c r="BS29" s="35">
        <v>0</v>
      </c>
      <c r="BT29" s="35">
        <v>0</v>
      </c>
      <c r="BU29" s="35">
        <v>0</v>
      </c>
      <c r="BV29" s="32">
        <f t="shared" si="280"/>
        <v>86781.839999999836</v>
      </c>
      <c r="BW29" s="117">
        <v>0</v>
      </c>
      <c r="BX29" s="117">
        <v>0</v>
      </c>
      <c r="BY29" s="86">
        <f>BQ29-BW29+BX29</f>
        <v>86781.839999999836</v>
      </c>
      <c r="BZ29" s="35">
        <v>0</v>
      </c>
      <c r="CA29" s="35">
        <v>0</v>
      </c>
      <c r="CB29" s="35">
        <v>0</v>
      </c>
      <c r="CC29" s="35">
        <v>0</v>
      </c>
      <c r="CD29" s="32">
        <f t="shared" si="282"/>
        <v>86781.839999999836</v>
      </c>
      <c r="CE29" s="117">
        <v>0</v>
      </c>
      <c r="CF29" s="117">
        <v>0</v>
      </c>
      <c r="CG29" s="86">
        <f>BY29-CE29+CF29</f>
        <v>86781.839999999836</v>
      </c>
      <c r="CH29" s="35">
        <v>0</v>
      </c>
      <c r="CI29" s="35">
        <v>0</v>
      </c>
      <c r="CJ29" s="35">
        <v>0</v>
      </c>
      <c r="CK29" s="35">
        <v>0</v>
      </c>
      <c r="CL29" s="32">
        <f t="shared" si="284"/>
        <v>86781.839999999836</v>
      </c>
      <c r="CM29" s="117">
        <v>0</v>
      </c>
      <c r="CN29" s="117">
        <v>0</v>
      </c>
      <c r="CO29" s="86">
        <f>CG29-CM29+CN29</f>
        <v>86781.839999999836</v>
      </c>
      <c r="CP29" s="35">
        <v>0</v>
      </c>
      <c r="CQ29" s="35">
        <v>0</v>
      </c>
      <c r="CR29" s="35">
        <v>0</v>
      </c>
      <c r="CS29" s="35">
        <v>0</v>
      </c>
      <c r="CT29" s="32">
        <f t="shared" si="286"/>
        <v>86781.839999999836</v>
      </c>
      <c r="CU29" s="117">
        <v>0</v>
      </c>
      <c r="CV29" s="117">
        <v>0</v>
      </c>
      <c r="CW29" s="86">
        <f>CO29-CU29+CV29</f>
        <v>86781.839999999836</v>
      </c>
      <c r="CX29" s="35">
        <v>0</v>
      </c>
      <c r="CY29" s="35">
        <v>0</v>
      </c>
      <c r="CZ29" s="35">
        <v>0</v>
      </c>
      <c r="DA29" s="35">
        <v>0</v>
      </c>
      <c r="DB29" s="32">
        <f t="shared" si="288"/>
        <v>86781.839999999836</v>
      </c>
      <c r="DC29" s="117">
        <v>0</v>
      </c>
      <c r="DD29" s="117">
        <v>0</v>
      </c>
      <c r="DE29" s="86">
        <f>CW29-DC29+DD29</f>
        <v>86781.839999999836</v>
      </c>
      <c r="DF29" s="35">
        <v>0</v>
      </c>
      <c r="DG29" s="35">
        <v>0</v>
      </c>
      <c r="DH29" s="35">
        <v>0</v>
      </c>
      <c r="DI29" s="35">
        <v>0</v>
      </c>
      <c r="DJ29" s="32">
        <f t="shared" si="290"/>
        <v>86781.839999999836</v>
      </c>
      <c r="DK29" s="117">
        <v>0</v>
      </c>
      <c r="DL29" s="117">
        <v>0</v>
      </c>
      <c r="DM29" s="86">
        <f>DE29-DK29+DL29</f>
        <v>86781.839999999836</v>
      </c>
      <c r="DN29" s="35">
        <v>0</v>
      </c>
      <c r="DO29" s="35">
        <v>0</v>
      </c>
      <c r="DP29" s="35">
        <v>0</v>
      </c>
      <c r="DQ29" s="35">
        <v>0</v>
      </c>
      <c r="DR29" s="32">
        <f t="shared" si="292"/>
        <v>86781.839999999836</v>
      </c>
      <c r="DS29" s="117">
        <v>0</v>
      </c>
      <c r="DT29" s="117">
        <v>242.97</v>
      </c>
      <c r="DU29" s="86">
        <f>DM29-DS29+DT29</f>
        <v>87024.809999999838</v>
      </c>
      <c r="DV29" s="35">
        <v>0</v>
      </c>
      <c r="DW29" s="35">
        <v>0</v>
      </c>
      <c r="DX29" s="35">
        <v>0</v>
      </c>
      <c r="DY29" s="35">
        <v>0</v>
      </c>
      <c r="DZ29" s="32">
        <f t="shared" si="294"/>
        <v>87024.809999999838</v>
      </c>
      <c r="EA29" s="117">
        <v>0.4</v>
      </c>
      <c r="EB29" s="117">
        <v>8000</v>
      </c>
      <c r="EC29" s="86">
        <f>DU29-EA29+EB29</f>
        <v>95024.409999999843</v>
      </c>
      <c r="ED29" s="35">
        <v>0</v>
      </c>
      <c r="EE29" s="35">
        <v>0</v>
      </c>
      <c r="EF29" s="35">
        <v>0</v>
      </c>
      <c r="EG29" s="35">
        <v>0</v>
      </c>
      <c r="EH29" s="32">
        <f t="shared" si="296"/>
        <v>95024.409999999843</v>
      </c>
      <c r="EI29" s="117">
        <v>0.65</v>
      </c>
      <c r="EJ29" s="117">
        <v>14136.4</v>
      </c>
      <c r="EK29" s="86">
        <f>EC29-EI29+EJ29</f>
        <v>109160.15999999984</v>
      </c>
      <c r="EL29" s="35">
        <v>0</v>
      </c>
      <c r="EM29" s="35">
        <v>0</v>
      </c>
      <c r="EN29" s="35">
        <v>0</v>
      </c>
      <c r="EO29" s="35">
        <v>0</v>
      </c>
      <c r="EP29" s="32">
        <f t="shared" si="298"/>
        <v>109160.15999999984</v>
      </c>
      <c r="EQ29" s="117">
        <v>26.25</v>
      </c>
      <c r="ER29" s="117">
        <v>85000</v>
      </c>
      <c r="ES29" s="86">
        <f>EK29-EQ29+ER29</f>
        <v>194133.90999999986</v>
      </c>
      <c r="ET29" s="35">
        <v>0</v>
      </c>
      <c r="EU29" s="35">
        <v>0</v>
      </c>
      <c r="EV29" s="35">
        <v>0</v>
      </c>
      <c r="EW29" s="35">
        <v>0</v>
      </c>
      <c r="EX29" s="32">
        <f t="shared" si="300"/>
        <v>194133.90999999986</v>
      </c>
      <c r="EY29" s="117">
        <v>0</v>
      </c>
      <c r="EZ29" s="117">
        <v>0</v>
      </c>
      <c r="FA29" s="86">
        <f>ES29-EY29+EZ29</f>
        <v>194133.90999999986</v>
      </c>
      <c r="FB29" s="35">
        <v>0</v>
      </c>
      <c r="FC29" s="35">
        <v>0</v>
      </c>
      <c r="FD29" s="35">
        <v>0</v>
      </c>
      <c r="FE29" s="35">
        <v>0</v>
      </c>
      <c r="FF29" s="32">
        <f t="shared" si="302"/>
        <v>194133.90999999986</v>
      </c>
      <c r="FG29" s="117">
        <v>0</v>
      </c>
      <c r="FH29" s="117">
        <v>0</v>
      </c>
      <c r="FI29" s="86">
        <f>FA29-FG29+FH29</f>
        <v>194133.90999999986</v>
      </c>
      <c r="FJ29" s="35">
        <v>0</v>
      </c>
      <c r="FK29" s="35">
        <v>0</v>
      </c>
      <c r="FL29" s="35">
        <v>0</v>
      </c>
      <c r="FM29" s="35">
        <v>0</v>
      </c>
      <c r="FN29" s="32">
        <f t="shared" si="304"/>
        <v>194133.90999999986</v>
      </c>
      <c r="FO29" s="117">
        <v>0</v>
      </c>
      <c r="FP29" s="117">
        <v>0</v>
      </c>
      <c r="FQ29" s="86">
        <f>FI29-FO29+FP29</f>
        <v>194133.90999999986</v>
      </c>
      <c r="FR29" s="35">
        <v>0</v>
      </c>
      <c r="FS29" s="35">
        <v>0</v>
      </c>
      <c r="FT29" s="35">
        <v>0</v>
      </c>
      <c r="FU29" s="35">
        <v>0</v>
      </c>
      <c r="FV29" s="32">
        <f t="shared" si="306"/>
        <v>194133.90999999986</v>
      </c>
      <c r="FW29" s="117">
        <v>32.75</v>
      </c>
      <c r="FX29" s="117">
        <v>55981.1</v>
      </c>
      <c r="FY29" s="86">
        <f>FQ29-FW29+FX29</f>
        <v>250082.25999999986</v>
      </c>
      <c r="FZ29" s="35">
        <v>0</v>
      </c>
      <c r="GA29" s="35">
        <v>0</v>
      </c>
      <c r="GB29" s="35">
        <v>0</v>
      </c>
      <c r="GC29" s="35">
        <v>0</v>
      </c>
      <c r="GD29" s="32">
        <f t="shared" si="308"/>
        <v>250082.25999999986</v>
      </c>
      <c r="GE29" s="35">
        <v>0</v>
      </c>
      <c r="GF29" s="35">
        <v>0</v>
      </c>
      <c r="GG29" s="86">
        <f>FY29-GE29+GF29</f>
        <v>250082.25999999986</v>
      </c>
      <c r="GH29" s="35">
        <v>0</v>
      </c>
      <c r="GI29" s="35">
        <v>0</v>
      </c>
      <c r="GJ29" s="35">
        <v>0</v>
      </c>
      <c r="GK29" s="35">
        <v>0</v>
      </c>
      <c r="GL29" s="32">
        <f t="shared" si="310"/>
        <v>250082.25999999986</v>
      </c>
      <c r="GM29" s="35">
        <v>1.25</v>
      </c>
      <c r="GN29" s="35">
        <v>0</v>
      </c>
      <c r="GO29" s="86">
        <f>GG29-GM29+GN29</f>
        <v>250081.00999999986</v>
      </c>
      <c r="GP29" s="35">
        <v>0</v>
      </c>
      <c r="GQ29" s="35">
        <v>0</v>
      </c>
      <c r="GR29" s="35">
        <v>0</v>
      </c>
      <c r="GS29" s="35">
        <v>0</v>
      </c>
      <c r="GT29" s="32">
        <f t="shared" si="312"/>
        <v>250081.00999999986</v>
      </c>
      <c r="GU29" s="35">
        <v>0</v>
      </c>
      <c r="GV29" s="35">
        <v>0</v>
      </c>
      <c r="GW29" s="86">
        <f>GO29-GU29+GV29</f>
        <v>250081.00999999986</v>
      </c>
      <c r="GX29" s="35">
        <v>0</v>
      </c>
      <c r="GY29" s="35">
        <v>0</v>
      </c>
      <c r="GZ29" s="35">
        <v>0</v>
      </c>
      <c r="HA29" s="35">
        <v>0</v>
      </c>
      <c r="HB29" s="32">
        <f t="shared" si="314"/>
        <v>250081.00999999986</v>
      </c>
      <c r="HC29" s="35">
        <v>2</v>
      </c>
      <c r="HD29" s="35">
        <v>40000</v>
      </c>
      <c r="HE29" s="86">
        <f>GW29-HC29+HD29</f>
        <v>290079.00999999989</v>
      </c>
      <c r="HF29" s="35">
        <v>0</v>
      </c>
      <c r="HG29" s="35">
        <v>0</v>
      </c>
      <c r="HH29" s="35">
        <v>0</v>
      </c>
      <c r="HI29" s="35">
        <v>0</v>
      </c>
      <c r="HJ29" s="32">
        <f t="shared" si="316"/>
        <v>290079.00999999989</v>
      </c>
      <c r="HK29" s="35">
        <v>0</v>
      </c>
      <c r="HL29" s="35">
        <v>0</v>
      </c>
      <c r="HM29" s="86">
        <f>HE29-HK29+HL29</f>
        <v>290079.00999999989</v>
      </c>
      <c r="HN29" s="35">
        <v>0</v>
      </c>
      <c r="HO29" s="35">
        <v>0</v>
      </c>
      <c r="HP29" s="35">
        <v>0</v>
      </c>
      <c r="HQ29" s="35">
        <v>1250000</v>
      </c>
      <c r="HR29" s="32">
        <f t="shared" si="318"/>
        <v>1540079.0099999998</v>
      </c>
      <c r="HS29" s="35">
        <v>0.9</v>
      </c>
      <c r="HT29" s="35">
        <v>2468507.41</v>
      </c>
      <c r="HU29" s="86">
        <f>HM29-HS29+HT29</f>
        <v>2758585.52</v>
      </c>
      <c r="HV29" s="35">
        <v>0</v>
      </c>
      <c r="HW29" s="35">
        <v>0</v>
      </c>
      <c r="HX29" s="35">
        <v>0</v>
      </c>
      <c r="HY29" s="35">
        <v>0</v>
      </c>
      <c r="HZ29" s="32">
        <f t="shared" si="320"/>
        <v>2758585.52</v>
      </c>
      <c r="IA29" s="35">
        <v>2726769.75</v>
      </c>
      <c r="IB29" s="35">
        <v>0</v>
      </c>
      <c r="IC29" s="86">
        <f>HU29-IA29+IB29</f>
        <v>31815.770000000019</v>
      </c>
      <c r="ID29" s="35">
        <v>0</v>
      </c>
      <c r="IE29" s="35">
        <v>0</v>
      </c>
      <c r="IF29" s="35">
        <v>0</v>
      </c>
      <c r="IG29" s="35">
        <v>0</v>
      </c>
      <c r="IH29" s="32">
        <f t="shared" si="322"/>
        <v>31815.770000000019</v>
      </c>
      <c r="II29" s="35">
        <v>0</v>
      </c>
      <c r="IJ29" s="35">
        <v>0</v>
      </c>
      <c r="IK29" s="86">
        <f>IC29-II29+IJ29</f>
        <v>31815.770000000019</v>
      </c>
      <c r="IL29" s="35">
        <v>0</v>
      </c>
      <c r="IM29" s="35">
        <v>0</v>
      </c>
      <c r="IN29" s="35">
        <v>0</v>
      </c>
      <c r="IO29" s="35">
        <v>0</v>
      </c>
      <c r="IP29" s="32">
        <f t="shared" si="324"/>
        <v>31815.770000000019</v>
      </c>
      <c r="IQ29" s="35">
        <v>160.05000000000001</v>
      </c>
      <c r="IR29" s="35">
        <v>2701476.03</v>
      </c>
      <c r="IS29" s="86">
        <f>IK29-IQ29+IR29</f>
        <v>2733131.75</v>
      </c>
      <c r="IT29" s="35">
        <v>0</v>
      </c>
      <c r="IU29" s="35">
        <v>0</v>
      </c>
      <c r="IV29" s="35">
        <v>0</v>
      </c>
      <c r="IW29" s="35">
        <v>0</v>
      </c>
      <c r="IX29" s="32">
        <f t="shared" si="326"/>
        <v>2733131.75</v>
      </c>
      <c r="IY29" s="35">
        <v>0</v>
      </c>
      <c r="IZ29" s="35">
        <v>0</v>
      </c>
      <c r="JA29" s="86">
        <f>IS29-IY29+IZ29</f>
        <v>2733131.75</v>
      </c>
      <c r="JB29" s="35">
        <v>0</v>
      </c>
      <c r="JC29" s="35">
        <v>0</v>
      </c>
      <c r="JD29" s="35">
        <v>0</v>
      </c>
      <c r="JE29" s="35">
        <v>0</v>
      </c>
      <c r="JF29" s="32">
        <f t="shared" si="328"/>
        <v>2733131.75</v>
      </c>
      <c r="JG29" s="35">
        <v>0</v>
      </c>
      <c r="JH29" s="35">
        <v>0</v>
      </c>
      <c r="JI29" s="86">
        <f>JA29-JG29+JH29</f>
        <v>2733131.75</v>
      </c>
      <c r="JJ29" s="35">
        <v>0</v>
      </c>
      <c r="JK29" s="35">
        <v>0</v>
      </c>
      <c r="JL29" s="35">
        <v>0</v>
      </c>
      <c r="JM29" s="35">
        <v>0</v>
      </c>
      <c r="JN29" s="32">
        <f t="shared" si="330"/>
        <v>2733131.75</v>
      </c>
      <c r="JO29" s="35">
        <v>0</v>
      </c>
      <c r="JP29" s="35">
        <v>0</v>
      </c>
      <c r="JQ29" s="86">
        <f>JI29-JO29+JP29</f>
        <v>2733131.75</v>
      </c>
      <c r="JR29" s="35">
        <v>0</v>
      </c>
      <c r="JS29" s="35">
        <v>0</v>
      </c>
      <c r="JT29" s="35">
        <v>0</v>
      </c>
      <c r="JU29" s="35">
        <v>0</v>
      </c>
      <c r="JV29" s="32">
        <f t="shared" si="332"/>
        <v>2733131.75</v>
      </c>
      <c r="JW29" s="35">
        <v>1191099.72</v>
      </c>
      <c r="JX29" s="35">
        <v>0</v>
      </c>
      <c r="JY29" s="86">
        <f>JQ29-JW29+JX29</f>
        <v>1542032.03</v>
      </c>
      <c r="JZ29" s="35">
        <v>0</v>
      </c>
      <c r="KA29" s="35">
        <v>0</v>
      </c>
      <c r="KB29" s="35">
        <v>0</v>
      </c>
      <c r="KC29" s="35">
        <v>0</v>
      </c>
      <c r="KD29" s="32">
        <f t="shared" si="334"/>
        <v>1542032.03</v>
      </c>
      <c r="KE29" s="35">
        <v>0.05</v>
      </c>
      <c r="KF29" s="35">
        <v>1721.19</v>
      </c>
      <c r="KG29" s="86">
        <f>JY29-KE29+KF29</f>
        <v>1543753.17</v>
      </c>
      <c r="KH29" s="35">
        <v>0</v>
      </c>
      <c r="KI29" s="35">
        <v>0</v>
      </c>
      <c r="KJ29" s="35">
        <v>0</v>
      </c>
      <c r="KK29" s="35">
        <v>0</v>
      </c>
      <c r="KL29" s="32">
        <f t="shared" si="336"/>
        <v>1543753.17</v>
      </c>
      <c r="KM29" s="35">
        <v>8021.71</v>
      </c>
      <c r="KN29" s="35">
        <v>0</v>
      </c>
      <c r="KO29" s="86">
        <f>KG29-KM29+KN29</f>
        <v>1535731.46</v>
      </c>
      <c r="KP29" s="35">
        <v>0</v>
      </c>
      <c r="KQ29" s="35">
        <v>0</v>
      </c>
      <c r="KR29" s="35">
        <v>0</v>
      </c>
      <c r="KS29" s="35">
        <v>0</v>
      </c>
      <c r="KT29" s="32">
        <f t="shared" si="338"/>
        <v>1535731.46</v>
      </c>
      <c r="KU29" s="35">
        <v>459662.78</v>
      </c>
      <c r="KV29" s="35">
        <v>0</v>
      </c>
      <c r="KW29" s="86">
        <f>KO29-KU29+KV29</f>
        <v>1076068.68</v>
      </c>
      <c r="KX29" s="35">
        <v>0</v>
      </c>
      <c r="KY29" s="35">
        <v>0</v>
      </c>
      <c r="KZ29" s="35">
        <v>0</v>
      </c>
      <c r="LA29" s="35">
        <v>0</v>
      </c>
      <c r="LB29" s="32">
        <f t="shared" si="340"/>
        <v>1076068.68</v>
      </c>
      <c r="LC29" s="35">
        <v>0.3</v>
      </c>
      <c r="LD29" s="35">
        <v>6173.3</v>
      </c>
      <c r="LE29" s="86">
        <f>KW29-LC29+LD29</f>
        <v>1082241.68</v>
      </c>
      <c r="LF29" s="35">
        <v>0</v>
      </c>
      <c r="LG29" s="35">
        <v>0</v>
      </c>
      <c r="LH29" s="35">
        <v>0</v>
      </c>
      <c r="LI29" s="35">
        <v>0</v>
      </c>
      <c r="LJ29" s="32">
        <f t="shared" si="342"/>
        <v>1082241.68</v>
      </c>
      <c r="LK29" s="35">
        <v>0</v>
      </c>
      <c r="LL29" s="35">
        <v>0</v>
      </c>
      <c r="LM29" s="86">
        <f>LE29-LK29+LL29</f>
        <v>1082241.68</v>
      </c>
      <c r="LN29" s="35">
        <v>0</v>
      </c>
      <c r="LO29" s="35">
        <v>0</v>
      </c>
      <c r="LP29" s="35">
        <v>0</v>
      </c>
      <c r="LQ29" s="35">
        <v>0</v>
      </c>
      <c r="LR29" s="32">
        <f t="shared" si="344"/>
        <v>1082241.68</v>
      </c>
      <c r="LS29" s="35">
        <v>0</v>
      </c>
      <c r="LT29" s="35">
        <v>0</v>
      </c>
      <c r="LU29" s="86">
        <f>LM29-LS29+LT29</f>
        <v>1082241.68</v>
      </c>
      <c r="LV29" s="35">
        <v>0</v>
      </c>
      <c r="LW29" s="35">
        <v>0</v>
      </c>
      <c r="LX29" s="35">
        <v>0</v>
      </c>
      <c r="LY29" s="35">
        <v>0</v>
      </c>
      <c r="LZ29" s="32">
        <f t="shared" si="346"/>
        <v>1082241.68</v>
      </c>
      <c r="MA29" s="35">
        <v>0</v>
      </c>
      <c r="MB29" s="35">
        <v>0</v>
      </c>
      <c r="MC29" s="86">
        <f>LU29-MA29+MB29</f>
        <v>1082241.68</v>
      </c>
      <c r="MD29" s="35">
        <v>0</v>
      </c>
      <c r="ME29" s="35">
        <v>0</v>
      </c>
      <c r="MF29" s="35">
        <v>0</v>
      </c>
      <c r="MG29" s="35">
        <v>0</v>
      </c>
      <c r="MH29" s="32">
        <f t="shared" si="348"/>
        <v>1082241.68</v>
      </c>
      <c r="MI29" s="35">
        <v>1061509.03</v>
      </c>
      <c r="MJ29" s="35">
        <v>0</v>
      </c>
      <c r="MK29" s="86">
        <f>MC29-MI29+MJ29</f>
        <v>20732.649999999907</v>
      </c>
      <c r="ML29" s="35">
        <v>0</v>
      </c>
      <c r="MM29" s="35">
        <v>0</v>
      </c>
      <c r="MN29" s="35">
        <v>0</v>
      </c>
      <c r="MO29" s="35">
        <v>0</v>
      </c>
      <c r="MP29" s="32">
        <f>MK29+ML29+MM29+MN29+MO29</f>
        <v>20732.649999999907</v>
      </c>
      <c r="MQ29" s="35">
        <v>1.25</v>
      </c>
      <c r="MR29" s="35">
        <v>0</v>
      </c>
      <c r="MS29" s="86">
        <f>MK29-MQ29+MR29</f>
        <v>20731.399999999907</v>
      </c>
      <c r="MT29" s="35">
        <v>0</v>
      </c>
      <c r="MU29" s="35">
        <v>0</v>
      </c>
      <c r="MV29" s="35">
        <v>0</v>
      </c>
      <c r="MW29" s="35">
        <v>0</v>
      </c>
      <c r="MX29" s="32">
        <f>MS29+MT29+MU29+MV29+MW29</f>
        <v>20731.399999999907</v>
      </c>
      <c r="MY29" s="35">
        <v>0</v>
      </c>
      <c r="MZ29" s="35">
        <v>0</v>
      </c>
      <c r="NA29" s="86">
        <f>MS29-MY29+MZ29</f>
        <v>20731.399999999907</v>
      </c>
      <c r="NB29" s="35">
        <v>0</v>
      </c>
      <c r="NC29" s="35">
        <v>0</v>
      </c>
      <c r="ND29" s="35">
        <v>0</v>
      </c>
      <c r="NE29" s="35">
        <v>0</v>
      </c>
      <c r="NF29" s="32">
        <f>NA29+NB29+NC29+ND29+NE29</f>
        <v>20731.399999999907</v>
      </c>
      <c r="NG29" s="35">
        <v>18.63</v>
      </c>
      <c r="NH29" s="35">
        <v>7165.6</v>
      </c>
      <c r="NI29" s="86">
        <f>NA29-NG29+NH29</f>
        <v>27878.369999999908</v>
      </c>
      <c r="NJ29" s="35">
        <v>0</v>
      </c>
      <c r="NK29" s="35">
        <v>0</v>
      </c>
      <c r="NL29" s="35">
        <v>0</v>
      </c>
      <c r="NM29" s="35">
        <v>0</v>
      </c>
      <c r="NN29" s="32">
        <f>NI29+NJ29+NK29+NL29+NM29</f>
        <v>27878.369999999908</v>
      </c>
      <c r="NO29" s="35">
        <v>0</v>
      </c>
      <c r="NP29" s="35">
        <v>0</v>
      </c>
      <c r="NQ29" s="86">
        <f>NI29-NO29+NP29</f>
        <v>27878.369999999908</v>
      </c>
      <c r="NR29" s="35">
        <v>0</v>
      </c>
      <c r="NS29" s="35">
        <v>0</v>
      </c>
      <c r="NT29" s="35">
        <v>0</v>
      </c>
      <c r="NU29" s="35">
        <v>0</v>
      </c>
      <c r="NV29" s="32">
        <f>NQ29+NR29+NS29+NT29+NU29</f>
        <v>27878.369999999908</v>
      </c>
      <c r="NW29" s="35">
        <v>0</v>
      </c>
      <c r="NX29" s="35">
        <v>0</v>
      </c>
      <c r="NY29" s="86">
        <f>NQ29-NW29+NX29</f>
        <v>27878.369999999908</v>
      </c>
      <c r="NZ29" s="35">
        <v>0</v>
      </c>
      <c r="OA29" s="35">
        <v>0</v>
      </c>
      <c r="OB29" s="35">
        <v>0</v>
      </c>
      <c r="OC29" s="35">
        <v>0</v>
      </c>
      <c r="OD29" s="32">
        <f>NY29+NZ29+OA29+OB29+OC29</f>
        <v>27878.369999999908</v>
      </c>
      <c r="OE29" s="35">
        <v>0</v>
      </c>
      <c r="OF29" s="35">
        <v>0</v>
      </c>
      <c r="OG29" s="86">
        <f>NY29-OE29+OF29</f>
        <v>27878.369999999908</v>
      </c>
      <c r="OH29" s="35">
        <v>0</v>
      </c>
      <c r="OI29" s="35">
        <v>0</v>
      </c>
      <c r="OJ29" s="35">
        <v>0</v>
      </c>
      <c r="OK29" s="35">
        <v>0</v>
      </c>
      <c r="OL29" s="32">
        <f>OG29+OH29+OI29+OJ29+OK29</f>
        <v>27878.369999999908</v>
      </c>
      <c r="OM29" s="35">
        <v>0</v>
      </c>
      <c r="ON29" s="35">
        <v>0</v>
      </c>
      <c r="OO29" s="86">
        <f>OG29-OM29+ON29</f>
        <v>27878.369999999908</v>
      </c>
      <c r="OP29" s="35">
        <v>0</v>
      </c>
      <c r="OQ29" s="35">
        <v>0</v>
      </c>
      <c r="OR29" s="35">
        <v>0</v>
      </c>
      <c r="OS29" s="35">
        <v>0</v>
      </c>
      <c r="OT29" s="32">
        <f>OO29+OP29+OQ29+OR29+OS29</f>
        <v>27878.369999999908</v>
      </c>
      <c r="OU29" s="35">
        <v>0</v>
      </c>
      <c r="OV29" s="35">
        <v>0</v>
      </c>
      <c r="OW29" s="86">
        <f>OO29-OU29+OV29</f>
        <v>27878.369999999908</v>
      </c>
      <c r="OX29" s="35">
        <v>0</v>
      </c>
      <c r="OY29" s="35">
        <v>0</v>
      </c>
      <c r="OZ29" s="35">
        <v>0</v>
      </c>
      <c r="PA29" s="35">
        <v>0</v>
      </c>
      <c r="PB29" s="32">
        <f>OW29+OX29+OY29+OZ29+PA29</f>
        <v>27878.369999999908</v>
      </c>
      <c r="PC29" s="35">
        <v>0</v>
      </c>
      <c r="PD29" s="35">
        <v>0</v>
      </c>
      <c r="PE29" s="86">
        <f>OW29-PC29+PD29</f>
        <v>27878.369999999908</v>
      </c>
      <c r="PF29" s="35">
        <v>0</v>
      </c>
      <c r="PG29" s="35">
        <v>0</v>
      </c>
      <c r="PH29" s="35">
        <v>0</v>
      </c>
      <c r="PI29" s="35">
        <v>0</v>
      </c>
      <c r="PJ29" s="32">
        <f>PE29+PF29+PG29+PH29+PI29</f>
        <v>27878.369999999908</v>
      </c>
    </row>
    <row r="30" spans="1:426" s="96" customFormat="1" ht="24" customHeight="1" x14ac:dyDescent="0.25">
      <c r="A30" s="20" t="s">
        <v>511</v>
      </c>
      <c r="B30" s="109" t="s">
        <v>5</v>
      </c>
      <c r="C30" s="36">
        <v>33</v>
      </c>
      <c r="D30" s="36">
        <v>0</v>
      </c>
      <c r="E30" s="86">
        <v>2538.4000000000524</v>
      </c>
      <c r="F30" s="35">
        <v>0</v>
      </c>
      <c r="G30" s="35">
        <v>0</v>
      </c>
      <c r="H30" s="35">
        <v>0</v>
      </c>
      <c r="I30" s="35">
        <v>0</v>
      </c>
      <c r="J30" s="32">
        <f t="shared" si="264"/>
        <v>2538.4000000000524</v>
      </c>
      <c r="K30" s="36">
        <v>0</v>
      </c>
      <c r="L30" s="36">
        <v>0</v>
      </c>
      <c r="M30" s="86">
        <f t="shared" ref="M30:M34" si="369">E30-K30+L30</f>
        <v>2538.4000000000524</v>
      </c>
      <c r="N30" s="35">
        <v>0</v>
      </c>
      <c r="O30" s="35">
        <v>0</v>
      </c>
      <c r="P30" s="35">
        <v>0</v>
      </c>
      <c r="Q30" s="35">
        <v>0</v>
      </c>
      <c r="R30" s="32">
        <f t="shared" si="266"/>
        <v>2538.4000000000524</v>
      </c>
      <c r="S30" s="36">
        <v>0</v>
      </c>
      <c r="T30" s="36">
        <v>0</v>
      </c>
      <c r="U30" s="86">
        <f t="shared" ref="U30:U34" si="370">M30-S30+T30</f>
        <v>2538.4000000000524</v>
      </c>
      <c r="V30" s="35">
        <v>0</v>
      </c>
      <c r="W30" s="35">
        <v>0</v>
      </c>
      <c r="X30" s="35">
        <v>0</v>
      </c>
      <c r="Y30" s="35">
        <v>0</v>
      </c>
      <c r="Z30" s="32">
        <f t="shared" si="268"/>
        <v>2538.4000000000524</v>
      </c>
      <c r="AA30" s="36">
        <v>0</v>
      </c>
      <c r="AB30" s="36">
        <v>0</v>
      </c>
      <c r="AC30" s="86">
        <f t="shared" ref="AC30:AC34" si="371">U30-AA30+AB30</f>
        <v>2538.4000000000524</v>
      </c>
      <c r="AD30" s="35">
        <v>0</v>
      </c>
      <c r="AE30" s="35">
        <v>0</v>
      </c>
      <c r="AF30" s="35">
        <v>0</v>
      </c>
      <c r="AG30" s="35">
        <v>0</v>
      </c>
      <c r="AH30" s="32">
        <f t="shared" si="270"/>
        <v>2538.4000000000524</v>
      </c>
      <c r="AI30" s="36">
        <v>0</v>
      </c>
      <c r="AJ30" s="36">
        <v>0</v>
      </c>
      <c r="AK30" s="86">
        <f t="shared" ref="AK30:AK34" si="372">AC30-AI30+AJ30</f>
        <v>2538.4000000000524</v>
      </c>
      <c r="AL30" s="35">
        <v>0</v>
      </c>
      <c r="AM30" s="35">
        <v>0</v>
      </c>
      <c r="AN30" s="35">
        <v>0</v>
      </c>
      <c r="AO30" s="35">
        <v>0</v>
      </c>
      <c r="AP30" s="32">
        <f t="shared" si="272"/>
        <v>2538.4000000000524</v>
      </c>
      <c r="AQ30" s="36">
        <v>0</v>
      </c>
      <c r="AR30" s="36">
        <v>0</v>
      </c>
      <c r="AS30" s="86">
        <f t="shared" ref="AS30:AS34" si="373">AK30-AQ30+AR30</f>
        <v>2538.4000000000524</v>
      </c>
      <c r="AT30" s="35">
        <v>0</v>
      </c>
      <c r="AU30" s="35">
        <v>0</v>
      </c>
      <c r="AV30" s="35">
        <v>0</v>
      </c>
      <c r="AW30" s="35">
        <v>0</v>
      </c>
      <c r="AX30" s="32">
        <f t="shared" si="274"/>
        <v>2538.4000000000524</v>
      </c>
      <c r="AY30" s="36">
        <v>0</v>
      </c>
      <c r="AZ30" s="36">
        <v>0</v>
      </c>
      <c r="BA30" s="86">
        <f t="shared" ref="BA30:BA34" si="374">AS30-AY30+AZ30</f>
        <v>2538.4000000000524</v>
      </c>
      <c r="BB30" s="35">
        <v>0</v>
      </c>
      <c r="BC30" s="35">
        <v>0</v>
      </c>
      <c r="BD30" s="35">
        <v>0</v>
      </c>
      <c r="BE30" s="35">
        <v>0</v>
      </c>
      <c r="BF30" s="32">
        <f t="shared" si="276"/>
        <v>2538.4000000000524</v>
      </c>
      <c r="BG30" s="36">
        <v>0</v>
      </c>
      <c r="BH30" s="36">
        <v>0</v>
      </c>
      <c r="BI30" s="86">
        <f t="shared" ref="BI30:BI34" si="375">BA30-BG30+BH30</f>
        <v>2538.4000000000524</v>
      </c>
      <c r="BJ30" s="35">
        <v>0</v>
      </c>
      <c r="BK30" s="35">
        <v>0</v>
      </c>
      <c r="BL30" s="35">
        <v>0</v>
      </c>
      <c r="BM30" s="35">
        <v>0</v>
      </c>
      <c r="BN30" s="32">
        <f t="shared" si="278"/>
        <v>2538.4000000000524</v>
      </c>
      <c r="BO30" s="36">
        <v>0</v>
      </c>
      <c r="BP30" s="36">
        <v>0</v>
      </c>
      <c r="BQ30" s="86">
        <f t="shared" ref="BQ30:BQ34" si="376">BI30-BO30+BP30</f>
        <v>2538.4000000000524</v>
      </c>
      <c r="BR30" s="35">
        <v>0</v>
      </c>
      <c r="BS30" s="35">
        <v>0</v>
      </c>
      <c r="BT30" s="35">
        <v>0</v>
      </c>
      <c r="BU30" s="35">
        <v>0</v>
      </c>
      <c r="BV30" s="32">
        <f t="shared" si="280"/>
        <v>2538.4000000000524</v>
      </c>
      <c r="BW30" s="36">
        <v>0</v>
      </c>
      <c r="BX30" s="36">
        <v>0</v>
      </c>
      <c r="BY30" s="86">
        <f t="shared" ref="BY30:BY34" si="377">BQ30-BW30+BX30</f>
        <v>2538.4000000000524</v>
      </c>
      <c r="BZ30" s="35">
        <v>0</v>
      </c>
      <c r="CA30" s="35">
        <v>0</v>
      </c>
      <c r="CB30" s="35">
        <v>0</v>
      </c>
      <c r="CC30" s="35">
        <v>0</v>
      </c>
      <c r="CD30" s="32">
        <f t="shared" si="282"/>
        <v>2538.4000000000524</v>
      </c>
      <c r="CE30" s="36">
        <v>0</v>
      </c>
      <c r="CF30" s="36">
        <v>0</v>
      </c>
      <c r="CG30" s="86">
        <f t="shared" ref="CG30:CG34" si="378">BY30-CE30+CF30</f>
        <v>2538.4000000000524</v>
      </c>
      <c r="CH30" s="35">
        <v>0</v>
      </c>
      <c r="CI30" s="35">
        <v>0</v>
      </c>
      <c r="CJ30" s="35">
        <v>0</v>
      </c>
      <c r="CK30" s="35">
        <v>0</v>
      </c>
      <c r="CL30" s="32">
        <f t="shared" si="284"/>
        <v>2538.4000000000524</v>
      </c>
      <c r="CM30" s="36">
        <v>0</v>
      </c>
      <c r="CN30" s="36">
        <v>0</v>
      </c>
      <c r="CO30" s="86">
        <f t="shared" ref="CO30:CO34" si="379">CG30-CM30+CN30</f>
        <v>2538.4000000000524</v>
      </c>
      <c r="CP30" s="35">
        <v>0</v>
      </c>
      <c r="CQ30" s="35">
        <v>0</v>
      </c>
      <c r="CR30" s="35">
        <v>0</v>
      </c>
      <c r="CS30" s="35">
        <v>0</v>
      </c>
      <c r="CT30" s="32">
        <f t="shared" si="286"/>
        <v>2538.4000000000524</v>
      </c>
      <c r="CU30" s="36">
        <v>0</v>
      </c>
      <c r="CV30" s="36">
        <v>0</v>
      </c>
      <c r="CW30" s="86">
        <f t="shared" ref="CW30:CW34" si="380">CO30-CU30+CV30</f>
        <v>2538.4000000000524</v>
      </c>
      <c r="CX30" s="35">
        <v>0</v>
      </c>
      <c r="CY30" s="35">
        <v>0</v>
      </c>
      <c r="CZ30" s="35">
        <v>0</v>
      </c>
      <c r="DA30" s="35">
        <v>0</v>
      </c>
      <c r="DB30" s="32">
        <f t="shared" si="288"/>
        <v>2538.4000000000524</v>
      </c>
      <c r="DC30" s="36">
        <v>0</v>
      </c>
      <c r="DD30" s="36">
        <v>0</v>
      </c>
      <c r="DE30" s="86">
        <f t="shared" ref="DE30:DE34" si="381">CW30-DC30+DD30</f>
        <v>2538.4000000000524</v>
      </c>
      <c r="DF30" s="35">
        <v>0</v>
      </c>
      <c r="DG30" s="35">
        <v>0</v>
      </c>
      <c r="DH30" s="35">
        <v>0</v>
      </c>
      <c r="DI30" s="35">
        <v>0</v>
      </c>
      <c r="DJ30" s="32">
        <f t="shared" si="290"/>
        <v>2538.4000000000524</v>
      </c>
      <c r="DK30" s="36">
        <v>0</v>
      </c>
      <c r="DL30" s="36">
        <v>0</v>
      </c>
      <c r="DM30" s="86">
        <f t="shared" ref="DM30:DM34" si="382">DE30-DK30+DL30</f>
        <v>2538.4000000000524</v>
      </c>
      <c r="DN30" s="35">
        <v>0</v>
      </c>
      <c r="DO30" s="35">
        <v>0</v>
      </c>
      <c r="DP30" s="35">
        <v>0</v>
      </c>
      <c r="DQ30" s="35">
        <v>0</v>
      </c>
      <c r="DR30" s="32">
        <f t="shared" si="292"/>
        <v>2538.4000000000524</v>
      </c>
      <c r="DS30" s="36">
        <v>0</v>
      </c>
      <c r="DT30" s="36">
        <v>0</v>
      </c>
      <c r="DU30" s="86">
        <f t="shared" ref="DU30:DU34" si="383">DM30-DS30+DT30</f>
        <v>2538.4000000000524</v>
      </c>
      <c r="DV30" s="35">
        <v>0</v>
      </c>
      <c r="DW30" s="35">
        <v>0</v>
      </c>
      <c r="DX30" s="35">
        <v>0</v>
      </c>
      <c r="DY30" s="35">
        <v>0</v>
      </c>
      <c r="DZ30" s="32">
        <f t="shared" si="294"/>
        <v>2538.4000000000524</v>
      </c>
      <c r="EA30" s="36">
        <v>0</v>
      </c>
      <c r="EB30" s="36">
        <v>0</v>
      </c>
      <c r="EC30" s="86">
        <f t="shared" ref="EC30:EC34" si="384">DU30-EA30+EB30</f>
        <v>2538.4000000000524</v>
      </c>
      <c r="ED30" s="35">
        <v>0</v>
      </c>
      <c r="EE30" s="35">
        <v>0</v>
      </c>
      <c r="EF30" s="35">
        <v>0</v>
      </c>
      <c r="EG30" s="35">
        <v>0</v>
      </c>
      <c r="EH30" s="32">
        <f t="shared" si="296"/>
        <v>2538.4000000000524</v>
      </c>
      <c r="EI30" s="36">
        <v>0</v>
      </c>
      <c r="EJ30" s="36">
        <v>0</v>
      </c>
      <c r="EK30" s="86">
        <f t="shared" ref="EK30:EK34" si="385">EC30-EI30+EJ30</f>
        <v>2538.4000000000524</v>
      </c>
      <c r="EL30" s="35">
        <v>0</v>
      </c>
      <c r="EM30" s="35">
        <v>0</v>
      </c>
      <c r="EN30" s="35">
        <v>0</v>
      </c>
      <c r="EO30" s="35">
        <v>0</v>
      </c>
      <c r="EP30" s="32">
        <f t="shared" si="298"/>
        <v>2538.4000000000524</v>
      </c>
      <c r="EQ30" s="36">
        <v>0</v>
      </c>
      <c r="ER30" s="36">
        <v>0</v>
      </c>
      <c r="ES30" s="86">
        <f t="shared" ref="ES30:ES34" si="386">EK30-EQ30+ER30</f>
        <v>2538.4000000000524</v>
      </c>
      <c r="ET30" s="35">
        <v>0</v>
      </c>
      <c r="EU30" s="35">
        <v>0</v>
      </c>
      <c r="EV30" s="35">
        <v>0</v>
      </c>
      <c r="EW30" s="35">
        <v>0</v>
      </c>
      <c r="EX30" s="32">
        <f t="shared" si="300"/>
        <v>2538.4000000000524</v>
      </c>
      <c r="EY30" s="36">
        <v>0</v>
      </c>
      <c r="EZ30" s="36">
        <v>0</v>
      </c>
      <c r="FA30" s="86">
        <f t="shared" ref="FA30:FA34" si="387">ES30-EY30+EZ30</f>
        <v>2538.4000000000524</v>
      </c>
      <c r="FB30" s="35">
        <v>0</v>
      </c>
      <c r="FC30" s="35">
        <v>0</v>
      </c>
      <c r="FD30" s="35">
        <v>0</v>
      </c>
      <c r="FE30" s="35">
        <v>0</v>
      </c>
      <c r="FF30" s="32">
        <f t="shared" si="302"/>
        <v>2538.4000000000524</v>
      </c>
      <c r="FG30" s="36">
        <v>0</v>
      </c>
      <c r="FH30" s="36">
        <v>0</v>
      </c>
      <c r="FI30" s="86">
        <f t="shared" ref="FI30:FI34" si="388">FA30-FG30+FH30</f>
        <v>2538.4000000000524</v>
      </c>
      <c r="FJ30" s="35">
        <v>0</v>
      </c>
      <c r="FK30" s="35">
        <v>0</v>
      </c>
      <c r="FL30" s="35">
        <v>0</v>
      </c>
      <c r="FM30" s="35">
        <v>0</v>
      </c>
      <c r="FN30" s="32">
        <f t="shared" si="304"/>
        <v>2538.4000000000524</v>
      </c>
      <c r="FO30" s="36">
        <v>0</v>
      </c>
      <c r="FP30" s="36">
        <v>0</v>
      </c>
      <c r="FQ30" s="86">
        <f t="shared" ref="FQ30:FQ34" si="389">FI30-FO30+FP30</f>
        <v>2538.4000000000524</v>
      </c>
      <c r="FR30" s="35">
        <v>0</v>
      </c>
      <c r="FS30" s="35">
        <v>0</v>
      </c>
      <c r="FT30" s="35">
        <v>0</v>
      </c>
      <c r="FU30" s="35">
        <v>0</v>
      </c>
      <c r="FV30" s="32">
        <f t="shared" si="306"/>
        <v>2538.4000000000524</v>
      </c>
      <c r="FW30" s="36">
        <v>33</v>
      </c>
      <c r="FX30" s="36">
        <v>0</v>
      </c>
      <c r="FY30" s="86">
        <f t="shared" ref="FY30:FY34" si="390">FQ30-FW30+FX30</f>
        <v>2505.4000000000524</v>
      </c>
      <c r="FZ30" s="35">
        <v>0</v>
      </c>
      <c r="GA30" s="35">
        <v>0</v>
      </c>
      <c r="GB30" s="35">
        <v>0</v>
      </c>
      <c r="GC30" s="35">
        <v>0</v>
      </c>
      <c r="GD30" s="32">
        <f t="shared" si="308"/>
        <v>2505.4000000000524</v>
      </c>
      <c r="GE30" s="35">
        <v>0</v>
      </c>
      <c r="GF30" s="35">
        <v>0</v>
      </c>
      <c r="GG30" s="86">
        <f t="shared" ref="GG30:GG34" si="391">FY30-GE30+GF30</f>
        <v>2505.4000000000524</v>
      </c>
      <c r="GH30" s="35">
        <v>0</v>
      </c>
      <c r="GI30" s="35">
        <v>0</v>
      </c>
      <c r="GJ30" s="35">
        <v>0</v>
      </c>
      <c r="GK30" s="35">
        <v>0</v>
      </c>
      <c r="GL30" s="32">
        <f t="shared" si="310"/>
        <v>2505.4000000000524</v>
      </c>
      <c r="GM30" s="35">
        <v>0</v>
      </c>
      <c r="GN30" s="35">
        <v>0</v>
      </c>
      <c r="GO30" s="86">
        <f t="shared" ref="GO30:GO34" si="392">GG30-GM30+GN30</f>
        <v>2505.4000000000524</v>
      </c>
      <c r="GP30" s="35">
        <v>0</v>
      </c>
      <c r="GQ30" s="35">
        <v>0</v>
      </c>
      <c r="GR30" s="35">
        <v>0</v>
      </c>
      <c r="GS30" s="35">
        <v>0</v>
      </c>
      <c r="GT30" s="32">
        <f t="shared" si="312"/>
        <v>2505.4000000000524</v>
      </c>
      <c r="GU30" s="35">
        <v>0</v>
      </c>
      <c r="GV30" s="35">
        <v>0</v>
      </c>
      <c r="GW30" s="86">
        <f t="shared" ref="GW30:GW34" si="393">GO30-GU30+GV30</f>
        <v>2505.4000000000524</v>
      </c>
      <c r="GX30" s="35">
        <v>0</v>
      </c>
      <c r="GY30" s="35">
        <v>0</v>
      </c>
      <c r="GZ30" s="35">
        <v>0</v>
      </c>
      <c r="HA30" s="35">
        <v>0</v>
      </c>
      <c r="HB30" s="32">
        <f t="shared" si="314"/>
        <v>2505.4000000000524</v>
      </c>
      <c r="HC30" s="35">
        <v>0</v>
      </c>
      <c r="HD30" s="35">
        <v>0</v>
      </c>
      <c r="HE30" s="86">
        <f t="shared" ref="HE30:HE34" si="394">GW30-HC30+HD30</f>
        <v>2505.4000000000524</v>
      </c>
      <c r="HF30" s="35">
        <v>0</v>
      </c>
      <c r="HG30" s="35">
        <v>0</v>
      </c>
      <c r="HH30" s="35">
        <v>0</v>
      </c>
      <c r="HI30" s="35">
        <v>0</v>
      </c>
      <c r="HJ30" s="32">
        <f t="shared" si="316"/>
        <v>2505.4000000000524</v>
      </c>
      <c r="HK30" s="35">
        <v>0</v>
      </c>
      <c r="HL30" s="35">
        <v>0</v>
      </c>
      <c r="HM30" s="86">
        <f t="shared" ref="HM30:HM34" si="395">HE30-HK30+HL30</f>
        <v>2505.4000000000524</v>
      </c>
      <c r="HN30" s="35">
        <v>0</v>
      </c>
      <c r="HO30" s="35">
        <v>0</v>
      </c>
      <c r="HP30" s="35">
        <v>0</v>
      </c>
      <c r="HQ30" s="35">
        <v>0</v>
      </c>
      <c r="HR30" s="32">
        <f t="shared" si="318"/>
        <v>2505.4000000000524</v>
      </c>
      <c r="HS30" s="35">
        <v>0</v>
      </c>
      <c r="HT30" s="35">
        <v>0</v>
      </c>
      <c r="HU30" s="86">
        <f t="shared" ref="HU30:HU34" si="396">HM30-HS30+HT30</f>
        <v>2505.4000000000524</v>
      </c>
      <c r="HV30" s="35">
        <v>0</v>
      </c>
      <c r="HW30" s="35">
        <v>0</v>
      </c>
      <c r="HX30" s="35">
        <v>0</v>
      </c>
      <c r="HY30" s="35">
        <v>0</v>
      </c>
      <c r="HZ30" s="32">
        <f t="shared" si="320"/>
        <v>2505.4000000000524</v>
      </c>
      <c r="IA30" s="35">
        <v>0</v>
      </c>
      <c r="IB30" s="35">
        <v>0</v>
      </c>
      <c r="IC30" s="86">
        <f t="shared" ref="IC30:IC34" si="397">HU30-IA30+IB30</f>
        <v>2505.4000000000524</v>
      </c>
      <c r="ID30" s="35">
        <v>0</v>
      </c>
      <c r="IE30" s="35">
        <v>0</v>
      </c>
      <c r="IF30" s="35">
        <v>0</v>
      </c>
      <c r="IG30" s="35">
        <v>0</v>
      </c>
      <c r="IH30" s="32">
        <f t="shared" si="322"/>
        <v>2505.4000000000524</v>
      </c>
      <c r="II30" s="35">
        <v>0</v>
      </c>
      <c r="IJ30" s="35">
        <v>0</v>
      </c>
      <c r="IK30" s="86">
        <f t="shared" ref="IK30:IK34" si="398">IC30-II30+IJ30</f>
        <v>2505.4000000000524</v>
      </c>
      <c r="IL30" s="35">
        <v>0</v>
      </c>
      <c r="IM30" s="35">
        <v>0</v>
      </c>
      <c r="IN30" s="35">
        <v>0</v>
      </c>
      <c r="IO30" s="35">
        <v>0</v>
      </c>
      <c r="IP30" s="32">
        <f t="shared" si="324"/>
        <v>2505.4000000000524</v>
      </c>
      <c r="IQ30" s="35">
        <v>0</v>
      </c>
      <c r="IR30" s="35">
        <v>0</v>
      </c>
      <c r="IS30" s="86">
        <f t="shared" ref="IS30:IS34" si="399">IK30-IQ30+IR30</f>
        <v>2505.4000000000524</v>
      </c>
      <c r="IT30" s="35">
        <v>0</v>
      </c>
      <c r="IU30" s="35">
        <v>0</v>
      </c>
      <c r="IV30" s="35">
        <v>0</v>
      </c>
      <c r="IW30" s="35">
        <v>0</v>
      </c>
      <c r="IX30" s="32">
        <f t="shared" si="326"/>
        <v>2505.4000000000524</v>
      </c>
      <c r="IY30" s="35">
        <v>0</v>
      </c>
      <c r="IZ30" s="35">
        <v>0</v>
      </c>
      <c r="JA30" s="86">
        <f t="shared" ref="JA30:JA34" si="400">IS30-IY30+IZ30</f>
        <v>2505.4000000000524</v>
      </c>
      <c r="JB30" s="35">
        <v>0</v>
      </c>
      <c r="JC30" s="35">
        <v>0</v>
      </c>
      <c r="JD30" s="35">
        <v>0</v>
      </c>
      <c r="JE30" s="35">
        <v>0</v>
      </c>
      <c r="JF30" s="32">
        <f t="shared" si="328"/>
        <v>2505.4000000000524</v>
      </c>
      <c r="JG30" s="35">
        <v>0</v>
      </c>
      <c r="JH30" s="35">
        <v>0</v>
      </c>
      <c r="JI30" s="86">
        <f t="shared" ref="JI30:JI34" si="401">JA30-JG30+JH30</f>
        <v>2505.4000000000524</v>
      </c>
      <c r="JJ30" s="35">
        <v>0</v>
      </c>
      <c r="JK30" s="35">
        <v>0</v>
      </c>
      <c r="JL30" s="35">
        <v>0</v>
      </c>
      <c r="JM30" s="35">
        <v>0</v>
      </c>
      <c r="JN30" s="32">
        <f t="shared" si="330"/>
        <v>2505.4000000000524</v>
      </c>
      <c r="JO30" s="35">
        <v>0</v>
      </c>
      <c r="JP30" s="35">
        <v>0</v>
      </c>
      <c r="JQ30" s="86">
        <f t="shared" ref="JQ30:JQ34" si="402">JI30-JO30+JP30</f>
        <v>2505.4000000000524</v>
      </c>
      <c r="JR30" s="35">
        <v>0</v>
      </c>
      <c r="JS30" s="35">
        <v>0</v>
      </c>
      <c r="JT30" s="35">
        <v>0</v>
      </c>
      <c r="JU30" s="35">
        <v>0</v>
      </c>
      <c r="JV30" s="32">
        <f t="shared" si="332"/>
        <v>2505.4000000000524</v>
      </c>
      <c r="JW30" s="35">
        <v>0</v>
      </c>
      <c r="JX30" s="35">
        <v>0</v>
      </c>
      <c r="JY30" s="86">
        <f t="shared" ref="JY30:JY34" si="403">JQ30-JW30+JX30</f>
        <v>2505.4000000000524</v>
      </c>
      <c r="JZ30" s="35">
        <v>0</v>
      </c>
      <c r="KA30" s="35">
        <v>0</v>
      </c>
      <c r="KB30" s="35">
        <v>0</v>
      </c>
      <c r="KC30" s="35">
        <v>0</v>
      </c>
      <c r="KD30" s="32">
        <f t="shared" si="334"/>
        <v>2505.4000000000524</v>
      </c>
      <c r="KE30" s="35">
        <v>25</v>
      </c>
      <c r="KF30" s="35">
        <v>0</v>
      </c>
      <c r="KG30" s="86">
        <f t="shared" ref="KG30:KG34" si="404">JY30-KE30+KF30</f>
        <v>2480.4000000000524</v>
      </c>
      <c r="KH30" s="35">
        <v>0</v>
      </c>
      <c r="KI30" s="35">
        <v>0</v>
      </c>
      <c r="KJ30" s="35">
        <v>0</v>
      </c>
      <c r="KK30" s="35">
        <v>0</v>
      </c>
      <c r="KL30" s="32">
        <f t="shared" si="336"/>
        <v>2480.4000000000524</v>
      </c>
      <c r="KM30" s="35">
        <v>0</v>
      </c>
      <c r="KN30" s="35">
        <v>0</v>
      </c>
      <c r="KO30" s="86">
        <f t="shared" ref="KO30:KO34" si="405">KG30-KM30+KN30</f>
        <v>2480.4000000000524</v>
      </c>
      <c r="KP30" s="35">
        <v>0</v>
      </c>
      <c r="KQ30" s="35">
        <v>0</v>
      </c>
      <c r="KR30" s="35">
        <v>0</v>
      </c>
      <c r="KS30" s="35">
        <v>0</v>
      </c>
      <c r="KT30" s="32">
        <f t="shared" si="338"/>
        <v>2480.4000000000524</v>
      </c>
      <c r="KU30" s="35">
        <v>0</v>
      </c>
      <c r="KV30" s="35">
        <v>0</v>
      </c>
      <c r="KW30" s="86">
        <f t="shared" ref="KW30:KW34" si="406">KO30-KU30+KV30</f>
        <v>2480.4000000000524</v>
      </c>
      <c r="KX30" s="35">
        <v>0</v>
      </c>
      <c r="KY30" s="35">
        <v>0</v>
      </c>
      <c r="KZ30" s="35">
        <v>0</v>
      </c>
      <c r="LA30" s="35">
        <v>0</v>
      </c>
      <c r="LB30" s="32">
        <f t="shared" si="340"/>
        <v>2480.4000000000524</v>
      </c>
      <c r="LC30" s="35">
        <v>0</v>
      </c>
      <c r="LD30" s="35">
        <v>0</v>
      </c>
      <c r="LE30" s="86">
        <f t="shared" ref="LE30:LE34" si="407">KW30-LC30+LD30</f>
        <v>2480.4000000000524</v>
      </c>
      <c r="LF30" s="35">
        <v>0</v>
      </c>
      <c r="LG30" s="35">
        <v>0</v>
      </c>
      <c r="LH30" s="35">
        <v>0</v>
      </c>
      <c r="LI30" s="35">
        <v>0</v>
      </c>
      <c r="LJ30" s="32">
        <f t="shared" si="342"/>
        <v>2480.4000000000524</v>
      </c>
      <c r="LK30" s="35">
        <v>0</v>
      </c>
      <c r="LL30" s="35">
        <v>0</v>
      </c>
      <c r="LM30" s="86">
        <f t="shared" ref="LM30:LM34" si="408">LE30-LK30+LL30</f>
        <v>2480.4000000000524</v>
      </c>
      <c r="LN30" s="35">
        <v>0</v>
      </c>
      <c r="LO30" s="35">
        <v>0</v>
      </c>
      <c r="LP30" s="35">
        <v>0</v>
      </c>
      <c r="LQ30" s="35">
        <v>0</v>
      </c>
      <c r="LR30" s="32">
        <f t="shared" si="344"/>
        <v>2480.4000000000524</v>
      </c>
      <c r="LS30" s="35">
        <v>0</v>
      </c>
      <c r="LT30" s="35">
        <v>0</v>
      </c>
      <c r="LU30" s="86">
        <f t="shared" ref="LU30:LU34" si="409">LM30-LS30+LT30</f>
        <v>2480.4000000000524</v>
      </c>
      <c r="LV30" s="35">
        <v>0</v>
      </c>
      <c r="LW30" s="35">
        <v>0</v>
      </c>
      <c r="LX30" s="35">
        <v>0</v>
      </c>
      <c r="LY30" s="35">
        <v>0</v>
      </c>
      <c r="LZ30" s="32">
        <f t="shared" si="346"/>
        <v>2480.4000000000524</v>
      </c>
      <c r="MA30" s="35">
        <v>0</v>
      </c>
      <c r="MB30" s="35">
        <v>0</v>
      </c>
      <c r="MC30" s="86">
        <f t="shared" ref="MC30:MC34" si="410">LU30-MA30+MB30</f>
        <v>2480.4000000000524</v>
      </c>
      <c r="MD30" s="35">
        <v>0</v>
      </c>
      <c r="ME30" s="35">
        <v>0</v>
      </c>
      <c r="MF30" s="35">
        <v>0</v>
      </c>
      <c r="MG30" s="35">
        <v>0</v>
      </c>
      <c r="MH30" s="32">
        <f t="shared" si="348"/>
        <v>2480.4000000000524</v>
      </c>
      <c r="MI30" s="35">
        <v>33</v>
      </c>
      <c r="MJ30" s="35">
        <v>0</v>
      </c>
      <c r="MK30" s="86">
        <f t="shared" ref="MK30:MK34" si="411">MC30-MI30+MJ30</f>
        <v>2447.4000000000524</v>
      </c>
      <c r="ML30" s="35">
        <v>0</v>
      </c>
      <c r="MM30" s="35">
        <v>0</v>
      </c>
      <c r="MN30" s="35">
        <v>0</v>
      </c>
      <c r="MO30" s="35">
        <v>0</v>
      </c>
      <c r="MP30" s="32">
        <f t="shared" si="350"/>
        <v>2447.4000000000524</v>
      </c>
      <c r="MQ30" s="35">
        <v>0</v>
      </c>
      <c r="MR30" s="35">
        <v>0</v>
      </c>
      <c r="MS30" s="86">
        <f t="shared" ref="MS30:MS34" si="412">MK30-MQ30+MR30</f>
        <v>2447.4000000000524</v>
      </c>
      <c r="MT30" s="35">
        <v>0</v>
      </c>
      <c r="MU30" s="35">
        <v>0</v>
      </c>
      <c r="MV30" s="35">
        <v>0</v>
      </c>
      <c r="MW30" s="35">
        <v>0</v>
      </c>
      <c r="MX30" s="32">
        <f t="shared" ref="MX30:MX35" si="413">MS30+MT30+MU30+MV30+MW30</f>
        <v>2447.4000000000524</v>
      </c>
      <c r="MY30" s="35">
        <v>0</v>
      </c>
      <c r="MZ30" s="35">
        <v>0</v>
      </c>
      <c r="NA30" s="86">
        <f t="shared" ref="NA30:NA34" si="414">MS30-MY30+MZ30</f>
        <v>2447.4000000000524</v>
      </c>
      <c r="NB30" s="35">
        <v>0</v>
      </c>
      <c r="NC30" s="35">
        <v>0</v>
      </c>
      <c r="ND30" s="35">
        <v>0</v>
      </c>
      <c r="NE30" s="35">
        <v>0</v>
      </c>
      <c r="NF30" s="32">
        <f t="shared" ref="NF30:NF35" si="415">NA30+NB30+NC30+ND30+NE30</f>
        <v>2447.4000000000524</v>
      </c>
      <c r="NG30" s="35">
        <v>0</v>
      </c>
      <c r="NH30" s="35">
        <v>0</v>
      </c>
      <c r="NI30" s="86">
        <f t="shared" ref="NI30:NI34" si="416">NA30-NG30+NH30</f>
        <v>2447.4000000000524</v>
      </c>
      <c r="NJ30" s="35">
        <v>0</v>
      </c>
      <c r="NK30" s="35">
        <v>0</v>
      </c>
      <c r="NL30" s="35">
        <v>0</v>
      </c>
      <c r="NM30" s="35">
        <v>0</v>
      </c>
      <c r="NN30" s="32">
        <f t="shared" ref="NN30:NN35" si="417">NI30+NJ30+NK30+NL30+NM30</f>
        <v>2447.4000000000524</v>
      </c>
      <c r="NO30" s="35">
        <v>0</v>
      </c>
      <c r="NP30" s="35">
        <v>0</v>
      </c>
      <c r="NQ30" s="86">
        <f t="shared" ref="NQ30:NQ34" si="418">NI30-NO30+NP30</f>
        <v>2447.4000000000524</v>
      </c>
      <c r="NR30" s="35">
        <v>0</v>
      </c>
      <c r="NS30" s="35">
        <v>0</v>
      </c>
      <c r="NT30" s="35">
        <v>0</v>
      </c>
      <c r="NU30" s="35">
        <v>0</v>
      </c>
      <c r="NV30" s="32">
        <f t="shared" ref="NV30:NV35" si="419">NQ30+NR30+NS30+NT30+NU30</f>
        <v>2447.4000000000524</v>
      </c>
      <c r="NW30" s="35">
        <v>0</v>
      </c>
      <c r="NX30" s="35">
        <v>0</v>
      </c>
      <c r="NY30" s="86">
        <f t="shared" ref="NY30:NY34" si="420">NQ30-NW30+NX30</f>
        <v>2447.4000000000524</v>
      </c>
      <c r="NZ30" s="35">
        <v>0</v>
      </c>
      <c r="OA30" s="35">
        <v>0</v>
      </c>
      <c r="OB30" s="35">
        <v>0</v>
      </c>
      <c r="OC30" s="35">
        <v>0</v>
      </c>
      <c r="OD30" s="32">
        <f t="shared" ref="OD30:OD35" si="421">NY30+NZ30+OA30+OB30+OC30</f>
        <v>2447.4000000000524</v>
      </c>
      <c r="OE30" s="35">
        <v>0</v>
      </c>
      <c r="OF30" s="35">
        <v>0</v>
      </c>
      <c r="OG30" s="86">
        <f t="shared" ref="OG30:OG34" si="422">NY30-OE30+OF30</f>
        <v>2447.4000000000524</v>
      </c>
      <c r="OH30" s="35">
        <v>0</v>
      </c>
      <c r="OI30" s="35">
        <v>0</v>
      </c>
      <c r="OJ30" s="35">
        <v>0</v>
      </c>
      <c r="OK30" s="35">
        <v>0</v>
      </c>
      <c r="OL30" s="32">
        <f t="shared" ref="OL30:OL35" si="423">OG30+OH30+OI30+OJ30+OK30</f>
        <v>2447.4000000000524</v>
      </c>
      <c r="OM30" s="35">
        <v>0</v>
      </c>
      <c r="ON30" s="35">
        <v>0</v>
      </c>
      <c r="OO30" s="86">
        <f t="shared" ref="OO30:OO34" si="424">OG30-OM30+ON30</f>
        <v>2447.4000000000524</v>
      </c>
      <c r="OP30" s="35">
        <v>0</v>
      </c>
      <c r="OQ30" s="35">
        <v>0</v>
      </c>
      <c r="OR30" s="35">
        <v>0</v>
      </c>
      <c r="OS30" s="35">
        <v>0</v>
      </c>
      <c r="OT30" s="32">
        <f t="shared" ref="OT30:OT35" si="425">OO30+OP30+OQ30+OR30+OS30</f>
        <v>2447.4000000000524</v>
      </c>
      <c r="OU30" s="35">
        <v>0</v>
      </c>
      <c r="OV30" s="35">
        <v>0</v>
      </c>
      <c r="OW30" s="86">
        <f t="shared" ref="OW30:OW34" si="426">OO30-OU30+OV30</f>
        <v>2447.4000000000524</v>
      </c>
      <c r="OX30" s="35">
        <v>0</v>
      </c>
      <c r="OY30" s="35">
        <v>0</v>
      </c>
      <c r="OZ30" s="35">
        <v>0</v>
      </c>
      <c r="PA30" s="35">
        <v>0</v>
      </c>
      <c r="PB30" s="32">
        <f t="shared" ref="PB30:PB35" si="427">OW30+OX30+OY30+OZ30+PA30</f>
        <v>2447.4000000000524</v>
      </c>
      <c r="PC30" s="35">
        <v>0</v>
      </c>
      <c r="PD30" s="35">
        <v>0</v>
      </c>
      <c r="PE30" s="86">
        <f t="shared" ref="PE30:PE34" si="428">OW30-PC30+PD30</f>
        <v>2447.4000000000524</v>
      </c>
      <c r="PF30" s="35">
        <v>0</v>
      </c>
      <c r="PG30" s="35">
        <v>0</v>
      </c>
      <c r="PH30" s="35">
        <v>0</v>
      </c>
      <c r="PI30" s="35">
        <v>0</v>
      </c>
      <c r="PJ30" s="32">
        <f t="shared" ref="PJ30:PJ35" si="429">PE30+PF30+PG30+PH30+PI30</f>
        <v>2447.4000000000524</v>
      </c>
    </row>
    <row r="31" spans="1:426" s="96" customFormat="1" ht="24" customHeight="1" x14ac:dyDescent="0.25">
      <c r="A31" s="20" t="s">
        <v>511</v>
      </c>
      <c r="B31" s="109" t="s">
        <v>276</v>
      </c>
      <c r="C31" s="36">
        <v>56.35</v>
      </c>
      <c r="D31" s="36">
        <v>127400</v>
      </c>
      <c r="E31" s="36">
        <v>175734.48999999993</v>
      </c>
      <c r="F31" s="35">
        <v>0</v>
      </c>
      <c r="G31" s="35">
        <v>0</v>
      </c>
      <c r="H31" s="35">
        <v>0</v>
      </c>
      <c r="I31" s="35">
        <v>0</v>
      </c>
      <c r="J31" s="32">
        <f t="shared" si="264"/>
        <v>175734.48999999993</v>
      </c>
      <c r="K31" s="36">
        <v>0</v>
      </c>
      <c r="L31" s="36">
        <v>0</v>
      </c>
      <c r="M31" s="36">
        <f t="shared" si="369"/>
        <v>175734.48999999993</v>
      </c>
      <c r="N31" s="35">
        <v>0</v>
      </c>
      <c r="O31" s="35">
        <v>0</v>
      </c>
      <c r="P31" s="35">
        <v>0</v>
      </c>
      <c r="Q31" s="35">
        <v>0</v>
      </c>
      <c r="R31" s="32">
        <f t="shared" si="266"/>
        <v>175734.48999999993</v>
      </c>
      <c r="S31" s="36">
        <v>170015.78</v>
      </c>
      <c r="T31" s="36">
        <v>0</v>
      </c>
      <c r="U31" s="36">
        <f t="shared" si="370"/>
        <v>5718.7099999999336</v>
      </c>
      <c r="V31" s="35">
        <v>0</v>
      </c>
      <c r="W31" s="35">
        <v>0</v>
      </c>
      <c r="X31" s="35">
        <v>0</v>
      </c>
      <c r="Y31" s="35">
        <v>0</v>
      </c>
      <c r="Z31" s="32">
        <f t="shared" si="268"/>
        <v>5718.7099999999336</v>
      </c>
      <c r="AA31" s="36">
        <v>0</v>
      </c>
      <c r="AB31" s="36">
        <v>0</v>
      </c>
      <c r="AC31" s="36">
        <f t="shared" si="371"/>
        <v>5718.7099999999336</v>
      </c>
      <c r="AD31" s="35">
        <v>0</v>
      </c>
      <c r="AE31" s="35">
        <v>0</v>
      </c>
      <c r="AF31" s="35">
        <v>0</v>
      </c>
      <c r="AG31" s="35">
        <v>0</v>
      </c>
      <c r="AH31" s="32">
        <f t="shared" si="270"/>
        <v>5718.7099999999336</v>
      </c>
      <c r="AI31" s="36">
        <v>0</v>
      </c>
      <c r="AJ31" s="36">
        <v>0</v>
      </c>
      <c r="AK31" s="36">
        <f t="shared" si="372"/>
        <v>5718.7099999999336</v>
      </c>
      <c r="AL31" s="35">
        <v>0</v>
      </c>
      <c r="AM31" s="35">
        <v>0</v>
      </c>
      <c r="AN31" s="35">
        <v>0</v>
      </c>
      <c r="AO31" s="35">
        <v>0</v>
      </c>
      <c r="AP31" s="32">
        <f t="shared" si="272"/>
        <v>5718.7099999999336</v>
      </c>
      <c r="AQ31" s="36">
        <v>0</v>
      </c>
      <c r="AR31" s="36">
        <v>0</v>
      </c>
      <c r="AS31" s="36">
        <f t="shared" si="373"/>
        <v>5718.7099999999336</v>
      </c>
      <c r="AT31" s="35">
        <v>0</v>
      </c>
      <c r="AU31" s="35">
        <v>0</v>
      </c>
      <c r="AV31" s="35">
        <v>0</v>
      </c>
      <c r="AW31" s="35">
        <v>0</v>
      </c>
      <c r="AX31" s="32">
        <f t="shared" si="274"/>
        <v>5718.7099999999336</v>
      </c>
      <c r="AY31" s="36">
        <v>0</v>
      </c>
      <c r="AZ31" s="36">
        <v>0</v>
      </c>
      <c r="BA31" s="36">
        <f t="shared" si="374"/>
        <v>5718.7099999999336</v>
      </c>
      <c r="BB31" s="35">
        <v>0</v>
      </c>
      <c r="BC31" s="35">
        <v>0</v>
      </c>
      <c r="BD31" s="35">
        <v>0</v>
      </c>
      <c r="BE31" s="35">
        <v>0</v>
      </c>
      <c r="BF31" s="32">
        <f t="shared" si="276"/>
        <v>5718.7099999999336</v>
      </c>
      <c r="BG31" s="36">
        <v>0</v>
      </c>
      <c r="BH31" s="36">
        <v>0</v>
      </c>
      <c r="BI31" s="36">
        <f t="shared" si="375"/>
        <v>5718.7099999999336</v>
      </c>
      <c r="BJ31" s="35">
        <v>0</v>
      </c>
      <c r="BK31" s="35">
        <v>0</v>
      </c>
      <c r="BL31" s="35">
        <v>0</v>
      </c>
      <c r="BM31" s="35">
        <v>0</v>
      </c>
      <c r="BN31" s="32">
        <f t="shared" si="278"/>
        <v>5718.7099999999336</v>
      </c>
      <c r="BO31" s="36">
        <v>0</v>
      </c>
      <c r="BP31" s="36">
        <v>0</v>
      </c>
      <c r="BQ31" s="36">
        <f t="shared" si="376"/>
        <v>5718.7099999999336</v>
      </c>
      <c r="BR31" s="35">
        <v>0</v>
      </c>
      <c r="BS31" s="35">
        <v>0</v>
      </c>
      <c r="BT31" s="35">
        <v>0</v>
      </c>
      <c r="BU31" s="35">
        <v>0</v>
      </c>
      <c r="BV31" s="32">
        <f t="shared" si="280"/>
        <v>5718.7099999999336</v>
      </c>
      <c r="BW31" s="36">
        <v>0</v>
      </c>
      <c r="BX31" s="36">
        <v>0</v>
      </c>
      <c r="BY31" s="36">
        <f t="shared" si="377"/>
        <v>5718.7099999999336</v>
      </c>
      <c r="BZ31" s="35">
        <v>0</v>
      </c>
      <c r="CA31" s="35">
        <v>0</v>
      </c>
      <c r="CB31" s="35">
        <v>0</v>
      </c>
      <c r="CC31" s="35">
        <v>0</v>
      </c>
      <c r="CD31" s="32">
        <f t="shared" si="282"/>
        <v>5718.7099999999336</v>
      </c>
      <c r="CE31" s="36">
        <v>0</v>
      </c>
      <c r="CF31" s="36">
        <v>0</v>
      </c>
      <c r="CG31" s="36">
        <f t="shared" si="378"/>
        <v>5718.7099999999336</v>
      </c>
      <c r="CH31" s="35">
        <v>0</v>
      </c>
      <c r="CI31" s="35">
        <v>0</v>
      </c>
      <c r="CJ31" s="35">
        <v>0</v>
      </c>
      <c r="CK31" s="35">
        <v>0</v>
      </c>
      <c r="CL31" s="32">
        <f t="shared" si="284"/>
        <v>5718.7099999999336</v>
      </c>
      <c r="CM31" s="36">
        <v>0</v>
      </c>
      <c r="CN31" s="36">
        <v>0</v>
      </c>
      <c r="CO31" s="36">
        <f t="shared" si="379"/>
        <v>5718.7099999999336</v>
      </c>
      <c r="CP31" s="35">
        <v>0</v>
      </c>
      <c r="CQ31" s="35">
        <v>0</v>
      </c>
      <c r="CR31" s="35">
        <v>0</v>
      </c>
      <c r="CS31" s="35">
        <v>0</v>
      </c>
      <c r="CT31" s="32">
        <f t="shared" si="286"/>
        <v>5718.7099999999336</v>
      </c>
      <c r="CU31" s="36">
        <v>0</v>
      </c>
      <c r="CV31" s="36">
        <v>0</v>
      </c>
      <c r="CW31" s="36">
        <f t="shared" si="380"/>
        <v>5718.7099999999336</v>
      </c>
      <c r="CX31" s="35">
        <v>0</v>
      </c>
      <c r="CY31" s="35">
        <v>0</v>
      </c>
      <c r="CZ31" s="35">
        <v>0</v>
      </c>
      <c r="DA31" s="35">
        <v>0</v>
      </c>
      <c r="DB31" s="32">
        <f t="shared" si="288"/>
        <v>5718.7099999999336</v>
      </c>
      <c r="DC31" s="36">
        <v>0</v>
      </c>
      <c r="DD31" s="36">
        <v>0</v>
      </c>
      <c r="DE31" s="36">
        <f t="shared" si="381"/>
        <v>5718.7099999999336</v>
      </c>
      <c r="DF31" s="35">
        <v>0</v>
      </c>
      <c r="DG31" s="35">
        <v>0</v>
      </c>
      <c r="DH31" s="35">
        <v>0</v>
      </c>
      <c r="DI31" s="35">
        <v>0</v>
      </c>
      <c r="DJ31" s="32">
        <f t="shared" si="290"/>
        <v>5718.7099999999336</v>
      </c>
      <c r="DK31" s="36">
        <v>0</v>
      </c>
      <c r="DL31" s="36">
        <v>0</v>
      </c>
      <c r="DM31" s="36">
        <f t="shared" si="382"/>
        <v>5718.7099999999336</v>
      </c>
      <c r="DN31" s="35">
        <v>0</v>
      </c>
      <c r="DO31" s="35">
        <v>0</v>
      </c>
      <c r="DP31" s="35">
        <v>0</v>
      </c>
      <c r="DQ31" s="35">
        <v>0</v>
      </c>
      <c r="DR31" s="32">
        <f t="shared" si="292"/>
        <v>5718.7099999999336</v>
      </c>
      <c r="DS31" s="36">
        <v>0</v>
      </c>
      <c r="DT31" s="36">
        <v>0</v>
      </c>
      <c r="DU31" s="36">
        <f t="shared" si="383"/>
        <v>5718.7099999999336</v>
      </c>
      <c r="DV31" s="35">
        <v>0</v>
      </c>
      <c r="DW31" s="35">
        <v>0</v>
      </c>
      <c r="DX31" s="35">
        <v>0</v>
      </c>
      <c r="DY31" s="35">
        <v>0</v>
      </c>
      <c r="DZ31" s="32">
        <f t="shared" si="294"/>
        <v>5718.7099999999336</v>
      </c>
      <c r="EA31" s="36">
        <v>0</v>
      </c>
      <c r="EB31" s="36">
        <v>0</v>
      </c>
      <c r="EC31" s="36">
        <f t="shared" si="384"/>
        <v>5718.7099999999336</v>
      </c>
      <c r="ED31" s="35">
        <v>0</v>
      </c>
      <c r="EE31" s="35">
        <v>0</v>
      </c>
      <c r="EF31" s="35">
        <v>0</v>
      </c>
      <c r="EG31" s="35">
        <v>0</v>
      </c>
      <c r="EH31" s="32">
        <f t="shared" si="296"/>
        <v>5718.7099999999336</v>
      </c>
      <c r="EI31" s="36">
        <v>0</v>
      </c>
      <c r="EJ31" s="36">
        <v>0</v>
      </c>
      <c r="EK31" s="36">
        <f t="shared" si="385"/>
        <v>5718.7099999999336</v>
      </c>
      <c r="EL31" s="35">
        <v>0</v>
      </c>
      <c r="EM31" s="35">
        <v>0</v>
      </c>
      <c r="EN31" s="35">
        <v>0</v>
      </c>
      <c r="EO31" s="35">
        <v>0</v>
      </c>
      <c r="EP31" s="32">
        <f t="shared" si="298"/>
        <v>5718.7099999999336</v>
      </c>
      <c r="EQ31" s="36">
        <v>0</v>
      </c>
      <c r="ER31" s="36">
        <v>0</v>
      </c>
      <c r="ES31" s="36">
        <f t="shared" si="386"/>
        <v>5718.7099999999336</v>
      </c>
      <c r="ET31" s="35">
        <v>0</v>
      </c>
      <c r="EU31" s="35">
        <v>0</v>
      </c>
      <c r="EV31" s="35">
        <v>0</v>
      </c>
      <c r="EW31" s="35">
        <v>0</v>
      </c>
      <c r="EX31" s="32">
        <f t="shared" si="300"/>
        <v>5718.7099999999336</v>
      </c>
      <c r="EY31" s="36">
        <v>0</v>
      </c>
      <c r="EZ31" s="36">
        <v>0</v>
      </c>
      <c r="FA31" s="36">
        <f t="shared" si="387"/>
        <v>5718.7099999999336</v>
      </c>
      <c r="FB31" s="35">
        <v>0</v>
      </c>
      <c r="FC31" s="35">
        <v>0</v>
      </c>
      <c r="FD31" s="35">
        <v>0</v>
      </c>
      <c r="FE31" s="35">
        <v>0</v>
      </c>
      <c r="FF31" s="32">
        <f t="shared" si="302"/>
        <v>5718.7099999999336</v>
      </c>
      <c r="FG31" s="36">
        <v>0</v>
      </c>
      <c r="FH31" s="36">
        <v>0</v>
      </c>
      <c r="FI31" s="36">
        <f t="shared" si="388"/>
        <v>5718.7099999999336</v>
      </c>
      <c r="FJ31" s="35">
        <v>0</v>
      </c>
      <c r="FK31" s="35">
        <v>0</v>
      </c>
      <c r="FL31" s="35">
        <v>0</v>
      </c>
      <c r="FM31" s="35">
        <v>0</v>
      </c>
      <c r="FN31" s="32">
        <f t="shared" si="304"/>
        <v>5718.7099999999336</v>
      </c>
      <c r="FO31" s="36">
        <v>0</v>
      </c>
      <c r="FP31" s="36">
        <v>0</v>
      </c>
      <c r="FQ31" s="36">
        <f t="shared" si="389"/>
        <v>5718.7099999999336</v>
      </c>
      <c r="FR31" s="35">
        <v>0</v>
      </c>
      <c r="FS31" s="35">
        <v>0</v>
      </c>
      <c r="FT31" s="35">
        <v>0</v>
      </c>
      <c r="FU31" s="35">
        <v>0</v>
      </c>
      <c r="FV31" s="32">
        <f t="shared" si="306"/>
        <v>5718.7099999999336</v>
      </c>
      <c r="FW31" s="36">
        <v>50</v>
      </c>
      <c r="FX31" s="36">
        <v>0</v>
      </c>
      <c r="FY31" s="36">
        <f t="shared" si="390"/>
        <v>5668.7099999999336</v>
      </c>
      <c r="FZ31" s="35">
        <v>0</v>
      </c>
      <c r="GA31" s="35">
        <v>0</v>
      </c>
      <c r="GB31" s="35">
        <v>0</v>
      </c>
      <c r="GC31" s="35">
        <v>0</v>
      </c>
      <c r="GD31" s="32">
        <f t="shared" si="308"/>
        <v>5668.7099999999336</v>
      </c>
      <c r="GE31" s="35">
        <v>0</v>
      </c>
      <c r="GF31" s="35">
        <v>0</v>
      </c>
      <c r="GG31" s="36">
        <f t="shared" si="391"/>
        <v>5668.7099999999336</v>
      </c>
      <c r="GH31" s="35">
        <v>0</v>
      </c>
      <c r="GI31" s="35">
        <v>0</v>
      </c>
      <c r="GJ31" s="35">
        <v>0</v>
      </c>
      <c r="GK31" s="35">
        <v>0</v>
      </c>
      <c r="GL31" s="32">
        <f t="shared" si="310"/>
        <v>5668.7099999999336</v>
      </c>
      <c r="GM31" s="35">
        <v>0</v>
      </c>
      <c r="GN31" s="35">
        <v>0</v>
      </c>
      <c r="GO31" s="36">
        <f t="shared" si="392"/>
        <v>5668.7099999999336</v>
      </c>
      <c r="GP31" s="35">
        <v>0</v>
      </c>
      <c r="GQ31" s="35">
        <v>0</v>
      </c>
      <c r="GR31" s="35">
        <v>0</v>
      </c>
      <c r="GS31" s="35">
        <v>0</v>
      </c>
      <c r="GT31" s="32">
        <f t="shared" si="312"/>
        <v>5668.7099999999336</v>
      </c>
      <c r="GU31" s="35">
        <v>0</v>
      </c>
      <c r="GV31" s="35">
        <v>0</v>
      </c>
      <c r="GW31" s="36">
        <f t="shared" si="393"/>
        <v>5668.7099999999336</v>
      </c>
      <c r="GX31" s="35">
        <v>0</v>
      </c>
      <c r="GY31" s="35">
        <v>0</v>
      </c>
      <c r="GZ31" s="35">
        <v>0</v>
      </c>
      <c r="HA31" s="35">
        <v>0</v>
      </c>
      <c r="HB31" s="32">
        <f t="shared" si="314"/>
        <v>5668.7099999999336</v>
      </c>
      <c r="HC31" s="35">
        <v>0</v>
      </c>
      <c r="HD31" s="35">
        <v>0</v>
      </c>
      <c r="HE31" s="36">
        <f t="shared" si="394"/>
        <v>5668.7099999999336</v>
      </c>
      <c r="HF31" s="35">
        <v>0</v>
      </c>
      <c r="HG31" s="35">
        <v>0</v>
      </c>
      <c r="HH31" s="35">
        <v>0</v>
      </c>
      <c r="HI31" s="35">
        <v>0</v>
      </c>
      <c r="HJ31" s="32">
        <f t="shared" si="316"/>
        <v>5668.7099999999336</v>
      </c>
      <c r="HK31" s="35">
        <v>0</v>
      </c>
      <c r="HL31" s="35">
        <v>0</v>
      </c>
      <c r="HM31" s="36">
        <f t="shared" si="395"/>
        <v>5668.7099999999336</v>
      </c>
      <c r="HN31" s="35">
        <v>0</v>
      </c>
      <c r="HO31" s="35">
        <v>0</v>
      </c>
      <c r="HP31" s="35">
        <v>0</v>
      </c>
      <c r="HQ31" s="35">
        <v>0</v>
      </c>
      <c r="HR31" s="32">
        <f t="shared" si="318"/>
        <v>5668.7099999999336</v>
      </c>
      <c r="HS31" s="35">
        <v>0</v>
      </c>
      <c r="HT31" s="35">
        <v>0</v>
      </c>
      <c r="HU31" s="36">
        <f t="shared" si="396"/>
        <v>5668.7099999999336</v>
      </c>
      <c r="HV31" s="35">
        <v>0</v>
      </c>
      <c r="HW31" s="35">
        <v>0</v>
      </c>
      <c r="HX31" s="35">
        <v>0</v>
      </c>
      <c r="HY31" s="35">
        <v>0</v>
      </c>
      <c r="HZ31" s="32">
        <f t="shared" si="320"/>
        <v>5668.7099999999336</v>
      </c>
      <c r="IA31" s="35">
        <v>0</v>
      </c>
      <c r="IB31" s="35">
        <v>0</v>
      </c>
      <c r="IC31" s="36">
        <f t="shared" si="397"/>
        <v>5668.7099999999336</v>
      </c>
      <c r="ID31" s="35">
        <v>0</v>
      </c>
      <c r="IE31" s="35">
        <v>0</v>
      </c>
      <c r="IF31" s="35">
        <v>0</v>
      </c>
      <c r="IG31" s="35">
        <v>0</v>
      </c>
      <c r="IH31" s="32">
        <f t="shared" si="322"/>
        <v>5668.7099999999336</v>
      </c>
      <c r="II31" s="35">
        <v>0</v>
      </c>
      <c r="IJ31" s="35">
        <v>0</v>
      </c>
      <c r="IK31" s="36">
        <f t="shared" si="398"/>
        <v>5668.7099999999336</v>
      </c>
      <c r="IL31" s="35">
        <v>0</v>
      </c>
      <c r="IM31" s="35">
        <v>0</v>
      </c>
      <c r="IN31" s="35">
        <v>0</v>
      </c>
      <c r="IO31" s="35">
        <v>0</v>
      </c>
      <c r="IP31" s="32">
        <f t="shared" si="324"/>
        <v>5668.7099999999336</v>
      </c>
      <c r="IQ31" s="35">
        <v>0</v>
      </c>
      <c r="IR31" s="35">
        <v>0</v>
      </c>
      <c r="IS31" s="36">
        <f t="shared" si="399"/>
        <v>5668.7099999999336</v>
      </c>
      <c r="IT31" s="35">
        <v>0</v>
      </c>
      <c r="IU31" s="35">
        <v>0</v>
      </c>
      <c r="IV31" s="35">
        <v>0</v>
      </c>
      <c r="IW31" s="35">
        <v>0</v>
      </c>
      <c r="IX31" s="32">
        <f t="shared" si="326"/>
        <v>5668.7099999999336</v>
      </c>
      <c r="IY31" s="35">
        <v>0</v>
      </c>
      <c r="IZ31" s="35">
        <v>0</v>
      </c>
      <c r="JA31" s="36">
        <f t="shared" si="400"/>
        <v>5668.7099999999336</v>
      </c>
      <c r="JB31" s="35">
        <v>0</v>
      </c>
      <c r="JC31" s="35">
        <v>0</v>
      </c>
      <c r="JD31" s="35">
        <v>0</v>
      </c>
      <c r="JE31" s="35">
        <v>0</v>
      </c>
      <c r="JF31" s="32">
        <f t="shared" si="328"/>
        <v>5668.7099999999336</v>
      </c>
      <c r="JG31" s="35">
        <v>0</v>
      </c>
      <c r="JH31" s="35">
        <v>0</v>
      </c>
      <c r="JI31" s="36">
        <f t="shared" si="401"/>
        <v>5668.7099999999336</v>
      </c>
      <c r="JJ31" s="35">
        <v>0</v>
      </c>
      <c r="JK31" s="35">
        <v>0</v>
      </c>
      <c r="JL31" s="35">
        <v>0</v>
      </c>
      <c r="JM31" s="35">
        <v>0</v>
      </c>
      <c r="JN31" s="32">
        <f t="shared" si="330"/>
        <v>5668.7099999999336</v>
      </c>
      <c r="JO31" s="35">
        <v>0</v>
      </c>
      <c r="JP31" s="35">
        <v>876.3</v>
      </c>
      <c r="JQ31" s="36">
        <f t="shared" si="402"/>
        <v>6545.0099999999338</v>
      </c>
      <c r="JR31" s="35">
        <v>0</v>
      </c>
      <c r="JS31" s="35">
        <v>0</v>
      </c>
      <c r="JT31" s="35">
        <v>0</v>
      </c>
      <c r="JU31" s="35">
        <v>0</v>
      </c>
      <c r="JV31" s="32">
        <f t="shared" si="332"/>
        <v>6545.0099999999338</v>
      </c>
      <c r="JW31" s="35">
        <v>0</v>
      </c>
      <c r="JX31" s="35">
        <v>0</v>
      </c>
      <c r="JY31" s="36">
        <f t="shared" si="403"/>
        <v>6545.0099999999338</v>
      </c>
      <c r="JZ31" s="35">
        <v>0</v>
      </c>
      <c r="KA31" s="35">
        <v>0</v>
      </c>
      <c r="KB31" s="35">
        <v>0</v>
      </c>
      <c r="KC31" s="35">
        <v>0</v>
      </c>
      <c r="KD31" s="32">
        <f t="shared" si="334"/>
        <v>6545.0099999999338</v>
      </c>
      <c r="KE31" s="35">
        <v>0</v>
      </c>
      <c r="KF31" s="35">
        <v>0</v>
      </c>
      <c r="KG31" s="36">
        <f t="shared" si="404"/>
        <v>6545.0099999999338</v>
      </c>
      <c r="KH31" s="35">
        <v>0</v>
      </c>
      <c r="KI31" s="35">
        <v>0</v>
      </c>
      <c r="KJ31" s="35">
        <v>0</v>
      </c>
      <c r="KK31" s="35">
        <v>0</v>
      </c>
      <c r="KL31" s="32">
        <f t="shared" si="336"/>
        <v>6545.0099999999338</v>
      </c>
      <c r="KM31" s="35">
        <v>0</v>
      </c>
      <c r="KN31" s="35">
        <v>0</v>
      </c>
      <c r="KO31" s="36">
        <f t="shared" si="405"/>
        <v>6545.0099999999338</v>
      </c>
      <c r="KP31" s="35">
        <v>0</v>
      </c>
      <c r="KQ31" s="35">
        <v>0</v>
      </c>
      <c r="KR31" s="35">
        <v>0</v>
      </c>
      <c r="KS31" s="35">
        <v>0</v>
      </c>
      <c r="KT31" s="32">
        <f t="shared" si="338"/>
        <v>6545.0099999999338</v>
      </c>
      <c r="KU31" s="35">
        <v>0</v>
      </c>
      <c r="KV31" s="35">
        <v>0</v>
      </c>
      <c r="KW31" s="36">
        <f t="shared" si="406"/>
        <v>6545.0099999999338</v>
      </c>
      <c r="KX31" s="35">
        <v>0</v>
      </c>
      <c r="KY31" s="35">
        <v>0</v>
      </c>
      <c r="KZ31" s="35">
        <v>0</v>
      </c>
      <c r="LA31" s="35">
        <v>0</v>
      </c>
      <c r="LB31" s="32">
        <f t="shared" si="340"/>
        <v>6545.0099999999338</v>
      </c>
      <c r="LC31" s="35">
        <v>0</v>
      </c>
      <c r="LD31" s="35">
        <v>0</v>
      </c>
      <c r="LE31" s="36">
        <f t="shared" si="407"/>
        <v>6545.0099999999338</v>
      </c>
      <c r="LF31" s="35">
        <v>0</v>
      </c>
      <c r="LG31" s="35">
        <v>0</v>
      </c>
      <c r="LH31" s="35">
        <v>0</v>
      </c>
      <c r="LI31" s="35">
        <v>0</v>
      </c>
      <c r="LJ31" s="32">
        <f t="shared" si="342"/>
        <v>6545.0099999999338</v>
      </c>
      <c r="LK31" s="35">
        <v>0</v>
      </c>
      <c r="LL31" s="35">
        <v>0</v>
      </c>
      <c r="LM31" s="36">
        <f t="shared" si="408"/>
        <v>6545.0099999999338</v>
      </c>
      <c r="LN31" s="35">
        <v>0</v>
      </c>
      <c r="LO31" s="35">
        <v>0</v>
      </c>
      <c r="LP31" s="35">
        <v>0</v>
      </c>
      <c r="LQ31" s="35">
        <v>0</v>
      </c>
      <c r="LR31" s="32">
        <f t="shared" si="344"/>
        <v>6545.0099999999338</v>
      </c>
      <c r="LS31" s="35">
        <v>0</v>
      </c>
      <c r="LT31" s="35">
        <v>0</v>
      </c>
      <c r="LU31" s="36">
        <f t="shared" si="409"/>
        <v>6545.0099999999338</v>
      </c>
      <c r="LV31" s="35">
        <v>0</v>
      </c>
      <c r="LW31" s="35">
        <v>0</v>
      </c>
      <c r="LX31" s="35">
        <v>0</v>
      </c>
      <c r="LY31" s="35">
        <v>0</v>
      </c>
      <c r="LZ31" s="32">
        <f t="shared" si="346"/>
        <v>6545.0099999999338</v>
      </c>
      <c r="MA31" s="35">
        <v>0</v>
      </c>
      <c r="MB31" s="35">
        <v>0</v>
      </c>
      <c r="MC31" s="36">
        <f t="shared" si="410"/>
        <v>6545.0099999999338</v>
      </c>
      <c r="MD31" s="35">
        <v>0</v>
      </c>
      <c r="ME31" s="35">
        <v>0</v>
      </c>
      <c r="MF31" s="35">
        <v>0</v>
      </c>
      <c r="MG31" s="35">
        <v>0</v>
      </c>
      <c r="MH31" s="32">
        <f t="shared" si="348"/>
        <v>6545.0099999999338</v>
      </c>
      <c r="MI31" s="35">
        <v>50</v>
      </c>
      <c r="MJ31" s="35">
        <v>0</v>
      </c>
      <c r="MK31" s="36">
        <f t="shared" si="411"/>
        <v>6495.0099999999338</v>
      </c>
      <c r="ML31" s="35">
        <v>0</v>
      </c>
      <c r="MM31" s="35">
        <v>0</v>
      </c>
      <c r="MN31" s="35">
        <v>0</v>
      </c>
      <c r="MO31" s="35">
        <v>0</v>
      </c>
      <c r="MP31" s="32">
        <f t="shared" si="350"/>
        <v>6495.0099999999338</v>
      </c>
      <c r="MQ31" s="35">
        <v>0</v>
      </c>
      <c r="MR31" s="35">
        <v>0</v>
      </c>
      <c r="MS31" s="36">
        <f t="shared" si="412"/>
        <v>6495.0099999999338</v>
      </c>
      <c r="MT31" s="35">
        <v>0</v>
      </c>
      <c r="MU31" s="35">
        <v>0</v>
      </c>
      <c r="MV31" s="35">
        <v>0</v>
      </c>
      <c r="MW31" s="35">
        <v>0</v>
      </c>
      <c r="MX31" s="32">
        <f t="shared" si="413"/>
        <v>6495.0099999999338</v>
      </c>
      <c r="MY31" s="35">
        <v>9.06</v>
      </c>
      <c r="MZ31" s="35">
        <v>0</v>
      </c>
      <c r="NA31" s="36">
        <f t="shared" si="414"/>
        <v>6485.9499999999334</v>
      </c>
      <c r="NB31" s="35">
        <v>0</v>
      </c>
      <c r="NC31" s="35">
        <v>0</v>
      </c>
      <c r="ND31" s="35">
        <v>0</v>
      </c>
      <c r="NE31" s="35">
        <v>0</v>
      </c>
      <c r="NF31" s="32">
        <f t="shared" si="415"/>
        <v>6485.9499999999334</v>
      </c>
      <c r="NG31" s="35">
        <v>0</v>
      </c>
      <c r="NH31" s="35">
        <v>0</v>
      </c>
      <c r="NI31" s="36">
        <f t="shared" si="416"/>
        <v>6485.9499999999334</v>
      </c>
      <c r="NJ31" s="35">
        <v>0</v>
      </c>
      <c r="NK31" s="35">
        <v>0</v>
      </c>
      <c r="NL31" s="35">
        <v>0</v>
      </c>
      <c r="NM31" s="35">
        <v>0</v>
      </c>
      <c r="NN31" s="32">
        <f t="shared" si="417"/>
        <v>6485.9499999999334</v>
      </c>
      <c r="NO31" s="35">
        <v>22.5</v>
      </c>
      <c r="NP31" s="35">
        <v>0</v>
      </c>
      <c r="NQ31" s="36">
        <f t="shared" si="418"/>
        <v>6463.4499999999334</v>
      </c>
      <c r="NR31" s="35">
        <v>0</v>
      </c>
      <c r="NS31" s="35">
        <v>0</v>
      </c>
      <c r="NT31" s="35">
        <v>0</v>
      </c>
      <c r="NU31" s="35">
        <v>0</v>
      </c>
      <c r="NV31" s="32">
        <f t="shared" si="419"/>
        <v>6463.4499999999334</v>
      </c>
      <c r="NW31" s="35">
        <v>0</v>
      </c>
      <c r="NX31" s="35">
        <v>0</v>
      </c>
      <c r="NY31" s="36">
        <f t="shared" si="420"/>
        <v>6463.4499999999334</v>
      </c>
      <c r="NZ31" s="35">
        <v>0</v>
      </c>
      <c r="OA31" s="35">
        <v>0</v>
      </c>
      <c r="OB31" s="35">
        <v>0</v>
      </c>
      <c r="OC31" s="35">
        <v>0</v>
      </c>
      <c r="OD31" s="32">
        <f t="shared" si="421"/>
        <v>6463.4499999999334</v>
      </c>
      <c r="OE31" s="35">
        <v>0</v>
      </c>
      <c r="OF31" s="35">
        <v>0</v>
      </c>
      <c r="OG31" s="36">
        <f t="shared" si="422"/>
        <v>6463.4499999999334</v>
      </c>
      <c r="OH31" s="35">
        <v>0</v>
      </c>
      <c r="OI31" s="35">
        <v>0</v>
      </c>
      <c r="OJ31" s="35">
        <v>0</v>
      </c>
      <c r="OK31" s="35">
        <v>0</v>
      </c>
      <c r="OL31" s="32">
        <f t="shared" si="423"/>
        <v>6463.4499999999334</v>
      </c>
      <c r="OM31" s="35">
        <v>0</v>
      </c>
      <c r="ON31" s="35">
        <v>0</v>
      </c>
      <c r="OO31" s="36">
        <f t="shared" si="424"/>
        <v>6463.4499999999334</v>
      </c>
      <c r="OP31" s="35">
        <v>0</v>
      </c>
      <c r="OQ31" s="35">
        <v>0</v>
      </c>
      <c r="OR31" s="35">
        <v>0</v>
      </c>
      <c r="OS31" s="35">
        <v>0</v>
      </c>
      <c r="OT31" s="32">
        <f t="shared" si="425"/>
        <v>6463.4499999999334</v>
      </c>
      <c r="OU31" s="35">
        <v>0</v>
      </c>
      <c r="OV31" s="35">
        <v>0</v>
      </c>
      <c r="OW31" s="36">
        <f t="shared" si="426"/>
        <v>6463.4499999999334</v>
      </c>
      <c r="OX31" s="35">
        <v>0</v>
      </c>
      <c r="OY31" s="35">
        <v>0</v>
      </c>
      <c r="OZ31" s="35">
        <v>0</v>
      </c>
      <c r="PA31" s="35">
        <v>0</v>
      </c>
      <c r="PB31" s="32">
        <f t="shared" si="427"/>
        <v>6463.4499999999334</v>
      </c>
      <c r="PC31" s="35">
        <v>0</v>
      </c>
      <c r="PD31" s="35">
        <v>0</v>
      </c>
      <c r="PE31" s="36">
        <f t="shared" si="428"/>
        <v>6463.4499999999334</v>
      </c>
      <c r="PF31" s="35">
        <v>0</v>
      </c>
      <c r="PG31" s="35">
        <v>0</v>
      </c>
      <c r="PH31" s="35">
        <v>0</v>
      </c>
      <c r="PI31" s="35">
        <v>0</v>
      </c>
      <c r="PJ31" s="32">
        <f t="shared" si="429"/>
        <v>6463.4499999999334</v>
      </c>
    </row>
    <row r="32" spans="1:426" s="96" customFormat="1" ht="24" customHeight="1" x14ac:dyDescent="0.25">
      <c r="A32" s="20" t="s">
        <v>511</v>
      </c>
      <c r="B32" s="121" t="s">
        <v>3</v>
      </c>
      <c r="C32" s="86">
        <v>11</v>
      </c>
      <c r="D32" s="26">
        <v>0</v>
      </c>
      <c r="E32" s="36">
        <v>8002.4199999999128</v>
      </c>
      <c r="F32" s="35">
        <v>0</v>
      </c>
      <c r="G32" s="35">
        <v>0</v>
      </c>
      <c r="H32" s="35">
        <v>0</v>
      </c>
      <c r="I32" s="35">
        <v>0</v>
      </c>
      <c r="J32" s="32">
        <f t="shared" si="264"/>
        <v>8002.4199999999128</v>
      </c>
      <c r="K32" s="86">
        <v>0</v>
      </c>
      <c r="L32" s="26">
        <v>0</v>
      </c>
      <c r="M32" s="36">
        <f t="shared" si="369"/>
        <v>8002.4199999999128</v>
      </c>
      <c r="N32" s="35">
        <v>0</v>
      </c>
      <c r="O32" s="35">
        <v>0</v>
      </c>
      <c r="P32" s="35">
        <v>0</v>
      </c>
      <c r="Q32" s="35">
        <v>0</v>
      </c>
      <c r="R32" s="32">
        <f t="shared" si="266"/>
        <v>8002.4199999999128</v>
      </c>
      <c r="S32" s="86">
        <v>0</v>
      </c>
      <c r="T32" s="26">
        <v>0</v>
      </c>
      <c r="U32" s="36">
        <f t="shared" si="370"/>
        <v>8002.4199999999128</v>
      </c>
      <c r="V32" s="35">
        <v>0</v>
      </c>
      <c r="W32" s="35">
        <v>0</v>
      </c>
      <c r="X32" s="35">
        <v>0</v>
      </c>
      <c r="Y32" s="35">
        <v>0</v>
      </c>
      <c r="Z32" s="32">
        <f t="shared" si="268"/>
        <v>8002.4199999999128</v>
      </c>
      <c r="AA32" s="86">
        <v>35</v>
      </c>
      <c r="AB32" s="26">
        <v>0</v>
      </c>
      <c r="AC32" s="36">
        <f t="shared" si="371"/>
        <v>7967.4199999999128</v>
      </c>
      <c r="AD32" s="35">
        <v>0</v>
      </c>
      <c r="AE32" s="35">
        <v>0</v>
      </c>
      <c r="AF32" s="35">
        <v>0</v>
      </c>
      <c r="AG32" s="35">
        <v>0</v>
      </c>
      <c r="AH32" s="32">
        <f t="shared" si="270"/>
        <v>7967.4199999999128</v>
      </c>
      <c r="AI32" s="86">
        <v>0</v>
      </c>
      <c r="AJ32" s="26">
        <v>0</v>
      </c>
      <c r="AK32" s="36">
        <f t="shared" si="372"/>
        <v>7967.4199999999128</v>
      </c>
      <c r="AL32" s="35">
        <v>0</v>
      </c>
      <c r="AM32" s="35">
        <v>0</v>
      </c>
      <c r="AN32" s="35">
        <v>0</v>
      </c>
      <c r="AO32" s="35">
        <v>0</v>
      </c>
      <c r="AP32" s="32">
        <f t="shared" si="272"/>
        <v>7967.4199999999128</v>
      </c>
      <c r="AQ32" s="86">
        <v>0</v>
      </c>
      <c r="AR32" s="26">
        <v>0</v>
      </c>
      <c r="AS32" s="36">
        <f t="shared" si="373"/>
        <v>7967.4199999999128</v>
      </c>
      <c r="AT32" s="35">
        <v>0</v>
      </c>
      <c r="AU32" s="35">
        <v>0</v>
      </c>
      <c r="AV32" s="35">
        <v>0</v>
      </c>
      <c r="AW32" s="35">
        <v>0</v>
      </c>
      <c r="AX32" s="32">
        <f t="shared" si="274"/>
        <v>7967.4199999999128</v>
      </c>
      <c r="AY32" s="86">
        <v>0</v>
      </c>
      <c r="AZ32" s="26">
        <v>0</v>
      </c>
      <c r="BA32" s="36">
        <f t="shared" si="374"/>
        <v>7967.4199999999128</v>
      </c>
      <c r="BB32" s="35">
        <v>0</v>
      </c>
      <c r="BC32" s="35">
        <v>0</v>
      </c>
      <c r="BD32" s="35">
        <v>0</v>
      </c>
      <c r="BE32" s="35">
        <v>0</v>
      </c>
      <c r="BF32" s="32">
        <f t="shared" si="276"/>
        <v>7967.4199999999128</v>
      </c>
      <c r="BG32" s="86">
        <v>0</v>
      </c>
      <c r="BH32" s="26">
        <v>0</v>
      </c>
      <c r="BI32" s="36">
        <f t="shared" si="375"/>
        <v>7967.4199999999128</v>
      </c>
      <c r="BJ32" s="35">
        <v>0</v>
      </c>
      <c r="BK32" s="35">
        <v>0</v>
      </c>
      <c r="BL32" s="35">
        <v>0</v>
      </c>
      <c r="BM32" s="35">
        <v>0</v>
      </c>
      <c r="BN32" s="32">
        <f t="shared" si="278"/>
        <v>7967.4199999999128</v>
      </c>
      <c r="BO32" s="86">
        <v>12371.18</v>
      </c>
      <c r="BP32" s="26">
        <v>1877970</v>
      </c>
      <c r="BQ32" s="36">
        <f t="shared" si="376"/>
        <v>1873566.24</v>
      </c>
      <c r="BR32" s="35">
        <v>0</v>
      </c>
      <c r="BS32" s="35">
        <v>0</v>
      </c>
      <c r="BT32" s="35">
        <v>0</v>
      </c>
      <c r="BU32" s="35">
        <v>0</v>
      </c>
      <c r="BV32" s="32">
        <f t="shared" si="280"/>
        <v>1873566.24</v>
      </c>
      <c r="BW32" s="86">
        <v>1850007</v>
      </c>
      <c r="BX32" s="26">
        <v>0</v>
      </c>
      <c r="BY32" s="36">
        <f t="shared" si="377"/>
        <v>23559.239999999991</v>
      </c>
      <c r="BZ32" s="35">
        <v>0</v>
      </c>
      <c r="CA32" s="35">
        <v>0</v>
      </c>
      <c r="CB32" s="35">
        <v>0</v>
      </c>
      <c r="CC32" s="35">
        <v>0</v>
      </c>
      <c r="CD32" s="32">
        <f t="shared" si="282"/>
        <v>23559.239999999991</v>
      </c>
      <c r="CE32" s="86">
        <v>0</v>
      </c>
      <c r="CF32" s="26">
        <v>0</v>
      </c>
      <c r="CG32" s="36">
        <f t="shared" si="378"/>
        <v>23559.239999999991</v>
      </c>
      <c r="CH32" s="35">
        <v>0</v>
      </c>
      <c r="CI32" s="35">
        <v>0</v>
      </c>
      <c r="CJ32" s="35">
        <v>0</v>
      </c>
      <c r="CK32" s="35">
        <v>0</v>
      </c>
      <c r="CL32" s="32">
        <f t="shared" si="284"/>
        <v>23559.239999999991</v>
      </c>
      <c r="CM32" s="86">
        <v>0</v>
      </c>
      <c r="CN32" s="26">
        <v>0</v>
      </c>
      <c r="CO32" s="36">
        <f t="shared" si="379"/>
        <v>23559.239999999991</v>
      </c>
      <c r="CP32" s="35">
        <v>0</v>
      </c>
      <c r="CQ32" s="35">
        <v>0</v>
      </c>
      <c r="CR32" s="35">
        <v>0</v>
      </c>
      <c r="CS32" s="35">
        <v>0</v>
      </c>
      <c r="CT32" s="32">
        <f t="shared" si="286"/>
        <v>23559.239999999991</v>
      </c>
      <c r="CU32" s="86">
        <v>0</v>
      </c>
      <c r="CV32" s="26">
        <v>0</v>
      </c>
      <c r="CW32" s="36">
        <f t="shared" si="380"/>
        <v>23559.239999999991</v>
      </c>
      <c r="CX32" s="35">
        <v>0</v>
      </c>
      <c r="CY32" s="35">
        <v>0</v>
      </c>
      <c r="CZ32" s="35">
        <v>0</v>
      </c>
      <c r="DA32" s="35">
        <v>0</v>
      </c>
      <c r="DB32" s="32">
        <f t="shared" si="288"/>
        <v>23559.239999999991</v>
      </c>
      <c r="DC32" s="86">
        <v>0</v>
      </c>
      <c r="DD32" s="26">
        <v>0</v>
      </c>
      <c r="DE32" s="36">
        <f t="shared" si="381"/>
        <v>23559.239999999991</v>
      </c>
      <c r="DF32" s="35">
        <v>0</v>
      </c>
      <c r="DG32" s="35">
        <v>0</v>
      </c>
      <c r="DH32" s="35">
        <v>0</v>
      </c>
      <c r="DI32" s="35">
        <v>0</v>
      </c>
      <c r="DJ32" s="32">
        <f t="shared" si="290"/>
        <v>23559.239999999991</v>
      </c>
      <c r="DK32" s="86">
        <v>341.11</v>
      </c>
      <c r="DL32" s="35">
        <v>0</v>
      </c>
      <c r="DM32" s="36">
        <f t="shared" si="382"/>
        <v>23218.12999999999</v>
      </c>
      <c r="DN32" s="35">
        <v>0</v>
      </c>
      <c r="DO32" s="35">
        <v>0</v>
      </c>
      <c r="DP32" s="35">
        <v>0</v>
      </c>
      <c r="DQ32" s="35">
        <v>0</v>
      </c>
      <c r="DR32" s="32">
        <f t="shared" si="292"/>
        <v>23218.12999999999</v>
      </c>
      <c r="DS32" s="86">
        <v>0</v>
      </c>
      <c r="DT32" s="35">
        <v>0</v>
      </c>
      <c r="DU32" s="36">
        <f t="shared" si="383"/>
        <v>23218.12999999999</v>
      </c>
      <c r="DV32" s="35">
        <v>0</v>
      </c>
      <c r="DW32" s="35">
        <v>0</v>
      </c>
      <c r="DX32" s="35">
        <v>0</v>
      </c>
      <c r="DY32" s="35">
        <v>0</v>
      </c>
      <c r="DZ32" s="32">
        <f t="shared" si="294"/>
        <v>23218.12999999999</v>
      </c>
      <c r="EA32" s="86">
        <v>0</v>
      </c>
      <c r="EB32" s="35">
        <v>0</v>
      </c>
      <c r="EC32" s="36">
        <f t="shared" si="384"/>
        <v>23218.12999999999</v>
      </c>
      <c r="ED32" s="35">
        <v>0</v>
      </c>
      <c r="EE32" s="35">
        <v>0</v>
      </c>
      <c r="EF32" s="35">
        <v>0</v>
      </c>
      <c r="EG32" s="35">
        <v>0</v>
      </c>
      <c r="EH32" s="32">
        <f t="shared" si="296"/>
        <v>23218.12999999999</v>
      </c>
      <c r="EI32" s="86">
        <v>0</v>
      </c>
      <c r="EJ32" s="35">
        <v>0</v>
      </c>
      <c r="EK32" s="36">
        <f t="shared" si="385"/>
        <v>23218.12999999999</v>
      </c>
      <c r="EL32" s="35">
        <v>0</v>
      </c>
      <c r="EM32" s="35">
        <v>0</v>
      </c>
      <c r="EN32" s="35">
        <v>0</v>
      </c>
      <c r="EO32" s="35">
        <v>0</v>
      </c>
      <c r="EP32" s="32">
        <f t="shared" si="298"/>
        <v>23218.12999999999</v>
      </c>
      <c r="EQ32" s="86">
        <v>0</v>
      </c>
      <c r="ER32" s="35">
        <v>0</v>
      </c>
      <c r="ES32" s="36">
        <f t="shared" si="386"/>
        <v>23218.12999999999</v>
      </c>
      <c r="ET32" s="35">
        <v>0</v>
      </c>
      <c r="EU32" s="35">
        <v>0</v>
      </c>
      <c r="EV32" s="35">
        <v>0</v>
      </c>
      <c r="EW32" s="35">
        <v>0</v>
      </c>
      <c r="EX32" s="32">
        <f t="shared" si="300"/>
        <v>23218.12999999999</v>
      </c>
      <c r="EY32" s="86">
        <v>0</v>
      </c>
      <c r="EZ32" s="35">
        <v>0</v>
      </c>
      <c r="FA32" s="36">
        <f t="shared" si="387"/>
        <v>23218.12999999999</v>
      </c>
      <c r="FB32" s="35">
        <v>0</v>
      </c>
      <c r="FC32" s="35">
        <v>0</v>
      </c>
      <c r="FD32" s="35">
        <v>0</v>
      </c>
      <c r="FE32" s="35">
        <v>0</v>
      </c>
      <c r="FF32" s="32">
        <f t="shared" si="302"/>
        <v>23218.12999999999</v>
      </c>
      <c r="FG32" s="86">
        <v>0</v>
      </c>
      <c r="FH32" s="35">
        <v>0</v>
      </c>
      <c r="FI32" s="36">
        <f t="shared" si="388"/>
        <v>23218.12999999999</v>
      </c>
      <c r="FJ32" s="35">
        <v>0</v>
      </c>
      <c r="FK32" s="35">
        <v>0</v>
      </c>
      <c r="FL32" s="35">
        <v>0</v>
      </c>
      <c r="FM32" s="35">
        <v>0</v>
      </c>
      <c r="FN32" s="32">
        <f t="shared" si="304"/>
        <v>23218.12999999999</v>
      </c>
      <c r="FO32" s="86">
        <v>0</v>
      </c>
      <c r="FP32" s="35">
        <v>0</v>
      </c>
      <c r="FQ32" s="36">
        <f t="shared" si="389"/>
        <v>23218.12999999999</v>
      </c>
      <c r="FR32" s="35">
        <v>0</v>
      </c>
      <c r="FS32" s="35">
        <v>0</v>
      </c>
      <c r="FT32" s="35">
        <v>0</v>
      </c>
      <c r="FU32" s="35">
        <v>0</v>
      </c>
      <c r="FV32" s="32">
        <f t="shared" si="306"/>
        <v>23218.12999999999</v>
      </c>
      <c r="FW32" s="86">
        <v>11</v>
      </c>
      <c r="FX32" s="35">
        <v>0</v>
      </c>
      <c r="FY32" s="36">
        <f t="shared" si="390"/>
        <v>23207.12999999999</v>
      </c>
      <c r="FZ32" s="35">
        <v>0</v>
      </c>
      <c r="GA32" s="35">
        <v>0</v>
      </c>
      <c r="GB32" s="35">
        <v>0</v>
      </c>
      <c r="GC32" s="35">
        <v>0</v>
      </c>
      <c r="GD32" s="32">
        <f t="shared" si="308"/>
        <v>23207.12999999999</v>
      </c>
      <c r="GE32" s="35">
        <v>0</v>
      </c>
      <c r="GF32" s="35">
        <v>0</v>
      </c>
      <c r="GG32" s="36">
        <f t="shared" si="391"/>
        <v>23207.12999999999</v>
      </c>
      <c r="GH32" s="35">
        <v>0</v>
      </c>
      <c r="GI32" s="35">
        <v>0</v>
      </c>
      <c r="GJ32" s="35">
        <v>0</v>
      </c>
      <c r="GK32" s="35">
        <v>0</v>
      </c>
      <c r="GL32" s="32">
        <f t="shared" si="310"/>
        <v>23207.12999999999</v>
      </c>
      <c r="GM32" s="35">
        <v>0</v>
      </c>
      <c r="GN32" s="35">
        <v>0</v>
      </c>
      <c r="GO32" s="36">
        <f t="shared" si="392"/>
        <v>23207.12999999999</v>
      </c>
      <c r="GP32" s="35">
        <v>0</v>
      </c>
      <c r="GQ32" s="35">
        <v>0</v>
      </c>
      <c r="GR32" s="35">
        <v>0</v>
      </c>
      <c r="GS32" s="35">
        <v>0</v>
      </c>
      <c r="GT32" s="32">
        <f t="shared" si="312"/>
        <v>23207.12999999999</v>
      </c>
      <c r="GU32" s="35">
        <v>0</v>
      </c>
      <c r="GV32" s="35">
        <v>0</v>
      </c>
      <c r="GW32" s="36">
        <f t="shared" si="393"/>
        <v>23207.12999999999</v>
      </c>
      <c r="GX32" s="35">
        <v>0</v>
      </c>
      <c r="GY32" s="35">
        <v>0</v>
      </c>
      <c r="GZ32" s="35">
        <v>0</v>
      </c>
      <c r="HA32" s="35">
        <v>0</v>
      </c>
      <c r="HB32" s="32">
        <f t="shared" si="314"/>
        <v>23207.12999999999</v>
      </c>
      <c r="HC32" s="35">
        <v>35</v>
      </c>
      <c r="HD32" s="35">
        <v>0</v>
      </c>
      <c r="HE32" s="36">
        <f t="shared" si="394"/>
        <v>23172.12999999999</v>
      </c>
      <c r="HF32" s="35">
        <v>0</v>
      </c>
      <c r="HG32" s="35">
        <v>0</v>
      </c>
      <c r="HH32" s="35">
        <v>0</v>
      </c>
      <c r="HI32" s="35">
        <v>0</v>
      </c>
      <c r="HJ32" s="32">
        <f t="shared" si="316"/>
        <v>23172.12999999999</v>
      </c>
      <c r="HK32" s="35">
        <v>0</v>
      </c>
      <c r="HL32" s="35">
        <v>0</v>
      </c>
      <c r="HM32" s="36">
        <f t="shared" si="395"/>
        <v>23172.12999999999</v>
      </c>
      <c r="HN32" s="35">
        <v>0</v>
      </c>
      <c r="HO32" s="35">
        <v>0</v>
      </c>
      <c r="HP32" s="35">
        <v>0</v>
      </c>
      <c r="HQ32" s="35">
        <v>0</v>
      </c>
      <c r="HR32" s="32">
        <f t="shared" si="318"/>
        <v>23172.12999999999</v>
      </c>
      <c r="HS32" s="35">
        <v>0</v>
      </c>
      <c r="HT32" s="35">
        <v>0</v>
      </c>
      <c r="HU32" s="36">
        <f t="shared" si="396"/>
        <v>23172.12999999999</v>
      </c>
      <c r="HV32" s="35">
        <v>0</v>
      </c>
      <c r="HW32" s="35">
        <v>0</v>
      </c>
      <c r="HX32" s="35">
        <v>0</v>
      </c>
      <c r="HY32" s="35">
        <v>0</v>
      </c>
      <c r="HZ32" s="32">
        <f t="shared" si="320"/>
        <v>23172.12999999999</v>
      </c>
      <c r="IA32" s="35">
        <v>0</v>
      </c>
      <c r="IB32" s="35">
        <v>0</v>
      </c>
      <c r="IC32" s="36">
        <f t="shared" si="397"/>
        <v>23172.12999999999</v>
      </c>
      <c r="ID32" s="35">
        <v>0</v>
      </c>
      <c r="IE32" s="35">
        <v>0</v>
      </c>
      <c r="IF32" s="35">
        <v>0</v>
      </c>
      <c r="IG32" s="35">
        <v>0</v>
      </c>
      <c r="IH32" s="32">
        <f t="shared" si="322"/>
        <v>23172.12999999999</v>
      </c>
      <c r="II32" s="35">
        <v>0</v>
      </c>
      <c r="IJ32" s="35">
        <v>0</v>
      </c>
      <c r="IK32" s="36">
        <f t="shared" si="398"/>
        <v>23172.12999999999</v>
      </c>
      <c r="IL32" s="35">
        <v>0</v>
      </c>
      <c r="IM32" s="35">
        <v>0</v>
      </c>
      <c r="IN32" s="35">
        <v>0</v>
      </c>
      <c r="IO32" s="35">
        <v>0</v>
      </c>
      <c r="IP32" s="32">
        <f t="shared" si="324"/>
        <v>23172.12999999999</v>
      </c>
      <c r="IQ32" s="35">
        <v>12277.33</v>
      </c>
      <c r="IR32" s="35">
        <v>0</v>
      </c>
      <c r="IS32" s="36">
        <f t="shared" si="399"/>
        <v>10894.79999999999</v>
      </c>
      <c r="IT32" s="35">
        <v>0</v>
      </c>
      <c r="IU32" s="35">
        <v>0</v>
      </c>
      <c r="IV32" s="35">
        <v>0</v>
      </c>
      <c r="IW32" s="35">
        <v>0</v>
      </c>
      <c r="IX32" s="32">
        <f t="shared" si="326"/>
        <v>10894.79999999999</v>
      </c>
      <c r="IY32" s="35">
        <v>0</v>
      </c>
      <c r="IZ32" s="35">
        <v>0</v>
      </c>
      <c r="JA32" s="36">
        <f t="shared" si="400"/>
        <v>10894.79999999999</v>
      </c>
      <c r="JB32" s="35">
        <v>0</v>
      </c>
      <c r="JC32" s="35">
        <v>0</v>
      </c>
      <c r="JD32" s="35">
        <v>0</v>
      </c>
      <c r="JE32" s="35">
        <v>0</v>
      </c>
      <c r="JF32" s="32">
        <f t="shared" si="328"/>
        <v>10894.79999999999</v>
      </c>
      <c r="JG32" s="35">
        <v>0</v>
      </c>
      <c r="JH32" s="35">
        <v>0</v>
      </c>
      <c r="JI32" s="36">
        <f t="shared" si="401"/>
        <v>10894.79999999999</v>
      </c>
      <c r="JJ32" s="35">
        <v>0</v>
      </c>
      <c r="JK32" s="35">
        <v>0</v>
      </c>
      <c r="JL32" s="35">
        <v>0</v>
      </c>
      <c r="JM32" s="35">
        <v>0</v>
      </c>
      <c r="JN32" s="32">
        <f t="shared" si="330"/>
        <v>10894.79999999999</v>
      </c>
      <c r="JO32" s="35">
        <v>0</v>
      </c>
      <c r="JP32" s="35">
        <v>0</v>
      </c>
      <c r="JQ32" s="36">
        <f t="shared" si="402"/>
        <v>10894.79999999999</v>
      </c>
      <c r="JR32" s="35">
        <v>0</v>
      </c>
      <c r="JS32" s="35">
        <v>0</v>
      </c>
      <c r="JT32" s="35">
        <v>0</v>
      </c>
      <c r="JU32" s="35">
        <v>0</v>
      </c>
      <c r="JV32" s="32">
        <f t="shared" si="332"/>
        <v>10894.79999999999</v>
      </c>
      <c r="JW32" s="35">
        <v>4731.6899999999996</v>
      </c>
      <c r="JX32" s="35">
        <v>0</v>
      </c>
      <c r="JY32" s="36">
        <f t="shared" si="403"/>
        <v>6163.1099999999906</v>
      </c>
      <c r="JZ32" s="35">
        <v>0</v>
      </c>
      <c r="KA32" s="35">
        <v>0</v>
      </c>
      <c r="KB32" s="35">
        <v>0</v>
      </c>
      <c r="KC32" s="35">
        <v>0</v>
      </c>
      <c r="KD32" s="32">
        <f t="shared" si="334"/>
        <v>6163.1099999999906</v>
      </c>
      <c r="KE32" s="35">
        <v>0</v>
      </c>
      <c r="KF32" s="35">
        <v>0</v>
      </c>
      <c r="KG32" s="36">
        <f t="shared" si="404"/>
        <v>6163.1099999999906</v>
      </c>
      <c r="KH32" s="35">
        <v>0</v>
      </c>
      <c r="KI32" s="35">
        <v>0</v>
      </c>
      <c r="KJ32" s="35">
        <v>0</v>
      </c>
      <c r="KK32" s="35">
        <v>0</v>
      </c>
      <c r="KL32" s="32">
        <f t="shared" si="336"/>
        <v>6163.1099999999906</v>
      </c>
      <c r="KM32" s="35">
        <v>0</v>
      </c>
      <c r="KN32" s="35">
        <v>0</v>
      </c>
      <c r="KO32" s="36">
        <f t="shared" si="405"/>
        <v>6163.1099999999906</v>
      </c>
      <c r="KP32" s="35">
        <v>0</v>
      </c>
      <c r="KQ32" s="35">
        <v>0</v>
      </c>
      <c r="KR32" s="35">
        <v>0</v>
      </c>
      <c r="KS32" s="35">
        <v>0</v>
      </c>
      <c r="KT32" s="32">
        <f t="shared" si="338"/>
        <v>6163.1099999999906</v>
      </c>
      <c r="KU32" s="35">
        <v>0</v>
      </c>
      <c r="KV32" s="35">
        <v>0</v>
      </c>
      <c r="KW32" s="36">
        <f t="shared" si="406"/>
        <v>6163.1099999999906</v>
      </c>
      <c r="KX32" s="35">
        <v>0</v>
      </c>
      <c r="KY32" s="35">
        <v>0</v>
      </c>
      <c r="KZ32" s="35">
        <v>0</v>
      </c>
      <c r="LA32" s="35">
        <v>0</v>
      </c>
      <c r="LB32" s="32">
        <f t="shared" si="340"/>
        <v>6163.1099999999906</v>
      </c>
      <c r="LC32" s="35">
        <v>0</v>
      </c>
      <c r="LD32" s="35">
        <v>0</v>
      </c>
      <c r="LE32" s="36">
        <f t="shared" si="407"/>
        <v>6163.1099999999906</v>
      </c>
      <c r="LF32" s="35">
        <v>0</v>
      </c>
      <c r="LG32" s="35">
        <v>0</v>
      </c>
      <c r="LH32" s="35">
        <v>0</v>
      </c>
      <c r="LI32" s="35">
        <v>0</v>
      </c>
      <c r="LJ32" s="32">
        <f t="shared" si="342"/>
        <v>6163.1099999999906</v>
      </c>
      <c r="LK32" s="35">
        <v>0</v>
      </c>
      <c r="LL32" s="35">
        <v>0</v>
      </c>
      <c r="LM32" s="36">
        <f t="shared" si="408"/>
        <v>6163.1099999999906</v>
      </c>
      <c r="LN32" s="35">
        <v>0</v>
      </c>
      <c r="LO32" s="35">
        <v>0</v>
      </c>
      <c r="LP32" s="35">
        <v>0</v>
      </c>
      <c r="LQ32" s="35">
        <v>0</v>
      </c>
      <c r="LR32" s="32">
        <f t="shared" si="344"/>
        <v>6163.1099999999906</v>
      </c>
      <c r="LS32" s="35">
        <v>0</v>
      </c>
      <c r="LT32" s="35">
        <v>0</v>
      </c>
      <c r="LU32" s="36">
        <f t="shared" si="409"/>
        <v>6163.1099999999906</v>
      </c>
      <c r="LV32" s="35">
        <v>0</v>
      </c>
      <c r="LW32" s="35">
        <v>0</v>
      </c>
      <c r="LX32" s="35">
        <v>0</v>
      </c>
      <c r="LY32" s="35">
        <v>0</v>
      </c>
      <c r="LZ32" s="32">
        <f t="shared" si="346"/>
        <v>6163.1099999999906</v>
      </c>
      <c r="MA32" s="35">
        <v>0</v>
      </c>
      <c r="MB32" s="35">
        <v>0</v>
      </c>
      <c r="MC32" s="36">
        <f t="shared" si="410"/>
        <v>6163.1099999999906</v>
      </c>
      <c r="MD32" s="35">
        <v>0</v>
      </c>
      <c r="ME32" s="35">
        <v>0</v>
      </c>
      <c r="MF32" s="35">
        <v>0</v>
      </c>
      <c r="MG32" s="35">
        <v>0</v>
      </c>
      <c r="MH32" s="32">
        <f t="shared" si="348"/>
        <v>6163.1099999999906</v>
      </c>
      <c r="MI32" s="35">
        <v>11</v>
      </c>
      <c r="MJ32" s="35">
        <v>0</v>
      </c>
      <c r="MK32" s="36">
        <f t="shared" si="411"/>
        <v>6152.1099999999906</v>
      </c>
      <c r="ML32" s="35">
        <v>0</v>
      </c>
      <c r="MM32" s="35">
        <v>0</v>
      </c>
      <c r="MN32" s="35">
        <v>0</v>
      </c>
      <c r="MO32" s="35">
        <v>0</v>
      </c>
      <c r="MP32" s="32">
        <f t="shared" si="350"/>
        <v>6152.1099999999906</v>
      </c>
      <c r="MQ32" s="35">
        <v>0</v>
      </c>
      <c r="MR32" s="35">
        <v>0</v>
      </c>
      <c r="MS32" s="36">
        <f t="shared" si="412"/>
        <v>6152.1099999999906</v>
      </c>
      <c r="MT32" s="35">
        <v>0</v>
      </c>
      <c r="MU32" s="35">
        <v>0</v>
      </c>
      <c r="MV32" s="35">
        <v>0</v>
      </c>
      <c r="MW32" s="35">
        <v>0</v>
      </c>
      <c r="MX32" s="32">
        <f t="shared" si="413"/>
        <v>6152.1099999999906</v>
      </c>
      <c r="MY32" s="35">
        <v>0</v>
      </c>
      <c r="MZ32" s="35">
        <v>0</v>
      </c>
      <c r="NA32" s="36">
        <f t="shared" si="414"/>
        <v>6152.1099999999906</v>
      </c>
      <c r="NB32" s="35">
        <v>0</v>
      </c>
      <c r="NC32" s="35">
        <v>0</v>
      </c>
      <c r="ND32" s="35">
        <v>0</v>
      </c>
      <c r="NE32" s="35">
        <v>0</v>
      </c>
      <c r="NF32" s="32">
        <f t="shared" si="415"/>
        <v>6152.1099999999906</v>
      </c>
      <c r="NG32" s="35">
        <v>0</v>
      </c>
      <c r="NH32" s="35">
        <v>0</v>
      </c>
      <c r="NI32" s="36">
        <f t="shared" si="416"/>
        <v>6152.1099999999906</v>
      </c>
      <c r="NJ32" s="35">
        <v>0</v>
      </c>
      <c r="NK32" s="35">
        <v>0</v>
      </c>
      <c r="NL32" s="35">
        <v>0</v>
      </c>
      <c r="NM32" s="35">
        <v>0</v>
      </c>
      <c r="NN32" s="32">
        <f t="shared" si="417"/>
        <v>6152.1099999999906</v>
      </c>
      <c r="NO32" s="35">
        <v>35</v>
      </c>
      <c r="NP32" s="35">
        <v>0</v>
      </c>
      <c r="NQ32" s="36">
        <f t="shared" si="418"/>
        <v>6117.1099999999906</v>
      </c>
      <c r="NR32" s="35">
        <v>0</v>
      </c>
      <c r="NS32" s="35">
        <v>0</v>
      </c>
      <c r="NT32" s="35">
        <v>0</v>
      </c>
      <c r="NU32" s="35">
        <v>0</v>
      </c>
      <c r="NV32" s="32">
        <f t="shared" si="419"/>
        <v>6117.1099999999906</v>
      </c>
      <c r="NW32" s="35">
        <v>0</v>
      </c>
      <c r="NX32" s="35">
        <v>0</v>
      </c>
      <c r="NY32" s="36">
        <f t="shared" si="420"/>
        <v>6117.1099999999906</v>
      </c>
      <c r="NZ32" s="35">
        <v>0</v>
      </c>
      <c r="OA32" s="35">
        <v>0</v>
      </c>
      <c r="OB32" s="35">
        <v>0</v>
      </c>
      <c r="OC32" s="35">
        <v>0</v>
      </c>
      <c r="OD32" s="32">
        <f t="shared" si="421"/>
        <v>6117.1099999999906</v>
      </c>
      <c r="OE32" s="35">
        <v>0</v>
      </c>
      <c r="OF32" s="35">
        <v>0</v>
      </c>
      <c r="OG32" s="36">
        <f t="shared" si="422"/>
        <v>6117.1099999999906</v>
      </c>
      <c r="OH32" s="35">
        <v>0</v>
      </c>
      <c r="OI32" s="35">
        <v>0</v>
      </c>
      <c r="OJ32" s="35">
        <v>0</v>
      </c>
      <c r="OK32" s="35">
        <v>0</v>
      </c>
      <c r="OL32" s="32">
        <f t="shared" si="423"/>
        <v>6117.1099999999906</v>
      </c>
      <c r="OM32" s="35">
        <v>0</v>
      </c>
      <c r="ON32" s="35">
        <v>0</v>
      </c>
      <c r="OO32" s="36">
        <f t="shared" si="424"/>
        <v>6117.1099999999906</v>
      </c>
      <c r="OP32" s="35">
        <v>0</v>
      </c>
      <c r="OQ32" s="35">
        <v>0</v>
      </c>
      <c r="OR32" s="35">
        <v>0</v>
      </c>
      <c r="OS32" s="35">
        <v>0</v>
      </c>
      <c r="OT32" s="32">
        <f t="shared" si="425"/>
        <v>6117.1099999999906</v>
      </c>
      <c r="OU32" s="35">
        <v>0</v>
      </c>
      <c r="OV32" s="35">
        <v>0</v>
      </c>
      <c r="OW32" s="36">
        <f t="shared" si="426"/>
        <v>6117.1099999999906</v>
      </c>
      <c r="OX32" s="35">
        <v>0</v>
      </c>
      <c r="OY32" s="35">
        <v>0</v>
      </c>
      <c r="OZ32" s="35">
        <v>0</v>
      </c>
      <c r="PA32" s="35">
        <v>0</v>
      </c>
      <c r="PB32" s="32">
        <f t="shared" si="427"/>
        <v>6117.1099999999906</v>
      </c>
      <c r="PC32" s="35">
        <v>0</v>
      </c>
      <c r="PD32" s="35">
        <v>0</v>
      </c>
      <c r="PE32" s="36">
        <f t="shared" si="428"/>
        <v>6117.1099999999906</v>
      </c>
      <c r="PF32" s="35">
        <v>0</v>
      </c>
      <c r="PG32" s="35">
        <v>0</v>
      </c>
      <c r="PH32" s="35">
        <v>0</v>
      </c>
      <c r="PI32" s="35">
        <v>15000</v>
      </c>
      <c r="PJ32" s="32">
        <f t="shared" si="429"/>
        <v>21117.10999999999</v>
      </c>
    </row>
    <row r="33" spans="1:426" s="96" customFormat="1" ht="24" customHeight="1" x14ac:dyDescent="0.25">
      <c r="A33" s="20" t="s">
        <v>511</v>
      </c>
      <c r="B33" s="109" t="s">
        <v>92</v>
      </c>
      <c r="C33" s="36">
        <v>0</v>
      </c>
      <c r="D33" s="36">
        <v>0</v>
      </c>
      <c r="E33" s="36">
        <v>0</v>
      </c>
      <c r="F33" s="35">
        <v>0</v>
      </c>
      <c r="G33" s="35">
        <v>0</v>
      </c>
      <c r="H33" s="35">
        <v>0</v>
      </c>
      <c r="I33" s="35">
        <v>0</v>
      </c>
      <c r="J33" s="32">
        <f t="shared" si="264"/>
        <v>0</v>
      </c>
      <c r="K33" s="36">
        <v>0</v>
      </c>
      <c r="L33" s="36">
        <v>0</v>
      </c>
      <c r="M33" s="36">
        <f t="shared" si="369"/>
        <v>0</v>
      </c>
      <c r="N33" s="35">
        <v>0</v>
      </c>
      <c r="O33" s="35">
        <v>0</v>
      </c>
      <c r="P33" s="35">
        <v>0</v>
      </c>
      <c r="Q33" s="35">
        <v>0</v>
      </c>
      <c r="R33" s="32">
        <f t="shared" si="266"/>
        <v>0</v>
      </c>
      <c r="S33" s="36">
        <v>0</v>
      </c>
      <c r="T33" s="36">
        <v>0</v>
      </c>
      <c r="U33" s="36">
        <f t="shared" si="370"/>
        <v>0</v>
      </c>
      <c r="V33" s="35">
        <v>0</v>
      </c>
      <c r="W33" s="35">
        <v>0</v>
      </c>
      <c r="X33" s="35">
        <v>0</v>
      </c>
      <c r="Y33" s="35">
        <v>0</v>
      </c>
      <c r="Z33" s="32">
        <f t="shared" si="268"/>
        <v>0</v>
      </c>
      <c r="AA33" s="36">
        <v>0</v>
      </c>
      <c r="AB33" s="36">
        <v>0</v>
      </c>
      <c r="AC33" s="36">
        <f t="shared" si="371"/>
        <v>0</v>
      </c>
      <c r="AD33" s="35">
        <v>0</v>
      </c>
      <c r="AE33" s="35">
        <v>0</v>
      </c>
      <c r="AF33" s="35">
        <v>0</v>
      </c>
      <c r="AG33" s="35">
        <v>0</v>
      </c>
      <c r="AH33" s="32">
        <f t="shared" si="270"/>
        <v>0</v>
      </c>
      <c r="AI33" s="36">
        <v>0</v>
      </c>
      <c r="AJ33" s="36">
        <v>0</v>
      </c>
      <c r="AK33" s="36">
        <f t="shared" si="372"/>
        <v>0</v>
      </c>
      <c r="AL33" s="35">
        <v>0</v>
      </c>
      <c r="AM33" s="35">
        <v>0</v>
      </c>
      <c r="AN33" s="35">
        <v>0</v>
      </c>
      <c r="AO33" s="35">
        <v>0</v>
      </c>
      <c r="AP33" s="32">
        <f t="shared" si="272"/>
        <v>0</v>
      </c>
      <c r="AQ33" s="36">
        <v>0</v>
      </c>
      <c r="AR33" s="36">
        <v>0</v>
      </c>
      <c r="AS33" s="36">
        <f t="shared" si="373"/>
        <v>0</v>
      </c>
      <c r="AT33" s="35">
        <v>0</v>
      </c>
      <c r="AU33" s="35">
        <v>0</v>
      </c>
      <c r="AV33" s="35">
        <v>0</v>
      </c>
      <c r="AW33" s="35">
        <v>0</v>
      </c>
      <c r="AX33" s="32">
        <f t="shared" si="274"/>
        <v>0</v>
      </c>
      <c r="AY33" s="36">
        <v>0</v>
      </c>
      <c r="AZ33" s="36">
        <v>0</v>
      </c>
      <c r="BA33" s="36">
        <f t="shared" si="374"/>
        <v>0</v>
      </c>
      <c r="BB33" s="35">
        <v>0</v>
      </c>
      <c r="BC33" s="35">
        <v>0</v>
      </c>
      <c r="BD33" s="35">
        <v>0</v>
      </c>
      <c r="BE33" s="35">
        <v>0</v>
      </c>
      <c r="BF33" s="32">
        <f t="shared" si="276"/>
        <v>0</v>
      </c>
      <c r="BG33" s="36">
        <v>0</v>
      </c>
      <c r="BH33" s="36">
        <v>0</v>
      </c>
      <c r="BI33" s="36">
        <f t="shared" si="375"/>
        <v>0</v>
      </c>
      <c r="BJ33" s="35">
        <v>0</v>
      </c>
      <c r="BK33" s="35">
        <v>0</v>
      </c>
      <c r="BL33" s="35">
        <v>0</v>
      </c>
      <c r="BM33" s="35">
        <v>0</v>
      </c>
      <c r="BN33" s="32">
        <f t="shared" si="278"/>
        <v>0</v>
      </c>
      <c r="BO33" s="36">
        <v>0</v>
      </c>
      <c r="BP33" s="36">
        <v>0</v>
      </c>
      <c r="BQ33" s="36">
        <f t="shared" si="376"/>
        <v>0</v>
      </c>
      <c r="BR33" s="35">
        <v>0</v>
      </c>
      <c r="BS33" s="35">
        <v>0</v>
      </c>
      <c r="BT33" s="35">
        <v>0</v>
      </c>
      <c r="BU33" s="35">
        <v>0</v>
      </c>
      <c r="BV33" s="32">
        <f t="shared" si="280"/>
        <v>0</v>
      </c>
      <c r="BW33" s="36">
        <v>0</v>
      </c>
      <c r="BX33" s="36">
        <v>0</v>
      </c>
      <c r="BY33" s="36">
        <f t="shared" si="377"/>
        <v>0</v>
      </c>
      <c r="BZ33" s="35">
        <v>0</v>
      </c>
      <c r="CA33" s="35">
        <v>0</v>
      </c>
      <c r="CB33" s="35">
        <v>0</v>
      </c>
      <c r="CC33" s="35">
        <v>0</v>
      </c>
      <c r="CD33" s="32">
        <f t="shared" si="282"/>
        <v>0</v>
      </c>
      <c r="CE33" s="36">
        <v>0</v>
      </c>
      <c r="CF33" s="36">
        <v>0</v>
      </c>
      <c r="CG33" s="36">
        <f t="shared" si="378"/>
        <v>0</v>
      </c>
      <c r="CH33" s="35">
        <v>0</v>
      </c>
      <c r="CI33" s="35">
        <v>0</v>
      </c>
      <c r="CJ33" s="35">
        <v>0</v>
      </c>
      <c r="CK33" s="35">
        <v>0</v>
      </c>
      <c r="CL33" s="32">
        <f t="shared" si="284"/>
        <v>0</v>
      </c>
      <c r="CM33" s="36">
        <v>0</v>
      </c>
      <c r="CN33" s="36">
        <v>0</v>
      </c>
      <c r="CO33" s="36">
        <f t="shared" si="379"/>
        <v>0</v>
      </c>
      <c r="CP33" s="35">
        <v>0</v>
      </c>
      <c r="CQ33" s="35">
        <v>0</v>
      </c>
      <c r="CR33" s="35">
        <v>0</v>
      </c>
      <c r="CS33" s="35">
        <v>0</v>
      </c>
      <c r="CT33" s="32">
        <f t="shared" si="286"/>
        <v>0</v>
      </c>
      <c r="CU33" s="36">
        <v>0</v>
      </c>
      <c r="CV33" s="36">
        <v>0</v>
      </c>
      <c r="CW33" s="36">
        <f t="shared" si="380"/>
        <v>0</v>
      </c>
      <c r="CX33" s="35">
        <v>0</v>
      </c>
      <c r="CY33" s="35">
        <v>0</v>
      </c>
      <c r="CZ33" s="35">
        <v>0</v>
      </c>
      <c r="DA33" s="35">
        <v>0</v>
      </c>
      <c r="DB33" s="32">
        <f t="shared" si="288"/>
        <v>0</v>
      </c>
      <c r="DC33" s="36">
        <v>0</v>
      </c>
      <c r="DD33" s="36">
        <v>0</v>
      </c>
      <c r="DE33" s="36">
        <f t="shared" si="381"/>
        <v>0</v>
      </c>
      <c r="DF33" s="35">
        <v>0</v>
      </c>
      <c r="DG33" s="35">
        <v>0</v>
      </c>
      <c r="DH33" s="35">
        <v>0</v>
      </c>
      <c r="DI33" s="35">
        <v>0</v>
      </c>
      <c r="DJ33" s="32">
        <f t="shared" si="290"/>
        <v>0</v>
      </c>
      <c r="DK33" s="36">
        <v>0</v>
      </c>
      <c r="DL33" s="36">
        <v>0</v>
      </c>
      <c r="DM33" s="36">
        <f t="shared" si="382"/>
        <v>0</v>
      </c>
      <c r="DN33" s="35">
        <v>0</v>
      </c>
      <c r="DO33" s="35">
        <v>0</v>
      </c>
      <c r="DP33" s="35">
        <v>0</v>
      </c>
      <c r="DQ33" s="35">
        <v>0</v>
      </c>
      <c r="DR33" s="32">
        <f t="shared" si="292"/>
        <v>0</v>
      </c>
      <c r="DS33" s="36">
        <v>0</v>
      </c>
      <c r="DT33" s="36">
        <v>0</v>
      </c>
      <c r="DU33" s="36">
        <f t="shared" si="383"/>
        <v>0</v>
      </c>
      <c r="DV33" s="35">
        <v>0</v>
      </c>
      <c r="DW33" s="35">
        <v>0</v>
      </c>
      <c r="DX33" s="35">
        <v>0</v>
      </c>
      <c r="DY33" s="35">
        <v>0</v>
      </c>
      <c r="DZ33" s="32">
        <f t="shared" si="294"/>
        <v>0</v>
      </c>
      <c r="EA33" s="36">
        <v>0</v>
      </c>
      <c r="EB33" s="36">
        <v>0</v>
      </c>
      <c r="EC33" s="36">
        <f t="shared" si="384"/>
        <v>0</v>
      </c>
      <c r="ED33" s="35">
        <v>0</v>
      </c>
      <c r="EE33" s="35">
        <v>0</v>
      </c>
      <c r="EF33" s="35">
        <v>0</v>
      </c>
      <c r="EG33" s="35">
        <v>0</v>
      </c>
      <c r="EH33" s="32">
        <f t="shared" si="296"/>
        <v>0</v>
      </c>
      <c r="EI33" s="36">
        <v>0</v>
      </c>
      <c r="EJ33" s="36">
        <v>0</v>
      </c>
      <c r="EK33" s="36">
        <f t="shared" si="385"/>
        <v>0</v>
      </c>
      <c r="EL33" s="35">
        <v>0</v>
      </c>
      <c r="EM33" s="35">
        <v>0</v>
      </c>
      <c r="EN33" s="35">
        <v>0</v>
      </c>
      <c r="EO33" s="35">
        <v>0</v>
      </c>
      <c r="EP33" s="32">
        <f t="shared" si="298"/>
        <v>0</v>
      </c>
      <c r="EQ33" s="36">
        <v>0</v>
      </c>
      <c r="ER33" s="36">
        <v>0</v>
      </c>
      <c r="ES33" s="36">
        <f t="shared" si="386"/>
        <v>0</v>
      </c>
      <c r="ET33" s="35">
        <v>0</v>
      </c>
      <c r="EU33" s="35">
        <v>0</v>
      </c>
      <c r="EV33" s="35">
        <v>0</v>
      </c>
      <c r="EW33" s="35">
        <v>0</v>
      </c>
      <c r="EX33" s="32">
        <f t="shared" si="300"/>
        <v>0</v>
      </c>
      <c r="EY33" s="36">
        <v>0</v>
      </c>
      <c r="EZ33" s="36">
        <v>0</v>
      </c>
      <c r="FA33" s="36">
        <f t="shared" si="387"/>
        <v>0</v>
      </c>
      <c r="FB33" s="35">
        <v>0</v>
      </c>
      <c r="FC33" s="35">
        <v>0</v>
      </c>
      <c r="FD33" s="35">
        <v>0</v>
      </c>
      <c r="FE33" s="35">
        <v>0</v>
      </c>
      <c r="FF33" s="32">
        <f t="shared" si="302"/>
        <v>0</v>
      </c>
      <c r="FG33" s="36">
        <v>0</v>
      </c>
      <c r="FH33" s="36">
        <v>0</v>
      </c>
      <c r="FI33" s="36">
        <f t="shared" si="388"/>
        <v>0</v>
      </c>
      <c r="FJ33" s="35">
        <v>0</v>
      </c>
      <c r="FK33" s="35">
        <v>0</v>
      </c>
      <c r="FL33" s="35">
        <v>0</v>
      </c>
      <c r="FM33" s="35">
        <v>0</v>
      </c>
      <c r="FN33" s="32">
        <f t="shared" si="304"/>
        <v>0</v>
      </c>
      <c r="FO33" s="36">
        <v>0</v>
      </c>
      <c r="FP33" s="36">
        <v>0</v>
      </c>
      <c r="FQ33" s="36">
        <f t="shared" si="389"/>
        <v>0</v>
      </c>
      <c r="FR33" s="35">
        <v>0</v>
      </c>
      <c r="FS33" s="35">
        <v>0</v>
      </c>
      <c r="FT33" s="35">
        <v>0</v>
      </c>
      <c r="FU33" s="35">
        <v>0</v>
      </c>
      <c r="FV33" s="32">
        <f t="shared" si="306"/>
        <v>0</v>
      </c>
      <c r="FW33" s="36">
        <v>0</v>
      </c>
      <c r="FX33" s="36">
        <v>0</v>
      </c>
      <c r="FY33" s="36">
        <f t="shared" si="390"/>
        <v>0</v>
      </c>
      <c r="FZ33" s="35">
        <v>0</v>
      </c>
      <c r="GA33" s="35">
        <v>0</v>
      </c>
      <c r="GB33" s="35">
        <v>0</v>
      </c>
      <c r="GC33" s="35">
        <v>0</v>
      </c>
      <c r="GD33" s="32">
        <f t="shared" si="308"/>
        <v>0</v>
      </c>
      <c r="GE33" s="35">
        <v>0</v>
      </c>
      <c r="GF33" s="35">
        <v>0</v>
      </c>
      <c r="GG33" s="36">
        <f t="shared" si="391"/>
        <v>0</v>
      </c>
      <c r="GH33" s="35">
        <v>0</v>
      </c>
      <c r="GI33" s="35">
        <v>0</v>
      </c>
      <c r="GJ33" s="35">
        <v>0</v>
      </c>
      <c r="GK33" s="35">
        <v>0</v>
      </c>
      <c r="GL33" s="32">
        <f t="shared" si="310"/>
        <v>0</v>
      </c>
      <c r="GM33" s="35">
        <v>0</v>
      </c>
      <c r="GN33" s="35">
        <v>0</v>
      </c>
      <c r="GO33" s="36">
        <f t="shared" si="392"/>
        <v>0</v>
      </c>
      <c r="GP33" s="35">
        <v>0</v>
      </c>
      <c r="GQ33" s="35">
        <v>0</v>
      </c>
      <c r="GR33" s="35">
        <v>0</v>
      </c>
      <c r="GS33" s="35">
        <v>0</v>
      </c>
      <c r="GT33" s="32">
        <f t="shared" si="312"/>
        <v>0</v>
      </c>
      <c r="GU33" s="35">
        <v>0</v>
      </c>
      <c r="GV33" s="35">
        <v>0</v>
      </c>
      <c r="GW33" s="36">
        <f t="shared" si="393"/>
        <v>0</v>
      </c>
      <c r="GX33" s="35">
        <v>0</v>
      </c>
      <c r="GY33" s="35">
        <v>0</v>
      </c>
      <c r="GZ33" s="35">
        <v>0</v>
      </c>
      <c r="HA33" s="35">
        <v>0</v>
      </c>
      <c r="HB33" s="32">
        <f t="shared" si="314"/>
        <v>0</v>
      </c>
      <c r="HC33" s="35">
        <v>0</v>
      </c>
      <c r="HD33" s="35">
        <v>0</v>
      </c>
      <c r="HE33" s="36">
        <f t="shared" si="394"/>
        <v>0</v>
      </c>
      <c r="HF33" s="35">
        <v>0</v>
      </c>
      <c r="HG33" s="35">
        <v>0</v>
      </c>
      <c r="HH33" s="35">
        <v>0</v>
      </c>
      <c r="HI33" s="35">
        <v>0</v>
      </c>
      <c r="HJ33" s="32">
        <f t="shared" si="316"/>
        <v>0</v>
      </c>
      <c r="HK33" s="35">
        <v>0</v>
      </c>
      <c r="HL33" s="35">
        <v>0</v>
      </c>
      <c r="HM33" s="36">
        <f t="shared" si="395"/>
        <v>0</v>
      </c>
      <c r="HN33" s="35">
        <v>0</v>
      </c>
      <c r="HO33" s="35">
        <v>0</v>
      </c>
      <c r="HP33" s="35">
        <v>0</v>
      </c>
      <c r="HQ33" s="35">
        <v>0</v>
      </c>
      <c r="HR33" s="32">
        <f t="shared" si="318"/>
        <v>0</v>
      </c>
      <c r="HS33" s="35">
        <v>0</v>
      </c>
      <c r="HT33" s="35">
        <v>0</v>
      </c>
      <c r="HU33" s="36">
        <f t="shared" si="396"/>
        <v>0</v>
      </c>
      <c r="HV33" s="35">
        <v>0</v>
      </c>
      <c r="HW33" s="35">
        <v>0</v>
      </c>
      <c r="HX33" s="35">
        <v>0</v>
      </c>
      <c r="HY33" s="35">
        <v>0</v>
      </c>
      <c r="HZ33" s="32">
        <f t="shared" si="320"/>
        <v>0</v>
      </c>
      <c r="IA33" s="35">
        <v>0</v>
      </c>
      <c r="IB33" s="35">
        <v>0</v>
      </c>
      <c r="IC33" s="36">
        <f t="shared" si="397"/>
        <v>0</v>
      </c>
      <c r="ID33" s="35">
        <v>0</v>
      </c>
      <c r="IE33" s="35">
        <v>0</v>
      </c>
      <c r="IF33" s="35">
        <v>0</v>
      </c>
      <c r="IG33" s="35">
        <v>0</v>
      </c>
      <c r="IH33" s="32">
        <f t="shared" si="322"/>
        <v>0</v>
      </c>
      <c r="II33" s="35">
        <v>0</v>
      </c>
      <c r="IJ33" s="35">
        <v>0</v>
      </c>
      <c r="IK33" s="36">
        <f t="shared" si="398"/>
        <v>0</v>
      </c>
      <c r="IL33" s="35">
        <v>0</v>
      </c>
      <c r="IM33" s="35">
        <v>0</v>
      </c>
      <c r="IN33" s="35">
        <v>0</v>
      </c>
      <c r="IO33" s="35">
        <v>0</v>
      </c>
      <c r="IP33" s="32">
        <f t="shared" si="324"/>
        <v>0</v>
      </c>
      <c r="IQ33" s="35">
        <v>0</v>
      </c>
      <c r="IR33" s="35">
        <v>0</v>
      </c>
      <c r="IS33" s="36">
        <f t="shared" si="399"/>
        <v>0</v>
      </c>
      <c r="IT33" s="35">
        <v>0</v>
      </c>
      <c r="IU33" s="35">
        <v>0</v>
      </c>
      <c r="IV33" s="35">
        <v>0</v>
      </c>
      <c r="IW33" s="35">
        <v>0</v>
      </c>
      <c r="IX33" s="32">
        <f t="shared" si="326"/>
        <v>0</v>
      </c>
      <c r="IY33" s="35">
        <v>0</v>
      </c>
      <c r="IZ33" s="35">
        <v>0</v>
      </c>
      <c r="JA33" s="36">
        <f t="shared" si="400"/>
        <v>0</v>
      </c>
      <c r="JB33" s="35">
        <v>0</v>
      </c>
      <c r="JC33" s="35">
        <v>0</v>
      </c>
      <c r="JD33" s="35">
        <v>0</v>
      </c>
      <c r="JE33" s="35">
        <v>0</v>
      </c>
      <c r="JF33" s="32">
        <f t="shared" si="328"/>
        <v>0</v>
      </c>
      <c r="JG33" s="35">
        <v>0</v>
      </c>
      <c r="JH33" s="35">
        <v>0</v>
      </c>
      <c r="JI33" s="36">
        <f t="shared" si="401"/>
        <v>0</v>
      </c>
      <c r="JJ33" s="35">
        <v>0</v>
      </c>
      <c r="JK33" s="35">
        <v>0</v>
      </c>
      <c r="JL33" s="35">
        <v>0</v>
      </c>
      <c r="JM33" s="35">
        <v>0</v>
      </c>
      <c r="JN33" s="32">
        <f t="shared" si="330"/>
        <v>0</v>
      </c>
      <c r="JO33" s="35">
        <v>0</v>
      </c>
      <c r="JP33" s="35">
        <v>0</v>
      </c>
      <c r="JQ33" s="36">
        <f t="shared" si="402"/>
        <v>0</v>
      </c>
      <c r="JR33" s="35">
        <v>0</v>
      </c>
      <c r="JS33" s="35">
        <v>0</v>
      </c>
      <c r="JT33" s="35">
        <v>0</v>
      </c>
      <c r="JU33" s="35">
        <v>0</v>
      </c>
      <c r="JV33" s="32">
        <f t="shared" si="332"/>
        <v>0</v>
      </c>
      <c r="JW33" s="35">
        <v>0</v>
      </c>
      <c r="JX33" s="35">
        <v>0</v>
      </c>
      <c r="JY33" s="36">
        <f t="shared" si="403"/>
        <v>0</v>
      </c>
      <c r="JZ33" s="35">
        <v>0</v>
      </c>
      <c r="KA33" s="35">
        <v>0</v>
      </c>
      <c r="KB33" s="35">
        <v>0</v>
      </c>
      <c r="KC33" s="35">
        <v>0</v>
      </c>
      <c r="KD33" s="32">
        <f t="shared" si="334"/>
        <v>0</v>
      </c>
      <c r="KE33" s="35">
        <v>0</v>
      </c>
      <c r="KF33" s="35">
        <v>0</v>
      </c>
      <c r="KG33" s="36">
        <f t="shared" si="404"/>
        <v>0</v>
      </c>
      <c r="KH33" s="35">
        <v>0</v>
      </c>
      <c r="KI33" s="35">
        <v>0</v>
      </c>
      <c r="KJ33" s="35">
        <v>0</v>
      </c>
      <c r="KK33" s="35">
        <v>0</v>
      </c>
      <c r="KL33" s="32">
        <f t="shared" si="336"/>
        <v>0</v>
      </c>
      <c r="KM33" s="35">
        <v>0</v>
      </c>
      <c r="KN33" s="35">
        <v>0</v>
      </c>
      <c r="KO33" s="36">
        <f t="shared" si="405"/>
        <v>0</v>
      </c>
      <c r="KP33" s="35">
        <v>0</v>
      </c>
      <c r="KQ33" s="35">
        <v>0</v>
      </c>
      <c r="KR33" s="35">
        <v>0</v>
      </c>
      <c r="KS33" s="35">
        <v>0</v>
      </c>
      <c r="KT33" s="32">
        <f t="shared" si="338"/>
        <v>0</v>
      </c>
      <c r="KU33" s="35">
        <v>0</v>
      </c>
      <c r="KV33" s="35">
        <v>0</v>
      </c>
      <c r="KW33" s="36">
        <f t="shared" si="406"/>
        <v>0</v>
      </c>
      <c r="KX33" s="35">
        <v>0</v>
      </c>
      <c r="KY33" s="35">
        <v>0</v>
      </c>
      <c r="KZ33" s="35">
        <v>0</v>
      </c>
      <c r="LA33" s="35">
        <v>0</v>
      </c>
      <c r="LB33" s="32">
        <f t="shared" si="340"/>
        <v>0</v>
      </c>
      <c r="LC33" s="35">
        <v>0</v>
      </c>
      <c r="LD33" s="35">
        <v>0</v>
      </c>
      <c r="LE33" s="36">
        <f t="shared" si="407"/>
        <v>0</v>
      </c>
      <c r="LF33" s="35">
        <v>0</v>
      </c>
      <c r="LG33" s="35">
        <v>0</v>
      </c>
      <c r="LH33" s="35">
        <v>0</v>
      </c>
      <c r="LI33" s="35">
        <v>0</v>
      </c>
      <c r="LJ33" s="32">
        <f t="shared" si="342"/>
        <v>0</v>
      </c>
      <c r="LK33" s="35">
        <v>0</v>
      </c>
      <c r="LL33" s="35">
        <v>0</v>
      </c>
      <c r="LM33" s="36">
        <f t="shared" si="408"/>
        <v>0</v>
      </c>
      <c r="LN33" s="35">
        <v>0</v>
      </c>
      <c r="LO33" s="35">
        <v>0</v>
      </c>
      <c r="LP33" s="35">
        <v>0</v>
      </c>
      <c r="LQ33" s="35">
        <v>0</v>
      </c>
      <c r="LR33" s="32">
        <f t="shared" si="344"/>
        <v>0</v>
      </c>
      <c r="LS33" s="35">
        <v>0</v>
      </c>
      <c r="LT33" s="35">
        <v>0</v>
      </c>
      <c r="LU33" s="36">
        <f t="shared" si="409"/>
        <v>0</v>
      </c>
      <c r="LV33" s="35">
        <v>0</v>
      </c>
      <c r="LW33" s="35">
        <v>0</v>
      </c>
      <c r="LX33" s="35">
        <v>0</v>
      </c>
      <c r="LY33" s="35">
        <v>0</v>
      </c>
      <c r="LZ33" s="32">
        <f t="shared" si="346"/>
        <v>0</v>
      </c>
      <c r="MA33" s="35">
        <v>0</v>
      </c>
      <c r="MB33" s="35">
        <v>0</v>
      </c>
      <c r="MC33" s="36">
        <f t="shared" si="410"/>
        <v>0</v>
      </c>
      <c r="MD33" s="35">
        <v>0</v>
      </c>
      <c r="ME33" s="35">
        <v>0</v>
      </c>
      <c r="MF33" s="35">
        <v>0</v>
      </c>
      <c r="MG33" s="35">
        <v>0</v>
      </c>
      <c r="MH33" s="32">
        <f t="shared" si="348"/>
        <v>0</v>
      </c>
      <c r="MI33" s="35">
        <v>0</v>
      </c>
      <c r="MJ33" s="35">
        <v>0</v>
      </c>
      <c r="MK33" s="36">
        <f t="shared" si="411"/>
        <v>0</v>
      </c>
      <c r="ML33" s="35">
        <v>0</v>
      </c>
      <c r="MM33" s="35">
        <v>0</v>
      </c>
      <c r="MN33" s="35">
        <v>0</v>
      </c>
      <c r="MO33" s="35">
        <v>0</v>
      </c>
      <c r="MP33" s="32">
        <f t="shared" si="350"/>
        <v>0</v>
      </c>
      <c r="MQ33" s="35">
        <v>0</v>
      </c>
      <c r="MR33" s="35">
        <v>0</v>
      </c>
      <c r="MS33" s="36">
        <f t="shared" si="412"/>
        <v>0</v>
      </c>
      <c r="MT33" s="35">
        <v>0</v>
      </c>
      <c r="MU33" s="35">
        <v>0</v>
      </c>
      <c r="MV33" s="35">
        <v>0</v>
      </c>
      <c r="MW33" s="35">
        <v>0</v>
      </c>
      <c r="MX33" s="32">
        <f t="shared" si="413"/>
        <v>0</v>
      </c>
      <c r="MY33" s="35">
        <v>0</v>
      </c>
      <c r="MZ33" s="35">
        <v>0</v>
      </c>
      <c r="NA33" s="36">
        <f t="shared" si="414"/>
        <v>0</v>
      </c>
      <c r="NB33" s="35">
        <v>0</v>
      </c>
      <c r="NC33" s="35">
        <v>0</v>
      </c>
      <c r="ND33" s="35">
        <v>0</v>
      </c>
      <c r="NE33" s="35">
        <v>0</v>
      </c>
      <c r="NF33" s="32">
        <f t="shared" si="415"/>
        <v>0</v>
      </c>
      <c r="NG33" s="35">
        <v>0</v>
      </c>
      <c r="NH33" s="35">
        <v>0</v>
      </c>
      <c r="NI33" s="36">
        <f t="shared" si="416"/>
        <v>0</v>
      </c>
      <c r="NJ33" s="35">
        <v>0</v>
      </c>
      <c r="NK33" s="35">
        <v>0</v>
      </c>
      <c r="NL33" s="35">
        <v>0</v>
      </c>
      <c r="NM33" s="35">
        <v>0</v>
      </c>
      <c r="NN33" s="32">
        <f t="shared" si="417"/>
        <v>0</v>
      </c>
      <c r="NO33" s="35">
        <v>0</v>
      </c>
      <c r="NP33" s="35">
        <v>0</v>
      </c>
      <c r="NQ33" s="36">
        <f t="shared" si="418"/>
        <v>0</v>
      </c>
      <c r="NR33" s="35">
        <v>0</v>
      </c>
      <c r="NS33" s="35">
        <v>0</v>
      </c>
      <c r="NT33" s="35">
        <v>0</v>
      </c>
      <c r="NU33" s="35">
        <v>0</v>
      </c>
      <c r="NV33" s="32">
        <f t="shared" si="419"/>
        <v>0</v>
      </c>
      <c r="NW33" s="35">
        <v>0</v>
      </c>
      <c r="NX33" s="35">
        <v>0</v>
      </c>
      <c r="NY33" s="36">
        <f t="shared" si="420"/>
        <v>0</v>
      </c>
      <c r="NZ33" s="35">
        <v>0</v>
      </c>
      <c r="OA33" s="35">
        <v>0</v>
      </c>
      <c r="OB33" s="35">
        <v>0</v>
      </c>
      <c r="OC33" s="35">
        <v>0</v>
      </c>
      <c r="OD33" s="32">
        <f t="shared" si="421"/>
        <v>0</v>
      </c>
      <c r="OE33" s="35">
        <v>0</v>
      </c>
      <c r="OF33" s="35">
        <v>0</v>
      </c>
      <c r="OG33" s="36">
        <f t="shared" si="422"/>
        <v>0</v>
      </c>
      <c r="OH33" s="35">
        <v>0</v>
      </c>
      <c r="OI33" s="35">
        <v>0</v>
      </c>
      <c r="OJ33" s="35">
        <v>0</v>
      </c>
      <c r="OK33" s="35">
        <v>0</v>
      </c>
      <c r="OL33" s="32">
        <f t="shared" si="423"/>
        <v>0</v>
      </c>
      <c r="OM33" s="35">
        <v>0</v>
      </c>
      <c r="ON33" s="35">
        <v>0</v>
      </c>
      <c r="OO33" s="36">
        <f t="shared" si="424"/>
        <v>0</v>
      </c>
      <c r="OP33" s="35">
        <v>0</v>
      </c>
      <c r="OQ33" s="35">
        <v>0</v>
      </c>
      <c r="OR33" s="35">
        <v>0</v>
      </c>
      <c r="OS33" s="35">
        <v>0</v>
      </c>
      <c r="OT33" s="32">
        <f t="shared" si="425"/>
        <v>0</v>
      </c>
      <c r="OU33" s="35">
        <v>0</v>
      </c>
      <c r="OV33" s="35">
        <v>0</v>
      </c>
      <c r="OW33" s="36">
        <f t="shared" si="426"/>
        <v>0</v>
      </c>
      <c r="OX33" s="35">
        <v>0</v>
      </c>
      <c r="OY33" s="35">
        <v>0</v>
      </c>
      <c r="OZ33" s="35">
        <v>0</v>
      </c>
      <c r="PA33" s="35">
        <v>0</v>
      </c>
      <c r="PB33" s="32">
        <f t="shared" si="427"/>
        <v>0</v>
      </c>
      <c r="PC33" s="35">
        <v>0</v>
      </c>
      <c r="PD33" s="35">
        <v>0</v>
      </c>
      <c r="PE33" s="36">
        <f t="shared" si="428"/>
        <v>0</v>
      </c>
      <c r="PF33" s="35">
        <v>0</v>
      </c>
      <c r="PG33" s="35">
        <v>0</v>
      </c>
      <c r="PH33" s="35">
        <v>0</v>
      </c>
      <c r="PI33" s="35">
        <v>0</v>
      </c>
      <c r="PJ33" s="32">
        <f t="shared" si="429"/>
        <v>0</v>
      </c>
    </row>
    <row r="34" spans="1:426" s="96" customFormat="1" ht="24" customHeight="1" x14ac:dyDescent="0.25">
      <c r="A34" s="20" t="s">
        <v>511</v>
      </c>
      <c r="B34" s="109" t="s">
        <v>7</v>
      </c>
      <c r="C34" s="86">
        <v>0</v>
      </c>
      <c r="D34" s="86">
        <v>0</v>
      </c>
      <c r="E34" s="36">
        <v>15.440000000000582</v>
      </c>
      <c r="F34" s="35">
        <v>0</v>
      </c>
      <c r="G34" s="35">
        <v>0</v>
      </c>
      <c r="H34" s="35">
        <v>0</v>
      </c>
      <c r="I34" s="35">
        <v>0</v>
      </c>
      <c r="J34" s="32">
        <f t="shared" si="264"/>
        <v>15.440000000000582</v>
      </c>
      <c r="K34" s="86">
        <v>0</v>
      </c>
      <c r="L34" s="86">
        <v>0</v>
      </c>
      <c r="M34" s="36">
        <f t="shared" si="369"/>
        <v>15.440000000000582</v>
      </c>
      <c r="N34" s="35">
        <v>0</v>
      </c>
      <c r="O34" s="35">
        <v>0</v>
      </c>
      <c r="P34" s="35">
        <v>0</v>
      </c>
      <c r="Q34" s="35">
        <v>0</v>
      </c>
      <c r="R34" s="32">
        <f t="shared" si="266"/>
        <v>15.440000000000582</v>
      </c>
      <c r="S34" s="86">
        <v>0</v>
      </c>
      <c r="T34" s="86">
        <v>0</v>
      </c>
      <c r="U34" s="36">
        <f t="shared" si="370"/>
        <v>15.440000000000582</v>
      </c>
      <c r="V34" s="35">
        <v>0</v>
      </c>
      <c r="W34" s="35">
        <v>0</v>
      </c>
      <c r="X34" s="35">
        <v>0</v>
      </c>
      <c r="Y34" s="35">
        <v>0</v>
      </c>
      <c r="Z34" s="32">
        <f t="shared" si="268"/>
        <v>15.440000000000582</v>
      </c>
      <c r="AA34" s="86">
        <v>0</v>
      </c>
      <c r="AB34" s="86">
        <v>0</v>
      </c>
      <c r="AC34" s="36">
        <f t="shared" si="371"/>
        <v>15.440000000000582</v>
      </c>
      <c r="AD34" s="35">
        <v>0</v>
      </c>
      <c r="AE34" s="35">
        <v>0</v>
      </c>
      <c r="AF34" s="35">
        <v>0</v>
      </c>
      <c r="AG34" s="35">
        <v>0</v>
      </c>
      <c r="AH34" s="32">
        <f t="shared" si="270"/>
        <v>15.440000000000582</v>
      </c>
      <c r="AI34" s="86">
        <v>0</v>
      </c>
      <c r="AJ34" s="86">
        <v>0</v>
      </c>
      <c r="AK34" s="36">
        <f t="shared" si="372"/>
        <v>15.440000000000582</v>
      </c>
      <c r="AL34" s="35">
        <v>0</v>
      </c>
      <c r="AM34" s="35">
        <v>0</v>
      </c>
      <c r="AN34" s="35">
        <v>0</v>
      </c>
      <c r="AO34" s="35">
        <v>0</v>
      </c>
      <c r="AP34" s="32">
        <f t="shared" si="272"/>
        <v>15.440000000000582</v>
      </c>
      <c r="AQ34" s="86">
        <v>0</v>
      </c>
      <c r="AR34" s="86">
        <v>0</v>
      </c>
      <c r="AS34" s="36">
        <f t="shared" si="373"/>
        <v>15.440000000000582</v>
      </c>
      <c r="AT34" s="35">
        <v>0</v>
      </c>
      <c r="AU34" s="35">
        <v>0</v>
      </c>
      <c r="AV34" s="35">
        <v>0</v>
      </c>
      <c r="AW34" s="35">
        <v>0</v>
      </c>
      <c r="AX34" s="32">
        <f t="shared" si="274"/>
        <v>15.440000000000582</v>
      </c>
      <c r="AY34" s="86">
        <v>0</v>
      </c>
      <c r="AZ34" s="86">
        <v>0</v>
      </c>
      <c r="BA34" s="36">
        <f t="shared" si="374"/>
        <v>15.440000000000582</v>
      </c>
      <c r="BB34" s="35">
        <v>0</v>
      </c>
      <c r="BC34" s="35">
        <v>0</v>
      </c>
      <c r="BD34" s="35">
        <v>0</v>
      </c>
      <c r="BE34" s="35">
        <v>0</v>
      </c>
      <c r="BF34" s="32">
        <f t="shared" si="276"/>
        <v>15.440000000000582</v>
      </c>
      <c r="BG34" s="86">
        <v>0</v>
      </c>
      <c r="BH34" s="86">
        <v>0</v>
      </c>
      <c r="BI34" s="36">
        <f t="shared" si="375"/>
        <v>15.440000000000582</v>
      </c>
      <c r="BJ34" s="35">
        <v>0</v>
      </c>
      <c r="BK34" s="35">
        <v>0</v>
      </c>
      <c r="BL34" s="35">
        <v>0</v>
      </c>
      <c r="BM34" s="35">
        <v>0</v>
      </c>
      <c r="BN34" s="32">
        <f t="shared" si="278"/>
        <v>15.440000000000582</v>
      </c>
      <c r="BO34" s="86">
        <v>0</v>
      </c>
      <c r="BP34" s="86">
        <v>0</v>
      </c>
      <c r="BQ34" s="36">
        <f t="shared" si="376"/>
        <v>15.440000000000582</v>
      </c>
      <c r="BR34" s="35">
        <v>0</v>
      </c>
      <c r="BS34" s="35">
        <v>0</v>
      </c>
      <c r="BT34" s="35">
        <v>0</v>
      </c>
      <c r="BU34" s="35">
        <v>0</v>
      </c>
      <c r="BV34" s="32">
        <f t="shared" si="280"/>
        <v>15.440000000000582</v>
      </c>
      <c r="BW34" s="86">
        <v>0</v>
      </c>
      <c r="BX34" s="86">
        <v>0</v>
      </c>
      <c r="BY34" s="36">
        <f t="shared" si="377"/>
        <v>15.440000000000582</v>
      </c>
      <c r="BZ34" s="35">
        <v>0</v>
      </c>
      <c r="CA34" s="35">
        <v>0</v>
      </c>
      <c r="CB34" s="35">
        <v>0</v>
      </c>
      <c r="CC34" s="35">
        <v>0</v>
      </c>
      <c r="CD34" s="32">
        <f t="shared" si="282"/>
        <v>15.440000000000582</v>
      </c>
      <c r="CE34" s="86">
        <v>0</v>
      </c>
      <c r="CF34" s="86">
        <v>0</v>
      </c>
      <c r="CG34" s="36">
        <f t="shared" si="378"/>
        <v>15.440000000000582</v>
      </c>
      <c r="CH34" s="35">
        <v>0</v>
      </c>
      <c r="CI34" s="35">
        <v>0</v>
      </c>
      <c r="CJ34" s="35">
        <v>0</v>
      </c>
      <c r="CK34" s="35">
        <v>0</v>
      </c>
      <c r="CL34" s="32">
        <f t="shared" si="284"/>
        <v>15.440000000000582</v>
      </c>
      <c r="CM34" s="86">
        <v>0</v>
      </c>
      <c r="CN34" s="86">
        <v>0</v>
      </c>
      <c r="CO34" s="36">
        <f t="shared" si="379"/>
        <v>15.440000000000582</v>
      </c>
      <c r="CP34" s="35">
        <v>0</v>
      </c>
      <c r="CQ34" s="35">
        <v>0</v>
      </c>
      <c r="CR34" s="35">
        <v>0</v>
      </c>
      <c r="CS34" s="35">
        <v>0</v>
      </c>
      <c r="CT34" s="32">
        <f t="shared" si="286"/>
        <v>15.440000000000582</v>
      </c>
      <c r="CU34" s="86">
        <v>0</v>
      </c>
      <c r="CV34" s="86">
        <v>0</v>
      </c>
      <c r="CW34" s="36">
        <f t="shared" si="380"/>
        <v>15.440000000000582</v>
      </c>
      <c r="CX34" s="35">
        <v>0</v>
      </c>
      <c r="CY34" s="35">
        <v>0</v>
      </c>
      <c r="CZ34" s="35">
        <v>0</v>
      </c>
      <c r="DA34" s="35">
        <v>0</v>
      </c>
      <c r="DB34" s="32">
        <f t="shared" si="288"/>
        <v>15.440000000000582</v>
      </c>
      <c r="DC34" s="86">
        <v>0</v>
      </c>
      <c r="DD34" s="86">
        <v>0</v>
      </c>
      <c r="DE34" s="36">
        <f t="shared" si="381"/>
        <v>15.440000000000582</v>
      </c>
      <c r="DF34" s="35">
        <v>0</v>
      </c>
      <c r="DG34" s="35">
        <v>0</v>
      </c>
      <c r="DH34" s="35">
        <v>0</v>
      </c>
      <c r="DI34" s="35">
        <v>0</v>
      </c>
      <c r="DJ34" s="32">
        <f t="shared" si="290"/>
        <v>15.440000000000582</v>
      </c>
      <c r="DK34" s="86">
        <v>0</v>
      </c>
      <c r="DL34" s="86">
        <v>0</v>
      </c>
      <c r="DM34" s="36">
        <f t="shared" si="382"/>
        <v>15.440000000000582</v>
      </c>
      <c r="DN34" s="35">
        <v>0</v>
      </c>
      <c r="DO34" s="35">
        <v>0</v>
      </c>
      <c r="DP34" s="35">
        <v>0</v>
      </c>
      <c r="DQ34" s="35">
        <v>0</v>
      </c>
      <c r="DR34" s="32">
        <f t="shared" si="292"/>
        <v>15.440000000000582</v>
      </c>
      <c r="DS34" s="86">
        <v>0</v>
      </c>
      <c r="DT34" s="86">
        <v>0</v>
      </c>
      <c r="DU34" s="36">
        <f t="shared" si="383"/>
        <v>15.440000000000582</v>
      </c>
      <c r="DV34" s="35">
        <v>0</v>
      </c>
      <c r="DW34" s="35">
        <v>0</v>
      </c>
      <c r="DX34" s="35">
        <v>0</v>
      </c>
      <c r="DY34" s="35">
        <v>0</v>
      </c>
      <c r="DZ34" s="32">
        <f t="shared" si="294"/>
        <v>15.440000000000582</v>
      </c>
      <c r="EA34" s="86">
        <v>0</v>
      </c>
      <c r="EB34" s="86">
        <v>0</v>
      </c>
      <c r="EC34" s="36">
        <f t="shared" si="384"/>
        <v>15.440000000000582</v>
      </c>
      <c r="ED34" s="35">
        <v>0</v>
      </c>
      <c r="EE34" s="35">
        <v>0</v>
      </c>
      <c r="EF34" s="35">
        <v>0</v>
      </c>
      <c r="EG34" s="35">
        <v>0</v>
      </c>
      <c r="EH34" s="32">
        <f t="shared" si="296"/>
        <v>15.440000000000582</v>
      </c>
      <c r="EI34" s="86">
        <v>0</v>
      </c>
      <c r="EJ34" s="86">
        <v>0</v>
      </c>
      <c r="EK34" s="36">
        <f t="shared" si="385"/>
        <v>15.440000000000582</v>
      </c>
      <c r="EL34" s="35">
        <v>0</v>
      </c>
      <c r="EM34" s="35">
        <v>0</v>
      </c>
      <c r="EN34" s="35">
        <v>0</v>
      </c>
      <c r="EO34" s="35">
        <v>0</v>
      </c>
      <c r="EP34" s="32">
        <f t="shared" si="298"/>
        <v>15.440000000000582</v>
      </c>
      <c r="EQ34" s="86">
        <v>0</v>
      </c>
      <c r="ER34" s="86">
        <v>0</v>
      </c>
      <c r="ES34" s="36">
        <f t="shared" si="386"/>
        <v>15.440000000000582</v>
      </c>
      <c r="ET34" s="35">
        <v>0</v>
      </c>
      <c r="EU34" s="35">
        <v>0</v>
      </c>
      <c r="EV34" s="35">
        <v>0</v>
      </c>
      <c r="EW34" s="35">
        <v>0</v>
      </c>
      <c r="EX34" s="32">
        <f t="shared" si="300"/>
        <v>15.440000000000582</v>
      </c>
      <c r="EY34" s="86">
        <v>0</v>
      </c>
      <c r="EZ34" s="86">
        <v>0</v>
      </c>
      <c r="FA34" s="36">
        <f t="shared" si="387"/>
        <v>15.440000000000582</v>
      </c>
      <c r="FB34" s="35">
        <v>0</v>
      </c>
      <c r="FC34" s="35">
        <v>0</v>
      </c>
      <c r="FD34" s="35">
        <v>0</v>
      </c>
      <c r="FE34" s="35">
        <v>0</v>
      </c>
      <c r="FF34" s="32">
        <f t="shared" si="302"/>
        <v>15.440000000000582</v>
      </c>
      <c r="FG34" s="86">
        <v>0</v>
      </c>
      <c r="FH34" s="86">
        <v>0</v>
      </c>
      <c r="FI34" s="36">
        <f t="shared" si="388"/>
        <v>15.440000000000582</v>
      </c>
      <c r="FJ34" s="35">
        <v>0</v>
      </c>
      <c r="FK34" s="35">
        <v>0</v>
      </c>
      <c r="FL34" s="35">
        <v>0</v>
      </c>
      <c r="FM34" s="35">
        <v>0</v>
      </c>
      <c r="FN34" s="32">
        <f t="shared" si="304"/>
        <v>15.440000000000582</v>
      </c>
      <c r="FO34" s="86">
        <v>0</v>
      </c>
      <c r="FP34" s="86">
        <v>0</v>
      </c>
      <c r="FQ34" s="36">
        <f t="shared" si="389"/>
        <v>15.440000000000582</v>
      </c>
      <c r="FR34" s="35">
        <v>0</v>
      </c>
      <c r="FS34" s="35">
        <v>0</v>
      </c>
      <c r="FT34" s="35">
        <v>0</v>
      </c>
      <c r="FU34" s="35">
        <v>0</v>
      </c>
      <c r="FV34" s="32">
        <f t="shared" si="306"/>
        <v>15.440000000000582</v>
      </c>
      <c r="FW34" s="86">
        <v>0</v>
      </c>
      <c r="FX34" s="86">
        <v>0</v>
      </c>
      <c r="FY34" s="36">
        <f t="shared" si="390"/>
        <v>15.440000000000582</v>
      </c>
      <c r="FZ34" s="35">
        <v>0</v>
      </c>
      <c r="GA34" s="35">
        <v>0</v>
      </c>
      <c r="GB34" s="35">
        <v>0</v>
      </c>
      <c r="GC34" s="35">
        <v>0</v>
      </c>
      <c r="GD34" s="32">
        <f t="shared" si="308"/>
        <v>15.440000000000582</v>
      </c>
      <c r="GE34" s="35">
        <v>0</v>
      </c>
      <c r="GF34" s="35">
        <v>0</v>
      </c>
      <c r="GG34" s="36">
        <f t="shared" si="391"/>
        <v>15.440000000000582</v>
      </c>
      <c r="GH34" s="35">
        <v>0</v>
      </c>
      <c r="GI34" s="35">
        <v>0</v>
      </c>
      <c r="GJ34" s="35">
        <v>0</v>
      </c>
      <c r="GK34" s="35">
        <v>0</v>
      </c>
      <c r="GL34" s="32">
        <f t="shared" si="310"/>
        <v>15.440000000000582</v>
      </c>
      <c r="GM34" s="35">
        <v>0</v>
      </c>
      <c r="GN34" s="35">
        <v>0</v>
      </c>
      <c r="GO34" s="36">
        <f t="shared" si="392"/>
        <v>15.440000000000582</v>
      </c>
      <c r="GP34" s="35">
        <v>0</v>
      </c>
      <c r="GQ34" s="35">
        <v>0</v>
      </c>
      <c r="GR34" s="35">
        <v>0</v>
      </c>
      <c r="GS34" s="35">
        <v>0</v>
      </c>
      <c r="GT34" s="32">
        <f t="shared" si="312"/>
        <v>15.440000000000582</v>
      </c>
      <c r="GU34" s="35">
        <v>0</v>
      </c>
      <c r="GV34" s="35">
        <v>0</v>
      </c>
      <c r="GW34" s="36">
        <f t="shared" si="393"/>
        <v>15.440000000000582</v>
      </c>
      <c r="GX34" s="35">
        <v>0</v>
      </c>
      <c r="GY34" s="35">
        <v>0</v>
      </c>
      <c r="GZ34" s="35">
        <v>0</v>
      </c>
      <c r="HA34" s="35">
        <v>0</v>
      </c>
      <c r="HB34" s="32">
        <f t="shared" si="314"/>
        <v>15.440000000000582</v>
      </c>
      <c r="HC34" s="35">
        <v>0</v>
      </c>
      <c r="HD34" s="35">
        <v>0</v>
      </c>
      <c r="HE34" s="36">
        <f t="shared" si="394"/>
        <v>15.440000000000582</v>
      </c>
      <c r="HF34" s="35">
        <v>0</v>
      </c>
      <c r="HG34" s="35">
        <v>0</v>
      </c>
      <c r="HH34" s="35">
        <v>0</v>
      </c>
      <c r="HI34" s="35">
        <v>0</v>
      </c>
      <c r="HJ34" s="32">
        <f t="shared" si="316"/>
        <v>15.440000000000582</v>
      </c>
      <c r="HK34" s="35">
        <v>0</v>
      </c>
      <c r="HL34" s="35">
        <v>0</v>
      </c>
      <c r="HM34" s="36">
        <f t="shared" si="395"/>
        <v>15.440000000000582</v>
      </c>
      <c r="HN34" s="35">
        <v>0</v>
      </c>
      <c r="HO34" s="35">
        <v>0</v>
      </c>
      <c r="HP34" s="35">
        <v>0</v>
      </c>
      <c r="HQ34" s="35">
        <v>0</v>
      </c>
      <c r="HR34" s="32">
        <f t="shared" si="318"/>
        <v>15.440000000000582</v>
      </c>
      <c r="HS34" s="35">
        <v>0</v>
      </c>
      <c r="HT34" s="35">
        <v>0</v>
      </c>
      <c r="HU34" s="36">
        <f t="shared" si="396"/>
        <v>15.440000000000582</v>
      </c>
      <c r="HV34" s="35">
        <v>0</v>
      </c>
      <c r="HW34" s="35">
        <v>0</v>
      </c>
      <c r="HX34" s="35">
        <v>0</v>
      </c>
      <c r="HY34" s="35">
        <v>0</v>
      </c>
      <c r="HZ34" s="32">
        <f t="shared" si="320"/>
        <v>15.440000000000582</v>
      </c>
      <c r="IA34" s="35">
        <v>0</v>
      </c>
      <c r="IB34" s="35">
        <v>0</v>
      </c>
      <c r="IC34" s="36">
        <f t="shared" si="397"/>
        <v>15.440000000000582</v>
      </c>
      <c r="ID34" s="35">
        <v>0</v>
      </c>
      <c r="IE34" s="35">
        <v>0</v>
      </c>
      <c r="IF34" s="35">
        <v>0</v>
      </c>
      <c r="IG34" s="35">
        <v>0</v>
      </c>
      <c r="IH34" s="32">
        <f t="shared" si="322"/>
        <v>15.440000000000582</v>
      </c>
      <c r="II34" s="35">
        <v>0</v>
      </c>
      <c r="IJ34" s="35">
        <v>0</v>
      </c>
      <c r="IK34" s="36">
        <f t="shared" si="398"/>
        <v>15.440000000000582</v>
      </c>
      <c r="IL34" s="35">
        <v>0</v>
      </c>
      <c r="IM34" s="35">
        <v>0</v>
      </c>
      <c r="IN34" s="35">
        <v>0</v>
      </c>
      <c r="IO34" s="35">
        <v>0</v>
      </c>
      <c r="IP34" s="32">
        <f t="shared" si="324"/>
        <v>15.440000000000582</v>
      </c>
      <c r="IQ34" s="35">
        <v>0</v>
      </c>
      <c r="IR34" s="35">
        <v>0</v>
      </c>
      <c r="IS34" s="36">
        <f t="shared" si="399"/>
        <v>15.440000000000582</v>
      </c>
      <c r="IT34" s="35">
        <v>0</v>
      </c>
      <c r="IU34" s="35">
        <v>0</v>
      </c>
      <c r="IV34" s="35">
        <v>0</v>
      </c>
      <c r="IW34" s="35">
        <v>0</v>
      </c>
      <c r="IX34" s="32">
        <f t="shared" si="326"/>
        <v>15.440000000000582</v>
      </c>
      <c r="IY34" s="35">
        <v>0</v>
      </c>
      <c r="IZ34" s="35">
        <v>0</v>
      </c>
      <c r="JA34" s="36">
        <f t="shared" si="400"/>
        <v>15.440000000000582</v>
      </c>
      <c r="JB34" s="35">
        <v>0</v>
      </c>
      <c r="JC34" s="35">
        <v>0</v>
      </c>
      <c r="JD34" s="35">
        <v>0</v>
      </c>
      <c r="JE34" s="35">
        <v>0</v>
      </c>
      <c r="JF34" s="32">
        <f t="shared" si="328"/>
        <v>15.440000000000582</v>
      </c>
      <c r="JG34" s="35">
        <v>0</v>
      </c>
      <c r="JH34" s="35">
        <v>0</v>
      </c>
      <c r="JI34" s="36">
        <f t="shared" si="401"/>
        <v>15.440000000000582</v>
      </c>
      <c r="JJ34" s="35">
        <v>0</v>
      </c>
      <c r="JK34" s="35">
        <v>0</v>
      </c>
      <c r="JL34" s="35">
        <v>0</v>
      </c>
      <c r="JM34" s="35">
        <v>0</v>
      </c>
      <c r="JN34" s="32">
        <f t="shared" si="330"/>
        <v>15.440000000000582</v>
      </c>
      <c r="JO34" s="35">
        <v>0</v>
      </c>
      <c r="JP34" s="35">
        <v>0</v>
      </c>
      <c r="JQ34" s="36">
        <f t="shared" si="402"/>
        <v>15.440000000000582</v>
      </c>
      <c r="JR34" s="35">
        <v>0</v>
      </c>
      <c r="JS34" s="35">
        <v>0</v>
      </c>
      <c r="JT34" s="35">
        <v>0</v>
      </c>
      <c r="JU34" s="35">
        <v>0</v>
      </c>
      <c r="JV34" s="32">
        <f t="shared" si="332"/>
        <v>15.440000000000582</v>
      </c>
      <c r="JW34" s="35">
        <v>0</v>
      </c>
      <c r="JX34" s="35">
        <v>0</v>
      </c>
      <c r="JY34" s="36">
        <f t="shared" si="403"/>
        <v>15.440000000000582</v>
      </c>
      <c r="JZ34" s="35">
        <v>0</v>
      </c>
      <c r="KA34" s="35">
        <v>0</v>
      </c>
      <c r="KB34" s="35">
        <v>0</v>
      </c>
      <c r="KC34" s="35">
        <v>0</v>
      </c>
      <c r="KD34" s="32">
        <f t="shared" si="334"/>
        <v>15.440000000000582</v>
      </c>
      <c r="KE34" s="35">
        <v>0</v>
      </c>
      <c r="KF34" s="35">
        <v>0</v>
      </c>
      <c r="KG34" s="36">
        <f t="shared" si="404"/>
        <v>15.440000000000582</v>
      </c>
      <c r="KH34" s="35">
        <v>0</v>
      </c>
      <c r="KI34" s="35">
        <v>0</v>
      </c>
      <c r="KJ34" s="35">
        <v>0</v>
      </c>
      <c r="KK34" s="35">
        <v>0</v>
      </c>
      <c r="KL34" s="32">
        <f t="shared" si="336"/>
        <v>15.440000000000582</v>
      </c>
      <c r="KM34" s="35">
        <v>0</v>
      </c>
      <c r="KN34" s="35">
        <v>0</v>
      </c>
      <c r="KO34" s="36">
        <f t="shared" si="405"/>
        <v>15.440000000000582</v>
      </c>
      <c r="KP34" s="35">
        <v>0</v>
      </c>
      <c r="KQ34" s="35">
        <v>0</v>
      </c>
      <c r="KR34" s="35">
        <v>0</v>
      </c>
      <c r="KS34" s="35">
        <v>0</v>
      </c>
      <c r="KT34" s="32">
        <f t="shared" si="338"/>
        <v>15.440000000000582</v>
      </c>
      <c r="KU34" s="35">
        <v>0</v>
      </c>
      <c r="KV34" s="35">
        <v>0</v>
      </c>
      <c r="KW34" s="36">
        <f t="shared" si="406"/>
        <v>15.440000000000582</v>
      </c>
      <c r="KX34" s="35">
        <v>0</v>
      </c>
      <c r="KY34" s="35">
        <v>0</v>
      </c>
      <c r="KZ34" s="35">
        <v>0</v>
      </c>
      <c r="LA34" s="35">
        <v>0</v>
      </c>
      <c r="LB34" s="32">
        <f t="shared" si="340"/>
        <v>15.440000000000582</v>
      </c>
      <c r="LC34" s="35">
        <v>0</v>
      </c>
      <c r="LD34" s="35">
        <v>0</v>
      </c>
      <c r="LE34" s="36">
        <f t="shared" si="407"/>
        <v>15.440000000000582</v>
      </c>
      <c r="LF34" s="35">
        <v>0</v>
      </c>
      <c r="LG34" s="35">
        <v>0</v>
      </c>
      <c r="LH34" s="35">
        <v>0</v>
      </c>
      <c r="LI34" s="35">
        <v>0</v>
      </c>
      <c r="LJ34" s="32">
        <f t="shared" si="342"/>
        <v>15.440000000000582</v>
      </c>
      <c r="LK34" s="35">
        <v>0</v>
      </c>
      <c r="LL34" s="35">
        <v>0</v>
      </c>
      <c r="LM34" s="36">
        <f t="shared" si="408"/>
        <v>15.440000000000582</v>
      </c>
      <c r="LN34" s="35">
        <v>0</v>
      </c>
      <c r="LO34" s="35">
        <v>0</v>
      </c>
      <c r="LP34" s="35">
        <v>0</v>
      </c>
      <c r="LQ34" s="35">
        <v>0</v>
      </c>
      <c r="LR34" s="32">
        <f t="shared" si="344"/>
        <v>15.440000000000582</v>
      </c>
      <c r="LS34" s="35">
        <v>0</v>
      </c>
      <c r="LT34" s="35">
        <v>0</v>
      </c>
      <c r="LU34" s="36">
        <f t="shared" si="409"/>
        <v>15.440000000000582</v>
      </c>
      <c r="LV34" s="35">
        <v>0</v>
      </c>
      <c r="LW34" s="35">
        <v>0</v>
      </c>
      <c r="LX34" s="35">
        <v>0</v>
      </c>
      <c r="LY34" s="35">
        <v>0</v>
      </c>
      <c r="LZ34" s="32">
        <f t="shared" si="346"/>
        <v>15.440000000000582</v>
      </c>
      <c r="MA34" s="35">
        <v>0</v>
      </c>
      <c r="MB34" s="35">
        <v>0</v>
      </c>
      <c r="MC34" s="36">
        <f t="shared" si="410"/>
        <v>15.440000000000582</v>
      </c>
      <c r="MD34" s="35">
        <v>0</v>
      </c>
      <c r="ME34" s="35">
        <v>0</v>
      </c>
      <c r="MF34" s="35">
        <v>0</v>
      </c>
      <c r="MG34" s="35">
        <v>0</v>
      </c>
      <c r="MH34" s="32">
        <f t="shared" si="348"/>
        <v>15.440000000000582</v>
      </c>
      <c r="MI34" s="35">
        <v>0</v>
      </c>
      <c r="MJ34" s="35">
        <v>0</v>
      </c>
      <c r="MK34" s="36">
        <f t="shared" si="411"/>
        <v>15.440000000000582</v>
      </c>
      <c r="ML34" s="35">
        <v>0</v>
      </c>
      <c r="MM34" s="35">
        <v>0</v>
      </c>
      <c r="MN34" s="35">
        <v>0</v>
      </c>
      <c r="MO34" s="35">
        <v>0</v>
      </c>
      <c r="MP34" s="32">
        <f t="shared" si="350"/>
        <v>15.440000000000582</v>
      </c>
      <c r="MQ34" s="35">
        <v>0</v>
      </c>
      <c r="MR34" s="35">
        <v>0</v>
      </c>
      <c r="MS34" s="36">
        <f t="shared" si="412"/>
        <v>15.440000000000582</v>
      </c>
      <c r="MT34" s="35">
        <v>0</v>
      </c>
      <c r="MU34" s="35">
        <v>0</v>
      </c>
      <c r="MV34" s="35">
        <v>0</v>
      </c>
      <c r="MW34" s="35">
        <v>0</v>
      </c>
      <c r="MX34" s="32">
        <f t="shared" si="413"/>
        <v>15.440000000000582</v>
      </c>
      <c r="MY34" s="35">
        <v>0</v>
      </c>
      <c r="MZ34" s="35">
        <v>0</v>
      </c>
      <c r="NA34" s="36">
        <f t="shared" si="414"/>
        <v>15.440000000000582</v>
      </c>
      <c r="NB34" s="35">
        <v>0</v>
      </c>
      <c r="NC34" s="35">
        <v>0</v>
      </c>
      <c r="ND34" s="35">
        <v>0</v>
      </c>
      <c r="NE34" s="35">
        <v>0</v>
      </c>
      <c r="NF34" s="32">
        <f t="shared" si="415"/>
        <v>15.440000000000582</v>
      </c>
      <c r="NG34" s="35">
        <v>0</v>
      </c>
      <c r="NH34" s="35">
        <v>0</v>
      </c>
      <c r="NI34" s="36">
        <f t="shared" si="416"/>
        <v>15.440000000000582</v>
      </c>
      <c r="NJ34" s="35">
        <v>0</v>
      </c>
      <c r="NK34" s="35">
        <v>0</v>
      </c>
      <c r="NL34" s="35">
        <v>0</v>
      </c>
      <c r="NM34" s="35">
        <v>0</v>
      </c>
      <c r="NN34" s="32">
        <f t="shared" si="417"/>
        <v>15.440000000000582</v>
      </c>
      <c r="NO34" s="35">
        <v>0</v>
      </c>
      <c r="NP34" s="35">
        <v>0</v>
      </c>
      <c r="NQ34" s="36">
        <f t="shared" si="418"/>
        <v>15.440000000000582</v>
      </c>
      <c r="NR34" s="35">
        <v>0</v>
      </c>
      <c r="NS34" s="35">
        <v>0</v>
      </c>
      <c r="NT34" s="35">
        <v>0</v>
      </c>
      <c r="NU34" s="35">
        <v>0</v>
      </c>
      <c r="NV34" s="32">
        <f t="shared" si="419"/>
        <v>15.440000000000582</v>
      </c>
      <c r="NW34" s="35">
        <v>0</v>
      </c>
      <c r="NX34" s="35">
        <v>0</v>
      </c>
      <c r="NY34" s="36">
        <f t="shared" si="420"/>
        <v>15.440000000000582</v>
      </c>
      <c r="NZ34" s="35">
        <v>0</v>
      </c>
      <c r="OA34" s="35">
        <v>0</v>
      </c>
      <c r="OB34" s="35">
        <v>0</v>
      </c>
      <c r="OC34" s="35">
        <v>0</v>
      </c>
      <c r="OD34" s="32">
        <f t="shared" si="421"/>
        <v>15.440000000000582</v>
      </c>
      <c r="OE34" s="35">
        <v>0</v>
      </c>
      <c r="OF34" s="35">
        <v>0</v>
      </c>
      <c r="OG34" s="36">
        <f t="shared" si="422"/>
        <v>15.440000000000582</v>
      </c>
      <c r="OH34" s="35">
        <v>0</v>
      </c>
      <c r="OI34" s="35">
        <v>0</v>
      </c>
      <c r="OJ34" s="35">
        <v>0</v>
      </c>
      <c r="OK34" s="35">
        <v>0</v>
      </c>
      <c r="OL34" s="32">
        <f t="shared" si="423"/>
        <v>15.440000000000582</v>
      </c>
      <c r="OM34" s="35">
        <v>0</v>
      </c>
      <c r="ON34" s="35">
        <v>0</v>
      </c>
      <c r="OO34" s="36">
        <f t="shared" si="424"/>
        <v>15.440000000000582</v>
      </c>
      <c r="OP34" s="35">
        <v>0</v>
      </c>
      <c r="OQ34" s="35">
        <v>0</v>
      </c>
      <c r="OR34" s="35">
        <v>0</v>
      </c>
      <c r="OS34" s="35">
        <v>0</v>
      </c>
      <c r="OT34" s="32">
        <f t="shared" si="425"/>
        <v>15.440000000000582</v>
      </c>
      <c r="OU34" s="35">
        <v>0</v>
      </c>
      <c r="OV34" s="35">
        <v>0</v>
      </c>
      <c r="OW34" s="36">
        <f t="shared" si="426"/>
        <v>15.440000000000582</v>
      </c>
      <c r="OX34" s="35">
        <v>0</v>
      </c>
      <c r="OY34" s="35">
        <v>0</v>
      </c>
      <c r="OZ34" s="35">
        <v>0</v>
      </c>
      <c r="PA34" s="35">
        <v>0</v>
      </c>
      <c r="PB34" s="32">
        <f t="shared" si="427"/>
        <v>15.440000000000582</v>
      </c>
      <c r="PC34" s="35">
        <v>0</v>
      </c>
      <c r="PD34" s="35">
        <v>0</v>
      </c>
      <c r="PE34" s="36">
        <f t="shared" si="428"/>
        <v>15.440000000000582</v>
      </c>
      <c r="PF34" s="35">
        <v>0</v>
      </c>
      <c r="PG34" s="35">
        <v>0</v>
      </c>
      <c r="PH34" s="35">
        <v>0</v>
      </c>
      <c r="PI34" s="35">
        <v>0</v>
      </c>
      <c r="PJ34" s="32">
        <f t="shared" si="429"/>
        <v>15.440000000000582</v>
      </c>
    </row>
    <row r="35" spans="1:426" s="96" customFormat="1" ht="24" customHeight="1" x14ac:dyDescent="0.25">
      <c r="A35" s="20" t="s">
        <v>511</v>
      </c>
      <c r="B35" s="109" t="s">
        <v>45</v>
      </c>
      <c r="C35" s="117">
        <v>40</v>
      </c>
      <c r="D35" s="117">
        <v>0</v>
      </c>
      <c r="E35" s="86">
        <v>13183.280000000233</v>
      </c>
      <c r="F35" s="35">
        <v>0</v>
      </c>
      <c r="G35" s="35">
        <v>0</v>
      </c>
      <c r="H35" s="35">
        <v>0</v>
      </c>
      <c r="I35" s="35">
        <v>0</v>
      </c>
      <c r="J35" s="32">
        <f t="shared" si="264"/>
        <v>13183.280000000233</v>
      </c>
      <c r="K35" s="117">
        <v>0</v>
      </c>
      <c r="L35" s="117">
        <v>0</v>
      </c>
      <c r="M35" s="86">
        <f>E35-K35+L35</f>
        <v>13183.280000000233</v>
      </c>
      <c r="N35" s="35">
        <v>0</v>
      </c>
      <c r="O35" s="35">
        <v>0</v>
      </c>
      <c r="P35" s="35">
        <v>0</v>
      </c>
      <c r="Q35" s="35">
        <v>0</v>
      </c>
      <c r="R35" s="32">
        <f t="shared" si="266"/>
        <v>13183.280000000233</v>
      </c>
      <c r="S35" s="117">
        <v>0</v>
      </c>
      <c r="T35" s="117">
        <v>66.260000000000005</v>
      </c>
      <c r="U35" s="86">
        <f>M35-S35+T35</f>
        <v>13249.540000000234</v>
      </c>
      <c r="V35" s="35">
        <v>0</v>
      </c>
      <c r="W35" s="35">
        <v>0</v>
      </c>
      <c r="X35" s="35">
        <v>0</v>
      </c>
      <c r="Y35" s="35">
        <v>0</v>
      </c>
      <c r="Z35" s="32">
        <f t="shared" si="268"/>
        <v>13249.540000000234</v>
      </c>
      <c r="AA35" s="117">
        <v>2225.06</v>
      </c>
      <c r="AB35" s="117">
        <v>0</v>
      </c>
      <c r="AC35" s="86">
        <f>U35-AA35+AB35</f>
        <v>11024.480000000234</v>
      </c>
      <c r="AD35" s="35">
        <v>0</v>
      </c>
      <c r="AE35" s="35">
        <v>0</v>
      </c>
      <c r="AF35" s="35">
        <v>0</v>
      </c>
      <c r="AG35" s="35">
        <v>0</v>
      </c>
      <c r="AH35" s="32">
        <f t="shared" si="270"/>
        <v>11024.480000000234</v>
      </c>
      <c r="AI35" s="117">
        <v>0</v>
      </c>
      <c r="AJ35" s="117">
        <v>0</v>
      </c>
      <c r="AK35" s="86">
        <f>AC35-AI35+AJ35</f>
        <v>11024.480000000234</v>
      </c>
      <c r="AL35" s="35">
        <v>0</v>
      </c>
      <c r="AM35" s="35">
        <v>0</v>
      </c>
      <c r="AN35" s="35">
        <v>0</v>
      </c>
      <c r="AO35" s="35">
        <v>0</v>
      </c>
      <c r="AP35" s="32">
        <f t="shared" si="272"/>
        <v>11024.480000000234</v>
      </c>
      <c r="AQ35" s="117">
        <v>0</v>
      </c>
      <c r="AR35" s="117">
        <v>0</v>
      </c>
      <c r="AS35" s="86">
        <f>AK35-AQ35+AR35</f>
        <v>11024.480000000234</v>
      </c>
      <c r="AT35" s="35">
        <v>0</v>
      </c>
      <c r="AU35" s="35">
        <v>0</v>
      </c>
      <c r="AV35" s="35">
        <v>0</v>
      </c>
      <c r="AW35" s="35">
        <v>0</v>
      </c>
      <c r="AX35" s="32">
        <f t="shared" si="274"/>
        <v>11024.480000000234</v>
      </c>
      <c r="AY35" s="117">
        <v>0</v>
      </c>
      <c r="AZ35" s="117">
        <v>252.9</v>
      </c>
      <c r="BA35" s="86">
        <f>AS35-AY35+AZ35</f>
        <v>11277.380000000234</v>
      </c>
      <c r="BB35" s="35">
        <v>0</v>
      </c>
      <c r="BC35" s="35">
        <v>0</v>
      </c>
      <c r="BD35" s="35">
        <v>0</v>
      </c>
      <c r="BE35" s="35">
        <v>0</v>
      </c>
      <c r="BF35" s="32">
        <f t="shared" si="276"/>
        <v>11277.380000000234</v>
      </c>
      <c r="BG35" s="117">
        <v>0</v>
      </c>
      <c r="BH35" s="117">
        <v>177.3</v>
      </c>
      <c r="BI35" s="86">
        <f>BA35-BG35+BH35</f>
        <v>11454.680000000233</v>
      </c>
      <c r="BJ35" s="35">
        <v>0</v>
      </c>
      <c r="BK35" s="35">
        <v>0</v>
      </c>
      <c r="BL35" s="35">
        <v>0</v>
      </c>
      <c r="BM35" s="35">
        <v>0</v>
      </c>
      <c r="BN35" s="32">
        <f t="shared" si="278"/>
        <v>11454.680000000233</v>
      </c>
      <c r="BO35" s="117">
        <v>0</v>
      </c>
      <c r="BP35" s="117">
        <v>0</v>
      </c>
      <c r="BQ35" s="86">
        <f>BI35-BO35+BP35</f>
        <v>11454.680000000233</v>
      </c>
      <c r="BR35" s="35">
        <v>0</v>
      </c>
      <c r="BS35" s="35">
        <v>0</v>
      </c>
      <c r="BT35" s="35">
        <v>0</v>
      </c>
      <c r="BU35" s="35">
        <v>0</v>
      </c>
      <c r="BV35" s="32">
        <f t="shared" si="280"/>
        <v>11454.680000000233</v>
      </c>
      <c r="BW35" s="117">
        <v>0</v>
      </c>
      <c r="BX35" s="117">
        <v>0</v>
      </c>
      <c r="BY35" s="86">
        <f>BQ35-BW35+BX35</f>
        <v>11454.680000000233</v>
      </c>
      <c r="BZ35" s="35">
        <v>0</v>
      </c>
      <c r="CA35" s="35">
        <v>0</v>
      </c>
      <c r="CB35" s="35">
        <v>0</v>
      </c>
      <c r="CC35" s="35">
        <v>0</v>
      </c>
      <c r="CD35" s="32">
        <f t="shared" si="282"/>
        <v>11454.680000000233</v>
      </c>
      <c r="CE35" s="117">
        <v>0</v>
      </c>
      <c r="CF35" s="117">
        <v>0</v>
      </c>
      <c r="CG35" s="86">
        <f>BY35-CE35+CF35</f>
        <v>11454.680000000233</v>
      </c>
      <c r="CH35" s="35">
        <v>0</v>
      </c>
      <c r="CI35" s="35">
        <v>0</v>
      </c>
      <c r="CJ35" s="35">
        <v>0</v>
      </c>
      <c r="CK35" s="35">
        <v>0</v>
      </c>
      <c r="CL35" s="32">
        <f t="shared" si="284"/>
        <v>11454.680000000233</v>
      </c>
      <c r="CM35" s="117">
        <v>0</v>
      </c>
      <c r="CN35" s="117">
        <v>0</v>
      </c>
      <c r="CO35" s="86">
        <f>CG35-CM35+CN35</f>
        <v>11454.680000000233</v>
      </c>
      <c r="CP35" s="35">
        <v>0</v>
      </c>
      <c r="CQ35" s="35">
        <v>0</v>
      </c>
      <c r="CR35" s="35">
        <v>0</v>
      </c>
      <c r="CS35" s="35">
        <v>0</v>
      </c>
      <c r="CT35" s="32">
        <f t="shared" si="286"/>
        <v>11454.680000000233</v>
      </c>
      <c r="CU35" s="117">
        <v>0</v>
      </c>
      <c r="CV35" s="117">
        <v>0</v>
      </c>
      <c r="CW35" s="86">
        <f>CO35-CU35+CV35</f>
        <v>11454.680000000233</v>
      </c>
      <c r="CX35" s="35">
        <v>0</v>
      </c>
      <c r="CY35" s="35">
        <v>0</v>
      </c>
      <c r="CZ35" s="35">
        <v>0</v>
      </c>
      <c r="DA35" s="35">
        <v>0</v>
      </c>
      <c r="DB35" s="32">
        <f t="shared" si="288"/>
        <v>11454.680000000233</v>
      </c>
      <c r="DC35" s="117">
        <v>0</v>
      </c>
      <c r="DD35" s="117">
        <v>0</v>
      </c>
      <c r="DE35" s="86">
        <f>CW35-DC35+DD35</f>
        <v>11454.680000000233</v>
      </c>
      <c r="DF35" s="35">
        <v>0</v>
      </c>
      <c r="DG35" s="35">
        <v>0</v>
      </c>
      <c r="DH35" s="35">
        <v>0</v>
      </c>
      <c r="DI35" s="35">
        <v>0</v>
      </c>
      <c r="DJ35" s="32">
        <f t="shared" si="290"/>
        <v>11454.680000000233</v>
      </c>
      <c r="DK35" s="117">
        <v>0</v>
      </c>
      <c r="DL35" s="117">
        <v>0</v>
      </c>
      <c r="DM35" s="86">
        <f>DE35-DK35+DL35</f>
        <v>11454.680000000233</v>
      </c>
      <c r="DN35" s="35">
        <v>0</v>
      </c>
      <c r="DO35" s="35">
        <v>0</v>
      </c>
      <c r="DP35" s="35">
        <v>0</v>
      </c>
      <c r="DQ35" s="35">
        <v>0</v>
      </c>
      <c r="DR35" s="32">
        <f t="shared" si="292"/>
        <v>11454.680000000233</v>
      </c>
      <c r="DS35" s="117">
        <v>0</v>
      </c>
      <c r="DT35" s="117">
        <v>0</v>
      </c>
      <c r="DU35" s="86">
        <f>DM35-DS35+DT35</f>
        <v>11454.680000000233</v>
      </c>
      <c r="DV35" s="35">
        <v>0</v>
      </c>
      <c r="DW35" s="35">
        <v>0</v>
      </c>
      <c r="DX35" s="35">
        <v>0</v>
      </c>
      <c r="DY35" s="35">
        <v>0</v>
      </c>
      <c r="DZ35" s="32">
        <f t="shared" si="294"/>
        <v>11454.680000000233</v>
      </c>
      <c r="EA35" s="117">
        <v>0</v>
      </c>
      <c r="EB35" s="117">
        <v>0</v>
      </c>
      <c r="EC35" s="86">
        <f>DU35-EA35+EB35</f>
        <v>11454.680000000233</v>
      </c>
      <c r="ED35" s="35">
        <v>0</v>
      </c>
      <c r="EE35" s="35">
        <v>0</v>
      </c>
      <c r="EF35" s="35">
        <v>0</v>
      </c>
      <c r="EG35" s="35">
        <v>0</v>
      </c>
      <c r="EH35" s="32">
        <f t="shared" si="296"/>
        <v>11454.680000000233</v>
      </c>
      <c r="EI35" s="117">
        <v>0</v>
      </c>
      <c r="EJ35" s="117">
        <v>0</v>
      </c>
      <c r="EK35" s="86">
        <f>EC35-EI35+EJ35</f>
        <v>11454.680000000233</v>
      </c>
      <c r="EL35" s="35">
        <v>0</v>
      </c>
      <c r="EM35" s="35">
        <v>0</v>
      </c>
      <c r="EN35" s="35">
        <v>0</v>
      </c>
      <c r="EO35" s="35">
        <v>0</v>
      </c>
      <c r="EP35" s="32">
        <f t="shared" si="298"/>
        <v>11454.680000000233</v>
      </c>
      <c r="EQ35" s="117">
        <v>0.2</v>
      </c>
      <c r="ER35" s="86">
        <v>4768.97</v>
      </c>
      <c r="ES35" s="86">
        <f>EK35-EQ35+ER35</f>
        <v>16223.450000000234</v>
      </c>
      <c r="ET35" s="35">
        <v>0</v>
      </c>
      <c r="EU35" s="35">
        <v>0</v>
      </c>
      <c r="EV35" s="35">
        <v>0</v>
      </c>
      <c r="EW35" s="35">
        <v>0</v>
      </c>
      <c r="EX35" s="32">
        <f t="shared" si="300"/>
        <v>16223.450000000234</v>
      </c>
      <c r="EY35" s="117">
        <v>0</v>
      </c>
      <c r="EZ35" s="86">
        <v>0</v>
      </c>
      <c r="FA35" s="86">
        <f>ES35-EY35+EZ35</f>
        <v>16223.450000000234</v>
      </c>
      <c r="FB35" s="35">
        <v>0</v>
      </c>
      <c r="FC35" s="35">
        <v>0</v>
      </c>
      <c r="FD35" s="35">
        <v>0</v>
      </c>
      <c r="FE35" s="35">
        <v>0</v>
      </c>
      <c r="FF35" s="32">
        <f t="shared" si="302"/>
        <v>16223.450000000234</v>
      </c>
      <c r="FG35" s="117">
        <v>0.05</v>
      </c>
      <c r="FH35" s="86">
        <v>1545.8</v>
      </c>
      <c r="FI35" s="86">
        <f>FA35-FG35+FH35</f>
        <v>17769.200000000234</v>
      </c>
      <c r="FJ35" s="35">
        <v>0</v>
      </c>
      <c r="FK35" s="35">
        <v>0</v>
      </c>
      <c r="FL35" s="35">
        <v>0</v>
      </c>
      <c r="FM35" s="35">
        <v>0</v>
      </c>
      <c r="FN35" s="32">
        <f t="shared" si="304"/>
        <v>17769.200000000234</v>
      </c>
      <c r="FO35" s="117">
        <v>0</v>
      </c>
      <c r="FP35" s="86">
        <v>0</v>
      </c>
      <c r="FQ35" s="86">
        <f>FI35-FO35+FP35</f>
        <v>17769.200000000234</v>
      </c>
      <c r="FR35" s="35">
        <v>0</v>
      </c>
      <c r="FS35" s="35">
        <v>0</v>
      </c>
      <c r="FT35" s="35">
        <v>-25</v>
      </c>
      <c r="FU35" s="35">
        <v>0</v>
      </c>
      <c r="FV35" s="32">
        <f t="shared" si="306"/>
        <v>17744.200000000234</v>
      </c>
      <c r="FW35" s="117">
        <v>42.5</v>
      </c>
      <c r="FX35" s="86">
        <v>50000</v>
      </c>
      <c r="FY35" s="86">
        <f>FQ35-FW35+FX35</f>
        <v>67726.70000000023</v>
      </c>
      <c r="FZ35" s="35">
        <v>0</v>
      </c>
      <c r="GA35" s="35">
        <v>0</v>
      </c>
      <c r="GB35" s="35">
        <v>-25</v>
      </c>
      <c r="GC35" s="35">
        <v>0</v>
      </c>
      <c r="GD35" s="32">
        <f t="shared" si="308"/>
        <v>67701.70000000023</v>
      </c>
      <c r="GE35" s="35">
        <v>0</v>
      </c>
      <c r="GF35" s="35">
        <v>0</v>
      </c>
      <c r="GG35" s="86">
        <f>FY35-GE35+GF35</f>
        <v>67726.70000000023</v>
      </c>
      <c r="GH35" s="35">
        <v>0</v>
      </c>
      <c r="GI35" s="35">
        <v>0</v>
      </c>
      <c r="GJ35" s="35">
        <v>-25</v>
      </c>
      <c r="GK35" s="35">
        <v>0</v>
      </c>
      <c r="GL35" s="32">
        <f t="shared" si="310"/>
        <v>67701.70000000023</v>
      </c>
      <c r="GM35" s="35">
        <v>0</v>
      </c>
      <c r="GN35" s="35">
        <v>0</v>
      </c>
      <c r="GO35" s="86">
        <f>GG35-GM35+GN35</f>
        <v>67726.70000000023</v>
      </c>
      <c r="GP35" s="35">
        <v>0</v>
      </c>
      <c r="GQ35" s="35">
        <v>0</v>
      </c>
      <c r="GR35" s="35">
        <v>0</v>
      </c>
      <c r="GS35" s="35">
        <v>0</v>
      </c>
      <c r="GT35" s="32">
        <f t="shared" si="312"/>
        <v>67726.70000000023</v>
      </c>
      <c r="GU35" s="35">
        <v>85.45</v>
      </c>
      <c r="GV35" s="35">
        <v>1709820</v>
      </c>
      <c r="GW35" s="86">
        <f>GO35-GU35+GV35</f>
        <v>1777461.2500000002</v>
      </c>
      <c r="GX35" s="35">
        <v>0</v>
      </c>
      <c r="GY35" s="35">
        <v>0</v>
      </c>
      <c r="GZ35" s="35">
        <v>0</v>
      </c>
      <c r="HA35" s="35">
        <v>0</v>
      </c>
      <c r="HB35" s="32">
        <f t="shared" si="314"/>
        <v>1777461.2500000002</v>
      </c>
      <c r="HC35" s="35">
        <v>1180186.75</v>
      </c>
      <c r="HD35" s="35">
        <v>508.7</v>
      </c>
      <c r="HE35" s="86">
        <f>GW35-HC35+HD35</f>
        <v>597783.20000000019</v>
      </c>
      <c r="HF35" s="35">
        <v>0</v>
      </c>
      <c r="HG35" s="35">
        <v>0</v>
      </c>
      <c r="HH35" s="35">
        <v>0</v>
      </c>
      <c r="HI35" s="35">
        <v>0</v>
      </c>
      <c r="HJ35" s="32">
        <f t="shared" si="316"/>
        <v>597783.20000000019</v>
      </c>
      <c r="HK35" s="35">
        <v>455035.04000000004</v>
      </c>
      <c r="HL35" s="35">
        <v>0</v>
      </c>
      <c r="HM35" s="86">
        <f>HE35-HK35+HL35</f>
        <v>142748.16000000015</v>
      </c>
      <c r="HN35" s="35">
        <v>0</v>
      </c>
      <c r="HO35" s="35">
        <v>0</v>
      </c>
      <c r="HP35" s="35">
        <v>0</v>
      </c>
      <c r="HQ35" s="35">
        <v>0</v>
      </c>
      <c r="HR35" s="32">
        <f t="shared" si="318"/>
        <v>142748.16000000015</v>
      </c>
      <c r="HS35" s="35">
        <v>0</v>
      </c>
      <c r="HT35" s="35">
        <v>0</v>
      </c>
      <c r="HU35" s="86">
        <f>HM35-HS35+HT35</f>
        <v>142748.16000000015</v>
      </c>
      <c r="HV35" s="35">
        <v>0</v>
      </c>
      <c r="HW35" s="35">
        <v>0</v>
      </c>
      <c r="HX35" s="35">
        <v>0</v>
      </c>
      <c r="HY35" s="35">
        <v>0</v>
      </c>
      <c r="HZ35" s="32">
        <f t="shared" si="320"/>
        <v>142748.16000000015</v>
      </c>
      <c r="IA35" s="35">
        <v>0</v>
      </c>
      <c r="IB35" s="35">
        <v>0</v>
      </c>
      <c r="IC35" s="86">
        <f>HU35-IA35+IB35</f>
        <v>142748.16000000015</v>
      </c>
      <c r="ID35" s="35">
        <v>0</v>
      </c>
      <c r="IE35" s="35">
        <v>0</v>
      </c>
      <c r="IF35" s="35">
        <v>0</v>
      </c>
      <c r="IG35" s="35">
        <v>0</v>
      </c>
      <c r="IH35" s="32">
        <f t="shared" si="322"/>
        <v>142748.16000000015</v>
      </c>
      <c r="II35" s="35">
        <v>0</v>
      </c>
      <c r="IJ35" s="35">
        <v>0</v>
      </c>
      <c r="IK35" s="86">
        <f>IC35-II35+IJ35</f>
        <v>142748.16000000015</v>
      </c>
      <c r="IL35" s="35">
        <v>0</v>
      </c>
      <c r="IM35" s="35">
        <v>0</v>
      </c>
      <c r="IN35" s="35">
        <v>0</v>
      </c>
      <c r="IO35" s="35">
        <v>0</v>
      </c>
      <c r="IP35" s="32">
        <f t="shared" si="324"/>
        <v>142748.16000000015</v>
      </c>
      <c r="IQ35" s="35">
        <v>0</v>
      </c>
      <c r="IR35" s="35">
        <v>0</v>
      </c>
      <c r="IS35" s="86">
        <f>IK35-IQ35+IR35</f>
        <v>142748.16000000015</v>
      </c>
      <c r="IT35" s="35">
        <v>0</v>
      </c>
      <c r="IU35" s="35">
        <v>0</v>
      </c>
      <c r="IV35" s="35">
        <v>0</v>
      </c>
      <c r="IW35" s="35">
        <v>0</v>
      </c>
      <c r="IX35" s="32">
        <f t="shared" si="326"/>
        <v>142748.16000000015</v>
      </c>
      <c r="IY35" s="35">
        <v>0</v>
      </c>
      <c r="IZ35" s="35">
        <v>0</v>
      </c>
      <c r="JA35" s="86">
        <f>IS35-IY35+IZ35</f>
        <v>142748.16000000015</v>
      </c>
      <c r="JB35" s="35">
        <v>0</v>
      </c>
      <c r="JC35" s="35">
        <v>0</v>
      </c>
      <c r="JD35" s="35">
        <v>0</v>
      </c>
      <c r="JE35" s="35">
        <v>0</v>
      </c>
      <c r="JF35" s="32">
        <f t="shared" si="328"/>
        <v>142748.16000000015</v>
      </c>
      <c r="JG35" s="35">
        <v>0</v>
      </c>
      <c r="JH35" s="35">
        <v>0</v>
      </c>
      <c r="JI35" s="86">
        <f>JA35-JG35+JH35</f>
        <v>142748.16000000015</v>
      </c>
      <c r="JJ35" s="35">
        <v>0</v>
      </c>
      <c r="JK35" s="35">
        <v>0</v>
      </c>
      <c r="JL35" s="35">
        <v>0</v>
      </c>
      <c r="JM35" s="35">
        <v>0</v>
      </c>
      <c r="JN35" s="32">
        <f t="shared" si="330"/>
        <v>142748.16000000015</v>
      </c>
      <c r="JO35" s="35">
        <v>0</v>
      </c>
      <c r="JP35" s="35">
        <v>0</v>
      </c>
      <c r="JQ35" s="86">
        <f>JI35-JO35+JP35</f>
        <v>142748.16000000015</v>
      </c>
      <c r="JR35" s="35">
        <v>0</v>
      </c>
      <c r="JS35" s="35">
        <v>0</v>
      </c>
      <c r="JT35" s="35">
        <v>0</v>
      </c>
      <c r="JU35" s="35">
        <v>0</v>
      </c>
      <c r="JV35" s="32">
        <f t="shared" si="332"/>
        <v>142748.16000000015</v>
      </c>
      <c r="JW35" s="35">
        <v>0</v>
      </c>
      <c r="JX35" s="35">
        <v>0</v>
      </c>
      <c r="JY35" s="86">
        <f>JQ35-JW35+JX35</f>
        <v>142748.16000000015</v>
      </c>
      <c r="JZ35" s="35">
        <v>0</v>
      </c>
      <c r="KA35" s="35">
        <v>0</v>
      </c>
      <c r="KB35" s="35">
        <v>0</v>
      </c>
      <c r="KC35" s="35">
        <v>0</v>
      </c>
      <c r="KD35" s="32">
        <f t="shared" si="334"/>
        <v>142748.16000000015</v>
      </c>
      <c r="KE35" s="35">
        <v>125051.25</v>
      </c>
      <c r="KF35" s="35">
        <v>0</v>
      </c>
      <c r="KG35" s="86">
        <f>JY35-KE35+KF35</f>
        <v>17696.910000000149</v>
      </c>
      <c r="KH35" s="35">
        <v>0</v>
      </c>
      <c r="KI35" s="35">
        <v>0</v>
      </c>
      <c r="KJ35" s="35">
        <v>0</v>
      </c>
      <c r="KK35" s="35">
        <v>0</v>
      </c>
      <c r="KL35" s="32">
        <f t="shared" si="336"/>
        <v>17696.910000000149</v>
      </c>
      <c r="KM35" s="35">
        <v>0</v>
      </c>
      <c r="KN35" s="35">
        <v>0</v>
      </c>
      <c r="KO35" s="86">
        <f>KG35-KM35+KN35</f>
        <v>17696.910000000149</v>
      </c>
      <c r="KP35" s="35">
        <v>0</v>
      </c>
      <c r="KQ35" s="35">
        <v>0</v>
      </c>
      <c r="KR35" s="35">
        <v>0</v>
      </c>
      <c r="KS35" s="35">
        <v>0</v>
      </c>
      <c r="KT35" s="32">
        <f t="shared" si="338"/>
        <v>17696.910000000149</v>
      </c>
      <c r="KU35" s="35">
        <v>0</v>
      </c>
      <c r="KV35" s="35">
        <v>0</v>
      </c>
      <c r="KW35" s="86">
        <f>KO35-KU35+KV35</f>
        <v>17696.910000000149</v>
      </c>
      <c r="KX35" s="35">
        <v>0</v>
      </c>
      <c r="KY35" s="35">
        <v>0</v>
      </c>
      <c r="KZ35" s="35">
        <v>0</v>
      </c>
      <c r="LA35" s="35">
        <v>0</v>
      </c>
      <c r="LB35" s="32">
        <f t="shared" si="340"/>
        <v>17696.910000000149</v>
      </c>
      <c r="LC35" s="35">
        <v>0</v>
      </c>
      <c r="LD35" s="35">
        <v>339.64</v>
      </c>
      <c r="LE35" s="86">
        <f>KW35-LC35+LD35</f>
        <v>18036.550000000148</v>
      </c>
      <c r="LF35" s="35">
        <v>0</v>
      </c>
      <c r="LG35" s="35">
        <v>0</v>
      </c>
      <c r="LH35" s="35">
        <v>0</v>
      </c>
      <c r="LI35" s="35">
        <v>0</v>
      </c>
      <c r="LJ35" s="32">
        <f t="shared" si="342"/>
        <v>18036.550000000148</v>
      </c>
      <c r="LK35" s="35">
        <v>0</v>
      </c>
      <c r="LL35" s="35">
        <v>0</v>
      </c>
      <c r="LM35" s="86">
        <f>LE35-LK35+LL35</f>
        <v>18036.550000000148</v>
      </c>
      <c r="LN35" s="35">
        <v>0</v>
      </c>
      <c r="LO35" s="35">
        <v>0</v>
      </c>
      <c r="LP35" s="35">
        <v>0</v>
      </c>
      <c r="LQ35" s="35">
        <v>0</v>
      </c>
      <c r="LR35" s="32">
        <f t="shared" si="344"/>
        <v>18036.550000000148</v>
      </c>
      <c r="LS35" s="35">
        <v>0</v>
      </c>
      <c r="LT35" s="35">
        <v>0</v>
      </c>
      <c r="LU35" s="86">
        <f>LM35-LS35+LT35</f>
        <v>18036.550000000148</v>
      </c>
      <c r="LV35" s="35">
        <v>0</v>
      </c>
      <c r="LW35" s="35">
        <v>0</v>
      </c>
      <c r="LX35" s="35">
        <v>0</v>
      </c>
      <c r="LY35" s="35">
        <v>0</v>
      </c>
      <c r="LZ35" s="32">
        <f t="shared" si="346"/>
        <v>18036.550000000148</v>
      </c>
      <c r="MA35" s="35">
        <v>0</v>
      </c>
      <c r="MB35" s="35">
        <v>0</v>
      </c>
      <c r="MC35" s="86">
        <f>LU35-MA35+MB35</f>
        <v>18036.550000000148</v>
      </c>
      <c r="MD35" s="35">
        <v>0</v>
      </c>
      <c r="ME35" s="35">
        <v>0</v>
      </c>
      <c r="MF35" s="35">
        <v>0</v>
      </c>
      <c r="MG35" s="35">
        <v>0</v>
      </c>
      <c r="MH35" s="32">
        <f t="shared" si="348"/>
        <v>18036.550000000148</v>
      </c>
      <c r="MI35" s="35">
        <v>40</v>
      </c>
      <c r="MJ35" s="35">
        <v>0</v>
      </c>
      <c r="MK35" s="86">
        <f>MC35-MI35+MJ35</f>
        <v>17996.550000000148</v>
      </c>
      <c r="ML35" s="35">
        <v>0</v>
      </c>
      <c r="MM35" s="35">
        <v>0</v>
      </c>
      <c r="MN35" s="35">
        <v>0</v>
      </c>
      <c r="MO35" s="35">
        <v>0</v>
      </c>
      <c r="MP35" s="32">
        <f t="shared" si="350"/>
        <v>17996.550000000148</v>
      </c>
      <c r="MQ35" s="35">
        <v>0</v>
      </c>
      <c r="MR35" s="35">
        <v>0</v>
      </c>
      <c r="MS35" s="86">
        <f>MK35-MQ35+MR35</f>
        <v>17996.550000000148</v>
      </c>
      <c r="MT35" s="35">
        <v>0</v>
      </c>
      <c r="MU35" s="35">
        <v>0</v>
      </c>
      <c r="MV35" s="35">
        <v>0</v>
      </c>
      <c r="MW35" s="35">
        <v>0</v>
      </c>
      <c r="MX35" s="32">
        <f t="shared" si="413"/>
        <v>17996.550000000148</v>
      </c>
      <c r="MY35" s="35">
        <v>1509690.21</v>
      </c>
      <c r="MZ35" s="35">
        <v>1509579.05</v>
      </c>
      <c r="NA35" s="86">
        <f>MS35-MY35+MZ35</f>
        <v>17885.39000000013</v>
      </c>
      <c r="NB35" s="35">
        <v>0</v>
      </c>
      <c r="NC35" s="35">
        <v>0</v>
      </c>
      <c r="ND35" s="35">
        <v>0</v>
      </c>
      <c r="NE35" s="35">
        <v>0</v>
      </c>
      <c r="NF35" s="32">
        <f t="shared" si="415"/>
        <v>17885.39000000013</v>
      </c>
      <c r="NG35" s="35">
        <v>0</v>
      </c>
      <c r="NH35" s="35">
        <v>0</v>
      </c>
      <c r="NI35" s="86">
        <f>NA35-NG35+NH35</f>
        <v>17885.39000000013</v>
      </c>
      <c r="NJ35" s="35">
        <v>0</v>
      </c>
      <c r="NK35" s="35">
        <v>0</v>
      </c>
      <c r="NL35" s="35">
        <v>0</v>
      </c>
      <c r="NM35" s="35">
        <v>0</v>
      </c>
      <c r="NN35" s="32">
        <f t="shared" si="417"/>
        <v>17885.39000000013</v>
      </c>
      <c r="NO35" s="35">
        <v>2225.06</v>
      </c>
      <c r="NP35" s="35">
        <v>0</v>
      </c>
      <c r="NQ35" s="86">
        <f>NI35-NO35+NP35</f>
        <v>15660.330000000131</v>
      </c>
      <c r="NR35" s="35">
        <v>0</v>
      </c>
      <c r="NS35" s="35">
        <v>0</v>
      </c>
      <c r="NT35" s="35">
        <v>0</v>
      </c>
      <c r="NU35" s="35">
        <v>0</v>
      </c>
      <c r="NV35" s="32">
        <f t="shared" si="419"/>
        <v>15660.330000000131</v>
      </c>
      <c r="NW35" s="35">
        <v>0</v>
      </c>
      <c r="NX35" s="35">
        <v>0</v>
      </c>
      <c r="NY35" s="86">
        <f>NQ35-NW35+NX35</f>
        <v>15660.330000000131</v>
      </c>
      <c r="NZ35" s="35">
        <v>0</v>
      </c>
      <c r="OA35" s="35">
        <v>0</v>
      </c>
      <c r="OB35" s="35">
        <v>0</v>
      </c>
      <c r="OC35" s="35">
        <v>0</v>
      </c>
      <c r="OD35" s="32">
        <f t="shared" si="421"/>
        <v>15660.330000000131</v>
      </c>
      <c r="OE35" s="35">
        <v>0</v>
      </c>
      <c r="OF35" s="35">
        <v>0</v>
      </c>
      <c r="OG35" s="86">
        <f>NY35-OE35+OF35</f>
        <v>15660.330000000131</v>
      </c>
      <c r="OH35" s="35">
        <v>0</v>
      </c>
      <c r="OI35" s="35">
        <v>0</v>
      </c>
      <c r="OJ35" s="35">
        <v>0</v>
      </c>
      <c r="OK35" s="35">
        <v>0</v>
      </c>
      <c r="OL35" s="32">
        <f t="shared" si="423"/>
        <v>15660.330000000131</v>
      </c>
      <c r="OM35" s="35">
        <v>0</v>
      </c>
      <c r="ON35" s="35">
        <v>0</v>
      </c>
      <c r="OO35" s="86">
        <f>OG35-OM35+ON35</f>
        <v>15660.330000000131</v>
      </c>
      <c r="OP35" s="35">
        <v>0</v>
      </c>
      <c r="OQ35" s="35">
        <v>0</v>
      </c>
      <c r="OR35" s="35">
        <v>0</v>
      </c>
      <c r="OS35" s="35">
        <v>0</v>
      </c>
      <c r="OT35" s="32">
        <f t="shared" si="425"/>
        <v>15660.330000000131</v>
      </c>
      <c r="OU35" s="35">
        <v>0</v>
      </c>
      <c r="OV35" s="35">
        <v>0</v>
      </c>
      <c r="OW35" s="86">
        <f>OO35-OU35+OV35</f>
        <v>15660.330000000131</v>
      </c>
      <c r="OX35" s="35">
        <v>0</v>
      </c>
      <c r="OY35" s="35">
        <v>0</v>
      </c>
      <c r="OZ35" s="35">
        <v>0</v>
      </c>
      <c r="PA35" s="35">
        <v>0</v>
      </c>
      <c r="PB35" s="32">
        <f t="shared" si="427"/>
        <v>15660.330000000131</v>
      </c>
      <c r="PC35" s="35">
        <v>0</v>
      </c>
      <c r="PD35" s="35">
        <v>0</v>
      </c>
      <c r="PE35" s="86">
        <f>OW35-PC35+PD35</f>
        <v>15660.330000000131</v>
      </c>
      <c r="PF35" s="35">
        <v>0</v>
      </c>
      <c r="PG35" s="35">
        <v>0</v>
      </c>
      <c r="PH35" s="35">
        <v>0</v>
      </c>
      <c r="PI35" s="35">
        <v>0</v>
      </c>
      <c r="PJ35" s="32">
        <f t="shared" si="429"/>
        <v>15660.330000000131</v>
      </c>
    </row>
    <row r="36" spans="1:426" s="21" customFormat="1" ht="24" customHeight="1" x14ac:dyDescent="0.25">
      <c r="B36" s="98" t="s">
        <v>11</v>
      </c>
      <c r="C36" s="30">
        <f>+SUM(C25:C35)</f>
        <v>538.35000000000014</v>
      </c>
      <c r="D36" s="30">
        <f>+SUM(D25:D35)</f>
        <v>154630.66</v>
      </c>
      <c r="E36" s="103">
        <v>1914809.0700000036</v>
      </c>
      <c r="F36" s="29">
        <f>+SUM(F25:F35)</f>
        <v>-205.32</v>
      </c>
      <c r="G36" s="29">
        <f t="shared" ref="G36:I36" si="430">+SUM(G25:G35)</f>
        <v>-1.25</v>
      </c>
      <c r="H36" s="29">
        <f t="shared" si="430"/>
        <v>0</v>
      </c>
      <c r="I36" s="29">
        <f t="shared" si="430"/>
        <v>0</v>
      </c>
      <c r="J36" s="31">
        <f>+SUM(J25:J35)</f>
        <v>1914602.5000000035</v>
      </c>
      <c r="K36" s="30">
        <f>+SUM(K25:K35)</f>
        <v>174422.78999999998</v>
      </c>
      <c r="L36" s="30">
        <f>+SUM(L25:L35)</f>
        <v>650552.67999999993</v>
      </c>
      <c r="M36" s="103">
        <f>+SUM(M25:M35)</f>
        <v>2390938.9600000028</v>
      </c>
      <c r="N36" s="29">
        <f>+SUM(N25:N35)</f>
        <v>-205.32</v>
      </c>
      <c r="O36" s="29">
        <f t="shared" ref="O36:Q36" si="431">+SUM(O25:O35)</f>
        <v>0</v>
      </c>
      <c r="P36" s="29">
        <f t="shared" si="431"/>
        <v>11800</v>
      </c>
      <c r="Q36" s="29">
        <f t="shared" si="431"/>
        <v>0</v>
      </c>
      <c r="R36" s="31">
        <f>+SUM(R25:R35)</f>
        <v>2402533.6400000029</v>
      </c>
      <c r="S36" s="30">
        <f>+SUM(S25:S35)</f>
        <v>578548.11</v>
      </c>
      <c r="T36" s="30">
        <f>+SUM(T25:T35)</f>
        <v>957106.91999999993</v>
      </c>
      <c r="U36" s="103">
        <f>+SUM(U25:U35)</f>
        <v>2769497.7700000033</v>
      </c>
      <c r="V36" s="29">
        <f>+SUM(V25:V35)</f>
        <v>-205.32</v>
      </c>
      <c r="W36" s="29">
        <f t="shared" ref="W36:Y36" si="432">+SUM(W25:W35)</f>
        <v>0</v>
      </c>
      <c r="X36" s="29">
        <f t="shared" si="432"/>
        <v>0</v>
      </c>
      <c r="Y36" s="29">
        <f t="shared" si="432"/>
        <v>0</v>
      </c>
      <c r="Z36" s="31">
        <f>+SUM(Z25:Z35)</f>
        <v>2769292.4500000034</v>
      </c>
      <c r="AA36" s="30">
        <f>+SUM(AA25:AA35)</f>
        <v>674383.91000000015</v>
      </c>
      <c r="AB36" s="30">
        <f>+SUM(AB25:AB35)</f>
        <v>423956.71</v>
      </c>
      <c r="AC36" s="103">
        <f>+SUM(AC25:AC35)</f>
        <v>2519070.570000004</v>
      </c>
      <c r="AD36" s="29">
        <f>+SUM(AD25:AD35)</f>
        <v>-205.32</v>
      </c>
      <c r="AE36" s="29">
        <f t="shared" ref="AE36:AG36" si="433">+SUM(AE25:AE35)</f>
        <v>0</v>
      </c>
      <c r="AF36" s="29">
        <f t="shared" si="433"/>
        <v>-44997.97</v>
      </c>
      <c r="AG36" s="29">
        <f t="shared" si="433"/>
        <v>-1189.57</v>
      </c>
      <c r="AH36" s="31">
        <f>+SUM(AH25:AH35)</f>
        <v>2472677.7100000037</v>
      </c>
      <c r="AI36" s="30">
        <f>+SUM(AI25:AI35)</f>
        <v>1438844.17</v>
      </c>
      <c r="AJ36" s="30">
        <f>+SUM(AJ25:AJ35)</f>
        <v>645341.56000000017</v>
      </c>
      <c r="AK36" s="103">
        <f>+SUM(AK25:AK35)</f>
        <v>1725567.9600000037</v>
      </c>
      <c r="AL36" s="29">
        <f>+SUM(AL25:AL35)</f>
        <v>0</v>
      </c>
      <c r="AM36" s="29">
        <f t="shared" ref="AM36:AO36" si="434">+SUM(AM25:AM35)</f>
        <v>0</v>
      </c>
      <c r="AN36" s="29">
        <f t="shared" si="434"/>
        <v>0</v>
      </c>
      <c r="AO36" s="29">
        <f t="shared" si="434"/>
        <v>0</v>
      </c>
      <c r="AP36" s="31">
        <f>+SUM(AP25:AP35)</f>
        <v>1725567.9600000037</v>
      </c>
      <c r="AQ36" s="30">
        <f>+SUM(AQ25:AQ35)</f>
        <v>991157.72</v>
      </c>
      <c r="AR36" s="30">
        <f>+SUM(AR25:AR35)</f>
        <v>459144.4800000001</v>
      </c>
      <c r="AS36" s="103">
        <f>+SUM(AS25:AS35)</f>
        <v>1193554.7200000039</v>
      </c>
      <c r="AT36" s="29">
        <f>+SUM(AT25:AT35)</f>
        <v>0</v>
      </c>
      <c r="AU36" s="29">
        <f t="shared" ref="AU36:AW36" si="435">+SUM(AU25:AU35)</f>
        <v>0</v>
      </c>
      <c r="AV36" s="29">
        <f t="shared" si="435"/>
        <v>0</v>
      </c>
      <c r="AW36" s="29">
        <f t="shared" si="435"/>
        <v>0</v>
      </c>
      <c r="AX36" s="31">
        <f>+SUM(AX25:AX35)</f>
        <v>1193554.7200000039</v>
      </c>
      <c r="AY36" s="30">
        <f>+SUM(AY25:AY35)</f>
        <v>33694.86</v>
      </c>
      <c r="AZ36" s="30">
        <f>+SUM(AZ25:AZ35)</f>
        <v>35588.04</v>
      </c>
      <c r="BA36" s="103">
        <f>+SUM(BA25:BA35)</f>
        <v>1195447.9000000039</v>
      </c>
      <c r="BB36" s="29">
        <f>+SUM(BB25:BB35)</f>
        <v>0</v>
      </c>
      <c r="BC36" s="29">
        <f t="shared" ref="BC36:BE36" si="436">+SUM(BC25:BC35)</f>
        <v>0</v>
      </c>
      <c r="BD36" s="29">
        <f t="shared" si="436"/>
        <v>0</v>
      </c>
      <c r="BE36" s="29">
        <f t="shared" si="436"/>
        <v>0</v>
      </c>
      <c r="BF36" s="31">
        <f>+SUM(BF25:BF35)</f>
        <v>1195447.9000000039</v>
      </c>
      <c r="BG36" s="30">
        <f>+SUM(BG25:BG35)</f>
        <v>228585.20000000007</v>
      </c>
      <c r="BH36" s="30">
        <f>+SUM(BH25:BH35)</f>
        <v>113237.41</v>
      </c>
      <c r="BI36" s="103">
        <f>+SUM(BI25:BI35)</f>
        <v>1080100.1100000038</v>
      </c>
      <c r="BJ36" s="29">
        <f>+SUM(BJ25:BJ35)</f>
        <v>0</v>
      </c>
      <c r="BK36" s="29">
        <f t="shared" ref="BK36:BM36" si="437">+SUM(BK25:BK35)</f>
        <v>0</v>
      </c>
      <c r="BL36" s="29">
        <f t="shared" si="437"/>
        <v>0</v>
      </c>
      <c r="BM36" s="29">
        <f t="shared" si="437"/>
        <v>0</v>
      </c>
      <c r="BN36" s="31">
        <f>+SUM(BN25:BN35)</f>
        <v>1080100.1100000038</v>
      </c>
      <c r="BO36" s="30">
        <f>+SUM(BO25:BO35)</f>
        <v>30393.95</v>
      </c>
      <c r="BP36" s="30">
        <f>+SUM(BP25:BP35)</f>
        <v>1995498.46</v>
      </c>
      <c r="BQ36" s="103">
        <f>+SUM(BQ25:BQ35)</f>
        <v>3045204.6200000038</v>
      </c>
      <c r="BR36" s="29">
        <f>+SUM(BR25:BR35)</f>
        <v>-2500</v>
      </c>
      <c r="BS36" s="29">
        <f t="shared" ref="BS36:BU36" si="438">+SUM(BS25:BS35)</f>
        <v>0</v>
      </c>
      <c r="BT36" s="29">
        <f t="shared" si="438"/>
        <v>0</v>
      </c>
      <c r="BU36" s="29">
        <f t="shared" si="438"/>
        <v>0</v>
      </c>
      <c r="BV36" s="31">
        <f>+SUM(BV25:BV35)</f>
        <v>3042704.6200000038</v>
      </c>
      <c r="BW36" s="30">
        <f>+SUM(BW25:BW35)</f>
        <v>3372374.0300000003</v>
      </c>
      <c r="BX36" s="30">
        <f>+SUM(BX25:BX35)</f>
        <v>1878849.68</v>
      </c>
      <c r="BY36" s="103">
        <f>+SUM(BY25:BY35)</f>
        <v>1551680.2700000035</v>
      </c>
      <c r="BZ36" s="29">
        <f>+SUM(BZ25:BZ35)</f>
        <v>-2500</v>
      </c>
      <c r="CA36" s="29">
        <f t="shared" ref="CA36:CC36" si="439">+SUM(CA25:CA35)</f>
        <v>0</v>
      </c>
      <c r="CB36" s="29">
        <f t="shared" si="439"/>
        <v>0</v>
      </c>
      <c r="CC36" s="29">
        <f t="shared" si="439"/>
        <v>0</v>
      </c>
      <c r="CD36" s="31">
        <f>+SUM(CD25:CD35)</f>
        <v>1549180.2700000035</v>
      </c>
      <c r="CE36" s="30">
        <f>+SUM(CE25:CE35)</f>
        <v>116025.46</v>
      </c>
      <c r="CF36" s="30">
        <f>+SUM(CF25:CF35)</f>
        <v>131532.52000000002</v>
      </c>
      <c r="CG36" s="103">
        <f>+SUM(CG25:CG35)</f>
        <v>1567187.3300000036</v>
      </c>
      <c r="CH36" s="29">
        <f>+SUM(CH25:CH35)</f>
        <v>-2500</v>
      </c>
      <c r="CI36" s="29">
        <f t="shared" ref="CI36:CK36" si="440">+SUM(CI25:CI35)</f>
        <v>0</v>
      </c>
      <c r="CJ36" s="29">
        <f t="shared" si="440"/>
        <v>937.96</v>
      </c>
      <c r="CK36" s="29">
        <f t="shared" si="440"/>
        <v>0</v>
      </c>
      <c r="CL36" s="31">
        <f>+SUM(CL25:CL35)</f>
        <v>1565625.2900000035</v>
      </c>
      <c r="CM36" s="30">
        <f>+SUM(CM25:CM35)</f>
        <v>14212.96</v>
      </c>
      <c r="CN36" s="30">
        <f>+SUM(CN25:CN35)</f>
        <v>15515.759999999998</v>
      </c>
      <c r="CO36" s="103">
        <f>+SUM(CO25:CO35)</f>
        <v>1568490.1300000036</v>
      </c>
      <c r="CP36" s="29">
        <f>+SUM(CP25:CP35)</f>
        <v>-2500</v>
      </c>
      <c r="CQ36" s="29">
        <f t="shared" ref="CQ36:CS36" si="441">+SUM(CQ25:CQ35)</f>
        <v>-5000.7</v>
      </c>
      <c r="CR36" s="29">
        <f t="shared" si="441"/>
        <v>-14122.17</v>
      </c>
      <c r="CS36" s="29">
        <f t="shared" si="441"/>
        <v>0</v>
      </c>
      <c r="CT36" s="31">
        <f>+SUM(CT25:CT35)</f>
        <v>1546867.2600000037</v>
      </c>
      <c r="CU36" s="30">
        <f>+SUM(CU25:CU35)</f>
        <v>45715.78</v>
      </c>
      <c r="CV36" s="30">
        <f>+SUM(CV25:CV35)</f>
        <v>143734.28000000003</v>
      </c>
      <c r="CW36" s="103">
        <f>+SUM(CW25:CW35)</f>
        <v>1666508.6300000034</v>
      </c>
      <c r="CX36" s="29">
        <f>+SUM(CX25:CX35)</f>
        <v>-2602.14</v>
      </c>
      <c r="CY36" s="29">
        <f t="shared" ref="CY36:DA36" si="442">+SUM(CY25:CY35)</f>
        <v>0</v>
      </c>
      <c r="CZ36" s="29">
        <f t="shared" si="442"/>
        <v>0</v>
      </c>
      <c r="DA36" s="29">
        <f t="shared" si="442"/>
        <v>0</v>
      </c>
      <c r="DB36" s="31">
        <f>+SUM(DB25:DB35)</f>
        <v>1663906.4900000035</v>
      </c>
      <c r="DC36" s="30">
        <f>+SUM(DC25:DC35)</f>
        <v>111178.71</v>
      </c>
      <c r="DD36" s="30">
        <f>+SUM(DD25:DD35)</f>
        <v>112467.8</v>
      </c>
      <c r="DE36" s="103">
        <f>+SUM(DE25:DE35)</f>
        <v>1667797.7200000032</v>
      </c>
      <c r="DF36" s="29">
        <f>+SUM(DF25:DF35)</f>
        <v>-102.14</v>
      </c>
      <c r="DG36" s="29">
        <f t="shared" ref="DG36:DI36" si="443">+SUM(DG25:DG35)</f>
        <v>0</v>
      </c>
      <c r="DH36" s="29">
        <f t="shared" si="443"/>
        <v>0</v>
      </c>
      <c r="DI36" s="29">
        <f t="shared" si="443"/>
        <v>0</v>
      </c>
      <c r="DJ36" s="31">
        <f>+SUM(DJ25:DJ35)</f>
        <v>1667695.5800000033</v>
      </c>
      <c r="DK36" s="30">
        <f>+SUM(DK25:DK35)</f>
        <v>5379.1099999999988</v>
      </c>
      <c r="DL36" s="30">
        <f>+SUM(DL25:DL35)</f>
        <v>58225.120000000003</v>
      </c>
      <c r="DM36" s="103">
        <f>+SUM(DM25:DM35)</f>
        <v>1720643.7300000032</v>
      </c>
      <c r="DN36" s="29">
        <f>+SUM(DN25:DN35)</f>
        <v>0</v>
      </c>
      <c r="DO36" s="29">
        <f t="shared" ref="DO36:DQ36" si="444">+SUM(DO25:DO35)</f>
        <v>0</v>
      </c>
      <c r="DP36" s="29">
        <f t="shared" si="444"/>
        <v>0</v>
      </c>
      <c r="DQ36" s="29">
        <f t="shared" si="444"/>
        <v>0</v>
      </c>
      <c r="DR36" s="31">
        <f>+SUM(DR25:DR35)</f>
        <v>1720643.7300000032</v>
      </c>
      <c r="DS36" s="30">
        <f>+SUM(DS25:DS35)</f>
        <v>784644.11</v>
      </c>
      <c r="DT36" s="30">
        <f>+SUM(DT25:DT35)</f>
        <v>66151.700000000012</v>
      </c>
      <c r="DU36" s="103">
        <f>+SUM(DU25:DU35)</f>
        <v>1002151.3200000033</v>
      </c>
      <c r="DV36" s="29">
        <f>+SUM(DV25:DV35)</f>
        <v>0</v>
      </c>
      <c r="DW36" s="29">
        <f t="shared" ref="DW36:DY36" si="445">+SUM(DW25:DW35)</f>
        <v>0</v>
      </c>
      <c r="DX36" s="29">
        <f t="shared" si="445"/>
        <v>0</v>
      </c>
      <c r="DY36" s="29">
        <f t="shared" si="445"/>
        <v>0</v>
      </c>
      <c r="DZ36" s="31">
        <f>+SUM(DZ25:DZ35)</f>
        <v>1002151.3200000033</v>
      </c>
      <c r="EA36" s="30">
        <f>+SUM(EA25:EA35)</f>
        <v>44483.950000000004</v>
      </c>
      <c r="EB36" s="30">
        <f>+SUM(EB25:EB35)</f>
        <v>33260.550000000003</v>
      </c>
      <c r="EC36" s="103">
        <f>+SUM(EC25:EC35)</f>
        <v>990927.9200000033</v>
      </c>
      <c r="ED36" s="29">
        <f>+SUM(ED25:ED35)</f>
        <v>0</v>
      </c>
      <c r="EE36" s="29">
        <f t="shared" ref="EE36:EG36" si="446">+SUM(EE25:EE35)</f>
        <v>0</v>
      </c>
      <c r="EF36" s="29">
        <f t="shared" si="446"/>
        <v>2211.31</v>
      </c>
      <c r="EG36" s="29">
        <f t="shared" si="446"/>
        <v>0</v>
      </c>
      <c r="EH36" s="31">
        <f>+SUM(EH25:EH35)</f>
        <v>993139.23000000336</v>
      </c>
      <c r="EI36" s="30">
        <f>+SUM(EI25:EI35)</f>
        <v>30881.200000000004</v>
      </c>
      <c r="EJ36" s="30">
        <f>+SUM(EJ25:EJ35)</f>
        <v>120995.49</v>
      </c>
      <c r="EK36" s="103">
        <f>+SUM(EK25:EK35)</f>
        <v>1081042.2100000032</v>
      </c>
      <c r="EL36" s="29">
        <f>+SUM(EL25:EL35)</f>
        <v>0</v>
      </c>
      <c r="EM36" s="29">
        <f t="shared" ref="EM36:EO36" si="447">+SUM(EM25:EM35)</f>
        <v>0</v>
      </c>
      <c r="EN36" s="29">
        <f t="shared" si="447"/>
        <v>0</v>
      </c>
      <c r="EO36" s="29">
        <f t="shared" si="447"/>
        <v>0</v>
      </c>
      <c r="EP36" s="31">
        <f>+SUM(EP25:EP35)</f>
        <v>1081042.2100000032</v>
      </c>
      <c r="EQ36" s="30">
        <f>+SUM(EQ25:EQ35)</f>
        <v>68877.119999999995</v>
      </c>
      <c r="ER36" s="30">
        <f>+SUM(ER25:ER35)</f>
        <v>94294.52</v>
      </c>
      <c r="ES36" s="103">
        <f>+SUM(ES25:ES35)</f>
        <v>1106459.6100000034</v>
      </c>
      <c r="ET36" s="29">
        <f>+SUM(ET25:ET35)</f>
        <v>0</v>
      </c>
      <c r="EU36" s="29">
        <f t="shared" ref="EU36:EW36" si="448">+SUM(EU25:EU35)</f>
        <v>0</v>
      </c>
      <c r="EV36" s="29">
        <f t="shared" si="448"/>
        <v>0</v>
      </c>
      <c r="EW36" s="29">
        <f t="shared" si="448"/>
        <v>0</v>
      </c>
      <c r="EX36" s="31">
        <f>+SUM(EX25:EX35)</f>
        <v>1106459.6100000034</v>
      </c>
      <c r="EY36" s="30">
        <f>+SUM(EY25:EY35)</f>
        <v>14189.830000000002</v>
      </c>
      <c r="EZ36" s="30">
        <f>+SUM(EZ25:EZ35)</f>
        <v>140472.85</v>
      </c>
      <c r="FA36" s="103">
        <f>+SUM(FA25:FA35)</f>
        <v>1232742.6300000036</v>
      </c>
      <c r="FB36" s="29">
        <f>+SUM(FB25:FB35)</f>
        <v>0</v>
      </c>
      <c r="FC36" s="29">
        <f t="shared" ref="FC36:FE36" si="449">+SUM(FC25:FC35)</f>
        <v>0</v>
      </c>
      <c r="FD36" s="29">
        <f t="shared" si="449"/>
        <v>7111.05</v>
      </c>
      <c r="FE36" s="29">
        <f t="shared" si="449"/>
        <v>0</v>
      </c>
      <c r="FF36" s="31">
        <f>+SUM(FF25:FF35)</f>
        <v>1239853.6800000037</v>
      </c>
      <c r="FG36" s="30">
        <f>+SUM(FG25:FG35)</f>
        <v>127943.61999999998</v>
      </c>
      <c r="FH36" s="30">
        <f>+SUM(FH25:FH35)</f>
        <v>159237.27999999994</v>
      </c>
      <c r="FI36" s="103">
        <f>+SUM(FI25:FI35)</f>
        <v>1264036.2900000035</v>
      </c>
      <c r="FJ36" s="29">
        <f>+SUM(FJ25:FJ35)</f>
        <v>0</v>
      </c>
      <c r="FK36" s="29">
        <f t="shared" ref="FK36:FM36" si="450">+SUM(FK25:FK35)</f>
        <v>0</v>
      </c>
      <c r="FL36" s="29">
        <f t="shared" si="450"/>
        <v>0</v>
      </c>
      <c r="FM36" s="29">
        <f t="shared" si="450"/>
        <v>0</v>
      </c>
      <c r="FN36" s="31">
        <f>+SUM(FN25:FN35)</f>
        <v>1264036.2900000035</v>
      </c>
      <c r="FO36" s="30">
        <f>+SUM(FO25:FO35)</f>
        <v>6295.4299999999994</v>
      </c>
      <c r="FP36" s="30">
        <f>+SUM(FP25:FP35)</f>
        <v>44843.55</v>
      </c>
      <c r="FQ36" s="103">
        <f>+SUM(FQ25:FQ35)</f>
        <v>1302584.4100000034</v>
      </c>
      <c r="FR36" s="29">
        <f>+SUM(FR25:FR35)</f>
        <v>0</v>
      </c>
      <c r="FS36" s="29">
        <f t="shared" ref="FS36:FU36" si="451">+SUM(FS25:FS35)</f>
        <v>0</v>
      </c>
      <c r="FT36" s="29">
        <f t="shared" si="451"/>
        <v>-25</v>
      </c>
      <c r="FU36" s="29">
        <f t="shared" si="451"/>
        <v>0</v>
      </c>
      <c r="FV36" s="31">
        <f>+SUM(FV25:FV35)</f>
        <v>1302559.4100000034</v>
      </c>
      <c r="FW36" s="30">
        <f>+SUM(FW25:FW35)</f>
        <v>84018.460000000021</v>
      </c>
      <c r="FX36" s="30">
        <f>+SUM(FX25:FX35)</f>
        <v>1293977.27</v>
      </c>
      <c r="FY36" s="103">
        <f>+SUM(FY25:FY35)</f>
        <v>2512543.220000003</v>
      </c>
      <c r="FZ36" s="29">
        <f>+SUM(FZ25:FZ35)</f>
        <v>0</v>
      </c>
      <c r="GA36" s="29">
        <f t="shared" ref="GA36:GC36" si="452">+SUM(GA25:GA35)</f>
        <v>0</v>
      </c>
      <c r="GB36" s="29">
        <f t="shared" si="452"/>
        <v>-25</v>
      </c>
      <c r="GC36" s="29">
        <f t="shared" si="452"/>
        <v>0</v>
      </c>
      <c r="GD36" s="31">
        <f>+SUM(GD25:GD35)</f>
        <v>2512518.220000003</v>
      </c>
      <c r="GE36" s="30">
        <f>+SUM(GE25:GE35)</f>
        <v>10.7</v>
      </c>
      <c r="GF36" s="30">
        <f>+SUM(GF25:GF35)</f>
        <v>14110.09</v>
      </c>
      <c r="GG36" s="103">
        <f>+SUM(GG25:GG35)</f>
        <v>2526642.6100000031</v>
      </c>
      <c r="GH36" s="29">
        <f>+SUM(GH25:GH35)</f>
        <v>0</v>
      </c>
      <c r="GI36" s="29">
        <f t="shared" ref="GI36:GK36" si="453">+SUM(GI25:GI35)</f>
        <v>-2666.8</v>
      </c>
      <c r="GJ36" s="29">
        <f t="shared" si="453"/>
        <v>-25</v>
      </c>
      <c r="GK36" s="29">
        <f t="shared" si="453"/>
        <v>0</v>
      </c>
      <c r="GL36" s="31">
        <f>+SUM(GL25:GL35)</f>
        <v>2523950.8100000028</v>
      </c>
      <c r="GM36" s="30">
        <f>+SUM(GM25:GM35)</f>
        <v>473673.47</v>
      </c>
      <c r="GN36" s="30">
        <f>+SUM(GN25:GN35)</f>
        <v>963531.92999999982</v>
      </c>
      <c r="GO36" s="103">
        <f>+SUM(GO25:GO35)</f>
        <v>3016501.0700000031</v>
      </c>
      <c r="GP36" s="29">
        <f>+SUM(GP25:GP35)</f>
        <v>0</v>
      </c>
      <c r="GQ36" s="29">
        <f t="shared" ref="GQ36:GS36" si="454">+SUM(GQ25:GQ35)</f>
        <v>-2666.8</v>
      </c>
      <c r="GR36" s="29">
        <f t="shared" si="454"/>
        <v>0</v>
      </c>
      <c r="GS36" s="29">
        <f t="shared" si="454"/>
        <v>0</v>
      </c>
      <c r="GT36" s="31">
        <f>+SUM(GT25:GT35)</f>
        <v>3013834.2700000028</v>
      </c>
      <c r="GU36" s="30">
        <f>+SUM(GU25:GU35)</f>
        <v>471358.47000000003</v>
      </c>
      <c r="GV36" s="30">
        <f>+SUM(GV25:GV35)</f>
        <v>1750791.57</v>
      </c>
      <c r="GW36" s="103">
        <f>+SUM(GW25:GW35)</f>
        <v>4295934.1700000027</v>
      </c>
      <c r="GX36" s="29">
        <f>+SUM(GX25:GX35)</f>
        <v>0</v>
      </c>
      <c r="GY36" s="29">
        <f t="shared" ref="GY36:HA36" si="455">+SUM(GY25:GY35)</f>
        <v>0</v>
      </c>
      <c r="GZ36" s="29">
        <f t="shared" si="455"/>
        <v>0</v>
      </c>
      <c r="HA36" s="29">
        <f t="shared" si="455"/>
        <v>0</v>
      </c>
      <c r="HB36" s="31">
        <f>+SUM(HB25:HB35)</f>
        <v>4295934.1700000027</v>
      </c>
      <c r="HC36" s="30">
        <f>+SUM(HC25:HC35)</f>
        <v>1324967.3899999999</v>
      </c>
      <c r="HD36" s="30">
        <f>+SUM(HD25:HD35)</f>
        <v>582535.55999999994</v>
      </c>
      <c r="HE36" s="103">
        <f>+SUM(HE25:HE35)</f>
        <v>3553502.3400000026</v>
      </c>
      <c r="HF36" s="29">
        <f>+SUM(HF25:HF35)</f>
        <v>0</v>
      </c>
      <c r="HG36" s="29">
        <f t="shared" ref="HG36:HI36" si="456">+SUM(HG25:HG35)</f>
        <v>0</v>
      </c>
      <c r="HH36" s="29">
        <f t="shared" si="456"/>
        <v>0</v>
      </c>
      <c r="HI36" s="29">
        <f t="shared" si="456"/>
        <v>0</v>
      </c>
      <c r="HJ36" s="31">
        <f>+SUM(HJ25:HJ35)</f>
        <v>3553502.3400000026</v>
      </c>
      <c r="HK36" s="30">
        <f>+SUM(HK25:HK35)</f>
        <v>455286.18000000005</v>
      </c>
      <c r="HL36" s="30">
        <f>+SUM(HL25:HL35)</f>
        <v>18090.2</v>
      </c>
      <c r="HM36" s="103">
        <f>+SUM(HM25:HM35)</f>
        <v>3116306.3600000031</v>
      </c>
      <c r="HN36" s="29">
        <f>+SUM(HN25:HN35)</f>
        <v>0</v>
      </c>
      <c r="HO36" s="29">
        <f t="shared" ref="HO36:HQ36" si="457">+SUM(HO25:HO35)</f>
        <v>0</v>
      </c>
      <c r="HP36" s="29">
        <f t="shared" si="457"/>
        <v>-51174.68</v>
      </c>
      <c r="HQ36" s="29">
        <f t="shared" si="457"/>
        <v>0</v>
      </c>
      <c r="HR36" s="31">
        <f>+SUM(HR25:HR35)</f>
        <v>3065131.6800000034</v>
      </c>
      <c r="HS36" s="30">
        <f>+SUM(HS25:HS35)</f>
        <v>2515525.3699999996</v>
      </c>
      <c r="HT36" s="30">
        <f>+SUM(HT25:HT35)</f>
        <v>2602035.81</v>
      </c>
      <c r="HU36" s="103">
        <f>+SUM(HU25:HU35)</f>
        <v>3202816.8000000031</v>
      </c>
      <c r="HV36" s="29">
        <f>+SUM(HV25:HV35)</f>
        <v>0</v>
      </c>
      <c r="HW36" s="29">
        <f t="shared" ref="HW36:HY36" si="458">+SUM(HW25:HW35)</f>
        <v>-2104.12</v>
      </c>
      <c r="HX36" s="29">
        <f t="shared" si="458"/>
        <v>1065.83</v>
      </c>
      <c r="HY36" s="29">
        <f t="shared" si="458"/>
        <v>0</v>
      </c>
      <c r="HZ36" s="31">
        <f>+SUM(HZ25:HZ35)</f>
        <v>3201778.5100000035</v>
      </c>
      <c r="IA36" s="30">
        <f>+SUM(IA25:IA35)</f>
        <v>2901461.75</v>
      </c>
      <c r="IB36" s="30">
        <f>+SUM(IB25:IB35)</f>
        <v>74562.98</v>
      </c>
      <c r="IC36" s="103">
        <f>+SUM(IC25:IC35)</f>
        <v>375918.03000000358</v>
      </c>
      <c r="ID36" s="29">
        <f>+SUM(ID25:ID35)</f>
        <v>0</v>
      </c>
      <c r="IE36" s="29">
        <f t="shared" ref="IE36:IG36" si="459">+SUM(IE25:IE35)</f>
        <v>0</v>
      </c>
      <c r="IF36" s="29">
        <f t="shared" si="459"/>
        <v>1862.45</v>
      </c>
      <c r="IG36" s="29">
        <f t="shared" si="459"/>
        <v>0</v>
      </c>
      <c r="IH36" s="31">
        <f>+SUM(IH25:IH35)</f>
        <v>377780.48000000359</v>
      </c>
      <c r="II36" s="30">
        <f>+SUM(II25:II35)</f>
        <v>3115.6000000000004</v>
      </c>
      <c r="IJ36" s="30">
        <f>+SUM(IJ25:IJ35)</f>
        <v>16962.230000000003</v>
      </c>
      <c r="IK36" s="103">
        <f>+SUM(IK25:IK35)</f>
        <v>389764.66000000358</v>
      </c>
      <c r="IL36" s="29">
        <f>+SUM(IL25:IL35)</f>
        <v>0</v>
      </c>
      <c r="IM36" s="29">
        <f t="shared" ref="IM36:IO36" si="460">+SUM(IM25:IM35)</f>
        <v>0</v>
      </c>
      <c r="IN36" s="29">
        <f t="shared" si="460"/>
        <v>0</v>
      </c>
      <c r="IO36" s="29">
        <f t="shared" si="460"/>
        <v>0</v>
      </c>
      <c r="IP36" s="31">
        <f>+SUM(IP25:IP35)</f>
        <v>389764.66000000358</v>
      </c>
      <c r="IQ36" s="30">
        <f>+SUM(IQ25:IQ35)</f>
        <v>32256.32</v>
      </c>
      <c r="IR36" s="30">
        <f>+SUM(IR25:IR35)</f>
        <v>2908443.78</v>
      </c>
      <c r="IS36" s="103">
        <f>+SUM(IS25:IS35)</f>
        <v>3265952.1200000029</v>
      </c>
      <c r="IT36" s="29">
        <f>+SUM(IT25:IT35)</f>
        <v>0</v>
      </c>
      <c r="IU36" s="29">
        <f t="shared" ref="IU36:IW36" si="461">+SUM(IU25:IU35)</f>
        <v>0</v>
      </c>
      <c r="IV36" s="29">
        <f t="shared" si="461"/>
        <v>500</v>
      </c>
      <c r="IW36" s="29">
        <f t="shared" si="461"/>
        <v>0</v>
      </c>
      <c r="IX36" s="31">
        <f>+SUM(IX25:IX35)</f>
        <v>3266452.1200000029</v>
      </c>
      <c r="IY36" s="30">
        <f>+SUM(IY25:IY35)</f>
        <v>2687.37</v>
      </c>
      <c r="IZ36" s="30">
        <f>+SUM(IZ25:IZ35)</f>
        <v>246525.47000000003</v>
      </c>
      <c r="JA36" s="103">
        <f>+SUM(JA25:JA35)</f>
        <v>3509790.2200000035</v>
      </c>
      <c r="JB36" s="29">
        <f>+SUM(JB25:JB35)</f>
        <v>-6000</v>
      </c>
      <c r="JC36" s="29">
        <f t="shared" ref="JC36:JE36" si="462">+SUM(JC25:JC35)</f>
        <v>0</v>
      </c>
      <c r="JD36" s="29">
        <f t="shared" si="462"/>
        <v>4155.75</v>
      </c>
      <c r="JE36" s="29">
        <f t="shared" si="462"/>
        <v>0</v>
      </c>
      <c r="JF36" s="31">
        <f>+SUM(JF25:JF35)</f>
        <v>3507945.9700000035</v>
      </c>
      <c r="JG36" s="30">
        <f>+SUM(JG25:JG35)</f>
        <v>4921.07</v>
      </c>
      <c r="JH36" s="30">
        <f>+SUM(JH25:JH35)</f>
        <v>87917.010000000009</v>
      </c>
      <c r="JI36" s="103">
        <f>+SUM(JI25:JI35)</f>
        <v>3592786.1600000029</v>
      </c>
      <c r="JJ36" s="29">
        <f>+SUM(JJ25:JJ35)</f>
        <v>-6000</v>
      </c>
      <c r="JK36" s="29">
        <f t="shared" ref="JK36:JM36" si="463">+SUM(JK25:JK35)</f>
        <v>-153.99</v>
      </c>
      <c r="JL36" s="29">
        <f t="shared" si="463"/>
        <v>0</v>
      </c>
      <c r="JM36" s="29">
        <f t="shared" si="463"/>
        <v>0</v>
      </c>
      <c r="JN36" s="31">
        <f>+SUM(JN25:JN35)</f>
        <v>3586632.1700000032</v>
      </c>
      <c r="JO36" s="30">
        <f>+SUM(JO25:JO35)</f>
        <v>45960.579999999994</v>
      </c>
      <c r="JP36" s="30">
        <f>+SUM(JP25:JP35)</f>
        <v>37156.080000000002</v>
      </c>
      <c r="JQ36" s="103">
        <f>+SUM(JQ25:JQ35)</f>
        <v>3583981.6600000029</v>
      </c>
      <c r="JR36" s="29">
        <f>+SUM(JR25:JR35)</f>
        <v>-6000</v>
      </c>
      <c r="JS36" s="29">
        <f t="shared" ref="JS36:JU36" si="464">+SUM(JS25:JS35)</f>
        <v>0</v>
      </c>
      <c r="JT36" s="29">
        <f t="shared" si="464"/>
        <v>0</v>
      </c>
      <c r="JU36" s="29">
        <f t="shared" si="464"/>
        <v>0</v>
      </c>
      <c r="JV36" s="31">
        <f>+SUM(JV25:JV35)</f>
        <v>3577981.6600000029</v>
      </c>
      <c r="JW36" s="30">
        <f>+SUM(JW25:JW35)</f>
        <v>1682239.8499999999</v>
      </c>
      <c r="JX36" s="30">
        <f>+SUM(JX25:JX35)</f>
        <v>73847.679999999993</v>
      </c>
      <c r="JY36" s="103">
        <f>+SUM(JY25:JY35)</f>
        <v>1975589.4900000037</v>
      </c>
      <c r="JZ36" s="29">
        <f>+SUM(JZ25:JZ35)</f>
        <v>0</v>
      </c>
      <c r="KA36" s="29">
        <f t="shared" ref="KA36:KC36" si="465">+SUM(KA25:KA35)</f>
        <v>0</v>
      </c>
      <c r="KB36" s="29">
        <f t="shared" si="465"/>
        <v>0</v>
      </c>
      <c r="KC36" s="29">
        <f t="shared" si="465"/>
        <v>0</v>
      </c>
      <c r="KD36" s="31">
        <f>+SUM(KD25:KD35)</f>
        <v>1975589.4900000037</v>
      </c>
      <c r="KE36" s="30">
        <f>+SUM(KE25:KE35)</f>
        <v>125913.72</v>
      </c>
      <c r="KF36" s="30">
        <f>+SUM(KF25:KF35)</f>
        <v>89228.22</v>
      </c>
      <c r="KG36" s="103">
        <f>+SUM(KG25:KG35)</f>
        <v>1938903.9900000037</v>
      </c>
      <c r="KH36" s="29">
        <f>+SUM(KH25:KH35)</f>
        <v>0</v>
      </c>
      <c r="KI36" s="29">
        <f t="shared" ref="KI36:KK36" si="466">+SUM(KI25:KI35)</f>
        <v>0</v>
      </c>
      <c r="KJ36" s="29">
        <f t="shared" si="466"/>
        <v>0</v>
      </c>
      <c r="KK36" s="29">
        <f t="shared" si="466"/>
        <v>0</v>
      </c>
      <c r="KL36" s="31">
        <f>+SUM(KL25:KL35)</f>
        <v>1938903.9900000037</v>
      </c>
      <c r="KM36" s="30">
        <f>+SUM(KM25:KM35)</f>
        <v>46246.169999999991</v>
      </c>
      <c r="KN36" s="30">
        <f>+SUM(KN25:KN35)</f>
        <v>120905.76999999999</v>
      </c>
      <c r="KO36" s="103">
        <f>+SUM(KO25:KO35)</f>
        <v>2013563.5900000036</v>
      </c>
      <c r="KP36" s="29">
        <f>+SUM(KP25:KP35)</f>
        <v>0</v>
      </c>
      <c r="KQ36" s="29">
        <f t="shared" ref="KQ36:KS36" si="467">+SUM(KQ25:KQ35)</f>
        <v>0</v>
      </c>
      <c r="KR36" s="29">
        <f t="shared" si="467"/>
        <v>0</v>
      </c>
      <c r="KS36" s="29">
        <f t="shared" si="467"/>
        <v>0</v>
      </c>
      <c r="KT36" s="31">
        <f>+SUM(KT25:KT35)</f>
        <v>2013563.5900000036</v>
      </c>
      <c r="KU36" s="30">
        <f>+SUM(KU25:KU35)</f>
        <v>474231.68000000005</v>
      </c>
      <c r="KV36" s="30">
        <f>+SUM(KV25:KV35)</f>
        <v>135277.81000000003</v>
      </c>
      <c r="KW36" s="103">
        <f>+SUM(KW25:KW35)</f>
        <v>1674609.7200000037</v>
      </c>
      <c r="KX36" s="29">
        <f>+SUM(KX25:KX35)</f>
        <v>-3122.92</v>
      </c>
      <c r="KY36" s="29">
        <f t="shared" ref="KY36:LA36" si="468">+SUM(KY25:KY35)</f>
        <v>0</v>
      </c>
      <c r="KZ36" s="29">
        <f t="shared" si="468"/>
        <v>0</v>
      </c>
      <c r="LA36" s="29">
        <f t="shared" si="468"/>
        <v>0</v>
      </c>
      <c r="LB36" s="31">
        <f>+SUM(LB25:LB35)</f>
        <v>1671486.8000000038</v>
      </c>
      <c r="LC36" s="30">
        <f>+SUM(LC25:LC35)</f>
        <v>4692.6099999999997</v>
      </c>
      <c r="LD36" s="30">
        <f>+SUM(LD25:LD35)</f>
        <v>45248.470000000008</v>
      </c>
      <c r="LE36" s="103">
        <f>+SUM(LE25:LE35)</f>
        <v>1715165.5800000033</v>
      </c>
      <c r="LF36" s="29">
        <f>+SUM(LF25:LF35)</f>
        <v>-2500</v>
      </c>
      <c r="LG36" s="29">
        <f t="shared" ref="LG36:LI36" si="469">+SUM(LG25:LG35)</f>
        <v>0</v>
      </c>
      <c r="LH36" s="29">
        <f t="shared" si="469"/>
        <v>0</v>
      </c>
      <c r="LI36" s="29">
        <f t="shared" si="469"/>
        <v>0</v>
      </c>
      <c r="LJ36" s="31">
        <f>+SUM(LJ25:LJ35)</f>
        <v>1712665.5800000033</v>
      </c>
      <c r="LK36" s="30">
        <f>+SUM(LK25:LK35)</f>
        <v>176684.55</v>
      </c>
      <c r="LL36" s="30">
        <f>+SUM(LL25:LL35)</f>
        <v>84696.909999999974</v>
      </c>
      <c r="LM36" s="103">
        <f>+SUM(LM25:LM35)</f>
        <v>1623177.9400000034</v>
      </c>
      <c r="LN36" s="29">
        <f>+SUM(LN25:LN35)</f>
        <v>-2500</v>
      </c>
      <c r="LO36" s="29">
        <f t="shared" ref="LO36:LQ36" si="470">+SUM(LO25:LO35)</f>
        <v>0</v>
      </c>
      <c r="LP36" s="29">
        <f t="shared" si="470"/>
        <v>-100</v>
      </c>
      <c r="LQ36" s="29">
        <f t="shared" si="470"/>
        <v>0</v>
      </c>
      <c r="LR36" s="31">
        <f>+SUM(LR25:LR35)</f>
        <v>1620577.9400000034</v>
      </c>
      <c r="LS36" s="30">
        <f>+SUM(LS25:LS35)</f>
        <v>35856.180000000008</v>
      </c>
      <c r="LT36" s="30">
        <f>+SUM(LT25:LT35)</f>
        <v>603137.56999999995</v>
      </c>
      <c r="LU36" s="103">
        <f>+SUM(LU25:LU35)</f>
        <v>2190459.3300000029</v>
      </c>
      <c r="LV36" s="29">
        <f>+SUM(LV25:LV35)</f>
        <v>-2500</v>
      </c>
      <c r="LW36" s="29">
        <f t="shared" ref="LW36:LY36" si="471">+SUM(LW25:LW35)</f>
        <v>0</v>
      </c>
      <c r="LX36" s="29">
        <f t="shared" si="471"/>
        <v>0</v>
      </c>
      <c r="LY36" s="29">
        <f t="shared" si="471"/>
        <v>0</v>
      </c>
      <c r="LZ36" s="31">
        <f>+SUM(LZ25:LZ35)</f>
        <v>2187959.3300000029</v>
      </c>
      <c r="MA36" s="30">
        <f>+SUM(MA25:MA35)</f>
        <v>25094.010000000002</v>
      </c>
      <c r="MB36" s="30">
        <f>+SUM(MB25:MB35)</f>
        <v>1202352.0000000002</v>
      </c>
      <c r="MC36" s="103">
        <f>+SUM(MC25:MC35)</f>
        <v>3367717.3200000031</v>
      </c>
      <c r="MD36" s="29">
        <f>+SUM(MD25:MD35)</f>
        <v>-2516.8000000000002</v>
      </c>
      <c r="ME36" s="29">
        <f t="shared" ref="ME36:MG36" si="472">+SUM(ME25:ME35)</f>
        <v>0</v>
      </c>
      <c r="MF36" s="29">
        <f t="shared" si="472"/>
        <v>1836.79</v>
      </c>
      <c r="MG36" s="29">
        <f t="shared" si="472"/>
        <v>0</v>
      </c>
      <c r="MH36" s="31">
        <f>+SUM(MH25:MH35)</f>
        <v>3367037.3100000033</v>
      </c>
      <c r="MI36" s="30">
        <f>+SUM(MI25:MI35)</f>
        <v>1252767.21</v>
      </c>
      <c r="MJ36" s="30">
        <f>+SUM(MJ25:MJ35)</f>
        <v>4603766.95</v>
      </c>
      <c r="MK36" s="103">
        <f>+SUM(MK25:MK35)</f>
        <v>6718717.0600000052</v>
      </c>
      <c r="ML36" s="29">
        <f>+SUM(ML25:ML35)</f>
        <v>-2500</v>
      </c>
      <c r="MM36" s="29">
        <f t="shared" ref="MM36:MO36" si="473">+SUM(MM25:MM35)</f>
        <v>0</v>
      </c>
      <c r="MN36" s="29">
        <f t="shared" si="473"/>
        <v>0</v>
      </c>
      <c r="MO36" s="29">
        <f t="shared" si="473"/>
        <v>0</v>
      </c>
      <c r="MP36" s="31">
        <f>+SUM(MP25:MP35)</f>
        <v>6716217.0600000052</v>
      </c>
      <c r="MQ36" s="30">
        <f>+SUM(MQ25:MQ35)</f>
        <v>279592.35999999993</v>
      </c>
      <c r="MR36" s="30">
        <f>+SUM(MR25:MR35)</f>
        <v>70045.95</v>
      </c>
      <c r="MS36" s="103">
        <f>+SUM(MS25:MS35)</f>
        <v>6509170.650000005</v>
      </c>
      <c r="MT36" s="29">
        <f>+SUM(MT25:MT35)</f>
        <v>-2500</v>
      </c>
      <c r="MU36" s="29">
        <f t="shared" ref="MU36:MW36" si="474">+SUM(MU25:MU35)</f>
        <v>0</v>
      </c>
      <c r="MV36" s="29">
        <f t="shared" si="474"/>
        <v>0</v>
      </c>
      <c r="MW36" s="29">
        <f t="shared" si="474"/>
        <v>0</v>
      </c>
      <c r="MX36" s="31">
        <f>+SUM(MX25:MX35)</f>
        <v>6506670.650000005</v>
      </c>
      <c r="MY36" s="30">
        <f>+SUM(MY25:MY35)</f>
        <v>3073659.26</v>
      </c>
      <c r="MZ36" s="30">
        <f>+SUM(MZ25:MZ35)</f>
        <v>1567967.1800000002</v>
      </c>
      <c r="NA36" s="103">
        <f>+SUM(NA25:NA35)</f>
        <v>5003478.5700000059</v>
      </c>
      <c r="NB36" s="29">
        <f>+SUM(NB25:NB35)</f>
        <v>-2500</v>
      </c>
      <c r="NC36" s="29">
        <f t="shared" ref="NC36:NE36" si="475">+SUM(NC25:NC35)</f>
        <v>0</v>
      </c>
      <c r="ND36" s="29">
        <f t="shared" si="475"/>
        <v>0</v>
      </c>
      <c r="NE36" s="29">
        <f t="shared" si="475"/>
        <v>0</v>
      </c>
      <c r="NF36" s="31">
        <f>+SUM(NF25:NF35)</f>
        <v>5000978.5700000059</v>
      </c>
      <c r="NG36" s="30">
        <f>+SUM(NG25:NG35)</f>
        <v>2488685.0599999991</v>
      </c>
      <c r="NH36" s="30">
        <f>+SUM(NH25:NH35)</f>
        <v>21224.639999999999</v>
      </c>
      <c r="NI36" s="103">
        <f>+SUM(NI25:NI35)</f>
        <v>2536018.1500000046</v>
      </c>
      <c r="NJ36" s="29">
        <f>+SUM(NJ25:NJ35)</f>
        <v>-2500</v>
      </c>
      <c r="NK36" s="29">
        <f t="shared" ref="NK36:NM36" si="476">+SUM(NK25:NK35)</f>
        <v>0</v>
      </c>
      <c r="NL36" s="29">
        <f t="shared" si="476"/>
        <v>0</v>
      </c>
      <c r="NM36" s="29">
        <f t="shared" si="476"/>
        <v>0</v>
      </c>
      <c r="NN36" s="31">
        <f>+SUM(NN25:NN35)</f>
        <v>2533518.1500000046</v>
      </c>
      <c r="NO36" s="30">
        <f>+SUM(NO25:NO35)</f>
        <v>40767.509999999995</v>
      </c>
      <c r="NP36" s="30">
        <f>+SUM(NP25:NP35)</f>
        <v>127958.34</v>
      </c>
      <c r="NQ36" s="103">
        <f>+SUM(NQ25:NQ35)</f>
        <v>2623208.9800000046</v>
      </c>
      <c r="NR36" s="29">
        <f>+SUM(NR25:NR35)</f>
        <v>-152.46</v>
      </c>
      <c r="NS36" s="29">
        <f t="shared" ref="NS36:NU36" si="477">+SUM(NS25:NS35)</f>
        <v>0</v>
      </c>
      <c r="NT36" s="29">
        <f t="shared" si="477"/>
        <v>0</v>
      </c>
      <c r="NU36" s="29">
        <f t="shared" si="477"/>
        <v>0</v>
      </c>
      <c r="NV36" s="31">
        <f>+SUM(NV25:NV35)</f>
        <v>2623056.5200000047</v>
      </c>
      <c r="NW36" s="30">
        <f>+SUM(NW25:NW35)</f>
        <v>171375.02</v>
      </c>
      <c r="NX36" s="30">
        <f>+SUM(NX25:NX35)</f>
        <v>149496.41999999998</v>
      </c>
      <c r="NY36" s="103">
        <f>+SUM(NY25:NY35)</f>
        <v>2601330.3800000045</v>
      </c>
      <c r="NZ36" s="29">
        <f>+SUM(NZ25:NZ35)</f>
        <v>0</v>
      </c>
      <c r="OA36" s="29">
        <f t="shared" ref="OA36:OC36" si="478">+SUM(OA25:OA35)</f>
        <v>0</v>
      </c>
      <c r="OB36" s="29">
        <f t="shared" si="478"/>
        <v>-51174.68</v>
      </c>
      <c r="OC36" s="29">
        <f t="shared" si="478"/>
        <v>0</v>
      </c>
      <c r="OD36" s="31">
        <f>+SUM(OD25:OD35)</f>
        <v>2550155.7000000044</v>
      </c>
      <c r="OE36" s="30">
        <f>+SUM(OE25:OE35)</f>
        <v>73492.010000000038</v>
      </c>
      <c r="OF36" s="30">
        <f>+SUM(OF25:OF35)</f>
        <v>38647.699999999997</v>
      </c>
      <c r="OG36" s="103">
        <f>+SUM(OG25:OG35)</f>
        <v>2566486.070000004</v>
      </c>
      <c r="OH36" s="29">
        <f>+SUM(OH25:OH35)</f>
        <v>0</v>
      </c>
      <c r="OI36" s="29">
        <f t="shared" ref="OI36:OK36" si="479">+SUM(OI25:OI35)</f>
        <v>0</v>
      </c>
      <c r="OJ36" s="29">
        <f t="shared" si="479"/>
        <v>11378.640000000001</v>
      </c>
      <c r="OK36" s="29">
        <f t="shared" si="479"/>
        <v>0</v>
      </c>
      <c r="OL36" s="31">
        <f>+SUM(OL25:OL35)</f>
        <v>2577864.7100000042</v>
      </c>
      <c r="OM36" s="30">
        <f>+SUM(OM25:OM35)</f>
        <v>147126.52000000002</v>
      </c>
      <c r="ON36" s="30">
        <f>+SUM(ON25:ON35)</f>
        <v>73893.529999999984</v>
      </c>
      <c r="OO36" s="103">
        <f>+SUM(OO25:OO35)</f>
        <v>2493253.0800000043</v>
      </c>
      <c r="OP36" s="29">
        <f>+SUM(OP25:OP35)</f>
        <v>0</v>
      </c>
      <c r="OQ36" s="29">
        <f t="shared" ref="OQ36:OS36" si="480">+SUM(OQ25:OQ35)</f>
        <v>0</v>
      </c>
      <c r="OR36" s="29">
        <f t="shared" si="480"/>
        <v>-14063.32</v>
      </c>
      <c r="OS36" s="29">
        <f t="shared" si="480"/>
        <v>0</v>
      </c>
      <c r="OT36" s="31">
        <f>+SUM(OT25:OT35)</f>
        <v>2479189.760000004</v>
      </c>
      <c r="OU36" s="30">
        <f>+SUM(OU25:OU35)</f>
        <v>14767.46</v>
      </c>
      <c r="OV36" s="30">
        <f>+SUM(OV25:OV35)</f>
        <v>46819.4</v>
      </c>
      <c r="OW36" s="103">
        <f>+SUM(OW25:OW35)</f>
        <v>2525305.0200000047</v>
      </c>
      <c r="OX36" s="29">
        <f>+SUM(OX25:OX35)</f>
        <v>0</v>
      </c>
      <c r="OY36" s="29">
        <f t="shared" ref="OY36:PA36" si="481">+SUM(OY25:OY35)</f>
        <v>0</v>
      </c>
      <c r="OZ36" s="29">
        <f t="shared" si="481"/>
        <v>0</v>
      </c>
      <c r="PA36" s="29">
        <f t="shared" si="481"/>
        <v>0</v>
      </c>
      <c r="PB36" s="31">
        <f>+SUM(PB25:PB35)</f>
        <v>2525305.0200000047</v>
      </c>
      <c r="PC36" s="30">
        <f>+SUM(PC25:PC35)</f>
        <v>15132.839999999998</v>
      </c>
      <c r="PD36" s="30">
        <f>+SUM(PD25:PD35)</f>
        <v>185218.90000000002</v>
      </c>
      <c r="PE36" s="103">
        <f>+SUM(PE25:PE35)</f>
        <v>2695391.0800000043</v>
      </c>
      <c r="PF36" s="29">
        <f>+SUM(PF25:PF35)</f>
        <v>0</v>
      </c>
      <c r="PG36" s="29">
        <f t="shared" ref="PG36:PI36" si="482">+SUM(PG25:PG35)</f>
        <v>0</v>
      </c>
      <c r="PH36" s="29">
        <f t="shared" si="482"/>
        <v>0</v>
      </c>
      <c r="PI36" s="29">
        <f t="shared" si="482"/>
        <v>15000</v>
      </c>
      <c r="PJ36" s="31">
        <f>+SUM(PJ25:PJ35)</f>
        <v>2710391.0800000043</v>
      </c>
    </row>
    <row r="37" spans="1:426" ht="8.25" customHeight="1" x14ac:dyDescent="0.25"/>
    <row r="38" spans="1:426" ht="5.25" customHeight="1" x14ac:dyDescent="0.25"/>
    <row r="44" spans="1:426" x14ac:dyDescent="0.25">
      <c r="C44" s="81"/>
      <c r="K44" s="81"/>
      <c r="S44" s="81"/>
      <c r="AA44" s="81"/>
      <c r="AI44" s="81"/>
      <c r="AQ44" s="81"/>
      <c r="AY44" s="81"/>
      <c r="BG44" s="81"/>
      <c r="BO44" s="81"/>
      <c r="BW44" s="81"/>
      <c r="CE44" s="81"/>
      <c r="CM44" s="81"/>
      <c r="CU44" s="81"/>
      <c r="DC44" s="81"/>
      <c r="DK44" s="81"/>
      <c r="DS44" s="81"/>
      <c r="EA44" s="81"/>
      <c r="EI44" s="81"/>
      <c r="EQ44" s="81"/>
      <c r="EY44" s="81"/>
      <c r="FG44" s="81"/>
      <c r="FO44" s="81"/>
      <c r="FW44" s="81"/>
      <c r="GE44" s="81"/>
      <c r="GM44" s="81"/>
      <c r="GU44" s="81"/>
      <c r="HC44" s="81"/>
      <c r="HK44" s="81"/>
      <c r="HS44" s="81"/>
      <c r="IA44" s="81"/>
      <c r="II44" s="81"/>
      <c r="IQ44" s="81"/>
      <c r="IY44" s="81"/>
      <c r="JG44" s="81"/>
      <c r="JO44" s="81"/>
      <c r="JW44" s="81"/>
      <c r="KE44" s="81"/>
      <c r="KM44" s="81"/>
      <c r="KU44" s="81"/>
    </row>
    <row r="45" spans="1:426" x14ac:dyDescent="0.25">
      <c r="C45" s="81"/>
      <c r="K45" s="81"/>
      <c r="S45" s="81"/>
      <c r="AA45" s="81"/>
      <c r="AI45" s="81"/>
      <c r="AQ45" s="81"/>
      <c r="AY45" s="81"/>
      <c r="BG45" s="81"/>
      <c r="BO45" s="81"/>
      <c r="BW45" s="81"/>
      <c r="CE45" s="81"/>
      <c r="CM45" s="81"/>
      <c r="CU45" s="81"/>
      <c r="DC45" s="81"/>
      <c r="DK45" s="81"/>
      <c r="DS45" s="81"/>
      <c r="EA45" s="81"/>
      <c r="EI45" s="81"/>
      <c r="EQ45" s="81"/>
      <c r="EY45" s="81"/>
      <c r="FG45" s="81"/>
      <c r="FO45" s="81"/>
      <c r="FW45" s="81"/>
      <c r="GE45" s="81"/>
      <c r="GM45" s="81"/>
      <c r="GU45" s="81"/>
      <c r="HC45" s="81"/>
      <c r="HK45" s="81"/>
      <c r="HS45" s="81"/>
      <c r="IA45" s="81"/>
      <c r="II45" s="81"/>
      <c r="IQ45" s="81"/>
      <c r="IY45" s="81"/>
      <c r="JG45" s="81"/>
      <c r="JO45" s="81"/>
      <c r="JW45" s="81"/>
      <c r="KE45" s="81"/>
      <c r="KM45" s="81"/>
      <c r="KU45" s="81"/>
    </row>
  </sheetData>
  <mergeCells count="107">
    <mergeCell ref="B6:B7"/>
    <mergeCell ref="PC6:PJ6"/>
    <mergeCell ref="PC23:PJ23"/>
    <mergeCell ref="GU6:HB6"/>
    <mergeCell ref="GU23:HB23"/>
    <mergeCell ref="FW6:GD6"/>
    <mergeCell ref="FW23:GD23"/>
    <mergeCell ref="GE6:GL6"/>
    <mergeCell ref="GE23:GL23"/>
    <mergeCell ref="FG6:FN6"/>
    <mergeCell ref="FG23:FN23"/>
    <mergeCell ref="AA6:AH6"/>
    <mergeCell ref="AA23:AH23"/>
    <mergeCell ref="AY6:BF6"/>
    <mergeCell ref="AY23:BF23"/>
    <mergeCell ref="K6:R6"/>
    <mergeCell ref="K23:R23"/>
    <mergeCell ref="C6:J6"/>
    <mergeCell ref="C23:J23"/>
    <mergeCell ref="CU6:DB6"/>
    <mergeCell ref="CU23:DB23"/>
    <mergeCell ref="BO6:BV6"/>
    <mergeCell ref="BO23:BV23"/>
    <mergeCell ref="S6:Z6"/>
    <mergeCell ref="S23:Z23"/>
    <mergeCell ref="AI6:AP6"/>
    <mergeCell ref="AI23:AP23"/>
    <mergeCell ref="BW6:CD6"/>
    <mergeCell ref="BW23:CD23"/>
    <mergeCell ref="BG6:BN6"/>
    <mergeCell ref="BG23:BN23"/>
    <mergeCell ref="AQ6:AX6"/>
    <mergeCell ref="AQ23:AX23"/>
    <mergeCell ref="CE6:CL6"/>
    <mergeCell ref="CE23:CL23"/>
    <mergeCell ref="CM6:CT6"/>
    <mergeCell ref="CM23:CT23"/>
    <mergeCell ref="DS6:DZ6"/>
    <mergeCell ref="DS23:DZ23"/>
    <mergeCell ref="EA6:EH6"/>
    <mergeCell ref="EA23:EH23"/>
    <mergeCell ref="HK6:HR6"/>
    <mergeCell ref="HK23:HR23"/>
    <mergeCell ref="EI6:EP6"/>
    <mergeCell ref="EI23:EP23"/>
    <mergeCell ref="DC6:DJ6"/>
    <mergeCell ref="DC23:DJ23"/>
    <mergeCell ref="EQ6:EX6"/>
    <mergeCell ref="EQ23:EX23"/>
    <mergeCell ref="IA6:IH6"/>
    <mergeCell ref="IA23:IH23"/>
    <mergeCell ref="DK6:DR6"/>
    <mergeCell ref="DK23:DR23"/>
    <mergeCell ref="FO6:FV6"/>
    <mergeCell ref="FO23:FV23"/>
    <mergeCell ref="EY6:FF6"/>
    <mergeCell ref="GM6:GT6"/>
    <mergeCell ref="GM23:GT23"/>
    <mergeCell ref="EY23:FF23"/>
    <mergeCell ref="IY6:JF6"/>
    <mergeCell ref="IY23:JF23"/>
    <mergeCell ref="II6:IP6"/>
    <mergeCell ref="II23:IP23"/>
    <mergeCell ref="HS6:HZ6"/>
    <mergeCell ref="HS23:HZ23"/>
    <mergeCell ref="HC6:HJ6"/>
    <mergeCell ref="HC23:HJ23"/>
    <mergeCell ref="JG6:JN6"/>
    <mergeCell ref="IQ6:IX6"/>
    <mergeCell ref="IQ23:IX23"/>
    <mergeCell ref="JG23:JN23"/>
    <mergeCell ref="JW6:KD6"/>
    <mergeCell ref="JW23:KD23"/>
    <mergeCell ref="LS6:LZ6"/>
    <mergeCell ref="LS23:LZ23"/>
    <mergeCell ref="MI6:MP6"/>
    <mergeCell ref="MI23:MP23"/>
    <mergeCell ref="KE6:KL6"/>
    <mergeCell ref="KE23:KL23"/>
    <mergeCell ref="KU6:LB6"/>
    <mergeCell ref="KU23:LB23"/>
    <mergeCell ref="KM6:KT6"/>
    <mergeCell ref="KM23:KT23"/>
    <mergeCell ref="MA6:MH6"/>
    <mergeCell ref="MA23:MH23"/>
    <mergeCell ref="LK6:LR6"/>
    <mergeCell ref="LK23:LR23"/>
    <mergeCell ref="JO6:JV6"/>
    <mergeCell ref="JO23:JV23"/>
    <mergeCell ref="OU6:PB6"/>
    <mergeCell ref="OU23:PB23"/>
    <mergeCell ref="OM6:OT6"/>
    <mergeCell ref="OM23:OT23"/>
    <mergeCell ref="OE6:OL6"/>
    <mergeCell ref="OE23:OL23"/>
    <mergeCell ref="LC6:LJ6"/>
    <mergeCell ref="LC23:LJ23"/>
    <mergeCell ref="NO6:NV6"/>
    <mergeCell ref="NO23:NV23"/>
    <mergeCell ref="MY6:NF6"/>
    <mergeCell ref="MY23:NF23"/>
    <mergeCell ref="NW6:OD6"/>
    <mergeCell ref="NW23:OD23"/>
    <mergeCell ref="NG6:NN6"/>
    <mergeCell ref="NG23:NN23"/>
    <mergeCell ref="MQ6:MX6"/>
    <mergeCell ref="MQ23:MX23"/>
  </mergeCells>
  <pageMargins left="0.7" right="0.1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060D-4852-4DFC-A077-6368F2B7F8F2}">
  <dimension ref="B5:B43"/>
  <sheetViews>
    <sheetView topLeftCell="A25" workbookViewId="0">
      <selection activeCell="B5" sqref="B5:B43"/>
    </sheetView>
  </sheetViews>
  <sheetFormatPr baseColWidth="10" defaultRowHeight="15" x14ac:dyDescent="0.25"/>
  <sheetData>
    <row r="5" spans="2:2" x14ac:dyDescent="0.25">
      <c r="B5" s="107" t="s">
        <v>13</v>
      </c>
    </row>
    <row r="6" spans="2:2" x14ac:dyDescent="0.25">
      <c r="B6" s="20"/>
    </row>
    <row r="7" spans="2:2" x14ac:dyDescent="0.25">
      <c r="B7" s="163" t="s">
        <v>10</v>
      </c>
    </row>
    <row r="8" spans="2:2" x14ac:dyDescent="0.25">
      <c r="B8" s="163"/>
    </row>
    <row r="9" spans="2:2" x14ac:dyDescent="0.25">
      <c r="B9" s="25" t="s">
        <v>0</v>
      </c>
    </row>
    <row r="10" spans="2:2" x14ac:dyDescent="0.25">
      <c r="B10" s="95" t="s">
        <v>1</v>
      </c>
    </row>
    <row r="11" spans="2:2" x14ac:dyDescent="0.25">
      <c r="B11" s="95" t="s">
        <v>4</v>
      </c>
    </row>
    <row r="12" spans="2:2" x14ac:dyDescent="0.25">
      <c r="B12" s="95" t="s">
        <v>2</v>
      </c>
    </row>
    <row r="13" spans="2:2" x14ac:dyDescent="0.25">
      <c r="B13" s="97" t="s">
        <v>5</v>
      </c>
    </row>
    <row r="14" spans="2:2" x14ac:dyDescent="0.25">
      <c r="B14" s="95" t="s">
        <v>276</v>
      </c>
    </row>
    <row r="15" spans="2:2" x14ac:dyDescent="0.25">
      <c r="B15" s="97" t="s">
        <v>3</v>
      </c>
    </row>
    <row r="16" spans="2:2" x14ac:dyDescent="0.25">
      <c r="B16" s="95" t="s">
        <v>92</v>
      </c>
    </row>
    <row r="17" spans="2:2" x14ac:dyDescent="0.25">
      <c r="B17" s="95" t="s">
        <v>7</v>
      </c>
    </row>
    <row r="18" spans="2:2" x14ac:dyDescent="0.25">
      <c r="B18" s="95" t="s">
        <v>45</v>
      </c>
    </row>
    <row r="19" spans="2:2" x14ac:dyDescent="0.25">
      <c r="B19" s="97" t="s">
        <v>65</v>
      </c>
    </row>
    <row r="20" spans="2:2" x14ac:dyDescent="0.25">
      <c r="B20" s="95" t="s">
        <v>66</v>
      </c>
    </row>
    <row r="21" spans="2:2" x14ac:dyDescent="0.25">
      <c r="B21" s="98" t="s">
        <v>11</v>
      </c>
    </row>
    <row r="22" spans="2:2" x14ac:dyDescent="0.25">
      <c r="B22" s="21"/>
    </row>
    <row r="23" spans="2:2" x14ac:dyDescent="0.25">
      <c r="B23" s="20"/>
    </row>
    <row r="24" spans="2:2" x14ac:dyDescent="0.25">
      <c r="B24" s="164" t="s">
        <v>340</v>
      </c>
    </row>
    <row r="25" spans="2:2" x14ac:dyDescent="0.25">
      <c r="B25" s="165"/>
    </row>
    <row r="26" spans="2:2" x14ac:dyDescent="0.25">
      <c r="B26" s="108" t="s">
        <v>0</v>
      </c>
    </row>
    <row r="27" spans="2:2" x14ac:dyDescent="0.25">
      <c r="B27" s="109" t="s">
        <v>1</v>
      </c>
    </row>
    <row r="28" spans="2:2" x14ac:dyDescent="0.25">
      <c r="B28" s="109" t="s">
        <v>77</v>
      </c>
    </row>
    <row r="29" spans="2:2" x14ac:dyDescent="0.25">
      <c r="B29" s="109" t="s">
        <v>4</v>
      </c>
    </row>
    <row r="30" spans="2:2" x14ac:dyDescent="0.25">
      <c r="B30" s="121" t="s">
        <v>2</v>
      </c>
    </row>
    <row r="31" spans="2:2" x14ac:dyDescent="0.25">
      <c r="B31" s="109" t="s">
        <v>5</v>
      </c>
    </row>
    <row r="32" spans="2:2" x14ac:dyDescent="0.25">
      <c r="B32" s="109" t="s">
        <v>276</v>
      </c>
    </row>
    <row r="33" spans="2:2" x14ac:dyDescent="0.25">
      <c r="B33" s="121" t="s">
        <v>3</v>
      </c>
    </row>
    <row r="34" spans="2:2" x14ac:dyDescent="0.25">
      <c r="B34" s="109" t="s">
        <v>92</v>
      </c>
    </row>
    <row r="35" spans="2:2" x14ac:dyDescent="0.25">
      <c r="B35" s="109" t="s">
        <v>7</v>
      </c>
    </row>
    <row r="36" spans="2:2" x14ac:dyDescent="0.25">
      <c r="B36" s="109" t="s">
        <v>45</v>
      </c>
    </row>
    <row r="37" spans="2:2" x14ac:dyDescent="0.25">
      <c r="B37" s="98" t="s">
        <v>11</v>
      </c>
    </row>
    <row r="38" spans="2:2" x14ac:dyDescent="0.25">
      <c r="B38" s="20"/>
    </row>
    <row r="39" spans="2:2" x14ac:dyDescent="0.25">
      <c r="B39" s="20"/>
    </row>
    <row r="40" spans="2:2" x14ac:dyDescent="0.25">
      <c r="B40" s="166" t="s">
        <v>67</v>
      </c>
    </row>
    <row r="41" spans="2:2" x14ac:dyDescent="0.25">
      <c r="B41" s="166"/>
    </row>
    <row r="42" spans="2:2" x14ac:dyDescent="0.25">
      <c r="B42" s="95" t="s">
        <v>1</v>
      </c>
    </row>
    <row r="43" spans="2:2" x14ac:dyDescent="0.25">
      <c r="B43" s="98" t="s">
        <v>11</v>
      </c>
    </row>
  </sheetData>
  <mergeCells count="3">
    <mergeCell ref="B7:B8"/>
    <mergeCell ref="B24:B25"/>
    <mergeCell ref="B40:B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E9E2-8A05-43C8-970F-4B38EE68BF15}">
  <dimension ref="A1:CLP44"/>
  <sheetViews>
    <sheetView showGridLines="0" zoomScaleNormal="100" workbookViewId="0">
      <pane xSplit="3" topLeftCell="CLI1" activePane="topRight" state="frozen"/>
      <selection pane="topRight" activeCell="CLL16" sqref="CLL16:CLN16"/>
    </sheetView>
  </sheetViews>
  <sheetFormatPr baseColWidth="10" defaultColWidth="11.42578125" defaultRowHeight="13.5" x14ac:dyDescent="0.2"/>
  <cols>
    <col min="1" max="1" width="1.42578125" style="46" customWidth="1"/>
    <col min="2" max="2" width="18" style="46" bestFit="1" customWidth="1"/>
    <col min="3" max="3" width="10" style="46" hidden="1" customWidth="1"/>
    <col min="4" max="4" width="18.7109375" style="46" bestFit="1" customWidth="1"/>
    <col min="5" max="5" width="8.7109375" style="46" bestFit="1" customWidth="1"/>
    <col min="6" max="6" width="17.28515625" style="46" bestFit="1" customWidth="1"/>
    <col min="7" max="7" width="17.7109375" style="46" bestFit="1" customWidth="1"/>
    <col min="8" max="8" width="8.7109375" style="46" bestFit="1" customWidth="1"/>
    <col min="9" max="9" width="10.85546875" style="46" bestFit="1" customWidth="1"/>
    <col min="10" max="10" width="6.140625" style="46" bestFit="1" customWidth="1"/>
    <col min="11" max="11" width="7" style="46" bestFit="1" customWidth="1"/>
    <col min="12" max="12" width="9.28515625" style="46" bestFit="1" customWidth="1"/>
    <col min="13" max="13" width="12" style="46" bestFit="1" customWidth="1"/>
    <col min="14" max="14" width="7.85546875" style="46" bestFit="1" customWidth="1"/>
    <col min="15" max="15" width="10.85546875" style="46" bestFit="1" customWidth="1"/>
    <col min="16" max="16" width="11" style="46" bestFit="1" customWidth="1"/>
    <col min="17" max="17" width="9.28515625" style="46" bestFit="1" customWidth="1"/>
    <col min="18" max="18" width="12" style="46" bestFit="1" customWidth="1"/>
    <col min="19" max="19" width="7.85546875" style="46" bestFit="1" customWidth="1"/>
    <col min="20" max="20" width="10.140625" style="46" bestFit="1" customWidth="1"/>
    <col min="21" max="21" width="12" style="46" bestFit="1" customWidth="1"/>
    <col min="22" max="22" width="10" style="46" bestFit="1" customWidth="1"/>
    <col min="23" max="23" width="11" style="46" bestFit="1" customWidth="1"/>
    <col min="24" max="24" width="9.28515625" style="46" bestFit="1" customWidth="1"/>
    <col min="25" max="25" width="12" style="46" bestFit="1" customWidth="1"/>
    <col min="26" max="26" width="7.7109375" style="46" bestFit="1" customWidth="1"/>
    <col min="27" max="27" width="10" style="46" bestFit="1" customWidth="1"/>
    <col min="28" max="28" width="12" style="46" bestFit="1" customWidth="1"/>
    <col min="29" max="29" width="7" style="46" bestFit="1" customWidth="1"/>
    <col min="30" max="30" width="11" style="46" bestFit="1" customWidth="1"/>
    <col min="31" max="31" width="9.28515625" style="46" bestFit="1" customWidth="1"/>
    <col min="32" max="32" width="12" style="46" bestFit="1" customWidth="1"/>
    <col min="33" max="33" width="7.7109375" style="46" bestFit="1" customWidth="1"/>
    <col min="34" max="34" width="9.85546875" style="46" bestFit="1" customWidth="1"/>
    <col min="35" max="35" width="10.5703125" style="46" bestFit="1" customWidth="1"/>
    <col min="36" max="36" width="7" style="46" bestFit="1" customWidth="1"/>
    <col min="37" max="37" width="11" style="46" bestFit="1" customWidth="1"/>
    <col min="38" max="38" width="9.28515625" style="46" bestFit="1" customWidth="1"/>
    <col min="39" max="39" width="12" style="46" bestFit="1" customWidth="1"/>
    <col min="40" max="40" width="7.85546875" style="46" bestFit="1" customWidth="1"/>
    <col min="41" max="41" width="9.85546875" style="46" bestFit="1" customWidth="1"/>
    <col min="42" max="42" width="10.5703125" style="46" bestFit="1" customWidth="1"/>
    <col min="43" max="43" width="7" style="46" bestFit="1" customWidth="1"/>
    <col min="44" max="44" width="11" style="46" bestFit="1" customWidth="1"/>
    <col min="45" max="45" width="9.28515625" style="46" bestFit="1" customWidth="1"/>
    <col min="46" max="46" width="12" style="46" bestFit="1" customWidth="1"/>
    <col min="47" max="47" width="7.85546875" style="46" bestFit="1" customWidth="1"/>
    <col min="48" max="48" width="9.85546875" style="46" bestFit="1" customWidth="1"/>
    <col min="49" max="49" width="10.5703125" style="46" bestFit="1" customWidth="1"/>
    <col min="50" max="50" width="7" style="46" bestFit="1" customWidth="1"/>
    <col min="51" max="51" width="11" style="46" bestFit="1" customWidth="1"/>
    <col min="52" max="52" width="9.28515625" style="46" bestFit="1" customWidth="1"/>
    <col min="53" max="53" width="12" style="46" bestFit="1" customWidth="1"/>
    <col min="54" max="54" width="7.7109375" style="46" bestFit="1" customWidth="1"/>
    <col min="55" max="55" width="9.85546875" style="46" bestFit="1" customWidth="1"/>
    <col min="56" max="56" width="10.5703125" style="46" bestFit="1" customWidth="1"/>
    <col min="57" max="57" width="7" style="46" bestFit="1" customWidth="1"/>
    <col min="58" max="58" width="11" style="46" bestFit="1" customWidth="1"/>
    <col min="59" max="59" width="9.28515625" style="46" bestFit="1" customWidth="1"/>
    <col min="60" max="60" width="12" style="46" bestFit="1" customWidth="1"/>
    <col min="61" max="61" width="7.85546875" style="46" bestFit="1" customWidth="1"/>
    <col min="62" max="62" width="9.85546875" style="46" bestFit="1" customWidth="1"/>
    <col min="63" max="63" width="10.5703125" style="46" bestFit="1" customWidth="1"/>
    <col min="64" max="64" width="7.85546875" style="46" bestFit="1" customWidth="1"/>
    <col min="65" max="65" width="11" style="46" bestFit="1" customWidth="1"/>
    <col min="66" max="66" width="9.28515625" style="46" bestFit="1" customWidth="1"/>
    <col min="67" max="67" width="12" style="46" bestFit="1" customWidth="1"/>
    <col min="68" max="68" width="7.7109375" style="46" bestFit="1" customWidth="1"/>
    <col min="69" max="69" width="9.85546875" style="46" bestFit="1" customWidth="1"/>
    <col min="70" max="70" width="10.5703125" style="46" bestFit="1" customWidth="1"/>
    <col min="71" max="71" width="7" style="46" bestFit="1" customWidth="1"/>
    <col min="72" max="72" width="11" style="46" bestFit="1" customWidth="1"/>
    <col min="73" max="73" width="9.28515625" style="46" bestFit="1" customWidth="1"/>
    <col min="74" max="74" width="12" style="46" bestFit="1" customWidth="1"/>
    <col min="75" max="75" width="7.85546875" style="46" bestFit="1" customWidth="1"/>
    <col min="76" max="76" width="9.85546875" style="46" bestFit="1" customWidth="1"/>
    <col min="77" max="77" width="10.5703125" style="46" bestFit="1" customWidth="1"/>
    <col min="78" max="78" width="7" style="46" bestFit="1" customWidth="1"/>
    <col min="79" max="79" width="11" style="46" bestFit="1" customWidth="1"/>
    <col min="80" max="80" width="9.28515625" style="46" bestFit="1" customWidth="1"/>
    <col min="81" max="81" width="12" style="46" bestFit="1" customWidth="1"/>
    <col min="82" max="82" width="7.85546875" style="46" bestFit="1" customWidth="1"/>
    <col min="83" max="83" width="9.85546875" style="46" bestFit="1" customWidth="1"/>
    <col min="84" max="84" width="10.5703125" style="46" bestFit="1" customWidth="1"/>
    <col min="85" max="85" width="7" style="46" bestFit="1" customWidth="1"/>
    <col min="86" max="86" width="11" style="46" bestFit="1" customWidth="1"/>
    <col min="87" max="87" width="9.28515625" style="46" bestFit="1" customWidth="1"/>
    <col min="88" max="88" width="12" style="46" bestFit="1" customWidth="1"/>
    <col min="89" max="89" width="7.7109375" style="46" bestFit="1" customWidth="1"/>
    <col min="90" max="90" width="9.85546875" style="46" bestFit="1" customWidth="1"/>
    <col min="91" max="91" width="10.5703125" style="46" bestFit="1" customWidth="1"/>
    <col min="92" max="92" width="7" style="46" bestFit="1" customWidth="1"/>
    <col min="93" max="93" width="11" style="46" bestFit="1" customWidth="1"/>
    <col min="94" max="94" width="9.28515625" style="46" bestFit="1" customWidth="1"/>
    <col min="95" max="95" width="12" style="46" bestFit="1" customWidth="1"/>
    <col min="96" max="96" width="7.85546875" style="46" bestFit="1" customWidth="1"/>
    <col min="97" max="97" width="10" style="46" bestFit="1" customWidth="1"/>
    <col min="98" max="98" width="10.5703125" style="46" bestFit="1" customWidth="1"/>
    <col min="99" max="99" width="7" style="46" bestFit="1" customWidth="1"/>
    <col min="100" max="100" width="11" style="46" bestFit="1" customWidth="1"/>
    <col min="101" max="101" width="9.28515625" style="46" bestFit="1" customWidth="1"/>
    <col min="102" max="102" width="12" style="46" bestFit="1" customWidth="1"/>
    <col min="103" max="103" width="7.85546875" style="46" bestFit="1" customWidth="1"/>
    <col min="104" max="104" width="9.85546875" style="46" bestFit="1" customWidth="1"/>
    <col min="105" max="105" width="10.5703125" style="46" bestFit="1" customWidth="1"/>
    <col min="106" max="106" width="8.7109375" style="46" bestFit="1" customWidth="1"/>
    <col min="107" max="107" width="11" style="46" bestFit="1" customWidth="1"/>
    <col min="108" max="108" width="9.28515625" style="46" bestFit="1" customWidth="1"/>
    <col min="109" max="109" width="12" style="46" bestFit="1" customWidth="1"/>
    <col min="110" max="110" width="7.85546875" style="46" bestFit="1" customWidth="1"/>
    <col min="111" max="111" width="9.85546875" style="46" bestFit="1" customWidth="1"/>
    <col min="112" max="112" width="10.5703125" style="46" bestFit="1" customWidth="1"/>
    <col min="113" max="113" width="7" style="46" bestFit="1" customWidth="1"/>
    <col min="114" max="114" width="11" style="46" bestFit="1" customWidth="1"/>
    <col min="115" max="115" width="9.28515625" style="46" bestFit="1" customWidth="1"/>
    <col min="116" max="116" width="12" style="46" bestFit="1" customWidth="1"/>
    <col min="117" max="117" width="7.7109375" style="46" bestFit="1" customWidth="1"/>
    <col min="118" max="118" width="9.85546875" style="46" bestFit="1" customWidth="1"/>
    <col min="119" max="119" width="10.5703125" style="46" bestFit="1" customWidth="1"/>
    <col min="120" max="120" width="7" style="46" bestFit="1" customWidth="1"/>
    <col min="121" max="121" width="11" style="46" bestFit="1" customWidth="1"/>
    <col min="122" max="122" width="9.28515625" style="46" bestFit="1" customWidth="1"/>
    <col min="123" max="123" width="12" style="46" bestFit="1" customWidth="1"/>
    <col min="124" max="124" width="7.7109375" style="46" bestFit="1" customWidth="1"/>
    <col min="125" max="125" width="9.85546875" style="46" bestFit="1" customWidth="1"/>
    <col min="126" max="126" width="10.5703125" style="46" bestFit="1" customWidth="1"/>
    <col min="127" max="127" width="7" style="46" bestFit="1" customWidth="1"/>
    <col min="128" max="128" width="11" style="46" bestFit="1" customWidth="1"/>
    <col min="129" max="129" width="9.28515625" style="46" bestFit="1" customWidth="1"/>
    <col min="130" max="130" width="12" style="46" bestFit="1" customWidth="1"/>
    <col min="131" max="131" width="7.85546875" style="46" bestFit="1" customWidth="1"/>
    <col min="132" max="132" width="9.85546875" style="46" bestFit="1" customWidth="1"/>
    <col min="133" max="133" width="10.5703125" style="46" bestFit="1" customWidth="1"/>
    <col min="134" max="134" width="7" style="46" bestFit="1" customWidth="1"/>
    <col min="135" max="135" width="11" style="46" bestFit="1" customWidth="1"/>
    <col min="136" max="136" width="9.28515625" style="46" bestFit="1" customWidth="1"/>
    <col min="137" max="137" width="12" style="46" bestFit="1" customWidth="1"/>
    <col min="138" max="138" width="7.7109375" style="46" bestFit="1" customWidth="1"/>
    <col min="139" max="139" width="9.85546875" style="46" bestFit="1" customWidth="1"/>
    <col min="140" max="140" width="10.5703125" style="46" bestFit="1" customWidth="1"/>
    <col min="141" max="141" width="7" style="46" bestFit="1" customWidth="1"/>
    <col min="142" max="142" width="11" style="46" bestFit="1" customWidth="1"/>
    <col min="143" max="143" width="9.28515625" style="46" bestFit="1" customWidth="1"/>
    <col min="144" max="144" width="12" style="46" bestFit="1" customWidth="1"/>
    <col min="145" max="145" width="7.85546875" style="46" bestFit="1" customWidth="1"/>
    <col min="146" max="146" width="9.85546875" style="46" bestFit="1" customWidth="1"/>
    <col min="147" max="147" width="10.5703125" style="46" bestFit="1" customWidth="1"/>
    <col min="148" max="148" width="7.85546875" style="46" bestFit="1" customWidth="1"/>
    <col min="149" max="149" width="11" style="46" bestFit="1" customWidth="1"/>
    <col min="150" max="150" width="9.28515625" style="46" bestFit="1" customWidth="1"/>
    <col min="151" max="151" width="12" style="46" bestFit="1" customWidth="1"/>
    <col min="152" max="152" width="7.85546875" style="46" bestFit="1" customWidth="1"/>
    <col min="153" max="153" width="9.85546875" style="46" bestFit="1" customWidth="1"/>
    <col min="154" max="154" width="10.5703125" style="46" bestFit="1" customWidth="1"/>
    <col min="155" max="155" width="7" style="46" bestFit="1" customWidth="1"/>
    <col min="156" max="156" width="11" style="46" bestFit="1" customWidth="1"/>
    <col min="157" max="157" width="9.28515625" style="46" bestFit="1" customWidth="1"/>
    <col min="158" max="158" width="12" style="46" bestFit="1" customWidth="1"/>
    <col min="159" max="159" width="7.7109375" style="46" bestFit="1" customWidth="1"/>
    <col min="160" max="160" width="10" style="46" bestFit="1" customWidth="1"/>
    <col min="161" max="161" width="10.5703125" style="46" bestFit="1" customWidth="1"/>
    <col min="162" max="162" width="7" style="46" bestFit="1" customWidth="1"/>
    <col min="163" max="163" width="11" style="46" bestFit="1" customWidth="1"/>
    <col min="164" max="164" width="9.28515625" style="46" bestFit="1" customWidth="1"/>
    <col min="165" max="165" width="12" style="46" bestFit="1" customWidth="1"/>
    <col min="166" max="166" width="7.85546875" style="46" bestFit="1" customWidth="1"/>
    <col min="167" max="167" width="9.85546875" style="46" bestFit="1" customWidth="1"/>
    <col min="168" max="168" width="10.5703125" style="46" bestFit="1" customWidth="1"/>
    <col min="169" max="169" width="10" style="46" bestFit="1" customWidth="1"/>
    <col min="170" max="170" width="7" style="46" bestFit="1" customWidth="1"/>
    <col min="171" max="171" width="8.85546875" style="46" bestFit="1" customWidth="1"/>
    <col min="172" max="172" width="11" style="46" bestFit="1" customWidth="1"/>
    <col min="173" max="173" width="9.28515625" style="46" bestFit="1" customWidth="1"/>
    <col min="174" max="174" width="12" style="46" bestFit="1" customWidth="1"/>
    <col min="175" max="175" width="7.7109375" style="46" bestFit="1" customWidth="1"/>
    <col min="176" max="176" width="9.85546875" style="46" bestFit="1" customWidth="1"/>
    <col min="177" max="177" width="10.5703125" style="46" bestFit="1" customWidth="1"/>
    <col min="178" max="178" width="7" style="46" bestFit="1" customWidth="1"/>
    <col min="179" max="179" width="8.85546875" style="46" bestFit="1" customWidth="1"/>
    <col min="180" max="180" width="11" style="46" bestFit="1" customWidth="1"/>
    <col min="181" max="181" width="9.28515625" style="46" bestFit="1" customWidth="1"/>
    <col min="182" max="182" width="12" style="46" bestFit="1" customWidth="1"/>
    <col min="183" max="183" width="7.85546875" style="46" bestFit="1" customWidth="1"/>
    <col min="184" max="184" width="10" style="46" bestFit="1" customWidth="1"/>
    <col min="185" max="185" width="10.5703125" style="46" bestFit="1" customWidth="1"/>
    <col min="186" max="186" width="7" style="46" bestFit="1" customWidth="1"/>
    <col min="187" max="187" width="8.85546875" style="46" bestFit="1" customWidth="1"/>
    <col min="188" max="188" width="11" style="46" bestFit="1" customWidth="1"/>
    <col min="189" max="189" width="9.28515625" style="46" bestFit="1" customWidth="1"/>
    <col min="190" max="190" width="12" style="46" bestFit="1" customWidth="1"/>
    <col min="191" max="191" width="7.85546875" style="46" bestFit="1" customWidth="1"/>
    <col min="192" max="192" width="9.85546875" style="46" bestFit="1" customWidth="1"/>
    <col min="193" max="193" width="10.5703125" style="46" bestFit="1" customWidth="1"/>
    <col min="194" max="194" width="7" style="46" bestFit="1" customWidth="1"/>
    <col min="195" max="195" width="8.85546875" style="46" bestFit="1" customWidth="1"/>
    <col min="196" max="196" width="11" style="46" bestFit="1" customWidth="1"/>
    <col min="197" max="197" width="9.28515625" style="46" bestFit="1" customWidth="1"/>
    <col min="198" max="198" width="12" style="46" bestFit="1" customWidth="1"/>
    <col min="199" max="199" width="7.85546875" style="46" bestFit="1" customWidth="1"/>
    <col min="200" max="200" width="9.85546875" style="46" bestFit="1" customWidth="1"/>
    <col min="201" max="201" width="10.5703125" style="46" bestFit="1" customWidth="1"/>
    <col min="202" max="202" width="7" style="46" bestFit="1" customWidth="1"/>
    <col min="203" max="203" width="8.85546875" style="46" bestFit="1" customWidth="1"/>
    <col min="204" max="204" width="11" style="46" bestFit="1" customWidth="1"/>
    <col min="205" max="205" width="9.28515625" style="46" bestFit="1" customWidth="1"/>
    <col min="206" max="206" width="12" style="46" bestFit="1" customWidth="1"/>
    <col min="207" max="207" width="7.85546875" style="46" bestFit="1" customWidth="1"/>
    <col min="208" max="208" width="9.85546875" style="46" bestFit="1" customWidth="1"/>
    <col min="209" max="209" width="10.5703125" style="46" bestFit="1" customWidth="1"/>
    <col min="210" max="210" width="7" style="46" bestFit="1" customWidth="1"/>
    <col min="211" max="211" width="8.85546875" style="46" bestFit="1" customWidth="1"/>
    <col min="212" max="212" width="11" style="46" bestFit="1" customWidth="1"/>
    <col min="213" max="213" width="9.28515625" style="46" bestFit="1" customWidth="1"/>
    <col min="214" max="214" width="12" style="46" bestFit="1" customWidth="1"/>
    <col min="215" max="215" width="7.85546875" style="46" bestFit="1" customWidth="1"/>
    <col min="216" max="216" width="9.85546875" style="46" bestFit="1" customWidth="1"/>
    <col min="217" max="217" width="10.5703125" style="46" bestFit="1" customWidth="1"/>
    <col min="218" max="218" width="7" style="46" bestFit="1" customWidth="1"/>
    <col min="219" max="219" width="8.85546875" style="46" bestFit="1" customWidth="1"/>
    <col min="220" max="220" width="11" style="46" bestFit="1" customWidth="1"/>
    <col min="221" max="221" width="9.28515625" style="46" bestFit="1" customWidth="1"/>
    <col min="222" max="222" width="12" style="46" bestFit="1" customWidth="1"/>
    <col min="223" max="223" width="7.7109375" style="46" bestFit="1" customWidth="1"/>
    <col min="224" max="224" width="10" style="46" bestFit="1" customWidth="1"/>
    <col min="225" max="225" width="10.5703125" style="46" bestFit="1" customWidth="1"/>
    <col min="226" max="226" width="8.7109375" style="46" bestFit="1" customWidth="1"/>
    <col min="227" max="227" width="8.85546875" style="46" bestFit="1" customWidth="1"/>
    <col min="228" max="228" width="11" style="46" bestFit="1" customWidth="1"/>
    <col min="229" max="229" width="9.28515625" style="46" bestFit="1" customWidth="1"/>
    <col min="230" max="230" width="12" style="46" bestFit="1" customWidth="1"/>
    <col min="231" max="231" width="7.85546875" style="46" bestFit="1" customWidth="1"/>
    <col min="232" max="232" width="9.85546875" style="46" bestFit="1" customWidth="1"/>
    <col min="233" max="233" width="10.5703125" style="46" bestFit="1" customWidth="1"/>
    <col min="234" max="234" width="7" style="46" bestFit="1" customWidth="1"/>
    <col min="235" max="235" width="8.85546875" style="46" bestFit="1" customWidth="1"/>
    <col min="236" max="236" width="11" style="46" bestFit="1" customWidth="1"/>
    <col min="237" max="237" width="9.28515625" style="46" bestFit="1" customWidth="1"/>
    <col min="238" max="238" width="12" style="46" bestFit="1" customWidth="1"/>
    <col min="239" max="239" width="7.7109375" style="46" bestFit="1" customWidth="1"/>
    <col min="240" max="240" width="9.85546875" style="46" bestFit="1" customWidth="1"/>
    <col min="241" max="241" width="10.5703125" style="46" bestFit="1" customWidth="1"/>
    <col min="242" max="242" width="7" style="46" bestFit="1" customWidth="1"/>
    <col min="243" max="243" width="8.85546875" style="46" bestFit="1" customWidth="1"/>
    <col min="244" max="244" width="11" style="46" bestFit="1" customWidth="1"/>
    <col min="245" max="245" width="9.28515625" style="46" bestFit="1" customWidth="1"/>
    <col min="246" max="246" width="12" style="46" bestFit="1" customWidth="1"/>
    <col min="247" max="247" width="7.7109375" style="46" bestFit="1" customWidth="1"/>
    <col min="248" max="248" width="10" style="46" bestFit="1" customWidth="1"/>
    <col min="249" max="249" width="10.5703125" style="46" bestFit="1" customWidth="1"/>
    <col min="250" max="250" width="7" style="46" bestFit="1" customWidth="1"/>
    <col min="251" max="251" width="8.85546875" style="46" bestFit="1" customWidth="1"/>
    <col min="252" max="252" width="11" style="46" bestFit="1" customWidth="1"/>
    <col min="253" max="253" width="9.28515625" style="46" bestFit="1" customWidth="1"/>
    <col min="254" max="254" width="12" style="46" bestFit="1" customWidth="1"/>
    <col min="255" max="255" width="7.7109375" style="46" bestFit="1" customWidth="1"/>
    <col min="256" max="256" width="9.85546875" style="46" bestFit="1" customWidth="1"/>
    <col min="257" max="257" width="10.5703125" style="46" bestFit="1" customWidth="1"/>
    <col min="258" max="258" width="7" style="46" bestFit="1" customWidth="1"/>
    <col min="259" max="259" width="8.85546875" style="46" bestFit="1" customWidth="1"/>
    <col min="260" max="260" width="11" style="46" bestFit="1" customWidth="1"/>
    <col min="261" max="261" width="10" style="46" bestFit="1" customWidth="1"/>
    <col min="262" max="262" width="12" style="46" bestFit="1" customWidth="1"/>
    <col min="263" max="263" width="7.85546875" style="46" bestFit="1" customWidth="1"/>
    <col min="264" max="264" width="10" style="46" bestFit="1" customWidth="1"/>
    <col min="265" max="265" width="10.5703125" style="46" bestFit="1" customWidth="1"/>
    <col min="266" max="266" width="7" style="46" bestFit="1" customWidth="1"/>
    <col min="267" max="267" width="8.85546875" style="46" bestFit="1" customWidth="1"/>
    <col min="268" max="268" width="11" style="46" bestFit="1" customWidth="1"/>
    <col min="269" max="269" width="9.28515625" style="46" bestFit="1" customWidth="1"/>
    <col min="270" max="270" width="12" style="46" bestFit="1" customWidth="1"/>
    <col min="271" max="271" width="7.7109375" style="46" bestFit="1" customWidth="1"/>
    <col min="272" max="272" width="9.85546875" style="46" bestFit="1" customWidth="1"/>
    <col min="273" max="273" width="10.5703125" style="46" bestFit="1" customWidth="1"/>
    <col min="274" max="274" width="8.7109375" style="46" bestFit="1" customWidth="1"/>
    <col min="275" max="275" width="8.85546875" style="46" bestFit="1" customWidth="1"/>
    <col min="276" max="276" width="11" style="46" bestFit="1" customWidth="1"/>
    <col min="277" max="277" width="9.28515625" style="46" bestFit="1" customWidth="1"/>
    <col min="278" max="278" width="12" style="46" bestFit="1" customWidth="1"/>
    <col min="279" max="279" width="7.7109375" style="46" bestFit="1" customWidth="1"/>
    <col min="280" max="280" width="10" style="46" bestFit="1" customWidth="1"/>
    <col min="281" max="281" width="10.5703125" style="46" bestFit="1" customWidth="1"/>
    <col min="282" max="282" width="7" style="46" bestFit="1" customWidth="1"/>
    <col min="283" max="283" width="8.85546875" style="46" bestFit="1" customWidth="1"/>
    <col min="284" max="284" width="11" style="46" bestFit="1" customWidth="1"/>
    <col min="285" max="285" width="9.28515625" style="46" bestFit="1" customWidth="1"/>
    <col min="286" max="286" width="12" style="46" bestFit="1" customWidth="1"/>
    <col min="287" max="287" width="7.85546875" style="46" bestFit="1" customWidth="1"/>
    <col min="288" max="288" width="9.85546875" style="46" bestFit="1" customWidth="1"/>
    <col min="289" max="289" width="10.5703125" style="46" bestFit="1" customWidth="1"/>
    <col min="290" max="290" width="8.7109375" style="46" bestFit="1" customWidth="1"/>
    <col min="291" max="291" width="8.85546875" style="46" bestFit="1" customWidth="1"/>
    <col min="292" max="292" width="11" style="46" bestFit="1" customWidth="1"/>
    <col min="293" max="293" width="9.28515625" style="46" bestFit="1" customWidth="1"/>
    <col min="294" max="294" width="12" style="46" bestFit="1" customWidth="1"/>
    <col min="295" max="295" width="7.85546875" style="46" bestFit="1" customWidth="1"/>
    <col min="296" max="296" width="9.85546875" style="46" bestFit="1" customWidth="1"/>
    <col min="297" max="297" width="10.5703125" style="46" bestFit="1" customWidth="1"/>
    <col min="298" max="298" width="7" style="46" bestFit="1" customWidth="1"/>
    <col min="299" max="299" width="8.85546875" style="46" bestFit="1" customWidth="1"/>
    <col min="300" max="300" width="11" style="46" bestFit="1" customWidth="1"/>
    <col min="301" max="301" width="9.28515625" style="46" bestFit="1" customWidth="1"/>
    <col min="302" max="302" width="12" style="46" bestFit="1" customWidth="1"/>
    <col min="303" max="303" width="7.85546875" style="46" bestFit="1" customWidth="1"/>
    <col min="304" max="304" width="9.85546875" style="46" bestFit="1" customWidth="1"/>
    <col min="305" max="305" width="10.5703125" style="46" bestFit="1" customWidth="1"/>
    <col min="306" max="306" width="7" style="46" bestFit="1" customWidth="1"/>
    <col min="307" max="307" width="8.85546875" style="46" bestFit="1" customWidth="1"/>
    <col min="308" max="308" width="11" style="46" bestFit="1" customWidth="1"/>
    <col min="309" max="309" width="9.28515625" style="46" bestFit="1" customWidth="1"/>
    <col min="310" max="310" width="12" style="46" bestFit="1" customWidth="1"/>
    <col min="311" max="311" width="7.7109375" style="46" bestFit="1" customWidth="1"/>
    <col min="312" max="312" width="10" style="46" bestFit="1" customWidth="1"/>
    <col min="313" max="313" width="10.5703125" style="46" bestFit="1" customWidth="1"/>
    <col min="314" max="314" width="7" style="46" bestFit="1" customWidth="1"/>
    <col min="315" max="315" width="8.85546875" style="46" bestFit="1" customWidth="1"/>
    <col min="316" max="316" width="11" style="46" bestFit="1" customWidth="1"/>
    <col min="317" max="317" width="10" style="46" bestFit="1" customWidth="1"/>
    <col min="318" max="318" width="12" style="46" bestFit="1" customWidth="1"/>
    <col min="319" max="319" width="7.85546875" style="46" bestFit="1" customWidth="1"/>
    <col min="320" max="320" width="10" style="46" bestFit="1" customWidth="1"/>
    <col min="321" max="321" width="10.85546875" style="46" bestFit="1" customWidth="1"/>
    <col min="322" max="322" width="7" style="46" bestFit="1" customWidth="1"/>
    <col min="323" max="323" width="8.85546875" style="46" bestFit="1" customWidth="1"/>
    <col min="324" max="324" width="11" style="46" bestFit="1" customWidth="1"/>
    <col min="325" max="325" width="9.28515625" style="46" bestFit="1" customWidth="1"/>
    <col min="326" max="326" width="12" style="46" bestFit="1" customWidth="1"/>
    <col min="327" max="327" width="7.7109375" style="46" bestFit="1" customWidth="1"/>
    <col min="328" max="328" width="10" style="46" bestFit="1" customWidth="1"/>
    <col min="329" max="329" width="10.5703125" style="46" bestFit="1" customWidth="1"/>
    <col min="330" max="330" width="7" style="46" bestFit="1" customWidth="1"/>
    <col min="331" max="331" width="10" style="46" bestFit="1" customWidth="1"/>
    <col min="332" max="332" width="11" style="46" bestFit="1" customWidth="1"/>
    <col min="333" max="333" width="9.28515625" style="46" bestFit="1" customWidth="1"/>
    <col min="334" max="334" width="12" style="46" bestFit="1" customWidth="1"/>
    <col min="335" max="335" width="7.7109375" style="46" bestFit="1" customWidth="1"/>
    <col min="336" max="336" width="10" style="46" bestFit="1" customWidth="1"/>
    <col min="337" max="337" width="10.5703125" style="46" bestFit="1" customWidth="1"/>
    <col min="338" max="338" width="7" style="46" bestFit="1" customWidth="1"/>
    <col min="339" max="339" width="8.85546875" style="46" bestFit="1" customWidth="1"/>
    <col min="340" max="340" width="11" style="46" bestFit="1" customWidth="1"/>
    <col min="341" max="341" width="9.28515625" style="46" bestFit="1" customWidth="1"/>
    <col min="342" max="342" width="12" style="46" bestFit="1" customWidth="1"/>
    <col min="343" max="343" width="7.85546875" style="46" bestFit="1" customWidth="1"/>
    <col min="344" max="344" width="9.85546875" style="46" bestFit="1" customWidth="1"/>
    <col min="345" max="345" width="10.5703125" style="46" bestFit="1" customWidth="1"/>
    <col min="346" max="346" width="7" style="46" bestFit="1" customWidth="1"/>
    <col min="347" max="347" width="8.85546875" style="46" bestFit="1" customWidth="1"/>
    <col min="348" max="348" width="11" style="46" bestFit="1" customWidth="1"/>
    <col min="349" max="349" width="9.28515625" style="46" bestFit="1" customWidth="1"/>
    <col min="350" max="350" width="12" style="46" bestFit="1" customWidth="1"/>
    <col min="351" max="351" width="7.85546875" style="46" bestFit="1" customWidth="1"/>
    <col min="352" max="352" width="9.85546875" style="46" bestFit="1" customWidth="1"/>
    <col min="353" max="353" width="10.5703125" style="46" bestFit="1" customWidth="1"/>
    <col min="354" max="354" width="7" style="46" bestFit="1" customWidth="1"/>
    <col min="355" max="355" width="8.85546875" style="46" bestFit="1" customWidth="1"/>
    <col min="356" max="356" width="11" style="46" bestFit="1" customWidth="1"/>
    <col min="357" max="357" width="9.28515625" style="46" bestFit="1" customWidth="1"/>
    <col min="358" max="358" width="12" style="46" bestFit="1" customWidth="1"/>
    <col min="359" max="359" width="7.85546875" style="46" bestFit="1" customWidth="1"/>
    <col min="360" max="360" width="9.85546875" style="46" bestFit="1" customWidth="1"/>
    <col min="361" max="361" width="10.5703125" style="46" bestFit="1" customWidth="1"/>
    <col min="362" max="362" width="7" style="46" bestFit="1" customWidth="1"/>
    <col min="363" max="363" width="8.85546875" style="46" bestFit="1" customWidth="1"/>
    <col min="364" max="364" width="11" style="46" bestFit="1" customWidth="1"/>
    <col min="365" max="365" width="9.28515625" style="46" bestFit="1" customWidth="1"/>
    <col min="366" max="366" width="12" style="46" bestFit="1" customWidth="1"/>
    <col min="367" max="367" width="7.85546875" style="46" bestFit="1" customWidth="1"/>
    <col min="368" max="368" width="9.85546875" style="46" bestFit="1" customWidth="1"/>
    <col min="369" max="369" width="10.5703125" style="46" bestFit="1" customWidth="1"/>
    <col min="370" max="370" width="7" style="46" bestFit="1" customWidth="1"/>
    <col min="371" max="371" width="8.85546875" style="46" bestFit="1" customWidth="1"/>
    <col min="372" max="372" width="11" style="46" bestFit="1" customWidth="1"/>
    <col min="373" max="373" width="9.28515625" style="46" bestFit="1" customWidth="1"/>
    <col min="374" max="374" width="12" style="46" bestFit="1" customWidth="1"/>
    <col min="375" max="375" width="7.7109375" style="46" bestFit="1" customWidth="1"/>
    <col min="376" max="376" width="9.85546875" style="46" bestFit="1" customWidth="1"/>
    <col min="377" max="377" width="10.5703125" style="46" bestFit="1" customWidth="1"/>
    <col min="378" max="378" width="8.7109375" style="46" bestFit="1" customWidth="1"/>
    <col min="379" max="379" width="8.85546875" style="46" bestFit="1" customWidth="1"/>
    <col min="380" max="380" width="11" style="46" bestFit="1" customWidth="1"/>
    <col min="381" max="381" width="9.28515625" style="46" bestFit="1" customWidth="1"/>
    <col min="382" max="382" width="12" style="46" bestFit="1" customWidth="1"/>
    <col min="383" max="383" width="7.85546875" style="46" bestFit="1" customWidth="1"/>
    <col min="384" max="384" width="9.85546875" style="46" bestFit="1" customWidth="1"/>
    <col min="385" max="385" width="10.5703125" style="46" bestFit="1" customWidth="1"/>
    <col min="386" max="386" width="7" style="46" bestFit="1" customWidth="1"/>
    <col min="387" max="387" width="8.85546875" style="46" bestFit="1" customWidth="1"/>
    <col min="388" max="388" width="11" style="46" bestFit="1" customWidth="1"/>
    <col min="389" max="389" width="9.28515625" style="46" bestFit="1" customWidth="1"/>
    <col min="390" max="390" width="12" style="46" bestFit="1" customWidth="1"/>
    <col min="391" max="391" width="7.85546875" style="46" bestFit="1" customWidth="1"/>
    <col min="392" max="392" width="9.85546875" style="46" bestFit="1" customWidth="1"/>
    <col min="393" max="393" width="10.5703125" style="46" bestFit="1" customWidth="1"/>
    <col min="394" max="394" width="7.85546875" style="46" bestFit="1" customWidth="1"/>
    <col min="395" max="395" width="8.85546875" style="46" bestFit="1" customWidth="1"/>
    <col min="396" max="396" width="11" style="46" bestFit="1" customWidth="1"/>
    <col min="397" max="397" width="9.28515625" style="46" bestFit="1" customWidth="1"/>
    <col min="398" max="398" width="12" style="46" bestFit="1" customWidth="1"/>
    <col min="399" max="399" width="7.7109375" style="46" bestFit="1" customWidth="1"/>
    <col min="400" max="400" width="9.85546875" style="46" bestFit="1" customWidth="1"/>
    <col min="401" max="401" width="10.5703125" style="46" bestFit="1" customWidth="1"/>
    <col min="402" max="402" width="7" style="46" bestFit="1" customWidth="1"/>
    <col min="403" max="403" width="8.85546875" style="46" bestFit="1" customWidth="1"/>
    <col min="404" max="404" width="11" style="46" bestFit="1" customWidth="1"/>
    <col min="405" max="405" width="9.28515625" style="46" bestFit="1" customWidth="1"/>
    <col min="406" max="406" width="12" style="46" bestFit="1" customWidth="1"/>
    <col min="407" max="407" width="7.85546875" style="46" bestFit="1" customWidth="1"/>
    <col min="408" max="408" width="9.85546875" style="46" bestFit="1" customWidth="1"/>
    <col min="409" max="409" width="10.5703125" style="46" bestFit="1" customWidth="1"/>
    <col min="410" max="410" width="7.85546875" style="46" bestFit="1" customWidth="1"/>
    <col min="411" max="411" width="10" style="46" bestFit="1" customWidth="1"/>
    <col min="412" max="412" width="11" style="46" bestFit="1" customWidth="1"/>
    <col min="413" max="413" width="9.28515625" style="46" bestFit="1" customWidth="1"/>
    <col min="414" max="414" width="12" style="46" bestFit="1" customWidth="1"/>
    <col min="415" max="415" width="7.7109375" style="46" bestFit="1" customWidth="1"/>
    <col min="416" max="416" width="10" style="46" bestFit="1" customWidth="1"/>
    <col min="417" max="417" width="10.5703125" style="46" bestFit="1" customWidth="1"/>
    <col min="418" max="418" width="10" style="46" bestFit="1" customWidth="1"/>
    <col min="419" max="419" width="8.85546875" style="46" bestFit="1" customWidth="1"/>
    <col min="420" max="420" width="11" style="46" bestFit="1" customWidth="1"/>
    <col min="421" max="421" width="9.28515625" style="46" bestFit="1" customWidth="1"/>
    <col min="422" max="422" width="12" style="46" bestFit="1" customWidth="1"/>
    <col min="423" max="423" width="7.7109375" style="46" bestFit="1" customWidth="1"/>
    <col min="424" max="424" width="10" style="46" bestFit="1" customWidth="1"/>
    <col min="425" max="425" width="10.85546875" style="46" bestFit="1" customWidth="1"/>
    <col min="426" max="426" width="7" style="46" bestFit="1" customWidth="1"/>
    <col min="427" max="427" width="8.85546875" style="46" bestFit="1" customWidth="1"/>
    <col min="428" max="428" width="11" style="46" bestFit="1" customWidth="1"/>
    <col min="429" max="429" width="9.28515625" style="46" bestFit="1" customWidth="1"/>
    <col min="430" max="430" width="12" style="46" bestFit="1" customWidth="1"/>
    <col min="431" max="431" width="7.7109375" style="46" bestFit="1" customWidth="1"/>
    <col min="432" max="432" width="9.85546875" style="46" bestFit="1" customWidth="1"/>
    <col min="433" max="433" width="10.85546875" style="46" bestFit="1" customWidth="1"/>
    <col min="434" max="434" width="7" style="46" bestFit="1" customWidth="1"/>
    <col min="435" max="435" width="8.85546875" style="46" bestFit="1" customWidth="1"/>
    <col min="436" max="436" width="11" style="46" bestFit="1" customWidth="1"/>
    <col min="437" max="437" width="9.28515625" style="46" bestFit="1" customWidth="1"/>
    <col min="438" max="438" width="12" style="46" bestFit="1" customWidth="1"/>
    <col min="439" max="439" width="7.85546875" style="46" bestFit="1" customWidth="1"/>
    <col min="440" max="440" width="9.85546875" style="46" bestFit="1" customWidth="1"/>
    <col min="441" max="441" width="10.85546875" style="46" bestFit="1" customWidth="1"/>
    <col min="442" max="442" width="7" style="46" bestFit="1" customWidth="1"/>
    <col min="443" max="443" width="8.85546875" style="46" bestFit="1" customWidth="1"/>
    <col min="444" max="444" width="11" style="46" bestFit="1" customWidth="1"/>
    <col min="445" max="445" width="9.28515625" style="46" bestFit="1" customWidth="1"/>
    <col min="446" max="446" width="12" style="46" bestFit="1" customWidth="1"/>
    <col min="447" max="447" width="7.85546875" style="46" bestFit="1" customWidth="1"/>
    <col min="448" max="448" width="9.85546875" style="46" bestFit="1" customWidth="1"/>
    <col min="449" max="449" width="10.85546875" style="46" bestFit="1" customWidth="1"/>
    <col min="450" max="450" width="7" style="46" bestFit="1" customWidth="1"/>
    <col min="451" max="451" width="8.85546875" style="46" bestFit="1" customWidth="1"/>
    <col min="452" max="452" width="11" style="46" bestFit="1" customWidth="1"/>
    <col min="453" max="453" width="9.28515625" style="46" bestFit="1" customWidth="1"/>
    <col min="454" max="454" width="12" style="46" bestFit="1" customWidth="1"/>
    <col min="455" max="455" width="7.7109375" style="46" bestFit="1" customWidth="1"/>
    <col min="456" max="456" width="9.85546875" style="46" bestFit="1" customWidth="1"/>
    <col min="457" max="457" width="10.85546875" style="46" bestFit="1" customWidth="1"/>
    <col min="458" max="458" width="7" style="46" bestFit="1" customWidth="1"/>
    <col min="459" max="459" width="8.85546875" style="46" bestFit="1" customWidth="1"/>
    <col min="460" max="460" width="11" style="46" bestFit="1" customWidth="1"/>
    <col min="461" max="461" width="9.28515625" style="46" bestFit="1" customWidth="1"/>
    <col min="462" max="462" width="12" style="46" bestFit="1" customWidth="1"/>
    <col min="463" max="463" width="7.85546875" style="46" bestFit="1" customWidth="1"/>
    <col min="464" max="464" width="9.85546875" style="46" bestFit="1" customWidth="1"/>
    <col min="465" max="465" width="10.85546875" style="46" bestFit="1" customWidth="1"/>
    <col min="466" max="466" width="7" style="46" bestFit="1" customWidth="1"/>
    <col min="467" max="467" width="8.85546875" style="46" bestFit="1" customWidth="1"/>
    <col min="468" max="468" width="11" style="46" bestFit="1" customWidth="1"/>
    <col min="469" max="469" width="9.28515625" style="46" bestFit="1" customWidth="1"/>
    <col min="470" max="470" width="12" style="46" bestFit="1" customWidth="1"/>
    <col min="471" max="471" width="7.85546875" style="46" bestFit="1" customWidth="1"/>
    <col min="472" max="472" width="9.85546875" style="46" bestFit="1" customWidth="1"/>
    <col min="473" max="473" width="10.85546875" style="46" bestFit="1" customWidth="1"/>
    <col min="474" max="474" width="8.7109375" style="46" bestFit="1" customWidth="1"/>
    <col min="475" max="475" width="8.85546875" style="46" bestFit="1" customWidth="1"/>
    <col min="476" max="476" width="11" style="46" bestFit="1" customWidth="1"/>
    <col min="477" max="477" width="9.28515625" style="46" bestFit="1" customWidth="1"/>
    <col min="478" max="478" width="12" style="46" bestFit="1" customWidth="1"/>
    <col min="479" max="479" width="7.7109375" style="46" bestFit="1" customWidth="1"/>
    <col min="480" max="480" width="9.85546875" style="46" bestFit="1" customWidth="1"/>
    <col min="481" max="481" width="10.85546875" style="46" bestFit="1" customWidth="1"/>
    <col min="482" max="482" width="7" style="46" bestFit="1" customWidth="1"/>
    <col min="483" max="483" width="8.85546875" style="46" bestFit="1" customWidth="1"/>
    <col min="484" max="484" width="11" style="46" bestFit="1" customWidth="1"/>
    <col min="485" max="485" width="9.28515625" style="46" bestFit="1" customWidth="1"/>
    <col min="486" max="486" width="12" style="46" bestFit="1" customWidth="1"/>
    <col min="487" max="487" width="7.85546875" style="46" bestFit="1" customWidth="1"/>
    <col min="488" max="488" width="10" style="46" bestFit="1" customWidth="1"/>
    <col min="489" max="489" width="10.85546875" style="46" bestFit="1" customWidth="1"/>
    <col min="490" max="490" width="7.85546875" style="46" bestFit="1" customWidth="1"/>
    <col min="491" max="491" width="8.85546875" style="46" bestFit="1" customWidth="1"/>
    <col min="492" max="492" width="11" style="46" bestFit="1" customWidth="1"/>
    <col min="493" max="493" width="9.28515625" style="46" bestFit="1" customWidth="1"/>
    <col min="494" max="494" width="12" style="46" bestFit="1" customWidth="1"/>
    <col min="495" max="495" width="7.85546875" style="46" bestFit="1" customWidth="1"/>
    <col min="496" max="496" width="9.85546875" style="46" bestFit="1" customWidth="1"/>
    <col min="497" max="497" width="10.85546875" style="46" bestFit="1" customWidth="1"/>
    <col min="498" max="498" width="7.85546875" style="46" bestFit="1" customWidth="1"/>
    <col min="499" max="499" width="8.85546875" style="46" bestFit="1" customWidth="1"/>
    <col min="500" max="500" width="11" style="46" bestFit="1" customWidth="1"/>
    <col min="501" max="501" width="9.28515625" style="46" bestFit="1" customWidth="1"/>
    <col min="502" max="502" width="12" style="46" bestFit="1" customWidth="1"/>
    <col min="503" max="503" width="7.85546875" style="46" bestFit="1" customWidth="1"/>
    <col min="504" max="504" width="9.85546875" style="46" bestFit="1" customWidth="1"/>
    <col min="505" max="505" width="10.5703125" style="46" bestFit="1" customWidth="1"/>
    <col min="506" max="506" width="7" style="46" bestFit="1" customWidth="1"/>
    <col min="507" max="507" width="8.85546875" style="46" bestFit="1" customWidth="1"/>
    <col min="508" max="508" width="11" style="46" bestFit="1" customWidth="1"/>
    <col min="509" max="509" width="9.28515625" style="46" bestFit="1" customWidth="1"/>
    <col min="510" max="510" width="12" style="46" bestFit="1" customWidth="1"/>
    <col min="511" max="511" width="7.85546875" style="46" bestFit="1" customWidth="1"/>
    <col min="512" max="512" width="9.85546875" style="46" bestFit="1" customWidth="1"/>
    <col min="513" max="513" width="10.5703125" style="46" bestFit="1" customWidth="1"/>
    <col min="514" max="514" width="8.7109375" style="46" bestFit="1" customWidth="1"/>
    <col min="515" max="515" width="8.85546875" style="46" bestFit="1" customWidth="1"/>
    <col min="516" max="516" width="11" style="46" bestFit="1" customWidth="1"/>
    <col min="517" max="517" width="10" style="46" bestFit="1" customWidth="1"/>
    <col min="518" max="518" width="12" style="46" bestFit="1" customWidth="1"/>
    <col min="519" max="519" width="7.7109375" style="46" bestFit="1" customWidth="1"/>
    <col min="520" max="520" width="10" style="46" bestFit="1" customWidth="1"/>
    <col min="521" max="521" width="10.5703125" style="46" bestFit="1" customWidth="1"/>
    <col min="522" max="522" width="7" style="46" bestFit="1" customWidth="1"/>
    <col min="523" max="523" width="8.85546875" style="46" bestFit="1" customWidth="1"/>
    <col min="524" max="524" width="11" style="46" bestFit="1" customWidth="1"/>
    <col min="525" max="525" width="9.28515625" style="46" bestFit="1" customWidth="1"/>
    <col min="526" max="526" width="12" style="46" bestFit="1" customWidth="1"/>
    <col min="527" max="527" width="7.7109375" style="46" bestFit="1" customWidth="1"/>
    <col min="528" max="528" width="9.85546875" style="46" bestFit="1" customWidth="1"/>
    <col min="529" max="529" width="10.5703125" style="46" bestFit="1" customWidth="1"/>
    <col min="530" max="530" width="7.85546875" style="46" bestFit="1" customWidth="1"/>
    <col min="531" max="531" width="8.85546875" style="46" bestFit="1" customWidth="1"/>
    <col min="532" max="532" width="11" style="46" bestFit="1" customWidth="1"/>
    <col min="533" max="533" width="9.28515625" style="46" bestFit="1" customWidth="1"/>
    <col min="534" max="534" width="12" style="46" bestFit="1" customWidth="1"/>
    <col min="535" max="535" width="7.7109375" style="46" bestFit="1" customWidth="1"/>
    <col min="536" max="536" width="9.85546875" style="46" bestFit="1" customWidth="1"/>
    <col min="537" max="537" width="10.5703125" style="46" bestFit="1" customWidth="1"/>
    <col min="538" max="538" width="7" style="46" bestFit="1" customWidth="1"/>
    <col min="539" max="539" width="8.85546875" style="46" bestFit="1" customWidth="1"/>
    <col min="540" max="540" width="11" style="46" bestFit="1" customWidth="1"/>
    <col min="541" max="541" width="9.28515625" style="46" bestFit="1" customWidth="1"/>
    <col min="542" max="542" width="12" style="46" bestFit="1" customWidth="1"/>
    <col min="543" max="543" width="7.85546875" style="46" bestFit="1" customWidth="1"/>
    <col min="544" max="544" width="9.85546875" style="46" bestFit="1" customWidth="1"/>
    <col min="545" max="545" width="10.5703125" style="46" bestFit="1" customWidth="1"/>
    <col min="546" max="546" width="7" style="46" bestFit="1" customWidth="1"/>
    <col min="547" max="547" width="8.85546875" style="46" bestFit="1" customWidth="1"/>
    <col min="548" max="548" width="11" style="46" bestFit="1" customWidth="1"/>
    <col min="549" max="549" width="9.28515625" style="46" bestFit="1" customWidth="1"/>
    <col min="550" max="550" width="12" style="46" bestFit="1" customWidth="1"/>
    <col min="551" max="551" width="7.7109375" style="46" bestFit="1" customWidth="1"/>
    <col min="552" max="552" width="9.85546875" style="46" bestFit="1" customWidth="1"/>
    <col min="553" max="553" width="10.5703125" style="46" bestFit="1" customWidth="1"/>
    <col min="554" max="554" width="7" style="46" bestFit="1" customWidth="1"/>
    <col min="555" max="555" width="8.85546875" style="46" bestFit="1" customWidth="1"/>
    <col min="556" max="556" width="11" style="46" bestFit="1" customWidth="1"/>
    <col min="557" max="557" width="9.28515625" style="46" bestFit="1" customWidth="1"/>
    <col min="558" max="558" width="12" style="46" bestFit="1" customWidth="1"/>
    <col min="559" max="559" width="7.85546875" style="46" bestFit="1" customWidth="1"/>
    <col min="560" max="560" width="9.85546875" style="46" bestFit="1" customWidth="1"/>
    <col min="561" max="561" width="10.5703125" style="46" bestFit="1" customWidth="1"/>
    <col min="562" max="562" width="7" style="46" bestFit="1" customWidth="1"/>
    <col min="563" max="563" width="10" style="46" bestFit="1" customWidth="1"/>
    <col min="564" max="564" width="11" style="46" bestFit="1" customWidth="1"/>
    <col min="565" max="565" width="9.28515625" style="46" bestFit="1" customWidth="1"/>
    <col min="566" max="566" width="12" style="46" bestFit="1" customWidth="1"/>
    <col min="567" max="567" width="7.7109375" style="46" bestFit="1" customWidth="1"/>
    <col min="568" max="568" width="10" style="46" bestFit="1" customWidth="1"/>
    <col min="569" max="569" width="10.5703125" style="46" bestFit="1" customWidth="1"/>
    <col min="570" max="570" width="7" style="46" bestFit="1" customWidth="1"/>
    <col min="571" max="571" width="8.85546875" style="46" bestFit="1" customWidth="1"/>
    <col min="572" max="572" width="11" style="46" bestFit="1" customWidth="1"/>
    <col min="573" max="573" width="9.28515625" style="46" bestFit="1" customWidth="1"/>
    <col min="574" max="574" width="12" style="46" bestFit="1" customWidth="1"/>
    <col min="575" max="575" width="7.7109375" style="46" bestFit="1" customWidth="1"/>
    <col min="576" max="576" width="9.85546875" style="46" bestFit="1" customWidth="1"/>
    <col min="577" max="577" width="10.5703125" style="46" bestFit="1" customWidth="1"/>
    <col min="578" max="578" width="7" style="46" bestFit="1" customWidth="1"/>
    <col min="579" max="579" width="8.85546875" style="46" bestFit="1" customWidth="1"/>
    <col min="580" max="580" width="11" style="46" bestFit="1" customWidth="1"/>
    <col min="581" max="581" width="9.28515625" style="46" bestFit="1" customWidth="1"/>
    <col min="582" max="582" width="12" style="46" bestFit="1" customWidth="1"/>
    <col min="583" max="583" width="7.85546875" style="46" bestFit="1" customWidth="1"/>
    <col min="584" max="584" width="9.85546875" style="46" bestFit="1" customWidth="1"/>
    <col min="585" max="585" width="10.5703125" style="46" bestFit="1" customWidth="1"/>
    <col min="586" max="586" width="7" style="46" bestFit="1" customWidth="1"/>
    <col min="587" max="587" width="8.85546875" style="46" bestFit="1" customWidth="1"/>
    <col min="588" max="588" width="11" style="46" bestFit="1" customWidth="1"/>
    <col min="589" max="589" width="9.28515625" style="46" bestFit="1" customWidth="1"/>
    <col min="590" max="590" width="12" style="46" bestFit="1" customWidth="1"/>
    <col min="591" max="591" width="7.7109375" style="46" bestFit="1" customWidth="1"/>
    <col min="592" max="592" width="9.85546875" style="46" bestFit="1" customWidth="1"/>
    <col min="593" max="593" width="10.5703125" style="46" bestFit="1" customWidth="1"/>
    <col min="594" max="594" width="7" style="46" bestFit="1" customWidth="1"/>
    <col min="595" max="595" width="8.85546875" style="46" bestFit="1" customWidth="1"/>
    <col min="596" max="596" width="11" style="46" bestFit="1" customWidth="1"/>
    <col min="597" max="597" width="9.28515625" style="46" bestFit="1" customWidth="1"/>
    <col min="598" max="598" width="12" style="46" bestFit="1" customWidth="1"/>
    <col min="599" max="599" width="7.85546875" style="46" bestFit="1" customWidth="1"/>
    <col min="600" max="600" width="9.85546875" style="46" bestFit="1" customWidth="1"/>
    <col min="601" max="601" width="10.5703125" style="46" bestFit="1" customWidth="1"/>
    <col min="602" max="602" width="7" style="46" bestFit="1" customWidth="1"/>
    <col min="603" max="603" width="8.85546875" style="46" bestFit="1" customWidth="1"/>
    <col min="604" max="604" width="11" style="46" bestFit="1" customWidth="1"/>
    <col min="605" max="605" width="9.28515625" style="46" bestFit="1" customWidth="1"/>
    <col min="606" max="606" width="12" style="46" bestFit="1" customWidth="1"/>
    <col min="607" max="607" width="7.7109375" style="46" bestFit="1" customWidth="1"/>
    <col min="608" max="608" width="9.85546875" style="46" bestFit="1" customWidth="1"/>
    <col min="609" max="609" width="10.5703125" style="46" bestFit="1" customWidth="1"/>
    <col min="610" max="610" width="8.7109375" style="46" bestFit="1" customWidth="1"/>
    <col min="611" max="611" width="8.85546875" style="46" bestFit="1" customWidth="1"/>
    <col min="612" max="612" width="11" style="46" bestFit="1" customWidth="1"/>
    <col min="613" max="613" width="9.28515625" style="46" bestFit="1" customWidth="1"/>
    <col min="614" max="614" width="12" style="46" bestFit="1" customWidth="1"/>
    <col min="615" max="615" width="7.7109375" style="46" bestFit="1" customWidth="1"/>
    <col min="616" max="616" width="9.85546875" style="46" bestFit="1" customWidth="1"/>
    <col min="617" max="617" width="10.5703125" style="46" bestFit="1" customWidth="1"/>
    <col min="618" max="618" width="7" style="46" bestFit="1" customWidth="1"/>
    <col min="619" max="619" width="8.85546875" style="46" bestFit="1" customWidth="1"/>
    <col min="620" max="620" width="11" style="46" bestFit="1" customWidth="1"/>
    <col min="621" max="621" width="9.28515625" style="46" bestFit="1" customWidth="1"/>
    <col min="622" max="622" width="12" style="46" bestFit="1" customWidth="1"/>
    <col min="623" max="623" width="7.7109375" style="46" bestFit="1" customWidth="1"/>
    <col min="624" max="624" width="9.85546875" style="46" bestFit="1" customWidth="1"/>
    <col min="625" max="625" width="10.5703125" style="46" bestFit="1" customWidth="1"/>
    <col min="626" max="626" width="8.7109375" style="46" bestFit="1" customWidth="1"/>
    <col min="627" max="627" width="8.85546875" style="46" bestFit="1" customWidth="1"/>
    <col min="628" max="628" width="11" style="46" bestFit="1" customWidth="1"/>
    <col min="629" max="629" width="9.28515625" style="46" bestFit="1" customWidth="1"/>
    <col min="630" max="630" width="12" style="46" bestFit="1" customWidth="1"/>
    <col min="631" max="631" width="7.7109375" style="46" bestFit="1" customWidth="1"/>
    <col min="632" max="632" width="10" style="46" bestFit="1" customWidth="1"/>
    <col min="633" max="633" width="10.5703125" style="46" bestFit="1" customWidth="1"/>
    <col min="634" max="634" width="10" style="46" bestFit="1" customWidth="1"/>
    <col min="635" max="635" width="8.85546875" style="46" bestFit="1" customWidth="1"/>
    <col min="636" max="636" width="11" style="46" bestFit="1" customWidth="1"/>
    <col min="637" max="637" width="9.28515625" style="46" bestFit="1" customWidth="1"/>
    <col min="638" max="638" width="12" style="46" bestFit="1" customWidth="1"/>
    <col min="639" max="639" width="7.85546875" style="46" bestFit="1" customWidth="1"/>
    <col min="640" max="640" width="10" style="46" bestFit="1" customWidth="1"/>
    <col min="641" max="641" width="10.85546875" style="46" bestFit="1" customWidth="1"/>
    <col min="642" max="642" width="7" style="46" bestFit="1" customWidth="1"/>
    <col min="643" max="643" width="8.85546875" style="46" bestFit="1" customWidth="1"/>
    <col min="644" max="644" width="11" style="46" bestFit="1" customWidth="1"/>
    <col min="645" max="645" width="9.28515625" style="46" bestFit="1" customWidth="1"/>
    <col min="646" max="646" width="12" style="46" bestFit="1" customWidth="1"/>
    <col min="647" max="647" width="7.7109375" style="46" bestFit="1" customWidth="1"/>
    <col min="648" max="648" width="10" style="46" bestFit="1" customWidth="1"/>
    <col min="649" max="649" width="10.85546875" style="46" bestFit="1" customWidth="1"/>
    <col min="650" max="651" width="10" style="46" bestFit="1" customWidth="1"/>
    <col min="652" max="652" width="11" style="46" bestFit="1" customWidth="1"/>
    <col min="653" max="653" width="9.28515625" style="46" bestFit="1" customWidth="1"/>
    <col min="654" max="654" width="12" style="46" bestFit="1" customWidth="1"/>
    <col min="655" max="655" width="7.7109375" style="46" bestFit="1" customWidth="1"/>
    <col min="656" max="656" width="10" style="46" bestFit="1" customWidth="1"/>
    <col min="657" max="657" width="10.85546875" style="46" bestFit="1" customWidth="1"/>
    <col min="658" max="658" width="7" style="46" bestFit="1" customWidth="1"/>
    <col min="659" max="659" width="8.85546875" style="46" bestFit="1" customWidth="1"/>
    <col min="660" max="660" width="11" style="46" bestFit="1" customWidth="1"/>
    <col min="661" max="661" width="9.28515625" style="46" bestFit="1" customWidth="1"/>
    <col min="662" max="662" width="12" style="46" bestFit="1" customWidth="1"/>
    <col min="663" max="663" width="7.85546875" style="46" bestFit="1" customWidth="1"/>
    <col min="664" max="664" width="9.85546875" style="46" bestFit="1" customWidth="1"/>
    <col min="665" max="665" width="10.5703125" style="46" bestFit="1" customWidth="1"/>
    <col min="666" max="666" width="7" style="46" bestFit="1" customWidth="1"/>
    <col min="667" max="667" width="8.85546875" style="46" bestFit="1" customWidth="1"/>
    <col min="668" max="668" width="11" style="46" bestFit="1" customWidth="1"/>
    <col min="669" max="669" width="9.28515625" style="46" bestFit="1" customWidth="1"/>
    <col min="670" max="670" width="12" style="46" bestFit="1" customWidth="1"/>
    <col min="671" max="671" width="7.7109375" style="46" bestFit="1" customWidth="1"/>
    <col min="672" max="672" width="9.85546875" style="46" bestFit="1" customWidth="1"/>
    <col min="673" max="673" width="10.5703125" style="46" bestFit="1" customWidth="1"/>
    <col min="674" max="674" width="7.85546875" style="46" bestFit="1" customWidth="1"/>
    <col min="675" max="675" width="8.85546875" style="46" bestFit="1" customWidth="1"/>
    <col min="676" max="676" width="11" style="46" bestFit="1" customWidth="1"/>
    <col min="677" max="677" width="9.28515625" style="46" bestFit="1" customWidth="1"/>
    <col min="678" max="678" width="12" style="46" bestFit="1" customWidth="1"/>
    <col min="679" max="679" width="7.7109375" style="46" bestFit="1" customWidth="1"/>
    <col min="680" max="680" width="10" style="46" bestFit="1" customWidth="1"/>
    <col min="681" max="681" width="10.5703125" style="46" bestFit="1" customWidth="1"/>
    <col min="682" max="682" width="7" style="46" bestFit="1" customWidth="1"/>
    <col min="683" max="683" width="8.85546875" style="46" bestFit="1" customWidth="1"/>
    <col min="684" max="684" width="11" style="46" bestFit="1" customWidth="1"/>
    <col min="685" max="685" width="9.28515625" style="46" bestFit="1" customWidth="1"/>
    <col min="686" max="686" width="12" style="46" bestFit="1" customWidth="1"/>
    <col min="687" max="687" width="7.7109375" style="46" bestFit="1" customWidth="1"/>
    <col min="688" max="688" width="9.85546875" style="46" bestFit="1" customWidth="1"/>
    <col min="689" max="689" width="10.5703125" style="46" bestFit="1" customWidth="1"/>
    <col min="690" max="690" width="7.85546875" style="46" bestFit="1" customWidth="1"/>
    <col min="691" max="691" width="8.85546875" style="46" bestFit="1" customWidth="1"/>
    <col min="692" max="692" width="11" style="46" bestFit="1" customWidth="1"/>
    <col min="693" max="693" width="9.28515625" style="46" bestFit="1" customWidth="1"/>
    <col min="694" max="694" width="12" style="46" bestFit="1" customWidth="1"/>
    <col min="695" max="695" width="7.7109375" style="46" bestFit="1" customWidth="1"/>
    <col min="696" max="696" width="9.85546875" style="46" bestFit="1" customWidth="1"/>
    <col min="697" max="697" width="10.5703125" style="46" bestFit="1" customWidth="1"/>
    <col min="698" max="698" width="7" style="46" bestFit="1" customWidth="1"/>
    <col min="699" max="699" width="8.85546875" style="46" bestFit="1" customWidth="1"/>
    <col min="700" max="700" width="11" style="46" bestFit="1" customWidth="1"/>
    <col min="701" max="701" width="9.28515625" style="46" bestFit="1" customWidth="1"/>
    <col min="702" max="702" width="12" style="46" bestFit="1" customWidth="1"/>
    <col min="703" max="703" width="7.7109375" style="46" bestFit="1" customWidth="1"/>
    <col min="704" max="704" width="9.85546875" style="46" bestFit="1" customWidth="1"/>
    <col min="705" max="705" width="10.5703125" style="46" bestFit="1" customWidth="1"/>
    <col min="706" max="706" width="7" style="46" bestFit="1" customWidth="1"/>
    <col min="707" max="707" width="8.85546875" style="46" bestFit="1" customWidth="1"/>
    <col min="708" max="708" width="11" style="46" bestFit="1" customWidth="1"/>
    <col min="709" max="709" width="9.28515625" style="46" bestFit="1" customWidth="1"/>
    <col min="710" max="710" width="12" style="46" bestFit="1" customWidth="1"/>
    <col min="711" max="711" width="7.85546875" style="46" bestFit="1" customWidth="1"/>
    <col min="712" max="712" width="9.85546875" style="46" bestFit="1" customWidth="1"/>
    <col min="713" max="713" width="10.5703125" style="46" bestFit="1" customWidth="1"/>
    <col min="714" max="714" width="7" style="46" bestFit="1" customWidth="1"/>
    <col min="715" max="715" width="8.85546875" style="46" bestFit="1" customWidth="1"/>
    <col min="716" max="716" width="11" style="46" bestFit="1" customWidth="1"/>
    <col min="717" max="717" width="9.28515625" style="46" bestFit="1" customWidth="1"/>
    <col min="718" max="718" width="12" style="46" bestFit="1" customWidth="1"/>
    <col min="719" max="719" width="7.85546875" style="46" bestFit="1" customWidth="1"/>
    <col min="720" max="720" width="9.85546875" style="46" bestFit="1" customWidth="1"/>
    <col min="721" max="721" width="10.5703125" style="46" bestFit="1" customWidth="1"/>
    <col min="722" max="722" width="7" style="46" bestFit="1" customWidth="1"/>
    <col min="723" max="723" width="8.85546875" style="46" bestFit="1" customWidth="1"/>
    <col min="724" max="724" width="11" style="46" bestFit="1" customWidth="1"/>
    <col min="725" max="725" width="9.28515625" style="46" bestFit="1" customWidth="1"/>
    <col min="726" max="726" width="12" style="46" bestFit="1" customWidth="1"/>
    <col min="727" max="727" width="7.7109375" style="46" bestFit="1" customWidth="1"/>
    <col min="728" max="728" width="9.85546875" style="46" bestFit="1" customWidth="1"/>
    <col min="729" max="729" width="10.5703125" style="46" bestFit="1" customWidth="1"/>
    <col min="730" max="730" width="7" style="46" bestFit="1" customWidth="1"/>
    <col min="731" max="731" width="8.85546875" style="46" bestFit="1" customWidth="1"/>
    <col min="732" max="732" width="11" style="46" bestFit="1" customWidth="1"/>
    <col min="733" max="733" width="9.28515625" style="46" bestFit="1" customWidth="1"/>
    <col min="734" max="734" width="12" style="46" bestFit="1" customWidth="1"/>
    <col min="735" max="735" width="7.7109375" style="46" bestFit="1" customWidth="1"/>
    <col min="736" max="736" width="9.85546875" style="46" bestFit="1" customWidth="1"/>
    <col min="737" max="737" width="10.5703125" style="46" bestFit="1" customWidth="1"/>
    <col min="738" max="738" width="7" style="46" bestFit="1" customWidth="1"/>
    <col min="739" max="739" width="8.85546875" style="46" bestFit="1" customWidth="1"/>
    <col min="740" max="740" width="11" style="46" bestFit="1" customWidth="1"/>
    <col min="741" max="741" width="9.28515625" style="46" bestFit="1" customWidth="1"/>
    <col min="742" max="742" width="12" style="46" bestFit="1" customWidth="1"/>
    <col min="743" max="743" width="7.85546875" style="46" bestFit="1" customWidth="1"/>
    <col min="744" max="744" width="9.85546875" style="46" bestFit="1" customWidth="1"/>
    <col min="745" max="745" width="10.5703125" style="46" bestFit="1" customWidth="1"/>
    <col min="746" max="746" width="7.85546875" style="46" bestFit="1" customWidth="1"/>
    <col min="747" max="747" width="8.85546875" style="46" bestFit="1" customWidth="1"/>
    <col min="748" max="748" width="11" style="46" bestFit="1" customWidth="1"/>
    <col min="749" max="749" width="9.28515625" style="46" bestFit="1" customWidth="1"/>
    <col min="750" max="750" width="12" style="46" bestFit="1" customWidth="1"/>
    <col min="751" max="751" width="7.85546875" style="46" bestFit="1" customWidth="1"/>
    <col min="752" max="752" width="9.85546875" style="46" bestFit="1" customWidth="1"/>
    <col min="753" max="753" width="10.5703125" style="46" bestFit="1" customWidth="1"/>
    <col min="754" max="754" width="7" style="46" bestFit="1" customWidth="1"/>
    <col min="755" max="755" width="8.85546875" style="46" bestFit="1" customWidth="1"/>
    <col min="756" max="756" width="11" style="46" bestFit="1" customWidth="1"/>
    <col min="757" max="757" width="10" style="46" bestFit="1" customWidth="1"/>
    <col min="758" max="758" width="12" style="46" bestFit="1" customWidth="1"/>
    <col min="759" max="759" width="7.7109375" style="46" bestFit="1" customWidth="1"/>
    <col min="760" max="760" width="10" style="46" bestFit="1" customWidth="1"/>
    <col min="761" max="761" width="10.5703125" style="46" bestFit="1" customWidth="1"/>
    <col min="762" max="762" width="7" style="46" bestFit="1" customWidth="1"/>
    <col min="763" max="763" width="8.85546875" style="46" bestFit="1" customWidth="1"/>
    <col min="764" max="764" width="11" style="46" bestFit="1" customWidth="1"/>
    <col min="765" max="765" width="9.28515625" style="46" bestFit="1" customWidth="1"/>
    <col min="766" max="766" width="12" style="46" bestFit="1" customWidth="1"/>
    <col min="767" max="767" width="7.7109375" style="46" bestFit="1" customWidth="1"/>
    <col min="768" max="768" width="10" style="46" bestFit="1" customWidth="1"/>
    <col min="769" max="769" width="10.85546875" style="46" bestFit="1" customWidth="1"/>
    <col min="770" max="770" width="7" style="46" bestFit="1" customWidth="1"/>
    <col min="771" max="771" width="8.85546875" style="46" bestFit="1" customWidth="1"/>
    <col min="772" max="772" width="11" style="46" bestFit="1" customWidth="1"/>
    <col min="773" max="773" width="9.28515625" style="46" bestFit="1" customWidth="1"/>
    <col min="774" max="774" width="12" style="46" bestFit="1" customWidth="1"/>
    <col min="775" max="775" width="7.7109375" style="46" bestFit="1" customWidth="1"/>
    <col min="776" max="776" width="10" style="46" bestFit="1" customWidth="1"/>
    <col min="777" max="777" width="10.85546875" style="46" bestFit="1" customWidth="1"/>
    <col min="778" max="778" width="7" style="46" bestFit="1" customWidth="1"/>
    <col min="779" max="779" width="8.85546875" style="46" bestFit="1" customWidth="1"/>
    <col min="780" max="780" width="11" style="46" bestFit="1" customWidth="1"/>
    <col min="781" max="781" width="9.28515625" style="46" bestFit="1" customWidth="1"/>
    <col min="782" max="782" width="12" style="46" bestFit="1" customWidth="1"/>
    <col min="783" max="783" width="7.85546875" style="46" bestFit="1" customWidth="1"/>
    <col min="784" max="784" width="9.85546875" style="46" bestFit="1" customWidth="1"/>
    <col min="785" max="785" width="10.85546875" style="46" bestFit="1" customWidth="1"/>
    <col min="786" max="786" width="7" style="46" bestFit="1" customWidth="1"/>
    <col min="787" max="787" width="8.85546875" style="46" bestFit="1" customWidth="1"/>
    <col min="788" max="788" width="11" style="46" bestFit="1" customWidth="1"/>
    <col min="789" max="789" width="9.28515625" style="46" bestFit="1" customWidth="1"/>
    <col min="790" max="790" width="12" style="46" bestFit="1" customWidth="1"/>
    <col min="791" max="791" width="7.7109375" style="46" bestFit="1" customWidth="1"/>
    <col min="792" max="792" width="9.85546875" style="46" bestFit="1" customWidth="1"/>
    <col min="793" max="793" width="10.85546875" style="46" bestFit="1" customWidth="1"/>
    <col min="794" max="794" width="7" style="46" bestFit="1" customWidth="1"/>
    <col min="795" max="795" width="8.85546875" style="46" bestFit="1" customWidth="1"/>
    <col min="796" max="796" width="11" style="46" bestFit="1" customWidth="1"/>
    <col min="797" max="797" width="9.28515625" style="46" bestFit="1" customWidth="1"/>
    <col min="798" max="798" width="12" style="46" bestFit="1" customWidth="1"/>
    <col min="799" max="799" width="7.85546875" style="46" bestFit="1" customWidth="1"/>
    <col min="800" max="800" width="9.85546875" style="46" bestFit="1" customWidth="1"/>
    <col min="801" max="801" width="10.85546875" style="46" bestFit="1" customWidth="1"/>
    <col min="802" max="802" width="7" style="46" bestFit="1" customWidth="1"/>
    <col min="803" max="803" width="8.85546875" style="46" bestFit="1" customWidth="1"/>
    <col min="804" max="804" width="11" style="46" bestFit="1" customWidth="1"/>
    <col min="805" max="805" width="9.28515625" style="46" bestFit="1" customWidth="1"/>
    <col min="806" max="806" width="12" style="46" bestFit="1" customWidth="1"/>
    <col min="807" max="807" width="7.7109375" style="46" bestFit="1" customWidth="1"/>
    <col min="808" max="808" width="9.85546875" style="46" bestFit="1" customWidth="1"/>
    <col min="809" max="809" width="10.85546875" style="46" bestFit="1" customWidth="1"/>
    <col min="810" max="810" width="7" style="46" bestFit="1" customWidth="1"/>
    <col min="811" max="811" width="8.85546875" style="46" bestFit="1" customWidth="1"/>
    <col min="812" max="812" width="11" style="46" bestFit="1" customWidth="1"/>
    <col min="813" max="813" width="9.28515625" style="46" bestFit="1" customWidth="1"/>
    <col min="814" max="814" width="12" style="46" bestFit="1" customWidth="1"/>
    <col min="815" max="815" width="7.85546875" style="46" bestFit="1" customWidth="1"/>
    <col min="816" max="816" width="9.85546875" style="46" bestFit="1" customWidth="1"/>
    <col min="817" max="817" width="10.85546875" style="46" bestFit="1" customWidth="1"/>
    <col min="818" max="818" width="7" style="46" bestFit="1" customWidth="1"/>
    <col min="819" max="819" width="10" style="46" bestFit="1" customWidth="1"/>
    <col min="820" max="820" width="11" style="46" bestFit="1" customWidth="1"/>
    <col min="821" max="821" width="9.28515625" style="46" bestFit="1" customWidth="1"/>
    <col min="822" max="822" width="12" style="46" bestFit="1" customWidth="1"/>
    <col min="823" max="823" width="7.7109375" style="46" bestFit="1" customWidth="1"/>
    <col min="824" max="824" width="10" style="46" bestFit="1" customWidth="1"/>
    <col min="825" max="825" width="10.85546875" style="46" bestFit="1" customWidth="1"/>
    <col min="826" max="826" width="11.42578125" style="46" hidden="1" customWidth="1"/>
    <col min="827" max="827" width="8.7109375" style="46" bestFit="1" customWidth="1"/>
    <col min="828" max="828" width="8.85546875" style="46" bestFit="1" customWidth="1"/>
    <col min="829" max="829" width="11" style="46" bestFit="1" customWidth="1"/>
    <col min="830" max="830" width="9.28515625" style="46" bestFit="1" customWidth="1"/>
    <col min="831" max="831" width="12" style="46" bestFit="1" customWidth="1"/>
    <col min="832" max="832" width="7.85546875" style="46" bestFit="1" customWidth="1"/>
    <col min="833" max="833" width="9.85546875" style="46" bestFit="1" customWidth="1"/>
    <col min="834" max="834" width="10.5703125" style="46" bestFit="1" customWidth="1"/>
    <col min="835" max="835" width="7" style="46" bestFit="1" customWidth="1"/>
    <col min="836" max="836" width="8.85546875" style="46" bestFit="1" customWidth="1"/>
    <col min="837" max="837" width="11" style="46" bestFit="1" customWidth="1"/>
    <col min="838" max="838" width="9.28515625" style="46" bestFit="1" customWidth="1"/>
    <col min="839" max="839" width="12" style="46" bestFit="1" customWidth="1"/>
    <col min="840" max="840" width="7.85546875" style="46" bestFit="1" customWidth="1"/>
    <col min="841" max="841" width="9.85546875" style="46" bestFit="1" customWidth="1"/>
    <col min="842" max="842" width="10.5703125" style="46" bestFit="1" customWidth="1"/>
    <col min="843" max="843" width="7" style="46" bestFit="1" customWidth="1"/>
    <col min="844" max="844" width="8.85546875" style="46" bestFit="1" customWidth="1"/>
    <col min="845" max="845" width="11" style="46" bestFit="1" customWidth="1"/>
    <col min="846" max="846" width="9.28515625" style="46" bestFit="1" customWidth="1"/>
    <col min="847" max="847" width="12" style="46" bestFit="1" customWidth="1"/>
    <col min="848" max="848" width="7.85546875" style="46" bestFit="1" customWidth="1"/>
    <col min="849" max="849" width="9.85546875" style="46" bestFit="1" customWidth="1"/>
    <col min="850" max="850" width="10.5703125" style="46" bestFit="1" customWidth="1"/>
    <col min="851" max="851" width="7.85546875" style="46" bestFit="1" customWidth="1"/>
    <col min="852" max="852" width="8.7109375" style="46" bestFit="1" customWidth="1"/>
    <col min="853" max="853" width="14" style="46" bestFit="1" customWidth="1"/>
    <col min="854" max="854" width="8.7109375" style="46" bestFit="1" customWidth="1"/>
    <col min="855" max="855" width="11.85546875" style="46" bestFit="1" customWidth="1"/>
    <col min="856" max="856" width="7" style="46" bestFit="1" customWidth="1"/>
    <col min="857" max="857" width="10" style="46" bestFit="1" customWidth="1"/>
    <col min="858" max="858" width="10.5703125" style="46" bestFit="1" customWidth="1"/>
    <col min="859" max="859" width="6.42578125" style="46" bestFit="1" customWidth="1"/>
    <col min="860" max="860" width="8.7109375" style="46" bestFit="1" customWidth="1"/>
    <col min="861" max="861" width="14" style="46" bestFit="1" customWidth="1"/>
    <col min="862" max="862" width="8.7109375" style="46" bestFit="1" customWidth="1"/>
    <col min="863" max="863" width="11.85546875" style="46" bestFit="1" customWidth="1"/>
    <col min="864" max="864" width="7.85546875" style="46" bestFit="1" customWidth="1"/>
    <col min="865" max="865" width="9.85546875" style="46" bestFit="1" customWidth="1"/>
    <col min="866" max="866" width="10.5703125" style="46" bestFit="1" customWidth="1"/>
    <col min="867" max="867" width="6.42578125" style="46" bestFit="1" customWidth="1"/>
    <col min="868" max="868" width="10" style="46" bestFit="1" customWidth="1"/>
    <col min="869" max="869" width="14" style="46" bestFit="1" customWidth="1"/>
    <col min="870" max="870" width="8.7109375" style="46" bestFit="1" customWidth="1"/>
    <col min="871" max="871" width="11.85546875" style="46" bestFit="1" customWidth="1"/>
    <col min="872" max="872" width="7.85546875" style="46" bestFit="1" customWidth="1"/>
    <col min="873" max="873" width="10" style="46" bestFit="1" customWidth="1"/>
    <col min="874" max="874" width="10.5703125" style="46" bestFit="1" customWidth="1"/>
    <col min="875" max="875" width="6.42578125" style="46" bestFit="1" customWidth="1"/>
    <col min="876" max="876" width="8.7109375" style="46" bestFit="1" customWidth="1"/>
    <col min="877" max="877" width="14" style="46" bestFit="1" customWidth="1"/>
    <col min="878" max="878" width="8.42578125" style="46" bestFit="1" customWidth="1"/>
    <col min="879" max="879" width="11.85546875" style="46" bestFit="1" customWidth="1"/>
    <col min="880" max="880" width="13.28515625" style="46" bestFit="1" customWidth="1"/>
    <col min="881" max="881" width="7.85546875" style="46" bestFit="1" customWidth="1"/>
    <col min="882" max="882" width="10" style="46" bestFit="1" customWidth="1"/>
    <col min="883" max="883" width="10.5703125" style="46" bestFit="1" customWidth="1"/>
    <col min="884" max="884" width="6.42578125" style="46" bestFit="1" customWidth="1"/>
    <col min="885" max="885" width="8.7109375" style="46" bestFit="1" customWidth="1"/>
    <col min="886" max="886" width="14" style="46" bestFit="1" customWidth="1"/>
    <col min="887" max="887" width="8.42578125" style="46" bestFit="1" customWidth="1"/>
    <col min="888" max="888" width="11.85546875" style="46" bestFit="1" customWidth="1"/>
    <col min="889" max="889" width="7.85546875" style="46" bestFit="1" customWidth="1"/>
    <col min="890" max="890" width="9.85546875" style="46" bestFit="1" customWidth="1"/>
    <col min="891" max="891" width="10.5703125" style="46" bestFit="1" customWidth="1"/>
    <col min="892" max="892" width="6.42578125" style="46" bestFit="1" customWidth="1"/>
    <col min="893" max="893" width="8.7109375" style="46" bestFit="1" customWidth="1"/>
    <col min="894" max="894" width="14" style="46" bestFit="1" customWidth="1"/>
    <col min="895" max="895" width="8.42578125" style="46" bestFit="1" customWidth="1"/>
    <col min="896" max="896" width="11.85546875" style="46" bestFit="1" customWidth="1"/>
    <col min="897" max="897" width="7.85546875" style="46" bestFit="1" customWidth="1"/>
    <col min="898" max="898" width="9.85546875" style="46" bestFit="1" customWidth="1"/>
    <col min="899" max="899" width="10.5703125" style="46" bestFit="1" customWidth="1"/>
    <col min="900" max="900" width="6.42578125" style="46" bestFit="1" customWidth="1"/>
    <col min="901" max="901" width="8.7109375" style="46" bestFit="1" customWidth="1"/>
    <col min="902" max="902" width="14" style="46" bestFit="1" customWidth="1"/>
    <col min="903" max="903" width="8.7109375" style="46" bestFit="1" customWidth="1"/>
    <col min="904" max="904" width="11.85546875" style="46" bestFit="1" customWidth="1"/>
    <col min="905" max="905" width="7.85546875" style="46" bestFit="1" customWidth="1"/>
    <col min="906" max="906" width="9.85546875" style="46" bestFit="1" customWidth="1"/>
    <col min="907" max="907" width="10.5703125" style="46" bestFit="1" customWidth="1"/>
    <col min="908" max="908" width="6.42578125" style="46" bestFit="1" customWidth="1"/>
    <col min="909" max="909" width="8.7109375" style="46" bestFit="1" customWidth="1"/>
    <col min="910" max="910" width="14" style="46" bestFit="1" customWidth="1"/>
    <col min="911" max="911" width="8.7109375" style="46" bestFit="1" customWidth="1"/>
    <col min="912" max="912" width="11.85546875" style="46" bestFit="1" customWidth="1"/>
    <col min="913" max="913" width="7.85546875" style="46" bestFit="1" customWidth="1"/>
    <col min="914" max="914" width="10" style="46" bestFit="1" customWidth="1"/>
    <col min="915" max="915" width="10.5703125" style="46" bestFit="1" customWidth="1"/>
    <col min="916" max="916" width="6.42578125" style="46" bestFit="1" customWidth="1"/>
    <col min="917" max="917" width="8.7109375" style="46" bestFit="1" customWidth="1"/>
    <col min="918" max="918" width="14" style="46" bestFit="1" customWidth="1"/>
    <col min="919" max="919" width="8.7109375" style="46" bestFit="1" customWidth="1"/>
    <col min="920" max="920" width="11.85546875" style="46" bestFit="1" customWidth="1"/>
    <col min="921" max="921" width="7" style="46" bestFit="1" customWidth="1"/>
    <col min="922" max="922" width="10" style="46" bestFit="1" customWidth="1"/>
    <col min="923" max="923" width="10.5703125" style="46" bestFit="1" customWidth="1"/>
    <col min="924" max="925" width="8.7109375" style="46" bestFit="1" customWidth="1"/>
    <col min="926" max="926" width="14" style="46" bestFit="1" customWidth="1"/>
    <col min="927" max="927" width="8.7109375" style="46" bestFit="1" customWidth="1"/>
    <col min="928" max="928" width="11.85546875" style="46" bestFit="1" customWidth="1"/>
    <col min="929" max="929" width="7.85546875" style="46" bestFit="1" customWidth="1"/>
    <col min="930" max="930" width="9.85546875" style="46" bestFit="1" customWidth="1"/>
    <col min="931" max="931" width="10.5703125" style="46" bestFit="1" customWidth="1"/>
    <col min="932" max="932" width="6.42578125" style="46" bestFit="1" customWidth="1"/>
    <col min="933" max="933" width="8.7109375" style="46" bestFit="1" customWidth="1"/>
    <col min="934" max="934" width="14" style="46" bestFit="1" customWidth="1"/>
    <col min="935" max="935" width="8.7109375" style="46" bestFit="1" customWidth="1"/>
    <col min="936" max="936" width="11.85546875" style="46" bestFit="1" customWidth="1"/>
    <col min="937" max="937" width="7.85546875" style="46" bestFit="1" customWidth="1"/>
    <col min="938" max="938" width="10" style="46" bestFit="1" customWidth="1"/>
    <col min="939" max="939" width="10.85546875" style="46" bestFit="1" customWidth="1"/>
    <col min="940" max="940" width="7.85546875" style="46" bestFit="1" customWidth="1"/>
    <col min="941" max="941" width="8.7109375" style="46" bestFit="1" customWidth="1"/>
    <col min="942" max="942" width="14" style="46" bestFit="1" customWidth="1"/>
    <col min="943" max="943" width="8.7109375" style="46" bestFit="1" customWidth="1"/>
    <col min="944" max="944" width="11.85546875" style="46" bestFit="1" customWidth="1"/>
    <col min="945" max="945" width="7.85546875" style="46" bestFit="1" customWidth="1"/>
    <col min="946" max="946" width="9.85546875" style="46" bestFit="1" customWidth="1"/>
    <col min="947" max="947" width="10.85546875" style="46" bestFit="1" customWidth="1"/>
    <col min="948" max="948" width="6.42578125" style="46" bestFit="1" customWidth="1"/>
    <col min="949" max="949" width="8.7109375" style="46" bestFit="1" customWidth="1"/>
    <col min="950" max="950" width="14" style="46" bestFit="1" customWidth="1"/>
    <col min="951" max="951" width="8.42578125" style="46" bestFit="1" customWidth="1"/>
    <col min="952" max="952" width="11.85546875" style="46" bestFit="1" customWidth="1"/>
    <col min="953" max="953" width="7.85546875" style="46" bestFit="1" customWidth="1"/>
    <col min="954" max="954" width="9.85546875" style="46" bestFit="1" customWidth="1"/>
    <col min="955" max="955" width="10.85546875" style="46" bestFit="1" customWidth="1"/>
    <col min="956" max="956" width="6.42578125" style="46" bestFit="1" customWidth="1"/>
    <col min="957" max="957" width="8.7109375" style="46" bestFit="1" customWidth="1"/>
    <col min="958" max="958" width="14" style="46" bestFit="1" customWidth="1"/>
    <col min="959" max="959" width="8.7109375" style="46" bestFit="1" customWidth="1"/>
    <col min="960" max="960" width="11.85546875" style="46" bestFit="1" customWidth="1"/>
    <col min="961" max="961" width="7" style="46" bestFit="1" customWidth="1"/>
    <col min="962" max="962" width="9.85546875" style="46" bestFit="1" customWidth="1"/>
    <col min="963" max="963" width="10.85546875" style="46" bestFit="1" customWidth="1"/>
    <col min="964" max="964" width="6.42578125" style="46" bestFit="1" customWidth="1"/>
    <col min="965" max="965" width="8.7109375" style="46" bestFit="1" customWidth="1"/>
    <col min="966" max="966" width="14" style="46" bestFit="1" customWidth="1"/>
    <col min="967" max="967" width="8.7109375" style="46" bestFit="1" customWidth="1"/>
    <col min="968" max="968" width="11.85546875" style="46" bestFit="1" customWidth="1"/>
    <col min="969" max="969" width="7.85546875" style="46" bestFit="1" customWidth="1"/>
    <col min="970" max="970" width="9.85546875" style="46" bestFit="1" customWidth="1"/>
    <col min="971" max="971" width="10.85546875" style="46" bestFit="1" customWidth="1"/>
    <col min="972" max="972" width="6.42578125" style="46" bestFit="1" customWidth="1"/>
    <col min="973" max="973" width="8.7109375" style="46" bestFit="1" customWidth="1"/>
    <col min="974" max="974" width="14" style="46" bestFit="1" customWidth="1"/>
    <col min="975" max="975" width="8.7109375" style="46" bestFit="1" customWidth="1"/>
    <col min="976" max="976" width="11.85546875" style="46" bestFit="1" customWidth="1"/>
    <col min="977" max="977" width="7" style="46" bestFit="1" customWidth="1"/>
    <col min="978" max="978" width="10" style="46" bestFit="1" customWidth="1"/>
    <col min="979" max="979" width="10.85546875" style="46" bestFit="1" customWidth="1"/>
    <col min="980" max="980" width="10" style="46" bestFit="1" customWidth="1"/>
    <col min="981" max="981" width="8.7109375" style="46" bestFit="1" customWidth="1"/>
    <col min="982" max="982" width="14" style="46" bestFit="1" customWidth="1"/>
    <col min="983" max="983" width="8.7109375" style="46" bestFit="1" customWidth="1"/>
    <col min="984" max="984" width="11.85546875" style="46" bestFit="1" customWidth="1"/>
    <col min="985" max="985" width="7.85546875" style="46" bestFit="1" customWidth="1"/>
    <col min="986" max="986" width="10" style="46" bestFit="1" customWidth="1"/>
    <col min="987" max="987" width="10.85546875" style="46" bestFit="1" customWidth="1"/>
    <col min="988" max="989" width="8.7109375" style="46" bestFit="1" customWidth="1"/>
    <col min="990" max="990" width="14" style="46" bestFit="1" customWidth="1"/>
    <col min="991" max="991" width="8.7109375" style="46" bestFit="1" customWidth="1"/>
    <col min="992" max="992" width="11.85546875" style="46" bestFit="1" customWidth="1"/>
    <col min="993" max="993" width="7.85546875" style="46" bestFit="1" customWidth="1"/>
    <col min="994" max="994" width="9.85546875" style="46" bestFit="1" customWidth="1"/>
    <col min="995" max="995" width="10.5703125" style="46" bestFit="1" customWidth="1"/>
    <col min="996" max="996" width="7.85546875" style="46" bestFit="1" customWidth="1"/>
    <col min="997" max="997" width="8.7109375" style="46" bestFit="1" customWidth="1"/>
    <col min="998" max="998" width="14" style="46" bestFit="1" customWidth="1"/>
    <col min="999" max="999" width="8.7109375" style="46" bestFit="1" customWidth="1"/>
    <col min="1000" max="1000" width="11.85546875" style="46" bestFit="1" customWidth="1"/>
    <col min="1001" max="1001" width="7.85546875" style="46" bestFit="1" customWidth="1"/>
    <col min="1002" max="1002" width="9.85546875" style="46" bestFit="1" customWidth="1"/>
    <col min="1003" max="1003" width="10.5703125" style="46" bestFit="1" customWidth="1"/>
    <col min="1004" max="1004" width="6.42578125" style="46" bestFit="1" customWidth="1"/>
    <col min="1005" max="1005" width="8.7109375" style="46" bestFit="1" customWidth="1"/>
    <col min="1006" max="1006" width="14" style="46" bestFit="1" customWidth="1"/>
    <col min="1007" max="1007" width="8.42578125" style="46" bestFit="1" customWidth="1"/>
    <col min="1008" max="1008" width="11.85546875" style="46" bestFit="1" customWidth="1"/>
    <col min="1009" max="1009" width="7.85546875" style="46" bestFit="1" customWidth="1"/>
    <col min="1010" max="1010" width="9.85546875" style="46" bestFit="1" customWidth="1"/>
    <col min="1011" max="1011" width="10.5703125" style="46" bestFit="1" customWidth="1"/>
    <col min="1012" max="1012" width="6.42578125" style="46" bestFit="1" customWidth="1"/>
    <col min="1013" max="1013" width="8.7109375" style="46" bestFit="1" customWidth="1"/>
    <col min="1014" max="1014" width="14" style="46" bestFit="1" customWidth="1"/>
    <col min="1015" max="1015" width="8.7109375" style="46" bestFit="1" customWidth="1"/>
    <col min="1016" max="1016" width="11.85546875" style="46" bestFit="1" customWidth="1"/>
    <col min="1017" max="1017" width="7.85546875" style="46" bestFit="1" customWidth="1"/>
    <col min="1018" max="1018" width="10" style="46" bestFit="1" customWidth="1"/>
    <col min="1019" max="1019" width="10.5703125" style="46" bestFit="1" customWidth="1"/>
    <col min="1020" max="1020" width="6.42578125" style="46" bestFit="1" customWidth="1"/>
    <col min="1021" max="1021" width="10" style="46" bestFit="1" customWidth="1"/>
    <col min="1022" max="1022" width="14" style="46" bestFit="1" customWidth="1"/>
    <col min="1023" max="1023" width="8.42578125" style="46" bestFit="1" customWidth="1"/>
    <col min="1024" max="1024" width="11.85546875" style="46" bestFit="1" customWidth="1"/>
    <col min="1025" max="1025" width="7.85546875" style="46" bestFit="1" customWidth="1"/>
    <col min="1026" max="1026" width="10" style="46" bestFit="1" customWidth="1"/>
    <col min="1027" max="1027" width="10.5703125" style="46" bestFit="1" customWidth="1"/>
    <col min="1028" max="1029" width="8.7109375" style="46" bestFit="1" customWidth="1"/>
    <col min="1030" max="1030" width="14" style="46" bestFit="1" customWidth="1"/>
    <col min="1031" max="1031" width="8.7109375" style="46" bestFit="1" customWidth="1"/>
    <col min="1032" max="1032" width="11.85546875" style="46" bestFit="1" customWidth="1"/>
    <col min="1033" max="1033" width="7.85546875" style="46" bestFit="1" customWidth="1"/>
    <col min="1034" max="1034" width="10" style="46" bestFit="1" customWidth="1"/>
    <col min="1035" max="1035" width="10.5703125" style="46" bestFit="1" customWidth="1"/>
    <col min="1036" max="1036" width="7.85546875" style="46" bestFit="1" customWidth="1"/>
    <col min="1037" max="1037" width="10" style="46" bestFit="1" customWidth="1"/>
    <col min="1038" max="1038" width="14" style="46" bestFit="1" customWidth="1"/>
    <col min="1039" max="1039" width="8.7109375" style="46" bestFit="1" customWidth="1"/>
    <col min="1040" max="1040" width="11.85546875" style="46" bestFit="1" customWidth="1"/>
    <col min="1041" max="1041" width="7.85546875" style="46" bestFit="1" customWidth="1"/>
    <col min="1042" max="1042" width="10" style="46" bestFit="1" customWidth="1"/>
    <col min="1043" max="1043" width="10.85546875" style="46" bestFit="1" customWidth="1"/>
    <col min="1044" max="1044" width="6.42578125" style="46" bestFit="1" customWidth="1"/>
    <col min="1045" max="1045" width="8.7109375" style="46" bestFit="1" customWidth="1"/>
    <col min="1046" max="1046" width="14" style="46" bestFit="1" customWidth="1"/>
    <col min="1047" max="1047" width="8.7109375" style="46" bestFit="1" customWidth="1"/>
    <col min="1048" max="1048" width="11.85546875" style="46" bestFit="1" customWidth="1"/>
    <col min="1049" max="1049" width="7.85546875" style="46" bestFit="1" customWidth="1"/>
    <col min="1050" max="1050" width="10" style="46" bestFit="1" customWidth="1"/>
    <col min="1051" max="1051" width="10.85546875" style="46" bestFit="1" customWidth="1"/>
    <col min="1052" max="1052" width="6.42578125" style="46" bestFit="1" customWidth="1"/>
    <col min="1053" max="1053" width="8.7109375" style="46" bestFit="1" customWidth="1"/>
    <col min="1054" max="1054" width="14" style="46" bestFit="1" customWidth="1"/>
    <col min="1055" max="1055" width="8.7109375" style="46" bestFit="1" customWidth="1"/>
    <col min="1056" max="1056" width="11.85546875" style="46" bestFit="1" customWidth="1"/>
    <col min="1057" max="1057" width="7" style="46" bestFit="1" customWidth="1"/>
    <col min="1058" max="1058" width="9.85546875" style="46" bestFit="1" customWidth="1"/>
    <col min="1059" max="1059" width="10.85546875" style="46" bestFit="1" customWidth="1"/>
    <col min="1060" max="1060" width="6.42578125" style="46" bestFit="1" customWidth="1"/>
    <col min="1061" max="1061" width="8.7109375" style="46" bestFit="1" customWidth="1"/>
    <col min="1062" max="1062" width="14" style="46" bestFit="1" customWidth="1"/>
    <col min="1063" max="1063" width="8.42578125" style="46" bestFit="1" customWidth="1"/>
    <col min="1064" max="1064" width="11.85546875" style="46" bestFit="1" customWidth="1"/>
    <col min="1065" max="1065" width="7" style="46" bestFit="1" customWidth="1"/>
    <col min="1066" max="1066" width="10" style="46" bestFit="1" customWidth="1"/>
    <col min="1067" max="1067" width="10.85546875" style="46" bestFit="1" customWidth="1"/>
    <col min="1068" max="1069" width="8.7109375" style="46" bestFit="1" customWidth="1"/>
    <col min="1070" max="1070" width="14" style="46" bestFit="1" customWidth="1"/>
    <col min="1071" max="1071" width="8.7109375" style="46" bestFit="1" customWidth="1"/>
    <col min="1072" max="1072" width="11.85546875" style="46" bestFit="1" customWidth="1"/>
    <col min="1073" max="1073" width="7.85546875" style="46" bestFit="1" customWidth="1"/>
    <col min="1074" max="1074" width="9.85546875" style="46" bestFit="1" customWidth="1"/>
    <col min="1075" max="1075" width="10.85546875" style="46" bestFit="1" customWidth="1"/>
    <col min="1076" max="1076" width="6.42578125" style="46" bestFit="1" customWidth="1"/>
    <col min="1077" max="1077" width="8.7109375" style="46" bestFit="1" customWidth="1"/>
    <col min="1078" max="1078" width="14" style="46" bestFit="1" customWidth="1"/>
    <col min="1079" max="1079" width="8.7109375" style="46" bestFit="1" customWidth="1"/>
    <col min="1080" max="1080" width="11.85546875" style="46" bestFit="1" customWidth="1"/>
    <col min="1081" max="1081" width="7.85546875" style="46" bestFit="1" customWidth="1"/>
    <col min="1082" max="1082" width="9.85546875" style="46" bestFit="1" customWidth="1"/>
    <col min="1083" max="1083" width="10.85546875" style="46" bestFit="1" customWidth="1"/>
    <col min="1084" max="1084" width="7.85546875" style="46" bestFit="1" customWidth="1"/>
    <col min="1085" max="1085" width="8.7109375" style="46" bestFit="1" customWidth="1"/>
    <col min="1086" max="1086" width="14" style="46" bestFit="1" customWidth="1"/>
    <col min="1087" max="1087" width="8.7109375" style="46" bestFit="1" customWidth="1"/>
    <col min="1088" max="1088" width="11.85546875" style="46" bestFit="1" customWidth="1"/>
    <col min="1089" max="1089" width="7.85546875" style="46" bestFit="1" customWidth="1"/>
    <col min="1090" max="1090" width="10" style="46" bestFit="1" customWidth="1"/>
    <col min="1091" max="1091" width="10.85546875" style="46" bestFit="1" customWidth="1"/>
    <col min="1092" max="1092" width="6.42578125" style="46" bestFit="1" customWidth="1"/>
    <col min="1093" max="1093" width="8.7109375" style="46" bestFit="1" customWidth="1"/>
    <col min="1094" max="1094" width="14" style="46" bestFit="1" customWidth="1"/>
    <col min="1095" max="1095" width="8.7109375" style="46" bestFit="1" customWidth="1"/>
    <col min="1096" max="1096" width="11.85546875" style="46" bestFit="1" customWidth="1"/>
    <col min="1097" max="1097" width="8.7109375" style="46" bestFit="1" customWidth="1"/>
    <col min="1098" max="1098" width="9.85546875" style="46" bestFit="1" customWidth="1"/>
    <col min="1099" max="1099" width="10.85546875" style="46" bestFit="1" customWidth="1"/>
    <col min="1100" max="1100" width="6.42578125" style="46" bestFit="1" customWidth="1"/>
    <col min="1101" max="1101" width="8.7109375" style="46" bestFit="1" customWidth="1"/>
    <col min="1102" max="1102" width="14" style="46" bestFit="1" customWidth="1"/>
    <col min="1103" max="1103" width="8.7109375" style="46" bestFit="1" customWidth="1"/>
    <col min="1104" max="1104" width="11.85546875" style="46" bestFit="1" customWidth="1"/>
    <col min="1105" max="1105" width="7.85546875" style="46" bestFit="1" customWidth="1"/>
    <col min="1106" max="1106" width="9.85546875" style="46" bestFit="1" customWidth="1"/>
    <col min="1107" max="1107" width="10.85546875" style="46" bestFit="1" customWidth="1"/>
    <col min="1108" max="1108" width="6.42578125" style="46" bestFit="1" customWidth="1"/>
    <col min="1109" max="1109" width="8.7109375" style="46" bestFit="1" customWidth="1"/>
    <col min="1110" max="1110" width="14" style="46" bestFit="1" customWidth="1"/>
    <col min="1111" max="1111" width="8.7109375" style="46" bestFit="1" customWidth="1"/>
    <col min="1112" max="1112" width="11.85546875" style="46" bestFit="1" customWidth="1"/>
    <col min="1113" max="1113" width="7.85546875" style="46" bestFit="1" customWidth="1"/>
    <col min="1114" max="1114" width="9.85546875" style="46" bestFit="1" customWidth="1"/>
    <col min="1115" max="1115" width="10.85546875" style="46" bestFit="1" customWidth="1"/>
    <col min="1116" max="1116" width="6.42578125" style="46" bestFit="1" customWidth="1"/>
    <col min="1117" max="1117" width="8.7109375" style="46" bestFit="1" customWidth="1"/>
    <col min="1118" max="1118" width="14" style="46" bestFit="1" customWidth="1"/>
    <col min="1119" max="1119" width="8.7109375" style="46" bestFit="1" customWidth="1"/>
    <col min="1120" max="1120" width="11.85546875" style="46" bestFit="1" customWidth="1"/>
    <col min="1121" max="1121" width="7.85546875" style="46" bestFit="1" customWidth="1"/>
    <col min="1122" max="1122" width="9.85546875" style="46" bestFit="1" customWidth="1"/>
    <col min="1123" max="1123" width="10.85546875" style="46" bestFit="1" customWidth="1"/>
    <col min="1124" max="1124" width="6.42578125" style="46" bestFit="1" customWidth="1"/>
    <col min="1125" max="1125" width="8.7109375" style="46" bestFit="1" customWidth="1"/>
    <col min="1126" max="1126" width="14" style="46" bestFit="1" customWidth="1"/>
    <col min="1127" max="1127" width="8.7109375" style="46" bestFit="1" customWidth="1"/>
    <col min="1128" max="1128" width="11.85546875" style="46" bestFit="1" customWidth="1"/>
    <col min="1129" max="1129" width="7.85546875" style="46" bestFit="1" customWidth="1"/>
    <col min="1130" max="1130" width="9.85546875" style="46" bestFit="1" customWidth="1"/>
    <col min="1131" max="1131" width="10.85546875" style="46" bestFit="1" customWidth="1"/>
    <col min="1132" max="1132" width="6.42578125" style="46" bestFit="1" customWidth="1"/>
    <col min="1133" max="1133" width="8.7109375" style="46" bestFit="1" customWidth="1"/>
    <col min="1134" max="1134" width="14" style="46" bestFit="1" customWidth="1"/>
    <col min="1135" max="1135" width="8.7109375" style="46" bestFit="1" customWidth="1"/>
    <col min="1136" max="1136" width="11.85546875" style="46" bestFit="1" customWidth="1"/>
    <col min="1137" max="1137" width="7.85546875" style="46" bestFit="1" customWidth="1"/>
    <col min="1138" max="1138" width="9.85546875" style="46" bestFit="1" customWidth="1"/>
    <col min="1139" max="1139" width="10.85546875" style="46" bestFit="1" customWidth="1"/>
    <col min="1140" max="1141" width="8.7109375" style="46" bestFit="1" customWidth="1"/>
    <col min="1142" max="1142" width="14" style="46" bestFit="1" customWidth="1"/>
    <col min="1143" max="1143" width="8.7109375" style="46" bestFit="1" customWidth="1"/>
    <col min="1144" max="1144" width="11.85546875" style="46" bestFit="1" customWidth="1"/>
    <col min="1145" max="1145" width="7.85546875" style="46" bestFit="1" customWidth="1"/>
    <col min="1146" max="1146" width="9.85546875" style="46" bestFit="1" customWidth="1"/>
    <col min="1147" max="1147" width="10.85546875" style="46" bestFit="1" customWidth="1"/>
    <col min="1148" max="1149" width="8.7109375" style="46" bestFit="1" customWidth="1"/>
    <col min="1150" max="1150" width="14" style="46" bestFit="1" customWidth="1"/>
    <col min="1151" max="1151" width="8.7109375" style="46" bestFit="1" customWidth="1"/>
    <col min="1152" max="1152" width="11.85546875" style="46" bestFit="1" customWidth="1"/>
    <col min="1153" max="1153" width="7" style="46" bestFit="1" customWidth="1"/>
    <col min="1154" max="1154" width="9.85546875" style="46" bestFit="1" customWidth="1"/>
    <col min="1155" max="1155" width="10.85546875" style="46" bestFit="1" customWidth="1"/>
    <col min="1156" max="1156" width="10" style="46" bestFit="1" customWidth="1"/>
    <col min="1157" max="1157" width="8.7109375" style="46" bestFit="1" customWidth="1"/>
    <col min="1158" max="1158" width="14" style="46" bestFit="1" customWidth="1"/>
    <col min="1159" max="1159" width="8.7109375" style="46" bestFit="1" customWidth="1"/>
    <col min="1160" max="1160" width="11.85546875" style="46" bestFit="1" customWidth="1"/>
    <col min="1161" max="1161" width="7.85546875" style="46" bestFit="1" customWidth="1"/>
    <col min="1162" max="1162" width="10" style="46" bestFit="1" customWidth="1"/>
    <col min="1163" max="1163" width="10.85546875" style="46" bestFit="1" customWidth="1"/>
    <col min="1164" max="1164" width="6.42578125" style="46" bestFit="1" customWidth="1"/>
    <col min="1165" max="1165" width="8.7109375" style="46" bestFit="1" customWidth="1"/>
    <col min="1166" max="1166" width="14" style="46" bestFit="1" customWidth="1"/>
    <col min="1167" max="1167" width="8.42578125" style="46" bestFit="1" customWidth="1"/>
    <col min="1168" max="1168" width="11.85546875" style="46" bestFit="1" customWidth="1"/>
    <col min="1169" max="1169" width="7.85546875" style="46" bestFit="1" customWidth="1"/>
    <col min="1170" max="1170" width="9.85546875" style="46" bestFit="1" customWidth="1"/>
    <col min="1171" max="1171" width="10.5703125" style="46" bestFit="1" customWidth="1"/>
    <col min="1172" max="1172" width="6.42578125" style="46" bestFit="1" customWidth="1"/>
    <col min="1173" max="1173" width="8.7109375" style="46" bestFit="1" customWidth="1"/>
    <col min="1174" max="1174" width="14" style="46" bestFit="1" customWidth="1"/>
    <col min="1175" max="1175" width="8.42578125" style="46" bestFit="1" customWidth="1"/>
    <col min="1176" max="1176" width="11.85546875" style="46" bestFit="1" customWidth="1"/>
    <col min="1177" max="1177" width="7.85546875" style="46" bestFit="1" customWidth="1"/>
    <col min="1178" max="1178" width="9.85546875" style="46" bestFit="1" customWidth="1"/>
    <col min="1179" max="1179" width="10.5703125" style="46" bestFit="1" customWidth="1"/>
    <col min="1180" max="1180" width="6.42578125" style="46" bestFit="1" customWidth="1"/>
    <col min="1181" max="1181" width="8.7109375" style="46" bestFit="1" customWidth="1"/>
    <col min="1182" max="1182" width="14" style="46" bestFit="1" customWidth="1"/>
    <col min="1183" max="1183" width="8.7109375" style="46" bestFit="1" customWidth="1"/>
    <col min="1184" max="1184" width="11.85546875" style="46" bestFit="1" customWidth="1"/>
    <col min="1185" max="1185" width="7" style="46" bestFit="1" customWidth="1"/>
    <col min="1186" max="1186" width="9.85546875" style="46" bestFit="1" customWidth="1"/>
    <col min="1187" max="1187" width="10.5703125" style="46" bestFit="1" customWidth="1"/>
    <col min="1188" max="1189" width="8.7109375" style="46" bestFit="1" customWidth="1"/>
    <col min="1190" max="1190" width="14" style="46" bestFit="1" customWidth="1"/>
    <col min="1191" max="1191" width="8.7109375" style="46" bestFit="1" customWidth="1"/>
    <col min="1192" max="1192" width="11.85546875" style="46" bestFit="1" customWidth="1"/>
    <col min="1193" max="1193" width="7.85546875" style="46" bestFit="1" customWidth="1"/>
    <col min="1194" max="1194" width="9.85546875" style="46" bestFit="1" customWidth="1"/>
    <col min="1195" max="1195" width="10.5703125" style="46" bestFit="1" customWidth="1"/>
    <col min="1196" max="1196" width="7.85546875" style="46" bestFit="1" customWidth="1"/>
    <col min="1197" max="1197" width="8.7109375" style="46" bestFit="1" customWidth="1"/>
    <col min="1198" max="1198" width="14" style="46" bestFit="1" customWidth="1"/>
    <col min="1199" max="1199" width="10" style="46" bestFit="1" customWidth="1"/>
    <col min="1200" max="1200" width="11.85546875" style="46" bestFit="1" customWidth="1"/>
    <col min="1201" max="1201" width="7.85546875" style="46" bestFit="1" customWidth="1"/>
    <col min="1202" max="1202" width="10" style="46" bestFit="1" customWidth="1"/>
    <col min="1203" max="1203" width="10.5703125" style="46" bestFit="1" customWidth="1"/>
    <col min="1204" max="1204" width="6.42578125" style="46" bestFit="1" customWidth="1"/>
    <col min="1205" max="1205" width="8.7109375" style="46" bestFit="1" customWidth="1"/>
    <col min="1206" max="1206" width="14" style="46" bestFit="1" customWidth="1"/>
    <col min="1207" max="1207" width="8.42578125" style="46" bestFit="1" customWidth="1"/>
    <col min="1208" max="1208" width="11.85546875" style="46" bestFit="1" customWidth="1"/>
    <col min="1209" max="1209" width="7.85546875" style="46" bestFit="1" customWidth="1"/>
    <col min="1210" max="1210" width="9.85546875" style="46" bestFit="1" customWidth="1"/>
    <col min="1211" max="1211" width="10.5703125" style="46" bestFit="1" customWidth="1"/>
    <col min="1212" max="1212" width="6.42578125" style="46" bestFit="1" customWidth="1"/>
    <col min="1213" max="1213" width="8.7109375" style="46" bestFit="1" customWidth="1"/>
    <col min="1214" max="1214" width="14" style="46" bestFit="1" customWidth="1"/>
    <col min="1215" max="1215" width="8.7109375" style="46" bestFit="1" customWidth="1"/>
    <col min="1216" max="1216" width="11.85546875" style="46" bestFit="1" customWidth="1"/>
    <col min="1217" max="1217" width="7.85546875" style="46" bestFit="1" customWidth="1"/>
    <col min="1218" max="1218" width="9.85546875" style="46" bestFit="1" customWidth="1"/>
    <col min="1219" max="1219" width="10.5703125" style="46" bestFit="1" customWidth="1"/>
    <col min="1220" max="1220" width="6.42578125" style="46" bestFit="1" customWidth="1"/>
    <col min="1221" max="1221" width="8.7109375" style="46" bestFit="1" customWidth="1"/>
    <col min="1222" max="1222" width="14" style="46" bestFit="1" customWidth="1"/>
    <col min="1223" max="1223" width="8.7109375" style="46" bestFit="1" customWidth="1"/>
    <col min="1224" max="1224" width="11.85546875" style="46" bestFit="1" customWidth="1"/>
    <col min="1225" max="1225" width="7.85546875" style="46" bestFit="1" customWidth="1"/>
    <col min="1226" max="1226" width="9.85546875" style="46" bestFit="1" customWidth="1"/>
    <col min="1227" max="1227" width="10.5703125" style="46" bestFit="1" customWidth="1"/>
    <col min="1228" max="1228" width="6.42578125" style="46" bestFit="1" customWidth="1"/>
    <col min="1229" max="1229" width="8.7109375" style="46" bestFit="1" customWidth="1"/>
    <col min="1230" max="1230" width="14" style="46" bestFit="1" customWidth="1"/>
    <col min="1231" max="1231" width="8.42578125" style="46" bestFit="1" customWidth="1"/>
    <col min="1232" max="1232" width="11.85546875" style="46" bestFit="1" customWidth="1"/>
    <col min="1233" max="1233" width="7.85546875" style="46" bestFit="1" customWidth="1"/>
    <col min="1234" max="1234" width="9.85546875" style="46" bestFit="1" customWidth="1"/>
    <col min="1235" max="1235" width="10.5703125" style="46" bestFit="1" customWidth="1"/>
    <col min="1236" max="1236" width="6.42578125" style="46" bestFit="1" customWidth="1"/>
    <col min="1237" max="1237" width="8.7109375" style="46" bestFit="1" customWidth="1"/>
    <col min="1238" max="1238" width="14" style="46" bestFit="1" customWidth="1"/>
    <col min="1239" max="1239" width="8.7109375" style="46" bestFit="1" customWidth="1"/>
    <col min="1240" max="1240" width="11.85546875" style="46" bestFit="1" customWidth="1"/>
    <col min="1241" max="1241" width="7.85546875" style="46" bestFit="1" customWidth="1"/>
    <col min="1242" max="1242" width="9.85546875" style="46" bestFit="1" customWidth="1"/>
    <col min="1243" max="1243" width="10.5703125" style="46" bestFit="1" customWidth="1"/>
    <col min="1244" max="1244" width="6.42578125" style="46" bestFit="1" customWidth="1"/>
    <col min="1245" max="1245" width="8.7109375" style="46" bestFit="1" customWidth="1"/>
    <col min="1246" max="1246" width="14" style="46" bestFit="1" customWidth="1"/>
    <col min="1247" max="1247" width="8.7109375" style="46" bestFit="1" customWidth="1"/>
    <col min="1248" max="1248" width="11.85546875" style="46" bestFit="1" customWidth="1"/>
    <col min="1249" max="1249" width="7.85546875" style="46" bestFit="1" customWidth="1"/>
    <col min="1250" max="1250" width="9.85546875" style="46" bestFit="1" customWidth="1"/>
    <col min="1251" max="1251" width="10.5703125" style="46" bestFit="1" customWidth="1"/>
    <col min="1252" max="1252" width="6.42578125" style="46" bestFit="1" customWidth="1"/>
    <col min="1253" max="1253" width="8.7109375" style="46" bestFit="1" customWidth="1"/>
    <col min="1254" max="1254" width="14" style="46" bestFit="1" customWidth="1"/>
    <col min="1255" max="1255" width="8.42578125" style="46" bestFit="1" customWidth="1"/>
    <col min="1256" max="1256" width="11.85546875" style="46" bestFit="1" customWidth="1"/>
    <col min="1257" max="1257" width="7.85546875" style="46" bestFit="1" customWidth="1"/>
    <col min="1258" max="1258" width="9.85546875" style="46" bestFit="1" customWidth="1"/>
    <col min="1259" max="1259" width="10.5703125" style="46" bestFit="1" customWidth="1"/>
    <col min="1260" max="1260" width="6.42578125" style="46" bestFit="1" customWidth="1"/>
    <col min="1261" max="1261" width="8.7109375" style="46" bestFit="1" customWidth="1"/>
    <col min="1262" max="1262" width="14" style="46" bestFit="1" customWidth="1"/>
    <col min="1263" max="1263" width="8.42578125" style="46" bestFit="1" customWidth="1"/>
    <col min="1264" max="1264" width="11.85546875" style="46" bestFit="1" customWidth="1"/>
    <col min="1265" max="1265" width="7.85546875" style="46" bestFit="1" customWidth="1"/>
    <col min="1266" max="1266" width="9.85546875" style="46" bestFit="1" customWidth="1"/>
    <col min="1267" max="1267" width="10.5703125" style="46" bestFit="1" customWidth="1"/>
    <col min="1268" max="1268" width="6.42578125" style="46" bestFit="1" customWidth="1"/>
    <col min="1269" max="1269" width="8.7109375" style="46" bestFit="1" customWidth="1"/>
    <col min="1270" max="1270" width="14" style="46" bestFit="1" customWidth="1"/>
    <col min="1271" max="1271" width="8.7109375" style="46" bestFit="1" customWidth="1"/>
    <col min="1272" max="1272" width="11.85546875" style="46" bestFit="1" customWidth="1"/>
    <col min="1273" max="1273" width="7" style="46" bestFit="1" customWidth="1"/>
    <col min="1274" max="1274" width="10" style="46" bestFit="1" customWidth="1"/>
    <col min="1275" max="1275" width="10.5703125" style="46" bestFit="1" customWidth="1"/>
    <col min="1276" max="1276" width="6.42578125" style="46" bestFit="1" customWidth="1"/>
    <col min="1277" max="1277" width="8.7109375" style="46" bestFit="1" customWidth="1"/>
    <col min="1278" max="1278" width="14" style="46" bestFit="1" customWidth="1"/>
    <col min="1279" max="1279" width="8.7109375" style="46" bestFit="1" customWidth="1"/>
    <col min="1280" max="1280" width="11.85546875" style="46" bestFit="1" customWidth="1"/>
    <col min="1281" max="1281" width="7.85546875" style="46" bestFit="1" customWidth="1"/>
    <col min="1282" max="1282" width="9.85546875" style="46" bestFit="1" customWidth="1"/>
    <col min="1283" max="1283" width="10.5703125" style="46" bestFit="1" customWidth="1"/>
    <col min="1284" max="1284" width="7.85546875" style="46" bestFit="1" customWidth="1"/>
    <col min="1285" max="1285" width="8.7109375" style="46" bestFit="1" customWidth="1"/>
    <col min="1286" max="1286" width="14" style="46" bestFit="1" customWidth="1"/>
    <col min="1287" max="1287" width="8.42578125" style="46" bestFit="1" customWidth="1"/>
    <col min="1288" max="1288" width="11.85546875" style="46" bestFit="1" customWidth="1"/>
    <col min="1289" max="1289" width="7.85546875" style="46" bestFit="1" customWidth="1"/>
    <col min="1290" max="1290" width="9.85546875" style="46" bestFit="1" customWidth="1"/>
    <col min="1291" max="1291" width="10.5703125" style="46" bestFit="1" customWidth="1"/>
    <col min="1292" max="1293" width="8.7109375" style="46" bestFit="1" customWidth="1"/>
    <col min="1294" max="1294" width="14" style="46" bestFit="1" customWidth="1"/>
    <col min="1295" max="1295" width="8.7109375" style="46" bestFit="1" customWidth="1"/>
    <col min="1296" max="1296" width="11.85546875" style="46" bestFit="1" customWidth="1"/>
    <col min="1297" max="1297" width="7.85546875" style="46" bestFit="1" customWidth="1"/>
    <col min="1298" max="1298" width="9.85546875" style="46" bestFit="1" customWidth="1"/>
    <col min="1299" max="1299" width="10.5703125" style="46" bestFit="1" customWidth="1"/>
    <col min="1300" max="1300" width="6.42578125" style="46" bestFit="1" customWidth="1"/>
    <col min="1301" max="1301" width="8.7109375" style="46" bestFit="1" customWidth="1"/>
    <col min="1302" max="1302" width="14" style="46" bestFit="1" customWidth="1"/>
    <col min="1303" max="1303" width="8.42578125" style="46" bestFit="1" customWidth="1"/>
    <col min="1304" max="1304" width="11.85546875" style="46" bestFit="1" customWidth="1"/>
    <col min="1305" max="1305" width="7.85546875" style="46" bestFit="1" customWidth="1"/>
    <col min="1306" max="1306" width="9.85546875" style="46" bestFit="1" customWidth="1"/>
    <col min="1307" max="1307" width="10.5703125" style="46" bestFit="1" customWidth="1"/>
    <col min="1308" max="1308" width="6.42578125" style="46" bestFit="1" customWidth="1"/>
    <col min="1309" max="1309" width="8.7109375" style="46" bestFit="1" customWidth="1"/>
    <col min="1310" max="1310" width="14" style="46" bestFit="1" customWidth="1"/>
    <col min="1311" max="1311" width="8.7109375" style="46" bestFit="1" customWidth="1"/>
    <col min="1312" max="1312" width="11.85546875" style="46" bestFit="1" customWidth="1"/>
    <col min="1313" max="1313" width="7.85546875" style="46" bestFit="1" customWidth="1"/>
    <col min="1314" max="1314" width="9.85546875" style="46" bestFit="1" customWidth="1"/>
    <col min="1315" max="1315" width="10.5703125" style="46" bestFit="1" customWidth="1"/>
    <col min="1316" max="1317" width="8.7109375" style="46" bestFit="1" customWidth="1"/>
    <col min="1318" max="1318" width="14" style="46" bestFit="1" customWidth="1"/>
    <col min="1319" max="1319" width="10" style="46" bestFit="1" customWidth="1"/>
    <col min="1320" max="1320" width="11.85546875" style="46" bestFit="1" customWidth="1"/>
    <col min="1321" max="1321" width="7.85546875" style="46" bestFit="1" customWidth="1"/>
    <col min="1322" max="1322" width="10" style="46" bestFit="1" customWidth="1"/>
    <col min="1323" max="1323" width="10.5703125" style="46" bestFit="1" customWidth="1"/>
    <col min="1324" max="1324" width="6.42578125" style="46" bestFit="1" customWidth="1"/>
    <col min="1325" max="1325" width="8.7109375" style="46" bestFit="1" customWidth="1"/>
    <col min="1326" max="1326" width="14" style="46" bestFit="1" customWidth="1"/>
    <col min="1327" max="1327" width="8.7109375" style="46" bestFit="1" customWidth="1"/>
    <col min="1328" max="1328" width="11.85546875" style="46" bestFit="1" customWidth="1"/>
    <col min="1329" max="1329" width="7.85546875" style="46" bestFit="1" customWidth="1"/>
    <col min="1330" max="1330" width="9.85546875" style="46" bestFit="1" customWidth="1"/>
    <col min="1331" max="1331" width="10.5703125" style="46" bestFit="1" customWidth="1"/>
    <col min="1332" max="1332" width="6.42578125" style="46" bestFit="1" customWidth="1"/>
    <col min="1333" max="1333" width="8.7109375" style="46" bestFit="1" customWidth="1"/>
    <col min="1334" max="1334" width="14" style="46" bestFit="1" customWidth="1"/>
    <col min="1335" max="1335" width="8.42578125" style="46" bestFit="1" customWidth="1"/>
    <col min="1336" max="1336" width="11.85546875" style="46" bestFit="1" customWidth="1"/>
    <col min="1337" max="1337" width="7" style="46" bestFit="1" customWidth="1"/>
    <col min="1338" max="1338" width="9.85546875" style="46" bestFit="1" customWidth="1"/>
    <col min="1339" max="1339" width="10.5703125" style="46" bestFit="1" customWidth="1"/>
    <col min="1340" max="1340" width="6.42578125" style="46" bestFit="1" customWidth="1"/>
    <col min="1341" max="1341" width="8.7109375" style="46" bestFit="1" customWidth="1"/>
    <col min="1342" max="1342" width="14" style="46" bestFit="1" customWidth="1"/>
    <col min="1343" max="1343" width="8.42578125" style="46" bestFit="1" customWidth="1"/>
    <col min="1344" max="1344" width="11.85546875" style="46" bestFit="1" customWidth="1"/>
    <col min="1345" max="1345" width="7.85546875" style="46" bestFit="1" customWidth="1"/>
    <col min="1346" max="1346" width="9.85546875" style="46" bestFit="1" customWidth="1"/>
    <col min="1347" max="1347" width="10.5703125" style="46" bestFit="1" customWidth="1"/>
    <col min="1348" max="1348" width="7.85546875" style="46" bestFit="1" customWidth="1"/>
    <col min="1349" max="1349" width="8.7109375" style="46" bestFit="1" customWidth="1"/>
    <col min="1350" max="1350" width="14" style="46" bestFit="1" customWidth="1"/>
    <col min="1351" max="1351" width="8.7109375" style="46" bestFit="1" customWidth="1"/>
    <col min="1352" max="1352" width="11.85546875" style="46" bestFit="1" customWidth="1"/>
    <col min="1353" max="1353" width="7.85546875" style="46" bestFit="1" customWidth="1"/>
    <col min="1354" max="1354" width="10" style="46" bestFit="1" customWidth="1"/>
    <col min="1355" max="1355" width="10.5703125" style="46" bestFit="1" customWidth="1"/>
    <col min="1356" max="1356" width="6.42578125" style="46" bestFit="1" customWidth="1"/>
    <col min="1357" max="1357" width="8.7109375" style="46" bestFit="1" customWidth="1"/>
    <col min="1358" max="1358" width="14" style="46" bestFit="1" customWidth="1"/>
    <col min="1359" max="1359" width="8.7109375" style="46" bestFit="1" customWidth="1"/>
    <col min="1360" max="1360" width="11.85546875" style="46" bestFit="1" customWidth="1"/>
    <col min="1361" max="1361" width="7" style="46" bestFit="1" customWidth="1"/>
    <col min="1362" max="1362" width="9.85546875" style="46" bestFit="1" customWidth="1"/>
    <col min="1363" max="1363" width="10.5703125" style="46" bestFit="1" customWidth="1"/>
    <col min="1364" max="1364" width="6.42578125" style="46" bestFit="1" customWidth="1"/>
    <col min="1365" max="1365" width="8.7109375" style="46" bestFit="1" customWidth="1"/>
    <col min="1366" max="1366" width="14" style="46" bestFit="1" customWidth="1"/>
    <col min="1367" max="1367" width="8.7109375" style="46" bestFit="1" customWidth="1"/>
    <col min="1368" max="1368" width="11.85546875" style="46" bestFit="1" customWidth="1"/>
    <col min="1369" max="1369" width="7.85546875" style="46" bestFit="1" customWidth="1"/>
    <col min="1370" max="1370" width="9.85546875" style="46" bestFit="1" customWidth="1"/>
    <col min="1371" max="1371" width="10.5703125" style="46" bestFit="1" customWidth="1"/>
    <col min="1372" max="1372" width="6.42578125" style="46" bestFit="1" customWidth="1"/>
    <col min="1373" max="1373" width="8.7109375" style="46" bestFit="1" customWidth="1"/>
    <col min="1374" max="1374" width="14" style="46" bestFit="1" customWidth="1"/>
    <col min="1375" max="1375" width="8.42578125" style="46" bestFit="1" customWidth="1"/>
    <col min="1376" max="1376" width="11.85546875" style="46" bestFit="1" customWidth="1"/>
    <col min="1377" max="1377" width="7.85546875" style="46" bestFit="1" customWidth="1"/>
    <col min="1378" max="1378" width="9.85546875" style="46" bestFit="1" customWidth="1"/>
    <col min="1379" max="1379" width="10.5703125" style="46" bestFit="1" customWidth="1"/>
    <col min="1380" max="1380" width="6.42578125" style="46" bestFit="1" customWidth="1"/>
    <col min="1381" max="1381" width="8.7109375" style="46" bestFit="1" customWidth="1"/>
    <col min="1382" max="1382" width="14" style="46" bestFit="1" customWidth="1"/>
    <col min="1383" max="1383" width="8.7109375" style="46" bestFit="1" customWidth="1"/>
    <col min="1384" max="1384" width="11.85546875" style="46" bestFit="1" customWidth="1"/>
    <col min="1385" max="1385" width="7.85546875" style="46" bestFit="1" customWidth="1"/>
    <col min="1386" max="1386" width="10" style="46" bestFit="1" customWidth="1"/>
    <col min="1387" max="1387" width="10.5703125" style="46" bestFit="1" customWidth="1"/>
    <col min="1388" max="1388" width="6.42578125" style="46" bestFit="1" customWidth="1"/>
    <col min="1389" max="1389" width="8.7109375" style="46" bestFit="1" customWidth="1"/>
    <col min="1390" max="1390" width="14" style="46" bestFit="1" customWidth="1"/>
    <col min="1391" max="1391" width="8.7109375" style="46" bestFit="1" customWidth="1"/>
    <col min="1392" max="1392" width="11.85546875" style="46" bestFit="1" customWidth="1"/>
    <col min="1393" max="1393" width="7.85546875" style="46" bestFit="1" customWidth="1"/>
    <col min="1394" max="1394" width="9.85546875" style="46" bestFit="1" customWidth="1"/>
    <col min="1395" max="1395" width="10.5703125" style="46" bestFit="1" customWidth="1"/>
    <col min="1396" max="1396" width="6.42578125" style="46" bestFit="1" customWidth="1"/>
    <col min="1397" max="1397" width="8.7109375" style="46" bestFit="1" customWidth="1"/>
    <col min="1398" max="1398" width="14" style="46" bestFit="1" customWidth="1"/>
    <col min="1399" max="1399" width="10" style="46" bestFit="1" customWidth="1"/>
    <col min="1400" max="1400" width="11.85546875" style="46" bestFit="1" customWidth="1"/>
    <col min="1401" max="1401" width="7.85546875" style="46" bestFit="1" customWidth="1"/>
    <col min="1402" max="1402" width="10" style="46" bestFit="1" customWidth="1"/>
    <col min="1403" max="1403" width="10.5703125" style="46" bestFit="1" customWidth="1"/>
    <col min="1404" max="1404" width="6.42578125" style="46" bestFit="1" customWidth="1"/>
    <col min="1405" max="1405" width="8.7109375" style="46" bestFit="1" customWidth="1"/>
    <col min="1406" max="1406" width="14" style="46" bestFit="1" customWidth="1"/>
    <col min="1407" max="1407" width="8.7109375" style="46" bestFit="1" customWidth="1"/>
    <col min="1408" max="1408" width="11.85546875" style="46" bestFit="1" customWidth="1"/>
    <col min="1409" max="1409" width="7.85546875" style="46" bestFit="1" customWidth="1"/>
    <col min="1410" max="1410" width="9.85546875" style="46" bestFit="1" customWidth="1"/>
    <col min="1411" max="1411" width="10.5703125" style="46" bestFit="1" customWidth="1"/>
    <col min="1412" max="1412" width="6.42578125" style="46" bestFit="1" customWidth="1"/>
    <col min="1413" max="1413" width="8.7109375" style="46" bestFit="1" customWidth="1"/>
    <col min="1414" max="1414" width="14" style="46" bestFit="1" customWidth="1"/>
    <col min="1415" max="1415" width="8.7109375" style="46" bestFit="1" customWidth="1"/>
    <col min="1416" max="1416" width="11.85546875" style="46" bestFit="1" customWidth="1"/>
    <col min="1417" max="1417" width="7.85546875" style="46" bestFit="1" customWidth="1"/>
    <col min="1418" max="1418" width="10" style="46" bestFit="1" customWidth="1"/>
    <col min="1419" max="1419" width="10.5703125" style="46" bestFit="1" customWidth="1"/>
    <col min="1420" max="1420" width="6.42578125" style="46" bestFit="1" customWidth="1"/>
    <col min="1421" max="1421" width="8.7109375" style="46" bestFit="1" customWidth="1"/>
    <col min="1422" max="1422" width="14" style="46" bestFit="1" customWidth="1"/>
    <col min="1423" max="1423" width="8.7109375" style="46" bestFit="1" customWidth="1"/>
    <col min="1424" max="1424" width="11.85546875" style="46" bestFit="1" customWidth="1"/>
    <col min="1425" max="1425" width="7" style="46" bestFit="1" customWidth="1"/>
    <col min="1426" max="1426" width="9.85546875" style="46" bestFit="1" customWidth="1"/>
    <col min="1427" max="1427" width="10.5703125" style="46" bestFit="1" customWidth="1"/>
    <col min="1428" max="1428" width="6.42578125" style="46" bestFit="1" customWidth="1"/>
    <col min="1429" max="1429" width="8.7109375" style="46" bestFit="1" customWidth="1"/>
    <col min="1430" max="1430" width="14" style="46" bestFit="1" customWidth="1"/>
    <col min="1431" max="1431" width="8.7109375" style="46" bestFit="1" customWidth="1"/>
    <col min="1432" max="1432" width="11.85546875" style="46" bestFit="1" customWidth="1"/>
    <col min="1433" max="1433" width="7.85546875" style="46" bestFit="1" customWidth="1"/>
    <col min="1434" max="1434" width="9.85546875" style="46" bestFit="1" customWidth="1"/>
    <col min="1435" max="1435" width="10.5703125" style="46" bestFit="1" customWidth="1"/>
    <col min="1436" max="1437" width="8.7109375" style="46" bestFit="1" customWidth="1"/>
    <col min="1438" max="1438" width="14" style="46" bestFit="1" customWidth="1"/>
    <col min="1439" max="1439" width="8.7109375" style="46" bestFit="1" customWidth="1"/>
    <col min="1440" max="1440" width="11.85546875" style="46" bestFit="1" customWidth="1"/>
    <col min="1441" max="1441" width="7.85546875" style="46" bestFit="1" customWidth="1"/>
    <col min="1442" max="1442" width="10" style="46" bestFit="1" customWidth="1"/>
    <col min="1443" max="1443" width="10.5703125" style="46" bestFit="1" customWidth="1"/>
    <col min="1444" max="1444" width="6.42578125" style="46" bestFit="1" customWidth="1"/>
    <col min="1445" max="1445" width="8.7109375" style="46" bestFit="1" customWidth="1"/>
    <col min="1446" max="1446" width="14" style="46" bestFit="1" customWidth="1"/>
    <col min="1447" max="1447" width="8.7109375" style="46" bestFit="1" customWidth="1"/>
    <col min="1448" max="1448" width="11.85546875" style="46" bestFit="1" customWidth="1"/>
    <col min="1449" max="1449" width="7.85546875" style="46" bestFit="1" customWidth="1"/>
    <col min="1450" max="1450" width="10" style="46" bestFit="1" customWidth="1"/>
    <col min="1451" max="1451" width="10.85546875" style="46" bestFit="1" customWidth="1"/>
    <col min="1452" max="1452" width="6.42578125" style="46" bestFit="1" customWidth="1"/>
    <col min="1453" max="1453" width="8.7109375" style="46" bestFit="1" customWidth="1"/>
    <col min="1454" max="1454" width="14" style="46" bestFit="1" customWidth="1"/>
    <col min="1455" max="1455" width="8.7109375" style="46" bestFit="1" customWidth="1"/>
    <col min="1456" max="1456" width="11.85546875" style="46" bestFit="1" customWidth="1"/>
    <col min="1457" max="1457" width="7.85546875" style="46" bestFit="1" customWidth="1"/>
    <col min="1458" max="1458" width="9.85546875" style="46" bestFit="1" customWidth="1"/>
    <col min="1459" max="1459" width="10.85546875" style="46" bestFit="1" customWidth="1"/>
    <col min="1460" max="1460" width="6.42578125" style="46" bestFit="1" customWidth="1"/>
    <col min="1461" max="1461" width="8.7109375" style="46" bestFit="1" customWidth="1"/>
    <col min="1462" max="1462" width="14" style="46" bestFit="1" customWidth="1"/>
    <col min="1463" max="1463" width="8.7109375" style="46" bestFit="1" customWidth="1"/>
    <col min="1464" max="1464" width="11.85546875" style="46" bestFit="1" customWidth="1"/>
    <col min="1465" max="1465" width="7.85546875" style="46" bestFit="1" customWidth="1"/>
    <col min="1466" max="1466" width="9.85546875" style="46" bestFit="1" customWidth="1"/>
    <col min="1467" max="1467" width="10.85546875" style="46" bestFit="1" customWidth="1"/>
    <col min="1468" max="1468" width="6.42578125" style="46" bestFit="1" customWidth="1"/>
    <col min="1469" max="1469" width="8.7109375" style="46" bestFit="1" customWidth="1"/>
    <col min="1470" max="1470" width="14" style="46" bestFit="1" customWidth="1"/>
    <col min="1471" max="1471" width="8.7109375" style="46" bestFit="1" customWidth="1"/>
    <col min="1472" max="1472" width="11.85546875" style="46" bestFit="1" customWidth="1"/>
    <col min="1473" max="1473" width="7.85546875" style="46" bestFit="1" customWidth="1"/>
    <col min="1474" max="1474" width="9.85546875" style="46" bestFit="1" customWidth="1"/>
    <col min="1475" max="1475" width="10.85546875" style="46" bestFit="1" customWidth="1"/>
    <col min="1476" max="1476" width="6.42578125" style="46" bestFit="1" customWidth="1"/>
    <col min="1477" max="1477" width="8.7109375" style="46" bestFit="1" customWidth="1"/>
    <col min="1478" max="1478" width="14" style="46" bestFit="1" customWidth="1"/>
    <col min="1479" max="1479" width="8.42578125" style="46" bestFit="1" customWidth="1"/>
    <col min="1480" max="1480" width="11.85546875" style="46" bestFit="1" customWidth="1"/>
    <col min="1481" max="1481" width="7.85546875" style="46" bestFit="1" customWidth="1"/>
    <col min="1482" max="1482" width="9.85546875" style="46" bestFit="1" customWidth="1"/>
    <col min="1483" max="1483" width="10.85546875" style="46" bestFit="1" customWidth="1"/>
    <col min="1484" max="1484" width="7.85546875" style="46" bestFit="1" customWidth="1"/>
    <col min="1485" max="1485" width="8.7109375" style="46" bestFit="1" customWidth="1"/>
    <col min="1486" max="1486" width="14" style="46" bestFit="1" customWidth="1"/>
    <col min="1487" max="1487" width="8.7109375" style="46" bestFit="1" customWidth="1"/>
    <col min="1488" max="1488" width="11.85546875" style="46" bestFit="1" customWidth="1"/>
    <col min="1489" max="1489" width="7" style="46" bestFit="1" customWidth="1"/>
    <col min="1490" max="1490" width="9.85546875" style="46" bestFit="1" customWidth="1"/>
    <col min="1491" max="1491" width="10.85546875" style="46" bestFit="1" customWidth="1"/>
    <col min="1492" max="1492" width="6.42578125" style="46" bestFit="1" customWidth="1"/>
    <col min="1493" max="1493" width="8.7109375" style="46" bestFit="1" customWidth="1"/>
    <col min="1494" max="1494" width="14" style="46" bestFit="1" customWidth="1"/>
    <col min="1495" max="1495" width="8.7109375" style="46" bestFit="1" customWidth="1"/>
    <col min="1496" max="1496" width="11.85546875" style="46" bestFit="1" customWidth="1"/>
    <col min="1497" max="1497" width="7.85546875" style="46" bestFit="1" customWidth="1"/>
    <col min="1498" max="1498" width="9.85546875" style="46" bestFit="1" customWidth="1"/>
    <col min="1499" max="1499" width="10.5703125" style="46" bestFit="1" customWidth="1"/>
    <col min="1500" max="1500" width="6.42578125" style="46" bestFit="1" customWidth="1"/>
    <col min="1501" max="1501" width="8.7109375" style="46" bestFit="1" customWidth="1"/>
    <col min="1502" max="1502" width="14" style="46" bestFit="1" customWidth="1"/>
    <col min="1503" max="1503" width="8.7109375" style="46" bestFit="1" customWidth="1"/>
    <col min="1504" max="1504" width="11.85546875" style="46" bestFit="1" customWidth="1"/>
    <col min="1505" max="1505" width="7.85546875" style="46" bestFit="1" customWidth="1"/>
    <col min="1506" max="1506" width="9.85546875" style="46" bestFit="1" customWidth="1"/>
    <col min="1507" max="1507" width="10.5703125" style="46" bestFit="1" customWidth="1"/>
    <col min="1508" max="1508" width="7.85546875" style="46" bestFit="1" customWidth="1"/>
    <col min="1509" max="1509" width="8.7109375" style="46" bestFit="1" customWidth="1"/>
    <col min="1510" max="1510" width="14" style="46" bestFit="1" customWidth="1"/>
    <col min="1511" max="1511" width="8.7109375" style="46" bestFit="1" customWidth="1"/>
    <col min="1512" max="1512" width="11.85546875" style="46" bestFit="1" customWidth="1"/>
    <col min="1513" max="1513" width="7" style="46" bestFit="1" customWidth="1"/>
    <col min="1514" max="1514" width="9.85546875" style="46" bestFit="1" customWidth="1"/>
    <col min="1515" max="1515" width="10.5703125" style="46" bestFit="1" customWidth="1"/>
    <col min="1516" max="1516" width="6.42578125" style="46" bestFit="1" customWidth="1"/>
    <col min="1517" max="1517" width="8.7109375" style="46" bestFit="1" customWidth="1"/>
    <col min="1518" max="1518" width="14" style="46" bestFit="1" customWidth="1"/>
    <col min="1519" max="1519" width="8.42578125" style="46" bestFit="1" customWidth="1"/>
    <col min="1520" max="1520" width="11.85546875" style="46" bestFit="1" customWidth="1"/>
    <col min="1521" max="1521" width="7.85546875" style="46" bestFit="1" customWidth="1"/>
    <col min="1522" max="1522" width="9.85546875" style="46" bestFit="1" customWidth="1"/>
    <col min="1523" max="1523" width="10.5703125" style="46" bestFit="1" customWidth="1"/>
    <col min="1524" max="1524" width="6.42578125" style="46" bestFit="1" customWidth="1"/>
    <col min="1525" max="1525" width="8.7109375" style="46" bestFit="1" customWidth="1"/>
    <col min="1526" max="1526" width="14" style="46" bestFit="1" customWidth="1"/>
    <col min="1527" max="1527" width="8.7109375" style="46" bestFit="1" customWidth="1"/>
    <col min="1528" max="1528" width="11.85546875" style="46" bestFit="1" customWidth="1"/>
    <col min="1529" max="1529" width="7" style="46" bestFit="1" customWidth="1"/>
    <col min="1530" max="1530" width="10" style="46" bestFit="1" customWidth="1"/>
    <col min="1531" max="1531" width="10.5703125" style="46" bestFit="1" customWidth="1"/>
    <col min="1532" max="1532" width="6.42578125" style="46" bestFit="1" customWidth="1"/>
    <col min="1533" max="1533" width="8.7109375" style="46" bestFit="1" customWidth="1"/>
    <col min="1534" max="1534" width="14" style="46" bestFit="1" customWidth="1"/>
    <col min="1535" max="1535" width="8.7109375" style="46" bestFit="1" customWidth="1"/>
    <col min="1536" max="1536" width="11.85546875" style="46" bestFit="1" customWidth="1"/>
    <col min="1537" max="1537" width="7" style="46" bestFit="1" customWidth="1"/>
    <col min="1538" max="1538" width="9.85546875" style="46" bestFit="1" customWidth="1"/>
    <col min="1539" max="1539" width="10.5703125" style="46" bestFit="1" customWidth="1"/>
    <col min="1540" max="1540" width="7.85546875" style="46" bestFit="1" customWidth="1"/>
    <col min="1541" max="1541" width="8.7109375" style="46" bestFit="1" customWidth="1"/>
    <col min="1542" max="1542" width="14" style="46" bestFit="1" customWidth="1"/>
    <col min="1543" max="1543" width="8.7109375" style="46" bestFit="1" customWidth="1"/>
    <col min="1544" max="1544" width="11.85546875" style="46" bestFit="1" customWidth="1"/>
    <col min="1545" max="1545" width="7.85546875" style="46" bestFit="1" customWidth="1"/>
    <col min="1546" max="1546" width="9.85546875" style="46" bestFit="1" customWidth="1"/>
    <col min="1547" max="1547" width="10.5703125" style="46" bestFit="1" customWidth="1"/>
    <col min="1548" max="1548" width="6.42578125" style="46" bestFit="1" customWidth="1"/>
    <col min="1549" max="1549" width="8.7109375" style="46" bestFit="1" customWidth="1"/>
    <col min="1550" max="1550" width="14" style="46" bestFit="1" customWidth="1"/>
    <col min="1551" max="1551" width="8.7109375" style="46" bestFit="1" customWidth="1"/>
    <col min="1552" max="1552" width="11.85546875" style="46" bestFit="1" customWidth="1"/>
    <col min="1553" max="1553" width="7.85546875" style="46" bestFit="1" customWidth="1"/>
    <col min="1554" max="1554" width="10" style="46" bestFit="1" customWidth="1"/>
    <col min="1555" max="1555" width="10.5703125" style="46" bestFit="1" customWidth="1"/>
    <col min="1556" max="1556" width="6.42578125" style="46" bestFit="1" customWidth="1"/>
    <col min="1557" max="1557" width="8.7109375" style="46" bestFit="1" customWidth="1"/>
    <col min="1558" max="1558" width="14" style="46" bestFit="1" customWidth="1"/>
    <col min="1559" max="1559" width="8.7109375" style="46" bestFit="1" customWidth="1"/>
    <col min="1560" max="1560" width="11.85546875" style="46" bestFit="1" customWidth="1"/>
    <col min="1561" max="1561" width="7.85546875" style="46" bestFit="1" customWidth="1"/>
    <col min="1562" max="1562" width="9.85546875" style="46" bestFit="1" customWidth="1"/>
    <col min="1563" max="1563" width="10.5703125" style="46" bestFit="1" customWidth="1"/>
    <col min="1564" max="1565" width="8.7109375" style="46" bestFit="1" customWidth="1"/>
    <col min="1566" max="1566" width="14" style="46" bestFit="1" customWidth="1"/>
    <col min="1567" max="1567" width="8.7109375" style="46" bestFit="1" customWidth="1"/>
    <col min="1568" max="1568" width="11.85546875" style="46" bestFit="1" customWidth="1"/>
    <col min="1569" max="1569" width="7.85546875" style="46" bestFit="1" customWidth="1"/>
    <col min="1570" max="1570" width="9.85546875" style="46" bestFit="1" customWidth="1"/>
    <col min="1571" max="1571" width="10.5703125" style="46" bestFit="1" customWidth="1"/>
    <col min="1572" max="1572" width="6.42578125" style="46" bestFit="1" customWidth="1"/>
    <col min="1573" max="1573" width="8.7109375" style="46" bestFit="1" customWidth="1"/>
    <col min="1574" max="1574" width="14" style="46" bestFit="1" customWidth="1"/>
    <col min="1575" max="1575" width="8.7109375" style="46" bestFit="1" customWidth="1"/>
    <col min="1576" max="1576" width="11.85546875" style="46" bestFit="1" customWidth="1"/>
    <col min="1577" max="1577" width="7.85546875" style="46" bestFit="1" customWidth="1"/>
    <col min="1578" max="1578" width="9.85546875" style="46" bestFit="1" customWidth="1"/>
    <col min="1579" max="1579" width="10.5703125" style="46" bestFit="1" customWidth="1"/>
    <col min="1580" max="1580" width="6.42578125" style="46" bestFit="1" customWidth="1"/>
    <col min="1581" max="1581" width="8.7109375" style="46" bestFit="1" customWidth="1"/>
    <col min="1582" max="1582" width="14" style="46" bestFit="1" customWidth="1"/>
    <col min="1583" max="1583" width="8.7109375" style="46" bestFit="1" customWidth="1"/>
    <col min="1584" max="1584" width="11.85546875" style="46" bestFit="1" customWidth="1"/>
    <col min="1585" max="1585" width="7.85546875" style="46" bestFit="1" customWidth="1"/>
    <col min="1586" max="1586" width="9.85546875" style="46" bestFit="1" customWidth="1"/>
    <col min="1587" max="1587" width="10.5703125" style="46" bestFit="1" customWidth="1"/>
    <col min="1588" max="1588" width="6.42578125" style="46" bestFit="1" customWidth="1"/>
    <col min="1589" max="1589" width="8.7109375" style="46" bestFit="1" customWidth="1"/>
    <col min="1590" max="1590" width="14" style="46" bestFit="1" customWidth="1"/>
    <col min="1591" max="1591" width="8.7109375" style="46" bestFit="1" customWidth="1"/>
    <col min="1592" max="1592" width="11.85546875" style="46" bestFit="1" customWidth="1"/>
    <col min="1593" max="1593" width="7.85546875" style="46" bestFit="1" customWidth="1"/>
    <col min="1594" max="1594" width="10" style="46" bestFit="1" customWidth="1"/>
    <col min="1595" max="1595" width="10.5703125" style="46" bestFit="1" customWidth="1"/>
    <col min="1596" max="1596" width="6.42578125" style="46" bestFit="1" customWidth="1"/>
    <col min="1597" max="1597" width="8.7109375" style="46" bestFit="1" customWidth="1"/>
    <col min="1598" max="1598" width="14" style="46" bestFit="1" customWidth="1"/>
    <col min="1599" max="1599" width="8.7109375" style="46" bestFit="1" customWidth="1"/>
    <col min="1600" max="1600" width="11.85546875" style="46" bestFit="1" customWidth="1"/>
    <col min="1601" max="1601" width="7.85546875" style="46" bestFit="1" customWidth="1"/>
    <col min="1602" max="1602" width="9.85546875" style="46" bestFit="1" customWidth="1"/>
    <col min="1603" max="1603" width="10.5703125" style="46" bestFit="1" customWidth="1"/>
    <col min="1604" max="1604" width="6.42578125" style="46" bestFit="1" customWidth="1"/>
    <col min="1605" max="1605" width="8.7109375" style="46" bestFit="1" customWidth="1"/>
    <col min="1606" max="1606" width="14" style="46" bestFit="1" customWidth="1"/>
    <col min="1607" max="1607" width="8.7109375" style="46" bestFit="1" customWidth="1"/>
    <col min="1608" max="1608" width="11.85546875" style="46" bestFit="1" customWidth="1"/>
    <col min="1609" max="1609" width="7.85546875" style="46" bestFit="1" customWidth="1"/>
    <col min="1610" max="1610" width="9.85546875" style="46" bestFit="1" customWidth="1"/>
    <col min="1611" max="1611" width="10.5703125" style="46" bestFit="1" customWidth="1"/>
    <col min="1612" max="1612" width="6.42578125" style="46" bestFit="1" customWidth="1"/>
    <col min="1613" max="1613" width="8.7109375" style="46" bestFit="1" customWidth="1"/>
    <col min="1614" max="1614" width="14" style="46" bestFit="1" customWidth="1"/>
    <col min="1615" max="1615" width="8.7109375" style="46" bestFit="1" customWidth="1"/>
    <col min="1616" max="1616" width="11.85546875" style="46" bestFit="1" customWidth="1"/>
    <col min="1617" max="1617" width="7" style="46" bestFit="1" customWidth="1"/>
    <col min="1618" max="1618" width="9.85546875" style="46" bestFit="1" customWidth="1"/>
    <col min="1619" max="1619" width="10.5703125" style="46" bestFit="1" customWidth="1"/>
    <col min="1620" max="1621" width="8.7109375" style="46" bestFit="1" customWidth="1"/>
    <col min="1622" max="1622" width="14" style="46" bestFit="1" customWidth="1"/>
    <col min="1623" max="1623" width="8.7109375" style="46" bestFit="1" customWidth="1"/>
    <col min="1624" max="1624" width="11.85546875" style="46" bestFit="1" customWidth="1"/>
    <col min="1625" max="1625" width="7.85546875" style="46" bestFit="1" customWidth="1"/>
    <col min="1626" max="1626" width="9.85546875" style="46" bestFit="1" customWidth="1"/>
    <col min="1627" max="1627" width="10.85546875" style="46" bestFit="1" customWidth="1"/>
    <col min="1628" max="1629" width="8.7109375" style="46" bestFit="1" customWidth="1"/>
    <col min="1630" max="1630" width="14" style="46" bestFit="1" customWidth="1"/>
    <col min="1631" max="1631" width="8.7109375" style="46" bestFit="1" customWidth="1"/>
    <col min="1632" max="1632" width="11.85546875" style="46" bestFit="1" customWidth="1"/>
    <col min="1633" max="1633" width="7.85546875" style="46" bestFit="1" customWidth="1"/>
    <col min="1634" max="1634" width="9.85546875" style="46" bestFit="1" customWidth="1"/>
    <col min="1635" max="1635" width="10.85546875" style="46" bestFit="1" customWidth="1"/>
    <col min="1636" max="1636" width="6.42578125" style="46" bestFit="1" customWidth="1"/>
    <col min="1637" max="1637" width="8.7109375" style="46" bestFit="1" customWidth="1"/>
    <col min="1638" max="1638" width="14" style="46" bestFit="1" customWidth="1"/>
    <col min="1639" max="1639" width="8.7109375" style="46" bestFit="1" customWidth="1"/>
    <col min="1640" max="1640" width="11.85546875" style="46" bestFit="1" customWidth="1"/>
    <col min="1641" max="1641" width="7.85546875" style="46" bestFit="1" customWidth="1"/>
    <col min="1642" max="1642" width="9.85546875" style="46" bestFit="1" customWidth="1"/>
    <col min="1643" max="1643" width="10.85546875" style="46" bestFit="1" customWidth="1"/>
    <col min="1644" max="1644" width="6.42578125" style="46" bestFit="1" customWidth="1"/>
    <col min="1645" max="1645" width="8.7109375" style="46" bestFit="1" customWidth="1"/>
    <col min="1646" max="1646" width="14" style="46" bestFit="1" customWidth="1"/>
    <col min="1647" max="1647" width="8.7109375" style="46" bestFit="1" customWidth="1"/>
    <col min="1648" max="1648" width="11.85546875" style="46" bestFit="1" customWidth="1"/>
    <col min="1649" max="1649" width="7.85546875" style="46" bestFit="1" customWidth="1"/>
    <col min="1650" max="1650" width="9.85546875" style="46" bestFit="1" customWidth="1"/>
    <col min="1651" max="1651" width="10.85546875" style="46" bestFit="1" customWidth="1"/>
    <col min="1652" max="1652" width="6.42578125" style="46" bestFit="1" customWidth="1"/>
    <col min="1653" max="1653" width="8.7109375" style="46" bestFit="1" customWidth="1"/>
    <col min="1654" max="1654" width="14" style="46" bestFit="1" customWidth="1"/>
    <col min="1655" max="1655" width="8.7109375" style="46" bestFit="1" customWidth="1"/>
    <col min="1656" max="1656" width="11.85546875" style="46" bestFit="1" customWidth="1"/>
    <col min="1657" max="1657" width="7.85546875" style="46" bestFit="1" customWidth="1"/>
    <col min="1658" max="1658" width="9.85546875" style="46" bestFit="1" customWidth="1"/>
    <col min="1659" max="1659" width="10.85546875" style="46" bestFit="1" customWidth="1"/>
    <col min="1660" max="1660" width="6.42578125" style="46" bestFit="1" customWidth="1"/>
    <col min="1661" max="1661" width="8.7109375" style="46" bestFit="1" customWidth="1"/>
    <col min="1662" max="1662" width="14" style="46" bestFit="1" customWidth="1"/>
    <col min="1663" max="1663" width="8.7109375" style="46" bestFit="1" customWidth="1"/>
    <col min="1664" max="1664" width="11.85546875" style="46" bestFit="1" customWidth="1"/>
    <col min="1665" max="1665" width="7.85546875" style="46" bestFit="1" customWidth="1"/>
    <col min="1666" max="1666" width="9.85546875" style="46" bestFit="1" customWidth="1"/>
    <col min="1667" max="1667" width="10.5703125" style="46" bestFit="1" customWidth="1"/>
    <col min="1668" max="1668" width="6.42578125" style="46" bestFit="1" customWidth="1"/>
    <col min="1669" max="1669" width="8.7109375" style="46" bestFit="1" customWidth="1"/>
    <col min="1670" max="1670" width="14" style="46" bestFit="1" customWidth="1"/>
    <col min="1671" max="1671" width="8.42578125" style="46" bestFit="1" customWidth="1"/>
    <col min="1672" max="1672" width="11.85546875" style="46" bestFit="1" customWidth="1"/>
    <col min="1673" max="1673" width="8.7109375" style="46" bestFit="1" customWidth="1"/>
    <col min="1674" max="1674" width="9.85546875" style="46" bestFit="1" customWidth="1"/>
    <col min="1675" max="1675" width="10.5703125" style="46" bestFit="1" customWidth="1"/>
    <col min="1676" max="1676" width="6.42578125" style="46" bestFit="1" customWidth="1"/>
    <col min="1677" max="1677" width="8.7109375" style="46" bestFit="1" customWidth="1"/>
    <col min="1678" max="1678" width="14" style="46" bestFit="1" customWidth="1"/>
    <col min="1679" max="1679" width="8.7109375" style="46" bestFit="1" customWidth="1"/>
    <col min="1680" max="1680" width="11.85546875" style="46" bestFit="1" customWidth="1"/>
    <col min="1681" max="1681" width="7.85546875" style="46" bestFit="1" customWidth="1"/>
    <col min="1682" max="1682" width="9.85546875" style="46" bestFit="1" customWidth="1"/>
    <col min="1683" max="1683" width="10.5703125" style="46" bestFit="1" customWidth="1"/>
    <col min="1684" max="1684" width="6.42578125" style="46" bestFit="1" customWidth="1"/>
    <col min="1685" max="1685" width="10" style="46" bestFit="1" customWidth="1"/>
    <col min="1686" max="1686" width="14" style="46" bestFit="1" customWidth="1"/>
    <col min="1687" max="1687" width="8.7109375" style="46" bestFit="1" customWidth="1"/>
    <col min="1688" max="1688" width="11.85546875" style="46" bestFit="1" customWidth="1"/>
    <col min="1689" max="1689" width="7.85546875" style="46" bestFit="1" customWidth="1"/>
    <col min="1690" max="1690" width="10" style="46" bestFit="1" customWidth="1"/>
    <col min="1691" max="1691" width="10.5703125" style="46" bestFit="1" customWidth="1"/>
    <col min="1692" max="1692" width="6.42578125" style="46" bestFit="1" customWidth="1"/>
    <col min="1693" max="1693" width="8.7109375" style="46" bestFit="1" customWidth="1"/>
    <col min="1694" max="1694" width="14" style="46" bestFit="1" customWidth="1"/>
    <col min="1695" max="1695" width="10" style="46" bestFit="1" customWidth="1"/>
    <col min="1696" max="1696" width="11.85546875" style="46" bestFit="1" customWidth="1"/>
    <col min="1697" max="1697" width="7.85546875" style="46" bestFit="1" customWidth="1"/>
    <col min="1698" max="1698" width="10" style="46" bestFit="1" customWidth="1"/>
    <col min="1699" max="1699" width="10.5703125" style="46" bestFit="1" customWidth="1"/>
    <col min="1700" max="1700" width="6.42578125" style="46" bestFit="1" customWidth="1"/>
    <col min="1701" max="1701" width="8.7109375" style="46" bestFit="1" customWidth="1"/>
    <col min="1702" max="1702" width="14" style="46" bestFit="1" customWidth="1"/>
    <col min="1703" max="1703" width="8.7109375" style="46" bestFit="1" customWidth="1"/>
    <col min="1704" max="1704" width="11.85546875" style="46" bestFit="1" customWidth="1"/>
    <col min="1705" max="1705" width="7" style="46" bestFit="1" customWidth="1"/>
    <col min="1706" max="1706" width="9.85546875" style="46" bestFit="1" customWidth="1"/>
    <col min="1707" max="1707" width="10.5703125" style="46" bestFit="1" customWidth="1"/>
    <col min="1708" max="1708" width="6.42578125" style="46" bestFit="1" customWidth="1"/>
    <col min="1709" max="1709" width="8.7109375" style="46" bestFit="1" customWidth="1"/>
    <col min="1710" max="1710" width="14" style="46" bestFit="1" customWidth="1"/>
    <col min="1711" max="1711" width="8.42578125" style="46" bestFit="1" customWidth="1"/>
    <col min="1712" max="1712" width="11.85546875" style="46" bestFit="1" customWidth="1"/>
    <col min="1713" max="1713" width="7.85546875" style="46" bestFit="1" customWidth="1"/>
    <col min="1714" max="1714" width="9.85546875" style="46" bestFit="1" customWidth="1"/>
    <col min="1715" max="1715" width="10.5703125" style="46" bestFit="1" customWidth="1"/>
    <col min="1716" max="1716" width="6.42578125" style="46" bestFit="1" customWidth="1"/>
    <col min="1717" max="1717" width="8.7109375" style="46" bestFit="1" customWidth="1"/>
    <col min="1718" max="1718" width="14" style="46" bestFit="1" customWidth="1"/>
    <col min="1719" max="1719" width="8.42578125" style="46" bestFit="1" customWidth="1"/>
    <col min="1720" max="1720" width="11.85546875" style="46" bestFit="1" customWidth="1"/>
    <col min="1721" max="1721" width="7" style="46" bestFit="1" customWidth="1"/>
    <col min="1722" max="1722" width="9.85546875" style="46" bestFit="1" customWidth="1"/>
    <col min="1723" max="1723" width="10.5703125" style="46" bestFit="1" customWidth="1"/>
    <col min="1724" max="1724" width="6.42578125" style="46" bestFit="1" customWidth="1"/>
    <col min="1725" max="1725" width="8.7109375" style="46" bestFit="1" customWidth="1"/>
    <col min="1726" max="1726" width="14" style="46" bestFit="1" customWidth="1"/>
    <col min="1727" max="1727" width="8.7109375" style="46" bestFit="1" customWidth="1"/>
    <col min="1728" max="1728" width="11.85546875" style="46" bestFit="1" customWidth="1"/>
    <col min="1729" max="1729" width="7.85546875" style="46" bestFit="1" customWidth="1"/>
    <col min="1730" max="1730" width="10" style="46" bestFit="1" customWidth="1"/>
    <col min="1731" max="1731" width="10.5703125" style="46" bestFit="1" customWidth="1"/>
    <col min="1732" max="1732" width="6.42578125" style="46" bestFit="1" customWidth="1"/>
    <col min="1733" max="1733" width="8.7109375" style="46" bestFit="1" customWidth="1"/>
    <col min="1734" max="1734" width="14" style="46" bestFit="1" customWidth="1"/>
    <col min="1735" max="1735" width="8.7109375" style="46" bestFit="1" customWidth="1"/>
    <col min="1736" max="1736" width="11.85546875" style="46" bestFit="1" customWidth="1"/>
    <col min="1737" max="1737" width="7.85546875" style="46" bestFit="1" customWidth="1"/>
    <col min="1738" max="1738" width="9.85546875" style="46" bestFit="1" customWidth="1"/>
    <col min="1739" max="1739" width="10.5703125" style="46" bestFit="1" customWidth="1"/>
    <col min="1740" max="1740" width="6.42578125" style="46" bestFit="1" customWidth="1"/>
    <col min="1741" max="1741" width="14.28515625" style="46" bestFit="1" customWidth="1"/>
    <col min="1742" max="1742" width="14" style="46" bestFit="1" customWidth="1"/>
    <col min="1743" max="1743" width="8.7109375" style="46" bestFit="1" customWidth="1"/>
    <col min="1744" max="1744" width="11.85546875" style="46" bestFit="1" customWidth="1"/>
    <col min="1745" max="1745" width="7.85546875" style="46" bestFit="1" customWidth="1"/>
    <col min="1746" max="1746" width="9.85546875" style="46" bestFit="1" customWidth="1"/>
    <col min="1747" max="1747" width="10.5703125" style="46" bestFit="1" customWidth="1"/>
    <col min="1748" max="1748" width="6.42578125" style="46" bestFit="1" customWidth="1"/>
    <col min="1749" max="1749" width="14.28515625" style="46" bestFit="1" customWidth="1"/>
    <col min="1750" max="1750" width="14" style="46" bestFit="1" customWidth="1"/>
    <col min="1751" max="1751" width="8.7109375" style="46" bestFit="1" customWidth="1"/>
    <col min="1752" max="1752" width="11.85546875" style="46" bestFit="1" customWidth="1"/>
    <col min="1753" max="1753" width="7.85546875" style="46" bestFit="1" customWidth="1"/>
    <col min="1754" max="1754" width="9.85546875" style="46" bestFit="1" customWidth="1"/>
    <col min="1755" max="1755" width="10.5703125" style="46" bestFit="1" customWidth="1"/>
    <col min="1756" max="1756" width="6.42578125" style="46" bestFit="1" customWidth="1"/>
    <col min="1757" max="1757" width="14.28515625" style="46" bestFit="1" customWidth="1"/>
    <col min="1758" max="1758" width="14" style="46" bestFit="1" customWidth="1"/>
    <col min="1759" max="1759" width="8.7109375" style="46" bestFit="1" customWidth="1"/>
    <col min="1760" max="1760" width="11.85546875" style="46" bestFit="1" customWidth="1"/>
    <col min="1761" max="1761" width="7.85546875" style="46" bestFit="1" customWidth="1"/>
    <col min="1762" max="1762" width="9.85546875" style="46" bestFit="1" customWidth="1"/>
    <col min="1763" max="1763" width="10.5703125" style="46" bestFit="1" customWidth="1"/>
    <col min="1764" max="1764" width="6.42578125" style="46" bestFit="1" customWidth="1"/>
    <col min="1765" max="1765" width="14.28515625" style="46" bestFit="1" customWidth="1"/>
    <col min="1766" max="1766" width="14" style="46" bestFit="1" customWidth="1"/>
    <col min="1767" max="1767" width="10" style="46" bestFit="1" customWidth="1"/>
    <col min="1768" max="1768" width="11.85546875" style="46" bestFit="1" customWidth="1"/>
    <col min="1769" max="1769" width="7.85546875" style="46" bestFit="1" customWidth="1"/>
    <col min="1770" max="1770" width="10" style="46" bestFit="1" customWidth="1"/>
    <col min="1771" max="1771" width="10.85546875" style="46" bestFit="1" customWidth="1"/>
    <col min="1772" max="1772" width="6.42578125" style="46" bestFit="1" customWidth="1"/>
    <col min="1773" max="1773" width="14.28515625" style="46" bestFit="1" customWidth="1"/>
    <col min="1774" max="1774" width="14" style="46" bestFit="1" customWidth="1"/>
    <col min="1775" max="1775" width="8.7109375" style="46" bestFit="1" customWidth="1"/>
    <col min="1776" max="1776" width="11.85546875" style="46" bestFit="1" customWidth="1"/>
    <col min="1777" max="1777" width="7.85546875" style="46" bestFit="1" customWidth="1"/>
    <col min="1778" max="1778" width="9.85546875" style="46" bestFit="1" customWidth="1"/>
    <col min="1779" max="1779" width="10.85546875" style="46" bestFit="1" customWidth="1"/>
    <col min="1780" max="1780" width="6.42578125" style="46" bestFit="1" customWidth="1"/>
    <col min="1781" max="1781" width="14.28515625" style="46" bestFit="1" customWidth="1"/>
    <col min="1782" max="1782" width="14" style="46" bestFit="1" customWidth="1"/>
    <col min="1783" max="1783" width="8.7109375" style="46" bestFit="1" customWidth="1"/>
    <col min="1784" max="1784" width="11.85546875" style="46" bestFit="1" customWidth="1"/>
    <col min="1785" max="1785" width="7.85546875" style="46" bestFit="1" customWidth="1"/>
    <col min="1786" max="1786" width="9.85546875" style="46" bestFit="1" customWidth="1"/>
    <col min="1787" max="1787" width="10.85546875" style="46" bestFit="1" customWidth="1"/>
    <col min="1788" max="1788" width="6.42578125" style="46" bestFit="1" customWidth="1"/>
    <col min="1789" max="1789" width="14.28515625" style="46" bestFit="1" customWidth="1"/>
    <col min="1790" max="1790" width="14" style="46" bestFit="1" customWidth="1"/>
    <col min="1791" max="1791" width="8.7109375" style="46" bestFit="1" customWidth="1"/>
    <col min="1792" max="1792" width="11.85546875" style="46" bestFit="1" customWidth="1"/>
    <col min="1793" max="1793" width="7.85546875" style="46" bestFit="1" customWidth="1"/>
    <col min="1794" max="1794" width="9.85546875" style="46" bestFit="1" customWidth="1"/>
    <col min="1795" max="1795" width="10.85546875" style="46" bestFit="1" customWidth="1"/>
    <col min="1796" max="1796" width="6.42578125" style="46" bestFit="1" customWidth="1"/>
    <col min="1797" max="1797" width="14.28515625" style="46" bestFit="1" customWidth="1"/>
    <col min="1798" max="1798" width="14" style="46" bestFit="1" customWidth="1"/>
    <col min="1799" max="1799" width="8.7109375" style="46" bestFit="1" customWidth="1"/>
    <col min="1800" max="1800" width="11.85546875" style="46" bestFit="1" customWidth="1"/>
    <col min="1801" max="1801" width="7.85546875" style="46" bestFit="1" customWidth="1"/>
    <col min="1802" max="1812" width="14.85546875" style="46" customWidth="1"/>
    <col min="1813" max="1813" width="18.7109375" style="46" bestFit="1" customWidth="1"/>
    <col min="1814" max="1817" width="11.42578125" style="46"/>
    <col min="1818" max="1826" width="13" style="46" bestFit="1" customWidth="1"/>
    <col min="1827" max="1827" width="19.140625" style="46" bestFit="1" customWidth="1"/>
    <col min="1828" max="1850" width="13" style="46" bestFit="1" customWidth="1"/>
    <col min="1851" max="1851" width="26.7109375" style="46" bestFit="1" customWidth="1"/>
    <col min="1852" max="1855" width="14.140625" style="46" bestFit="1" customWidth="1"/>
    <col min="1856" max="1856" width="26.7109375" style="46" bestFit="1" customWidth="1"/>
    <col min="1857" max="1858" width="10.7109375" style="46" bestFit="1" customWidth="1"/>
    <col min="1859" max="1868" width="11.42578125" style="46"/>
    <col min="1869" max="1875" width="14.85546875" style="46" customWidth="1"/>
    <col min="1876" max="1876" width="10.5703125" style="46" customWidth="1"/>
    <col min="1877" max="1883" width="14.85546875" style="46" customWidth="1"/>
    <col min="1884" max="1884" width="10.5703125" style="46" customWidth="1"/>
    <col min="1885" max="1891" width="14.85546875" style="46" customWidth="1"/>
    <col min="1892" max="1892" width="10.5703125" style="46" customWidth="1"/>
    <col min="1893" max="1899" width="14.85546875" style="46" customWidth="1"/>
    <col min="1900" max="1900" width="10.5703125" style="46" customWidth="1"/>
    <col min="1901" max="1907" width="14.85546875" style="46" customWidth="1"/>
    <col min="1908" max="1908" width="10.5703125" style="46" customWidth="1"/>
    <col min="1909" max="1915" width="14.85546875" style="46" customWidth="1"/>
    <col min="1916" max="1916" width="10.5703125" style="46" customWidth="1"/>
    <col min="1917" max="1923" width="14.85546875" style="46" customWidth="1"/>
    <col min="1924" max="1924" width="10.5703125" style="46" customWidth="1"/>
    <col min="1925" max="1931" width="14.85546875" style="46" customWidth="1"/>
    <col min="1932" max="1932" width="10.5703125" style="46" customWidth="1"/>
    <col min="1933" max="1939" width="14.85546875" style="46" customWidth="1"/>
    <col min="1940" max="1940" width="10.5703125" style="46" customWidth="1"/>
    <col min="1941" max="1947" width="14.85546875" style="46" customWidth="1"/>
    <col min="1948" max="1948" width="10.5703125" style="46" customWidth="1"/>
    <col min="1949" max="1955" width="14.85546875" style="46" customWidth="1"/>
    <col min="1956" max="1956" width="10.5703125" style="46" customWidth="1"/>
    <col min="1957" max="1963" width="14.85546875" style="46" customWidth="1"/>
    <col min="1964" max="1964" width="10.5703125" style="46" customWidth="1"/>
    <col min="1965" max="1971" width="14.85546875" style="46" customWidth="1"/>
    <col min="1972" max="1972" width="10.5703125" style="46" customWidth="1"/>
    <col min="1973" max="1979" width="14.85546875" style="46" customWidth="1"/>
    <col min="1980" max="1980" width="10.5703125" style="46" customWidth="1"/>
    <col min="1981" max="1987" width="14.85546875" style="46" customWidth="1"/>
    <col min="1988" max="1988" width="10.5703125" style="46" customWidth="1"/>
    <col min="1989" max="1995" width="14.85546875" style="46" customWidth="1"/>
    <col min="1996" max="1996" width="10.5703125" style="46" customWidth="1"/>
    <col min="1997" max="2003" width="14.85546875" style="46" customWidth="1"/>
    <col min="2004" max="2004" width="10.5703125" style="46" customWidth="1"/>
    <col min="2005" max="2011" width="14.85546875" style="46" customWidth="1"/>
    <col min="2012" max="2012" width="10.5703125" style="46" customWidth="1"/>
    <col min="2013" max="2019" width="14.85546875" style="46" customWidth="1"/>
    <col min="2020" max="2020" width="10.5703125" style="46" customWidth="1"/>
    <col min="2021" max="2027" width="14.85546875" style="46" customWidth="1"/>
    <col min="2028" max="2028" width="10.5703125" style="46" customWidth="1"/>
    <col min="2029" max="2035" width="14.85546875" style="46" customWidth="1"/>
    <col min="2036" max="2036" width="10.5703125" style="46" customWidth="1"/>
    <col min="2037" max="2043" width="14.85546875" style="46" customWidth="1"/>
    <col min="2044" max="2044" width="10.5703125" style="46" customWidth="1"/>
    <col min="2045" max="2051" width="14.85546875" style="46" customWidth="1"/>
    <col min="2052" max="2052" width="11.7109375" style="46" bestFit="1" customWidth="1"/>
    <col min="2053" max="2059" width="14.85546875" style="46" customWidth="1"/>
    <col min="2060" max="2060" width="11.7109375" style="46" bestFit="1" customWidth="1"/>
    <col min="2061" max="2067" width="14.85546875" style="46" customWidth="1"/>
    <col min="2068" max="2068" width="11.7109375" style="46" bestFit="1" customWidth="1"/>
    <col min="2069" max="2075" width="14.85546875" style="46" customWidth="1"/>
    <col min="2076" max="2076" width="11.7109375" style="46" bestFit="1" customWidth="1"/>
    <col min="2077" max="2083" width="14.85546875" style="46" customWidth="1"/>
    <col min="2084" max="2084" width="11.7109375" style="46" bestFit="1" customWidth="1"/>
    <col min="2085" max="2091" width="14.85546875" style="46" customWidth="1"/>
    <col min="2092" max="2092" width="11.7109375" style="46" bestFit="1" customWidth="1"/>
    <col min="2093" max="2099" width="14.85546875" style="46" customWidth="1"/>
    <col min="2100" max="2100" width="11.7109375" style="46" bestFit="1" customWidth="1"/>
    <col min="2101" max="2107" width="14.85546875" style="46" customWidth="1"/>
    <col min="2108" max="2108" width="11.7109375" style="46" bestFit="1" customWidth="1"/>
    <col min="2109" max="2115" width="14.85546875" style="46" customWidth="1"/>
    <col min="2116" max="2116" width="11.7109375" style="46" bestFit="1" customWidth="1"/>
    <col min="2117" max="2123" width="14.85546875" style="46" customWidth="1"/>
    <col min="2124" max="2124" width="11.7109375" style="46" bestFit="1" customWidth="1"/>
    <col min="2125" max="2131" width="14.85546875" style="46" customWidth="1"/>
    <col min="2132" max="2132" width="11.7109375" style="46" bestFit="1" customWidth="1"/>
    <col min="2133" max="2139" width="14.85546875" style="46" customWidth="1"/>
    <col min="2140" max="2140" width="11.7109375" style="46" bestFit="1" customWidth="1"/>
    <col min="2141" max="2147" width="14.85546875" style="46" customWidth="1"/>
    <col min="2148" max="2148" width="11.7109375" style="46" bestFit="1" customWidth="1"/>
    <col min="2149" max="2155" width="14.85546875" style="46" customWidth="1"/>
    <col min="2156" max="2156" width="11.7109375" style="46" bestFit="1" customWidth="1"/>
    <col min="2157" max="2163" width="14.85546875" style="46" customWidth="1"/>
    <col min="2164" max="2164" width="11.7109375" style="46" bestFit="1" customWidth="1"/>
    <col min="2165" max="2171" width="14.85546875" style="46" customWidth="1"/>
    <col min="2172" max="2172" width="11.7109375" style="46" bestFit="1" customWidth="1"/>
    <col min="2173" max="2179" width="14.85546875" style="46" customWidth="1"/>
    <col min="2180" max="2180" width="11.7109375" style="46" bestFit="1" customWidth="1"/>
    <col min="2181" max="2187" width="14.85546875" style="46" customWidth="1"/>
    <col min="2188" max="2188" width="11.7109375" style="46" bestFit="1" customWidth="1"/>
    <col min="2189" max="2195" width="14.85546875" style="46" customWidth="1"/>
    <col min="2196" max="2196" width="11.7109375" style="46" bestFit="1" customWidth="1"/>
    <col min="2197" max="2203" width="14.85546875" style="46" customWidth="1"/>
    <col min="2204" max="2204" width="11.7109375" style="46" bestFit="1" customWidth="1"/>
    <col min="2205" max="2211" width="14.85546875" style="46" customWidth="1"/>
    <col min="2212" max="2212" width="11.7109375" style="46" bestFit="1" customWidth="1"/>
    <col min="2213" max="2219" width="14.85546875" style="46" customWidth="1"/>
    <col min="2220" max="2220" width="11.7109375" style="46" bestFit="1" customWidth="1"/>
    <col min="2221" max="2227" width="14.85546875" style="46" customWidth="1"/>
    <col min="2228" max="2228" width="11.7109375" style="46" bestFit="1" customWidth="1"/>
    <col min="2229" max="2235" width="14.85546875" style="46" customWidth="1"/>
    <col min="2236" max="2236" width="11.7109375" style="46" bestFit="1" customWidth="1"/>
    <col min="2237" max="2243" width="14.85546875" style="46" customWidth="1"/>
    <col min="2244" max="2244" width="11.7109375" style="46" bestFit="1" customWidth="1"/>
    <col min="2245" max="2276" width="11.42578125" style="46"/>
    <col min="2277" max="2356" width="13.42578125" style="46" customWidth="1"/>
    <col min="2357" max="16384" width="11.42578125" style="46"/>
  </cols>
  <sheetData>
    <row r="1" spans="1:2356" x14ac:dyDescent="0.2">
      <c r="AYF1" s="46" t="s">
        <v>287</v>
      </c>
    </row>
    <row r="2" spans="1:2356" ht="15" customHeight="1" x14ac:dyDescent="0.2">
      <c r="B2" s="170" t="s">
        <v>93</v>
      </c>
      <c r="C2" s="167" t="s">
        <v>102</v>
      </c>
      <c r="D2" s="168"/>
      <c r="E2" s="168"/>
      <c r="F2" s="168"/>
      <c r="G2" s="168"/>
      <c r="H2" s="168"/>
      <c r="I2" s="169"/>
      <c r="J2" s="167" t="s">
        <v>108</v>
      </c>
      <c r="K2" s="168"/>
      <c r="L2" s="168"/>
      <c r="M2" s="168"/>
      <c r="N2" s="168"/>
      <c r="O2" s="169"/>
      <c r="P2" s="167" t="s">
        <v>107</v>
      </c>
      <c r="Q2" s="168"/>
      <c r="R2" s="168"/>
      <c r="S2" s="168"/>
      <c r="T2" s="168"/>
      <c r="U2" s="169"/>
      <c r="V2" s="167" t="s">
        <v>111</v>
      </c>
      <c r="W2" s="168"/>
      <c r="X2" s="168"/>
      <c r="Y2" s="168"/>
      <c r="Z2" s="168"/>
      <c r="AA2" s="168"/>
      <c r="AB2" s="169"/>
      <c r="AC2" s="167" t="s">
        <v>113</v>
      </c>
      <c r="AD2" s="168"/>
      <c r="AE2" s="168"/>
      <c r="AF2" s="168"/>
      <c r="AG2" s="168"/>
      <c r="AH2" s="168"/>
      <c r="AI2" s="169"/>
      <c r="AJ2" s="167" t="s">
        <v>115</v>
      </c>
      <c r="AK2" s="168"/>
      <c r="AL2" s="168"/>
      <c r="AM2" s="168"/>
      <c r="AN2" s="168"/>
      <c r="AO2" s="168"/>
      <c r="AP2" s="169"/>
      <c r="AQ2" s="167" t="s">
        <v>116</v>
      </c>
      <c r="AR2" s="168"/>
      <c r="AS2" s="168"/>
      <c r="AT2" s="168"/>
      <c r="AU2" s="168"/>
      <c r="AV2" s="168"/>
      <c r="AW2" s="169"/>
      <c r="AX2" s="167" t="s">
        <v>117</v>
      </c>
      <c r="AY2" s="168"/>
      <c r="AZ2" s="168"/>
      <c r="BA2" s="168"/>
      <c r="BB2" s="168"/>
      <c r="BC2" s="168"/>
      <c r="BD2" s="169"/>
      <c r="BE2" s="167" t="s">
        <v>118</v>
      </c>
      <c r="BF2" s="168"/>
      <c r="BG2" s="168"/>
      <c r="BH2" s="168"/>
      <c r="BI2" s="168"/>
      <c r="BJ2" s="168"/>
      <c r="BK2" s="169"/>
      <c r="BL2" s="167" t="s">
        <v>119</v>
      </c>
      <c r="BM2" s="168"/>
      <c r="BN2" s="168"/>
      <c r="BO2" s="168"/>
      <c r="BP2" s="168"/>
      <c r="BQ2" s="168"/>
      <c r="BR2" s="169"/>
      <c r="BS2" s="167" t="s">
        <v>120</v>
      </c>
      <c r="BT2" s="168"/>
      <c r="BU2" s="168"/>
      <c r="BV2" s="168"/>
      <c r="BW2" s="168"/>
      <c r="BX2" s="168"/>
      <c r="BY2" s="169"/>
      <c r="BZ2" s="167" t="s">
        <v>122</v>
      </c>
      <c r="CA2" s="168"/>
      <c r="CB2" s="168"/>
      <c r="CC2" s="168"/>
      <c r="CD2" s="168"/>
      <c r="CE2" s="168"/>
      <c r="CF2" s="169"/>
      <c r="CG2" s="167" t="s">
        <v>121</v>
      </c>
      <c r="CH2" s="168"/>
      <c r="CI2" s="168"/>
      <c r="CJ2" s="168"/>
      <c r="CK2" s="168"/>
      <c r="CL2" s="168"/>
      <c r="CM2" s="169"/>
      <c r="CN2" s="167" t="s">
        <v>123</v>
      </c>
      <c r="CO2" s="168"/>
      <c r="CP2" s="168"/>
      <c r="CQ2" s="168"/>
      <c r="CR2" s="168"/>
      <c r="CS2" s="168"/>
      <c r="CT2" s="169"/>
      <c r="CU2" s="167" t="s">
        <v>124</v>
      </c>
      <c r="CV2" s="168"/>
      <c r="CW2" s="168"/>
      <c r="CX2" s="168"/>
      <c r="CY2" s="168"/>
      <c r="CZ2" s="168"/>
      <c r="DA2" s="169"/>
      <c r="DB2" s="167" t="s">
        <v>125</v>
      </c>
      <c r="DC2" s="168"/>
      <c r="DD2" s="168"/>
      <c r="DE2" s="168"/>
      <c r="DF2" s="168"/>
      <c r="DG2" s="168"/>
      <c r="DH2" s="169"/>
      <c r="DI2" s="167" t="s">
        <v>126</v>
      </c>
      <c r="DJ2" s="168"/>
      <c r="DK2" s="168"/>
      <c r="DL2" s="168"/>
      <c r="DM2" s="168"/>
      <c r="DN2" s="168"/>
      <c r="DO2" s="169"/>
      <c r="DP2" s="167" t="s">
        <v>127</v>
      </c>
      <c r="DQ2" s="168"/>
      <c r="DR2" s="168"/>
      <c r="DS2" s="168"/>
      <c r="DT2" s="168"/>
      <c r="DU2" s="168"/>
      <c r="DV2" s="169"/>
      <c r="DW2" s="167" t="s">
        <v>128</v>
      </c>
      <c r="DX2" s="168"/>
      <c r="DY2" s="168"/>
      <c r="DZ2" s="168"/>
      <c r="EA2" s="168"/>
      <c r="EB2" s="168"/>
      <c r="EC2" s="169"/>
      <c r="ED2" s="167" t="s">
        <v>129</v>
      </c>
      <c r="EE2" s="168"/>
      <c r="EF2" s="168"/>
      <c r="EG2" s="168"/>
      <c r="EH2" s="168"/>
      <c r="EI2" s="168"/>
      <c r="EJ2" s="169"/>
      <c r="EK2" s="167" t="s">
        <v>130</v>
      </c>
      <c r="EL2" s="168"/>
      <c r="EM2" s="168"/>
      <c r="EN2" s="168"/>
      <c r="EO2" s="168"/>
      <c r="EP2" s="168"/>
      <c r="EQ2" s="169"/>
      <c r="ER2" s="167" t="s">
        <v>131</v>
      </c>
      <c r="ES2" s="168"/>
      <c r="ET2" s="168"/>
      <c r="EU2" s="168"/>
      <c r="EV2" s="168"/>
      <c r="EW2" s="168"/>
      <c r="EX2" s="169"/>
      <c r="EY2" s="167" t="s">
        <v>132</v>
      </c>
      <c r="EZ2" s="168"/>
      <c r="FA2" s="168"/>
      <c r="FB2" s="168"/>
      <c r="FC2" s="168"/>
      <c r="FD2" s="168"/>
      <c r="FE2" s="169"/>
      <c r="FF2" s="167" t="s">
        <v>134</v>
      </c>
      <c r="FG2" s="168"/>
      <c r="FH2" s="168"/>
      <c r="FI2" s="168"/>
      <c r="FJ2" s="168"/>
      <c r="FK2" s="168"/>
      <c r="FL2" s="169"/>
      <c r="FM2" s="63" t="s">
        <v>142</v>
      </c>
      <c r="FN2" s="167" t="s">
        <v>143</v>
      </c>
      <c r="FO2" s="168"/>
      <c r="FP2" s="168"/>
      <c r="FQ2" s="168"/>
      <c r="FR2" s="168"/>
      <c r="FS2" s="168"/>
      <c r="FT2" s="168"/>
      <c r="FU2" s="169"/>
      <c r="FV2" s="167" t="s">
        <v>137</v>
      </c>
      <c r="FW2" s="168"/>
      <c r="FX2" s="168"/>
      <c r="FY2" s="168"/>
      <c r="FZ2" s="168"/>
      <c r="GA2" s="168"/>
      <c r="GB2" s="168"/>
      <c r="GC2" s="169"/>
      <c r="GD2" s="167" t="s">
        <v>138</v>
      </c>
      <c r="GE2" s="168"/>
      <c r="GF2" s="168"/>
      <c r="GG2" s="168"/>
      <c r="GH2" s="168"/>
      <c r="GI2" s="168"/>
      <c r="GJ2" s="168"/>
      <c r="GK2" s="169"/>
      <c r="GL2" s="167" t="s">
        <v>139</v>
      </c>
      <c r="GM2" s="168"/>
      <c r="GN2" s="168"/>
      <c r="GO2" s="168"/>
      <c r="GP2" s="168"/>
      <c r="GQ2" s="168"/>
      <c r="GR2" s="168"/>
      <c r="GS2" s="169"/>
      <c r="GT2" s="167" t="s">
        <v>140</v>
      </c>
      <c r="GU2" s="168"/>
      <c r="GV2" s="168"/>
      <c r="GW2" s="168"/>
      <c r="GX2" s="168"/>
      <c r="GY2" s="168"/>
      <c r="GZ2" s="168"/>
      <c r="HA2" s="169"/>
      <c r="HB2" s="167" t="s">
        <v>141</v>
      </c>
      <c r="HC2" s="168"/>
      <c r="HD2" s="168"/>
      <c r="HE2" s="168"/>
      <c r="HF2" s="168"/>
      <c r="HG2" s="168"/>
      <c r="HH2" s="168"/>
      <c r="HI2" s="169"/>
      <c r="HJ2" s="167" t="s">
        <v>144</v>
      </c>
      <c r="HK2" s="168"/>
      <c r="HL2" s="168"/>
      <c r="HM2" s="168"/>
      <c r="HN2" s="168"/>
      <c r="HO2" s="168"/>
      <c r="HP2" s="168"/>
      <c r="HQ2" s="169"/>
      <c r="HR2" s="167" t="s">
        <v>145</v>
      </c>
      <c r="HS2" s="168"/>
      <c r="HT2" s="168"/>
      <c r="HU2" s="168"/>
      <c r="HV2" s="168"/>
      <c r="HW2" s="168"/>
      <c r="HX2" s="168"/>
      <c r="HY2" s="169"/>
      <c r="HZ2" s="167" t="s">
        <v>146</v>
      </c>
      <c r="IA2" s="168"/>
      <c r="IB2" s="168"/>
      <c r="IC2" s="168"/>
      <c r="ID2" s="168"/>
      <c r="IE2" s="168"/>
      <c r="IF2" s="168"/>
      <c r="IG2" s="169"/>
      <c r="IH2" s="167" t="s">
        <v>147</v>
      </c>
      <c r="II2" s="168"/>
      <c r="IJ2" s="168"/>
      <c r="IK2" s="168"/>
      <c r="IL2" s="168"/>
      <c r="IM2" s="168"/>
      <c r="IN2" s="168"/>
      <c r="IO2" s="169"/>
      <c r="IP2" s="167" t="s">
        <v>148</v>
      </c>
      <c r="IQ2" s="168"/>
      <c r="IR2" s="168"/>
      <c r="IS2" s="168"/>
      <c r="IT2" s="168"/>
      <c r="IU2" s="168"/>
      <c r="IV2" s="168"/>
      <c r="IW2" s="169"/>
      <c r="IX2" s="167" t="s">
        <v>149</v>
      </c>
      <c r="IY2" s="168"/>
      <c r="IZ2" s="168"/>
      <c r="JA2" s="168"/>
      <c r="JB2" s="168"/>
      <c r="JC2" s="168"/>
      <c r="JD2" s="168"/>
      <c r="JE2" s="169"/>
      <c r="JF2" s="167" t="s">
        <v>150</v>
      </c>
      <c r="JG2" s="168"/>
      <c r="JH2" s="168"/>
      <c r="JI2" s="168"/>
      <c r="JJ2" s="168"/>
      <c r="JK2" s="168"/>
      <c r="JL2" s="168"/>
      <c r="JM2" s="169"/>
      <c r="JN2" s="167" t="s">
        <v>151</v>
      </c>
      <c r="JO2" s="168"/>
      <c r="JP2" s="168"/>
      <c r="JQ2" s="168"/>
      <c r="JR2" s="168"/>
      <c r="JS2" s="168"/>
      <c r="JT2" s="168"/>
      <c r="JU2" s="169"/>
      <c r="JV2" s="167" t="s">
        <v>152</v>
      </c>
      <c r="JW2" s="168"/>
      <c r="JX2" s="168"/>
      <c r="JY2" s="168"/>
      <c r="JZ2" s="168"/>
      <c r="KA2" s="168"/>
      <c r="KB2" s="168"/>
      <c r="KC2" s="169"/>
      <c r="KD2" s="167" t="s">
        <v>154</v>
      </c>
      <c r="KE2" s="168"/>
      <c r="KF2" s="168"/>
      <c r="KG2" s="168"/>
      <c r="KH2" s="168"/>
      <c r="KI2" s="168"/>
      <c r="KJ2" s="168"/>
      <c r="KK2" s="169"/>
      <c r="KL2" s="167" t="s">
        <v>153</v>
      </c>
      <c r="KM2" s="168"/>
      <c r="KN2" s="168"/>
      <c r="KO2" s="168"/>
      <c r="KP2" s="168"/>
      <c r="KQ2" s="168"/>
      <c r="KR2" s="168"/>
      <c r="KS2" s="169"/>
      <c r="KT2" s="167" t="s">
        <v>155</v>
      </c>
      <c r="KU2" s="168"/>
      <c r="KV2" s="168"/>
      <c r="KW2" s="168"/>
      <c r="KX2" s="168"/>
      <c r="KY2" s="168"/>
      <c r="KZ2" s="168"/>
      <c r="LA2" s="169"/>
      <c r="LB2" s="167" t="s">
        <v>156</v>
      </c>
      <c r="LC2" s="168"/>
      <c r="LD2" s="168"/>
      <c r="LE2" s="168"/>
      <c r="LF2" s="168"/>
      <c r="LG2" s="168"/>
      <c r="LH2" s="168"/>
      <c r="LI2" s="169"/>
      <c r="LJ2" s="167" t="s">
        <v>157</v>
      </c>
      <c r="LK2" s="168"/>
      <c r="LL2" s="168"/>
      <c r="LM2" s="168"/>
      <c r="LN2" s="168"/>
      <c r="LO2" s="168"/>
      <c r="LP2" s="168"/>
      <c r="LQ2" s="169"/>
      <c r="LR2" s="167" t="s">
        <v>158</v>
      </c>
      <c r="LS2" s="168"/>
      <c r="LT2" s="168"/>
      <c r="LU2" s="168"/>
      <c r="LV2" s="168"/>
      <c r="LW2" s="168"/>
      <c r="LX2" s="168"/>
      <c r="LY2" s="169"/>
      <c r="LZ2" s="167" t="s">
        <v>159</v>
      </c>
      <c r="MA2" s="168"/>
      <c r="MB2" s="168"/>
      <c r="MC2" s="168"/>
      <c r="MD2" s="168"/>
      <c r="ME2" s="168"/>
      <c r="MF2" s="168"/>
      <c r="MG2" s="169"/>
      <c r="MH2" s="167" t="s">
        <v>160</v>
      </c>
      <c r="MI2" s="168"/>
      <c r="MJ2" s="168"/>
      <c r="MK2" s="168"/>
      <c r="ML2" s="168"/>
      <c r="MM2" s="168"/>
      <c r="MN2" s="168"/>
      <c r="MO2" s="169"/>
      <c r="MP2" s="167" t="s">
        <v>161</v>
      </c>
      <c r="MQ2" s="168"/>
      <c r="MR2" s="168"/>
      <c r="MS2" s="168"/>
      <c r="MT2" s="168"/>
      <c r="MU2" s="168"/>
      <c r="MV2" s="168"/>
      <c r="MW2" s="169"/>
      <c r="MX2" s="167" t="s">
        <v>162</v>
      </c>
      <c r="MY2" s="168"/>
      <c r="MZ2" s="168"/>
      <c r="NA2" s="168"/>
      <c r="NB2" s="168"/>
      <c r="NC2" s="168"/>
      <c r="ND2" s="168"/>
      <c r="NE2" s="169"/>
      <c r="NF2" s="167" t="s">
        <v>163</v>
      </c>
      <c r="NG2" s="168"/>
      <c r="NH2" s="168"/>
      <c r="NI2" s="168"/>
      <c r="NJ2" s="168"/>
      <c r="NK2" s="168"/>
      <c r="NL2" s="168"/>
      <c r="NM2" s="169"/>
      <c r="NN2" s="167" t="s">
        <v>164</v>
      </c>
      <c r="NO2" s="168"/>
      <c r="NP2" s="168"/>
      <c r="NQ2" s="168"/>
      <c r="NR2" s="168"/>
      <c r="NS2" s="168"/>
      <c r="NT2" s="168"/>
      <c r="NU2" s="169"/>
      <c r="NV2" s="167" t="s">
        <v>165</v>
      </c>
      <c r="NW2" s="168"/>
      <c r="NX2" s="168"/>
      <c r="NY2" s="168"/>
      <c r="NZ2" s="168"/>
      <c r="OA2" s="168"/>
      <c r="OB2" s="168"/>
      <c r="OC2" s="169"/>
      <c r="OD2" s="167" t="s">
        <v>166</v>
      </c>
      <c r="OE2" s="168"/>
      <c r="OF2" s="168"/>
      <c r="OG2" s="168"/>
      <c r="OH2" s="168"/>
      <c r="OI2" s="168"/>
      <c r="OJ2" s="168"/>
      <c r="OK2" s="169"/>
      <c r="OL2" s="167" t="s">
        <v>167</v>
      </c>
      <c r="OM2" s="168"/>
      <c r="ON2" s="168"/>
      <c r="OO2" s="168"/>
      <c r="OP2" s="168"/>
      <c r="OQ2" s="168"/>
      <c r="OR2" s="168"/>
      <c r="OS2" s="169"/>
      <c r="OT2" s="167" t="s">
        <v>168</v>
      </c>
      <c r="OU2" s="168"/>
      <c r="OV2" s="168"/>
      <c r="OW2" s="168"/>
      <c r="OX2" s="168"/>
      <c r="OY2" s="168"/>
      <c r="OZ2" s="168"/>
      <c r="PA2" s="169"/>
      <c r="PB2" s="167" t="s">
        <v>169</v>
      </c>
      <c r="PC2" s="168"/>
      <c r="PD2" s="168"/>
      <c r="PE2" s="168"/>
      <c r="PF2" s="168"/>
      <c r="PG2" s="168"/>
      <c r="PH2" s="168"/>
      <c r="PI2" s="169"/>
      <c r="PJ2" s="167" t="s">
        <v>170</v>
      </c>
      <c r="PK2" s="168"/>
      <c r="PL2" s="168"/>
      <c r="PM2" s="168"/>
      <c r="PN2" s="168"/>
      <c r="PO2" s="168"/>
      <c r="PP2" s="168"/>
      <c r="PQ2" s="169"/>
      <c r="PR2" s="167" t="s">
        <v>171</v>
      </c>
      <c r="PS2" s="168"/>
      <c r="PT2" s="168"/>
      <c r="PU2" s="168"/>
      <c r="PV2" s="168"/>
      <c r="PW2" s="168"/>
      <c r="PX2" s="168"/>
      <c r="PY2" s="169"/>
      <c r="PZ2" s="167" t="s">
        <v>172</v>
      </c>
      <c r="QA2" s="168"/>
      <c r="QB2" s="168"/>
      <c r="QC2" s="168"/>
      <c r="QD2" s="168"/>
      <c r="QE2" s="168"/>
      <c r="QF2" s="168"/>
      <c r="QG2" s="169"/>
      <c r="QH2" s="167" t="s">
        <v>173</v>
      </c>
      <c r="QI2" s="168"/>
      <c r="QJ2" s="168"/>
      <c r="QK2" s="168"/>
      <c r="QL2" s="168"/>
      <c r="QM2" s="168"/>
      <c r="QN2" s="168"/>
      <c r="QO2" s="169"/>
      <c r="QP2" s="167" t="s">
        <v>174</v>
      </c>
      <c r="QQ2" s="168"/>
      <c r="QR2" s="168"/>
      <c r="QS2" s="168"/>
      <c r="QT2" s="168"/>
      <c r="QU2" s="168"/>
      <c r="QV2" s="168"/>
      <c r="QW2" s="169"/>
      <c r="QX2" s="167" t="s">
        <v>175</v>
      </c>
      <c r="QY2" s="168"/>
      <c r="QZ2" s="168"/>
      <c r="RA2" s="168"/>
      <c r="RB2" s="168"/>
      <c r="RC2" s="168"/>
      <c r="RD2" s="168"/>
      <c r="RE2" s="169"/>
      <c r="RF2" s="167" t="s">
        <v>176</v>
      </c>
      <c r="RG2" s="168"/>
      <c r="RH2" s="168"/>
      <c r="RI2" s="168"/>
      <c r="RJ2" s="168"/>
      <c r="RK2" s="168"/>
      <c r="RL2" s="168"/>
      <c r="RM2" s="169"/>
      <c r="RN2" s="167" t="s">
        <v>177</v>
      </c>
      <c r="RO2" s="168"/>
      <c r="RP2" s="168"/>
      <c r="RQ2" s="168"/>
      <c r="RR2" s="168"/>
      <c r="RS2" s="168"/>
      <c r="RT2" s="168"/>
      <c r="RU2" s="169"/>
      <c r="RV2" s="167" t="s">
        <v>178</v>
      </c>
      <c r="RW2" s="168"/>
      <c r="RX2" s="168"/>
      <c r="RY2" s="168"/>
      <c r="RZ2" s="168"/>
      <c r="SA2" s="168"/>
      <c r="SB2" s="168"/>
      <c r="SC2" s="169"/>
      <c r="SD2" s="167" t="s">
        <v>179</v>
      </c>
      <c r="SE2" s="168"/>
      <c r="SF2" s="168"/>
      <c r="SG2" s="168"/>
      <c r="SH2" s="168"/>
      <c r="SI2" s="168"/>
      <c r="SJ2" s="168"/>
      <c r="SK2" s="169"/>
      <c r="SL2" s="167" t="s">
        <v>180</v>
      </c>
      <c r="SM2" s="168"/>
      <c r="SN2" s="168"/>
      <c r="SO2" s="168"/>
      <c r="SP2" s="168"/>
      <c r="SQ2" s="168"/>
      <c r="SR2" s="168"/>
      <c r="SS2" s="169"/>
      <c r="ST2" s="167" t="s">
        <v>181</v>
      </c>
      <c r="SU2" s="168"/>
      <c r="SV2" s="168"/>
      <c r="SW2" s="168"/>
      <c r="SX2" s="168"/>
      <c r="SY2" s="168"/>
      <c r="SZ2" s="168"/>
      <c r="TA2" s="169"/>
      <c r="TB2" s="167" t="s">
        <v>182</v>
      </c>
      <c r="TC2" s="168"/>
      <c r="TD2" s="168"/>
      <c r="TE2" s="168"/>
      <c r="TF2" s="168"/>
      <c r="TG2" s="168"/>
      <c r="TH2" s="168"/>
      <c r="TI2" s="169"/>
      <c r="TJ2" s="167" t="s">
        <v>183</v>
      </c>
      <c r="TK2" s="168"/>
      <c r="TL2" s="168"/>
      <c r="TM2" s="168"/>
      <c r="TN2" s="168"/>
      <c r="TO2" s="168"/>
      <c r="TP2" s="168"/>
      <c r="TQ2" s="169"/>
      <c r="TR2" s="167" t="s">
        <v>184</v>
      </c>
      <c r="TS2" s="168"/>
      <c r="TT2" s="168"/>
      <c r="TU2" s="168"/>
      <c r="TV2" s="168"/>
      <c r="TW2" s="168"/>
      <c r="TX2" s="168"/>
      <c r="TY2" s="169"/>
      <c r="TZ2" s="167" t="s">
        <v>185</v>
      </c>
      <c r="UA2" s="168"/>
      <c r="UB2" s="168"/>
      <c r="UC2" s="168"/>
      <c r="UD2" s="168"/>
      <c r="UE2" s="168"/>
      <c r="UF2" s="168"/>
      <c r="UG2" s="169"/>
      <c r="UH2" s="167" t="s">
        <v>186</v>
      </c>
      <c r="UI2" s="168"/>
      <c r="UJ2" s="168"/>
      <c r="UK2" s="168"/>
      <c r="UL2" s="168"/>
      <c r="UM2" s="168"/>
      <c r="UN2" s="168"/>
      <c r="UO2" s="169"/>
      <c r="UP2" s="167" t="s">
        <v>187</v>
      </c>
      <c r="UQ2" s="168"/>
      <c r="UR2" s="168"/>
      <c r="US2" s="168"/>
      <c r="UT2" s="168"/>
      <c r="UU2" s="168"/>
      <c r="UV2" s="168"/>
      <c r="UW2" s="169"/>
      <c r="UX2" s="167" t="s">
        <v>188</v>
      </c>
      <c r="UY2" s="168"/>
      <c r="UZ2" s="168"/>
      <c r="VA2" s="168"/>
      <c r="VB2" s="168"/>
      <c r="VC2" s="168"/>
      <c r="VD2" s="168"/>
      <c r="VE2" s="169"/>
      <c r="VF2" s="167" t="s">
        <v>189</v>
      </c>
      <c r="VG2" s="168"/>
      <c r="VH2" s="168"/>
      <c r="VI2" s="168"/>
      <c r="VJ2" s="168"/>
      <c r="VK2" s="168"/>
      <c r="VL2" s="168"/>
      <c r="VM2" s="169"/>
      <c r="VN2" s="167" t="s">
        <v>190</v>
      </c>
      <c r="VO2" s="168"/>
      <c r="VP2" s="168"/>
      <c r="VQ2" s="168"/>
      <c r="VR2" s="168"/>
      <c r="VS2" s="168"/>
      <c r="VT2" s="168"/>
      <c r="VU2" s="169"/>
      <c r="VV2" s="167" t="s">
        <v>191</v>
      </c>
      <c r="VW2" s="168"/>
      <c r="VX2" s="168"/>
      <c r="VY2" s="168"/>
      <c r="VZ2" s="168"/>
      <c r="WA2" s="168"/>
      <c r="WB2" s="168"/>
      <c r="WC2" s="169"/>
      <c r="WD2" s="167" t="s">
        <v>192</v>
      </c>
      <c r="WE2" s="168"/>
      <c r="WF2" s="168"/>
      <c r="WG2" s="168"/>
      <c r="WH2" s="168"/>
      <c r="WI2" s="168"/>
      <c r="WJ2" s="168"/>
      <c r="WK2" s="169"/>
      <c r="WL2" s="167" t="s">
        <v>193</v>
      </c>
      <c r="WM2" s="168"/>
      <c r="WN2" s="168"/>
      <c r="WO2" s="168"/>
      <c r="WP2" s="168"/>
      <c r="WQ2" s="168"/>
      <c r="WR2" s="168"/>
      <c r="WS2" s="169"/>
      <c r="WT2" s="167" t="s">
        <v>195</v>
      </c>
      <c r="WU2" s="168"/>
      <c r="WV2" s="168"/>
      <c r="WW2" s="168"/>
      <c r="WX2" s="168"/>
      <c r="WY2" s="168"/>
      <c r="WZ2" s="168"/>
      <c r="XA2" s="169"/>
      <c r="XB2" s="167" t="s">
        <v>194</v>
      </c>
      <c r="XC2" s="168"/>
      <c r="XD2" s="168"/>
      <c r="XE2" s="168"/>
      <c r="XF2" s="168"/>
      <c r="XG2" s="168"/>
      <c r="XH2" s="168"/>
      <c r="XI2" s="169"/>
      <c r="XJ2" s="167" t="s">
        <v>196</v>
      </c>
      <c r="XK2" s="168"/>
      <c r="XL2" s="168"/>
      <c r="XM2" s="168"/>
      <c r="XN2" s="168"/>
      <c r="XO2" s="168"/>
      <c r="XP2" s="168"/>
      <c r="XQ2" s="169"/>
      <c r="XR2" s="167" t="s">
        <v>197</v>
      </c>
      <c r="XS2" s="168"/>
      <c r="XT2" s="168"/>
      <c r="XU2" s="168"/>
      <c r="XV2" s="168"/>
      <c r="XW2" s="168"/>
      <c r="XX2" s="168"/>
      <c r="XY2" s="169"/>
      <c r="XZ2" s="167" t="s">
        <v>198</v>
      </c>
      <c r="YA2" s="168"/>
      <c r="YB2" s="168"/>
      <c r="YC2" s="168"/>
      <c r="YD2" s="168"/>
      <c r="YE2" s="168"/>
      <c r="YF2" s="168"/>
      <c r="YG2" s="169"/>
      <c r="YH2" s="167" t="s">
        <v>199</v>
      </c>
      <c r="YI2" s="168"/>
      <c r="YJ2" s="168"/>
      <c r="YK2" s="168"/>
      <c r="YL2" s="168"/>
      <c r="YM2" s="168"/>
      <c r="YN2" s="168"/>
      <c r="YO2" s="169"/>
      <c r="YP2" s="167" t="s">
        <v>200</v>
      </c>
      <c r="YQ2" s="168"/>
      <c r="YR2" s="168"/>
      <c r="YS2" s="168"/>
      <c r="YT2" s="168"/>
      <c r="YU2" s="168"/>
      <c r="YV2" s="168"/>
      <c r="YW2" s="169"/>
      <c r="YX2" s="167" t="s">
        <v>201</v>
      </c>
      <c r="YY2" s="168"/>
      <c r="YZ2" s="168"/>
      <c r="ZA2" s="168"/>
      <c r="ZB2" s="168"/>
      <c r="ZC2" s="168"/>
      <c r="ZD2" s="168"/>
      <c r="ZE2" s="169"/>
      <c r="ZF2" s="167" t="s">
        <v>202</v>
      </c>
      <c r="ZG2" s="168"/>
      <c r="ZH2" s="168"/>
      <c r="ZI2" s="168"/>
      <c r="ZJ2" s="168"/>
      <c r="ZK2" s="168"/>
      <c r="ZL2" s="168"/>
      <c r="ZM2" s="169"/>
      <c r="ZN2" s="167" t="s">
        <v>203</v>
      </c>
      <c r="ZO2" s="168"/>
      <c r="ZP2" s="168"/>
      <c r="ZQ2" s="168"/>
      <c r="ZR2" s="168"/>
      <c r="ZS2" s="168"/>
      <c r="ZT2" s="168"/>
      <c r="ZU2" s="169"/>
      <c r="ZV2" s="167" t="s">
        <v>204</v>
      </c>
      <c r="ZW2" s="168"/>
      <c r="ZX2" s="168"/>
      <c r="ZY2" s="168"/>
      <c r="ZZ2" s="168"/>
      <c r="AAA2" s="168"/>
      <c r="AAB2" s="168"/>
      <c r="AAC2" s="169"/>
      <c r="AAD2" s="167" t="s">
        <v>205</v>
      </c>
      <c r="AAE2" s="168"/>
      <c r="AAF2" s="168"/>
      <c r="AAG2" s="168"/>
      <c r="AAH2" s="168"/>
      <c r="AAI2" s="168"/>
      <c r="AAJ2" s="168"/>
      <c r="AAK2" s="169"/>
      <c r="AAL2" s="167" t="s">
        <v>206</v>
      </c>
      <c r="AAM2" s="168"/>
      <c r="AAN2" s="168"/>
      <c r="AAO2" s="168"/>
      <c r="AAP2" s="168"/>
      <c r="AAQ2" s="168"/>
      <c r="AAR2" s="168"/>
      <c r="AAS2" s="169"/>
      <c r="AAT2" s="167" t="s">
        <v>207</v>
      </c>
      <c r="AAU2" s="168"/>
      <c r="AAV2" s="168"/>
      <c r="AAW2" s="168"/>
      <c r="AAX2" s="168"/>
      <c r="AAY2" s="168"/>
      <c r="AAZ2" s="168"/>
      <c r="ABA2" s="169"/>
      <c r="ABB2" s="167" t="s">
        <v>208</v>
      </c>
      <c r="ABC2" s="168"/>
      <c r="ABD2" s="168"/>
      <c r="ABE2" s="168"/>
      <c r="ABF2" s="168"/>
      <c r="ABG2" s="168"/>
      <c r="ABH2" s="168"/>
      <c r="ABI2" s="169"/>
      <c r="ABJ2" s="167" t="s">
        <v>209</v>
      </c>
      <c r="ABK2" s="168"/>
      <c r="ABL2" s="168"/>
      <c r="ABM2" s="168"/>
      <c r="ABN2" s="168"/>
      <c r="ABO2" s="168"/>
      <c r="ABP2" s="168"/>
      <c r="ABQ2" s="169"/>
      <c r="ABR2" s="167" t="s">
        <v>210</v>
      </c>
      <c r="ABS2" s="168"/>
      <c r="ABT2" s="168"/>
      <c r="ABU2" s="168"/>
      <c r="ABV2" s="168"/>
      <c r="ABW2" s="168"/>
      <c r="ABX2" s="168"/>
      <c r="ABY2" s="169"/>
      <c r="ABZ2" s="167" t="s">
        <v>211</v>
      </c>
      <c r="ACA2" s="168"/>
      <c r="ACB2" s="168"/>
      <c r="ACC2" s="168"/>
      <c r="ACD2" s="168"/>
      <c r="ACE2" s="168"/>
      <c r="ACF2" s="168"/>
      <c r="ACG2" s="169"/>
      <c r="ACH2" s="167" t="s">
        <v>212</v>
      </c>
      <c r="ACI2" s="168"/>
      <c r="ACJ2" s="168"/>
      <c r="ACK2" s="168"/>
      <c r="ACL2" s="168"/>
      <c r="ACM2" s="168"/>
      <c r="ACN2" s="168"/>
      <c r="ACO2" s="169"/>
      <c r="ACP2" s="167" t="s">
        <v>213</v>
      </c>
      <c r="ACQ2" s="168"/>
      <c r="ACR2" s="168"/>
      <c r="ACS2" s="168"/>
      <c r="ACT2" s="168"/>
      <c r="ACU2" s="168"/>
      <c r="ACV2" s="168"/>
      <c r="ACW2" s="169"/>
      <c r="ACX2" s="167" t="s">
        <v>214</v>
      </c>
      <c r="ACY2" s="168"/>
      <c r="ACZ2" s="168"/>
      <c r="ADA2" s="168"/>
      <c r="ADB2" s="168"/>
      <c r="ADC2" s="168"/>
      <c r="ADD2" s="168"/>
      <c r="ADE2" s="169"/>
      <c r="ADF2" s="167" t="s">
        <v>215</v>
      </c>
      <c r="ADG2" s="168"/>
      <c r="ADH2" s="168"/>
      <c r="ADI2" s="168"/>
      <c r="ADJ2" s="168"/>
      <c r="ADK2" s="168"/>
      <c r="ADL2" s="168"/>
      <c r="ADM2" s="169"/>
      <c r="ADN2" s="167" t="s">
        <v>216</v>
      </c>
      <c r="ADO2" s="168"/>
      <c r="ADP2" s="168"/>
      <c r="ADQ2" s="168"/>
      <c r="ADR2" s="168"/>
      <c r="ADS2" s="168"/>
      <c r="ADT2" s="168"/>
      <c r="ADU2" s="169"/>
      <c r="ADV2" s="167" t="s">
        <v>217</v>
      </c>
      <c r="ADW2" s="168"/>
      <c r="ADX2" s="168"/>
      <c r="ADY2" s="168"/>
      <c r="ADZ2" s="168"/>
      <c r="AEA2" s="168"/>
      <c r="AEB2" s="168"/>
      <c r="AEC2" s="169"/>
      <c r="AED2" s="167" t="s">
        <v>218</v>
      </c>
      <c r="AEE2" s="168"/>
      <c r="AEF2" s="168"/>
      <c r="AEG2" s="168"/>
      <c r="AEH2" s="168"/>
      <c r="AEI2" s="168"/>
      <c r="AEJ2" s="168"/>
      <c r="AEK2" s="169"/>
      <c r="AEL2" s="167" t="s">
        <v>219</v>
      </c>
      <c r="AEM2" s="168"/>
      <c r="AEN2" s="168"/>
      <c r="AEO2" s="168"/>
      <c r="AEP2" s="168"/>
      <c r="AEQ2" s="168"/>
      <c r="AER2" s="168"/>
      <c r="AES2" s="169"/>
      <c r="AEU2" s="167" t="s">
        <v>220</v>
      </c>
      <c r="AEV2" s="168"/>
      <c r="AEW2" s="168"/>
      <c r="AEX2" s="168"/>
      <c r="AEY2" s="168"/>
      <c r="AEZ2" s="168"/>
      <c r="AFA2" s="168"/>
      <c r="AFB2" s="169"/>
      <c r="AFC2" s="167" t="s">
        <v>221</v>
      </c>
      <c r="AFD2" s="168"/>
      <c r="AFE2" s="168"/>
      <c r="AFF2" s="168"/>
      <c r="AFG2" s="168"/>
      <c r="AFH2" s="168"/>
      <c r="AFI2" s="168"/>
      <c r="AFJ2" s="169"/>
      <c r="AFK2" s="167" t="s">
        <v>222</v>
      </c>
      <c r="AFL2" s="168"/>
      <c r="AFM2" s="168"/>
      <c r="AFN2" s="168"/>
      <c r="AFO2" s="168"/>
      <c r="AFP2" s="168"/>
      <c r="AFQ2" s="168"/>
      <c r="AFR2" s="169"/>
      <c r="AFS2" s="167" t="s">
        <v>223</v>
      </c>
      <c r="AFT2" s="168"/>
      <c r="AFU2" s="168"/>
      <c r="AFV2" s="168"/>
      <c r="AFW2" s="168"/>
      <c r="AFX2" s="168"/>
      <c r="AFY2" s="168"/>
      <c r="AFZ2" s="169"/>
      <c r="AGA2" s="167" t="s">
        <v>224</v>
      </c>
      <c r="AGB2" s="168"/>
      <c r="AGC2" s="168"/>
      <c r="AGD2" s="168"/>
      <c r="AGE2" s="168"/>
      <c r="AGF2" s="168"/>
      <c r="AGG2" s="168"/>
      <c r="AGH2" s="169"/>
      <c r="AGI2" s="167" t="s">
        <v>225</v>
      </c>
      <c r="AGJ2" s="168"/>
      <c r="AGK2" s="168"/>
      <c r="AGL2" s="168"/>
      <c r="AGM2" s="168"/>
      <c r="AGN2" s="168"/>
      <c r="AGO2" s="168"/>
      <c r="AGP2" s="169"/>
      <c r="AGQ2" s="167" t="s">
        <v>226</v>
      </c>
      <c r="AGR2" s="168"/>
      <c r="AGS2" s="168"/>
      <c r="AGT2" s="168"/>
      <c r="AGU2" s="168"/>
      <c r="AGV2" s="168"/>
      <c r="AGW2" s="168"/>
      <c r="AGX2" s="168"/>
      <c r="AGY2" s="169"/>
      <c r="AGZ2" s="167" t="s">
        <v>228</v>
      </c>
      <c r="AHA2" s="168"/>
      <c r="AHB2" s="168"/>
      <c r="AHC2" s="168"/>
      <c r="AHD2" s="168"/>
      <c r="AHE2" s="168"/>
      <c r="AHF2" s="168"/>
      <c r="AHG2" s="169"/>
      <c r="AHH2" s="167" t="s">
        <v>229</v>
      </c>
      <c r="AHI2" s="168"/>
      <c r="AHJ2" s="168"/>
      <c r="AHK2" s="168"/>
      <c r="AHL2" s="168"/>
      <c r="AHM2" s="168"/>
      <c r="AHN2" s="168"/>
      <c r="AHO2" s="169"/>
      <c r="AHP2" s="167" t="s">
        <v>230</v>
      </c>
      <c r="AHQ2" s="168"/>
      <c r="AHR2" s="168"/>
      <c r="AHS2" s="168"/>
      <c r="AHT2" s="168"/>
      <c r="AHU2" s="168"/>
      <c r="AHV2" s="168"/>
      <c r="AHW2" s="169"/>
      <c r="AHX2" s="167" t="s">
        <v>231</v>
      </c>
      <c r="AHY2" s="168"/>
      <c r="AHZ2" s="168"/>
      <c r="AIA2" s="168"/>
      <c r="AIB2" s="168"/>
      <c r="AIC2" s="168"/>
      <c r="AID2" s="168"/>
      <c r="AIE2" s="169"/>
      <c r="AIF2" s="167" t="s">
        <v>232</v>
      </c>
      <c r="AIG2" s="168"/>
      <c r="AIH2" s="168"/>
      <c r="AII2" s="168"/>
      <c r="AIJ2" s="168"/>
      <c r="AIK2" s="168"/>
      <c r="AIL2" s="168"/>
      <c r="AIM2" s="169"/>
      <c r="AIN2" s="167" t="s">
        <v>233</v>
      </c>
      <c r="AIO2" s="168"/>
      <c r="AIP2" s="168"/>
      <c r="AIQ2" s="168"/>
      <c r="AIR2" s="168"/>
      <c r="AIS2" s="168"/>
      <c r="AIT2" s="168"/>
      <c r="AIU2" s="169"/>
      <c r="AIV2" s="167" t="s">
        <v>234</v>
      </c>
      <c r="AIW2" s="168"/>
      <c r="AIX2" s="168"/>
      <c r="AIY2" s="168"/>
      <c r="AIZ2" s="168"/>
      <c r="AJA2" s="168"/>
      <c r="AJB2" s="168"/>
      <c r="AJC2" s="169"/>
      <c r="AJD2" s="167" t="s">
        <v>235</v>
      </c>
      <c r="AJE2" s="168"/>
      <c r="AJF2" s="168"/>
      <c r="AJG2" s="168"/>
      <c r="AJH2" s="168"/>
      <c r="AJI2" s="168"/>
      <c r="AJJ2" s="168"/>
      <c r="AJK2" s="169"/>
      <c r="AJL2" s="167" t="s">
        <v>236</v>
      </c>
      <c r="AJM2" s="168"/>
      <c r="AJN2" s="168"/>
      <c r="AJO2" s="168"/>
      <c r="AJP2" s="168"/>
      <c r="AJQ2" s="168"/>
      <c r="AJR2" s="168"/>
      <c r="AJS2" s="169"/>
      <c r="AJT2" s="167" t="s">
        <v>237</v>
      </c>
      <c r="AJU2" s="168"/>
      <c r="AJV2" s="168"/>
      <c r="AJW2" s="168"/>
      <c r="AJX2" s="168"/>
      <c r="AJY2" s="168"/>
      <c r="AJZ2" s="168"/>
      <c r="AKA2" s="169"/>
      <c r="AKB2" s="167" t="s">
        <v>238</v>
      </c>
      <c r="AKC2" s="168"/>
      <c r="AKD2" s="168"/>
      <c r="AKE2" s="168"/>
      <c r="AKF2" s="168"/>
      <c r="AKG2" s="168"/>
      <c r="AKH2" s="168"/>
      <c r="AKI2" s="169"/>
      <c r="AKJ2" s="167" t="s">
        <v>239</v>
      </c>
      <c r="AKK2" s="168"/>
      <c r="AKL2" s="168"/>
      <c r="AKM2" s="168"/>
      <c r="AKN2" s="168"/>
      <c r="AKO2" s="168"/>
      <c r="AKP2" s="168"/>
      <c r="AKQ2" s="169"/>
      <c r="AKR2" s="167" t="s">
        <v>240</v>
      </c>
      <c r="AKS2" s="168"/>
      <c r="AKT2" s="168"/>
      <c r="AKU2" s="168"/>
      <c r="AKV2" s="168"/>
      <c r="AKW2" s="168"/>
      <c r="AKX2" s="168"/>
      <c r="AKY2" s="169"/>
      <c r="AKZ2" s="167" t="s">
        <v>241</v>
      </c>
      <c r="ALA2" s="168"/>
      <c r="ALB2" s="168"/>
      <c r="ALC2" s="168"/>
      <c r="ALD2" s="168"/>
      <c r="ALE2" s="168"/>
      <c r="ALF2" s="168"/>
      <c r="ALG2" s="169"/>
      <c r="ALH2" s="167" t="s">
        <v>242</v>
      </c>
      <c r="ALI2" s="168"/>
      <c r="ALJ2" s="168"/>
      <c r="ALK2" s="168"/>
      <c r="ALL2" s="168"/>
      <c r="ALM2" s="168"/>
      <c r="ALN2" s="168"/>
      <c r="ALO2" s="169"/>
      <c r="ALP2" s="167" t="s">
        <v>243</v>
      </c>
      <c r="ALQ2" s="168"/>
      <c r="ALR2" s="168"/>
      <c r="ALS2" s="168"/>
      <c r="ALT2" s="168"/>
      <c r="ALU2" s="168"/>
      <c r="ALV2" s="168"/>
      <c r="ALW2" s="169"/>
      <c r="ALX2" s="167" t="s">
        <v>244</v>
      </c>
      <c r="ALY2" s="168"/>
      <c r="ALZ2" s="168"/>
      <c r="AMA2" s="168"/>
      <c r="AMB2" s="168"/>
      <c r="AMC2" s="168"/>
      <c r="AMD2" s="168"/>
      <c r="AME2" s="169"/>
      <c r="AMF2" s="167" t="s">
        <v>245</v>
      </c>
      <c r="AMG2" s="168"/>
      <c r="AMH2" s="168"/>
      <c r="AMI2" s="168"/>
      <c r="AMJ2" s="168"/>
      <c r="AMK2" s="168"/>
      <c r="AML2" s="168"/>
      <c r="AMM2" s="169"/>
      <c r="AMN2" s="167" t="s">
        <v>246</v>
      </c>
      <c r="AMO2" s="168"/>
      <c r="AMP2" s="168"/>
      <c r="AMQ2" s="168"/>
      <c r="AMR2" s="168"/>
      <c r="AMS2" s="168"/>
      <c r="AMT2" s="168"/>
      <c r="AMU2" s="169"/>
      <c r="AMV2" s="167" t="s">
        <v>247</v>
      </c>
      <c r="AMW2" s="168"/>
      <c r="AMX2" s="168"/>
      <c r="AMY2" s="168"/>
      <c r="AMZ2" s="168"/>
      <c r="ANA2" s="168"/>
      <c r="ANB2" s="168"/>
      <c r="ANC2" s="169"/>
      <c r="AND2" s="167" t="s">
        <v>248</v>
      </c>
      <c r="ANE2" s="168"/>
      <c r="ANF2" s="168"/>
      <c r="ANG2" s="168"/>
      <c r="ANH2" s="168"/>
      <c r="ANI2" s="168"/>
      <c r="ANJ2" s="168"/>
      <c r="ANK2" s="169"/>
      <c r="ANL2" s="167" t="s">
        <v>249</v>
      </c>
      <c r="ANM2" s="168"/>
      <c r="ANN2" s="168"/>
      <c r="ANO2" s="168"/>
      <c r="ANP2" s="168"/>
      <c r="ANQ2" s="168"/>
      <c r="ANR2" s="168"/>
      <c r="ANS2" s="169"/>
      <c r="ANT2" s="167" t="s">
        <v>250</v>
      </c>
      <c r="ANU2" s="168"/>
      <c r="ANV2" s="168"/>
      <c r="ANW2" s="168"/>
      <c r="ANX2" s="168"/>
      <c r="ANY2" s="168"/>
      <c r="ANZ2" s="168"/>
      <c r="AOA2" s="169"/>
      <c r="AOB2" s="167" t="s">
        <v>251</v>
      </c>
      <c r="AOC2" s="168"/>
      <c r="AOD2" s="168"/>
      <c r="AOE2" s="168"/>
      <c r="AOF2" s="168"/>
      <c r="AOG2" s="168"/>
      <c r="AOH2" s="168"/>
      <c r="AOI2" s="169"/>
      <c r="AOJ2" s="167" t="s">
        <v>252</v>
      </c>
      <c r="AOK2" s="168"/>
      <c r="AOL2" s="168"/>
      <c r="AOM2" s="168"/>
      <c r="AON2" s="168"/>
      <c r="AOO2" s="168"/>
      <c r="AOP2" s="168"/>
      <c r="AOQ2" s="169"/>
      <c r="AOR2" s="167" t="s">
        <v>253</v>
      </c>
      <c r="AOS2" s="168"/>
      <c r="AOT2" s="168"/>
      <c r="AOU2" s="168"/>
      <c r="AOV2" s="168"/>
      <c r="AOW2" s="168"/>
      <c r="AOX2" s="168"/>
      <c r="AOY2" s="169"/>
      <c r="AOZ2" s="167" t="s">
        <v>254</v>
      </c>
      <c r="APA2" s="168"/>
      <c r="APB2" s="168"/>
      <c r="APC2" s="168"/>
      <c r="APD2" s="168"/>
      <c r="APE2" s="168"/>
      <c r="APF2" s="168"/>
      <c r="APG2" s="169"/>
      <c r="APH2" s="167" t="s">
        <v>255</v>
      </c>
      <c r="API2" s="168"/>
      <c r="APJ2" s="168"/>
      <c r="APK2" s="168"/>
      <c r="APL2" s="168"/>
      <c r="APM2" s="168"/>
      <c r="APN2" s="168"/>
      <c r="APO2" s="169"/>
      <c r="APP2" s="167" t="s">
        <v>256</v>
      </c>
      <c r="APQ2" s="168"/>
      <c r="APR2" s="168"/>
      <c r="APS2" s="168"/>
      <c r="APT2" s="168"/>
      <c r="APU2" s="168"/>
      <c r="APV2" s="168"/>
      <c r="APW2" s="169"/>
      <c r="APX2" s="167" t="s">
        <v>257</v>
      </c>
      <c r="APY2" s="168"/>
      <c r="APZ2" s="168"/>
      <c r="AQA2" s="168"/>
      <c r="AQB2" s="168"/>
      <c r="AQC2" s="168"/>
      <c r="AQD2" s="168"/>
      <c r="AQE2" s="169"/>
      <c r="AQF2" s="167" t="s">
        <v>258</v>
      </c>
      <c r="AQG2" s="168"/>
      <c r="AQH2" s="168"/>
      <c r="AQI2" s="168"/>
      <c r="AQJ2" s="168"/>
      <c r="AQK2" s="168"/>
      <c r="AQL2" s="168"/>
      <c r="AQM2" s="169"/>
      <c r="AQN2" s="167" t="s">
        <v>259</v>
      </c>
      <c r="AQO2" s="168"/>
      <c r="AQP2" s="168"/>
      <c r="AQQ2" s="168"/>
      <c r="AQR2" s="168"/>
      <c r="AQS2" s="168"/>
      <c r="AQT2" s="168"/>
      <c r="AQU2" s="169"/>
      <c r="AQV2" s="167" t="s">
        <v>260</v>
      </c>
      <c r="AQW2" s="168"/>
      <c r="AQX2" s="168"/>
      <c r="AQY2" s="168"/>
      <c r="AQZ2" s="168"/>
      <c r="ARA2" s="168"/>
      <c r="ARB2" s="168"/>
      <c r="ARC2" s="169"/>
      <c r="ARD2" s="167" t="s">
        <v>261</v>
      </c>
      <c r="ARE2" s="168"/>
      <c r="ARF2" s="168"/>
      <c r="ARG2" s="168"/>
      <c r="ARH2" s="168"/>
      <c r="ARI2" s="168"/>
      <c r="ARJ2" s="168"/>
      <c r="ARK2" s="169"/>
      <c r="ARL2" s="167" t="s">
        <v>262</v>
      </c>
      <c r="ARM2" s="168"/>
      <c r="ARN2" s="168"/>
      <c r="ARO2" s="168"/>
      <c r="ARP2" s="168"/>
      <c r="ARQ2" s="168"/>
      <c r="ARR2" s="168"/>
      <c r="ARS2" s="169"/>
      <c r="ART2" s="167" t="s">
        <v>263</v>
      </c>
      <c r="ARU2" s="168"/>
      <c r="ARV2" s="168"/>
      <c r="ARW2" s="168"/>
      <c r="ARX2" s="168"/>
      <c r="ARY2" s="168"/>
      <c r="ARZ2" s="168"/>
      <c r="ASA2" s="169"/>
      <c r="ASB2" s="167" t="s">
        <v>264</v>
      </c>
      <c r="ASC2" s="168"/>
      <c r="ASD2" s="168"/>
      <c r="ASE2" s="168"/>
      <c r="ASF2" s="168"/>
      <c r="ASG2" s="168"/>
      <c r="ASH2" s="168"/>
      <c r="ASI2" s="169"/>
      <c r="ASJ2" s="167" t="s">
        <v>265</v>
      </c>
      <c r="ASK2" s="168"/>
      <c r="ASL2" s="168"/>
      <c r="ASM2" s="168"/>
      <c r="ASN2" s="168"/>
      <c r="ASO2" s="168"/>
      <c r="ASP2" s="168"/>
      <c r="ASQ2" s="169"/>
      <c r="ASR2" s="167" t="s">
        <v>266</v>
      </c>
      <c r="ASS2" s="168"/>
      <c r="AST2" s="168"/>
      <c r="ASU2" s="168"/>
      <c r="ASV2" s="168"/>
      <c r="ASW2" s="168"/>
      <c r="ASX2" s="168"/>
      <c r="ASY2" s="169"/>
      <c r="ASZ2" s="167" t="s">
        <v>267</v>
      </c>
      <c r="ATA2" s="168"/>
      <c r="ATB2" s="168"/>
      <c r="ATC2" s="168"/>
      <c r="ATD2" s="168"/>
      <c r="ATE2" s="168"/>
      <c r="ATF2" s="168"/>
      <c r="ATG2" s="169"/>
      <c r="ATH2" s="167" t="s">
        <v>268</v>
      </c>
      <c r="ATI2" s="168"/>
      <c r="ATJ2" s="168"/>
      <c r="ATK2" s="168"/>
      <c r="ATL2" s="168"/>
      <c r="ATM2" s="168"/>
      <c r="ATN2" s="168"/>
      <c r="ATO2" s="169"/>
      <c r="ATP2" s="167" t="s">
        <v>269</v>
      </c>
      <c r="ATQ2" s="168"/>
      <c r="ATR2" s="168"/>
      <c r="ATS2" s="168"/>
      <c r="ATT2" s="168"/>
      <c r="ATU2" s="168"/>
      <c r="ATV2" s="168"/>
      <c r="ATW2" s="169"/>
      <c r="ATX2" s="167" t="s">
        <v>270</v>
      </c>
      <c r="ATY2" s="168"/>
      <c r="ATZ2" s="168"/>
      <c r="AUA2" s="168"/>
      <c r="AUB2" s="168"/>
      <c r="AUC2" s="168"/>
      <c r="AUD2" s="168"/>
      <c r="AUE2" s="169"/>
      <c r="AUF2" s="167" t="s">
        <v>271</v>
      </c>
      <c r="AUG2" s="168"/>
      <c r="AUH2" s="168"/>
      <c r="AUI2" s="168"/>
      <c r="AUJ2" s="168"/>
      <c r="AUK2" s="168"/>
      <c r="AUL2" s="168"/>
      <c r="AUM2" s="169"/>
      <c r="AUN2" s="167" t="s">
        <v>272</v>
      </c>
      <c r="AUO2" s="168"/>
      <c r="AUP2" s="168"/>
      <c r="AUQ2" s="168"/>
      <c r="AUR2" s="168"/>
      <c r="AUS2" s="168"/>
      <c r="AUT2" s="168"/>
      <c r="AUU2" s="169"/>
      <c r="AUV2" s="167" t="s">
        <v>273</v>
      </c>
      <c r="AUW2" s="168"/>
      <c r="AUX2" s="168"/>
      <c r="AUY2" s="168"/>
      <c r="AUZ2" s="168"/>
      <c r="AVA2" s="168"/>
      <c r="AVB2" s="168"/>
      <c r="AVC2" s="169"/>
      <c r="AVD2" s="167" t="s">
        <v>274</v>
      </c>
      <c r="AVE2" s="168"/>
      <c r="AVF2" s="168"/>
      <c r="AVG2" s="168"/>
      <c r="AVH2" s="168"/>
      <c r="AVI2" s="168"/>
      <c r="AVJ2" s="168"/>
      <c r="AVK2" s="169"/>
      <c r="AVL2" s="167" t="s">
        <v>277</v>
      </c>
      <c r="AVM2" s="168"/>
      <c r="AVN2" s="168"/>
      <c r="AVO2" s="168"/>
      <c r="AVP2" s="168"/>
      <c r="AVQ2" s="168"/>
      <c r="AVR2" s="168"/>
      <c r="AVS2" s="169"/>
      <c r="AVT2" s="167" t="s">
        <v>278</v>
      </c>
      <c r="AVU2" s="168"/>
      <c r="AVV2" s="168"/>
      <c r="AVW2" s="168"/>
      <c r="AVX2" s="168"/>
      <c r="AVY2" s="168"/>
      <c r="AVZ2" s="168"/>
      <c r="AWA2" s="169"/>
      <c r="AWB2" s="167" t="s">
        <v>279</v>
      </c>
      <c r="AWC2" s="168"/>
      <c r="AWD2" s="168"/>
      <c r="AWE2" s="168"/>
      <c r="AWF2" s="168"/>
      <c r="AWG2" s="168"/>
      <c r="AWH2" s="168"/>
      <c r="AWI2" s="169"/>
      <c r="AWJ2" s="167" t="s">
        <v>280</v>
      </c>
      <c r="AWK2" s="168"/>
      <c r="AWL2" s="168"/>
      <c r="AWM2" s="168"/>
      <c r="AWN2" s="168"/>
      <c r="AWO2" s="168"/>
      <c r="AWP2" s="168"/>
      <c r="AWQ2" s="169"/>
      <c r="AWR2" s="167" t="s">
        <v>281</v>
      </c>
      <c r="AWS2" s="168"/>
      <c r="AWT2" s="168"/>
      <c r="AWU2" s="168"/>
      <c r="AWV2" s="168"/>
      <c r="AWW2" s="168"/>
      <c r="AWX2" s="168"/>
      <c r="AWY2" s="169"/>
      <c r="AWZ2" s="167" t="s">
        <v>282</v>
      </c>
      <c r="AXA2" s="168"/>
      <c r="AXB2" s="168"/>
      <c r="AXC2" s="168"/>
      <c r="AXD2" s="168"/>
      <c r="AXE2" s="168"/>
      <c r="AXF2" s="168"/>
      <c r="AXG2" s="169"/>
      <c r="AXH2" s="167" t="s">
        <v>283</v>
      </c>
      <c r="AXI2" s="168"/>
      <c r="AXJ2" s="168"/>
      <c r="AXK2" s="168"/>
      <c r="AXL2" s="168"/>
      <c r="AXM2" s="168"/>
      <c r="AXN2" s="168"/>
      <c r="AXO2" s="169"/>
      <c r="AXP2" s="167" t="s">
        <v>284</v>
      </c>
      <c r="AXQ2" s="168"/>
      <c r="AXR2" s="168"/>
      <c r="AXS2" s="168"/>
      <c r="AXT2" s="168"/>
      <c r="AXU2" s="168"/>
      <c r="AXV2" s="168"/>
      <c r="AXW2" s="169"/>
      <c r="AXX2" s="167" t="s">
        <v>285</v>
      </c>
      <c r="AXY2" s="168"/>
      <c r="AXZ2" s="168"/>
      <c r="AYA2" s="168"/>
      <c r="AYB2" s="168"/>
      <c r="AYC2" s="168"/>
      <c r="AYD2" s="168"/>
      <c r="AYE2" s="169"/>
      <c r="AYF2" s="167" t="s">
        <v>286</v>
      </c>
      <c r="AYG2" s="168"/>
      <c r="AYH2" s="168"/>
      <c r="AYI2" s="168"/>
      <c r="AYJ2" s="168"/>
      <c r="AYK2" s="168"/>
      <c r="AYL2" s="168"/>
      <c r="AYM2" s="169"/>
      <c r="AYN2" s="167" t="s">
        <v>288</v>
      </c>
      <c r="AYO2" s="168"/>
      <c r="AYP2" s="168"/>
      <c r="AYQ2" s="168"/>
      <c r="AYR2" s="168"/>
      <c r="AYS2" s="168"/>
      <c r="AYT2" s="168"/>
      <c r="AYU2" s="169"/>
      <c r="AYV2" s="167" t="s">
        <v>289</v>
      </c>
      <c r="AYW2" s="168"/>
      <c r="AYX2" s="168"/>
      <c r="AYY2" s="168"/>
      <c r="AYZ2" s="168"/>
      <c r="AZA2" s="168"/>
      <c r="AZB2" s="168"/>
      <c r="AZC2" s="169"/>
      <c r="AZD2" s="167" t="s">
        <v>290</v>
      </c>
      <c r="AZE2" s="168"/>
      <c r="AZF2" s="168"/>
      <c r="AZG2" s="168"/>
      <c r="AZH2" s="168"/>
      <c r="AZI2" s="168"/>
      <c r="AZJ2" s="168"/>
      <c r="AZK2" s="169"/>
      <c r="AZL2" s="167" t="s">
        <v>291</v>
      </c>
      <c r="AZM2" s="168"/>
      <c r="AZN2" s="168"/>
      <c r="AZO2" s="168"/>
      <c r="AZP2" s="168"/>
      <c r="AZQ2" s="168"/>
      <c r="AZR2" s="168"/>
      <c r="AZS2" s="169"/>
      <c r="AZT2" s="167" t="s">
        <v>292</v>
      </c>
      <c r="AZU2" s="168"/>
      <c r="AZV2" s="168"/>
      <c r="AZW2" s="168"/>
      <c r="AZX2" s="168"/>
      <c r="AZY2" s="168"/>
      <c r="AZZ2" s="168"/>
      <c r="BAA2" s="169"/>
      <c r="BAB2" s="167" t="s">
        <v>293</v>
      </c>
      <c r="BAC2" s="168"/>
      <c r="BAD2" s="168"/>
      <c r="BAE2" s="168"/>
      <c r="BAF2" s="168"/>
      <c r="BAG2" s="168"/>
      <c r="BAH2" s="168"/>
      <c r="BAI2" s="169"/>
      <c r="BAJ2" s="167" t="s">
        <v>294</v>
      </c>
      <c r="BAK2" s="168"/>
      <c r="BAL2" s="168"/>
      <c r="BAM2" s="168"/>
      <c r="BAN2" s="168"/>
      <c r="BAO2" s="168"/>
      <c r="BAP2" s="168"/>
      <c r="BAQ2" s="169"/>
      <c r="BAR2" s="167" t="s">
        <v>295</v>
      </c>
      <c r="BAS2" s="168"/>
      <c r="BAT2" s="168"/>
      <c r="BAU2" s="168"/>
      <c r="BAV2" s="168"/>
      <c r="BAW2" s="168"/>
      <c r="BAX2" s="168"/>
      <c r="BAY2" s="169"/>
      <c r="BAZ2" s="167" t="s">
        <v>296</v>
      </c>
      <c r="BBA2" s="168"/>
      <c r="BBB2" s="168"/>
      <c r="BBC2" s="168"/>
      <c r="BBD2" s="168"/>
      <c r="BBE2" s="168"/>
      <c r="BBF2" s="168"/>
      <c r="BBG2" s="169"/>
      <c r="BBH2" s="167" t="s">
        <v>297</v>
      </c>
      <c r="BBI2" s="168"/>
      <c r="BBJ2" s="168"/>
      <c r="BBK2" s="168"/>
      <c r="BBL2" s="168"/>
      <c r="BBM2" s="168"/>
      <c r="BBN2" s="168"/>
      <c r="BBO2" s="169"/>
      <c r="BBP2" s="167" t="s">
        <v>298</v>
      </c>
      <c r="BBQ2" s="168"/>
      <c r="BBR2" s="168"/>
      <c r="BBS2" s="168"/>
      <c r="BBT2" s="168"/>
      <c r="BBU2" s="168"/>
      <c r="BBV2" s="168"/>
      <c r="BBW2" s="169"/>
      <c r="BBX2" s="167" t="s">
        <v>299</v>
      </c>
      <c r="BBY2" s="168"/>
      <c r="BBZ2" s="168"/>
      <c r="BCA2" s="168"/>
      <c r="BCB2" s="168"/>
      <c r="BCC2" s="168"/>
      <c r="BCD2" s="168"/>
      <c r="BCE2" s="169"/>
      <c r="BCF2" s="167" t="s">
        <v>300</v>
      </c>
      <c r="BCG2" s="168"/>
      <c r="BCH2" s="168"/>
      <c r="BCI2" s="168"/>
      <c r="BCJ2" s="168"/>
      <c r="BCK2" s="168"/>
      <c r="BCL2" s="168"/>
      <c r="BCM2" s="169"/>
      <c r="BCN2" s="167" t="s">
        <v>301</v>
      </c>
      <c r="BCO2" s="168"/>
      <c r="BCP2" s="168"/>
      <c r="BCQ2" s="168"/>
      <c r="BCR2" s="168"/>
      <c r="BCS2" s="168"/>
      <c r="BCT2" s="168"/>
      <c r="BCU2" s="169"/>
      <c r="BCV2" s="167" t="s">
        <v>302</v>
      </c>
      <c r="BCW2" s="168"/>
      <c r="BCX2" s="168"/>
      <c r="BCY2" s="168"/>
      <c r="BCZ2" s="168"/>
      <c r="BDA2" s="168"/>
      <c r="BDB2" s="168"/>
      <c r="BDC2" s="169"/>
      <c r="BDD2" s="167" t="s">
        <v>303</v>
      </c>
      <c r="BDE2" s="168"/>
      <c r="BDF2" s="168"/>
      <c r="BDG2" s="168"/>
      <c r="BDH2" s="168"/>
      <c r="BDI2" s="168"/>
      <c r="BDJ2" s="168"/>
      <c r="BDK2" s="169"/>
      <c r="BDL2" s="167" t="s">
        <v>304</v>
      </c>
      <c r="BDM2" s="168"/>
      <c r="BDN2" s="168"/>
      <c r="BDO2" s="168"/>
      <c r="BDP2" s="168"/>
      <c r="BDQ2" s="168"/>
      <c r="BDR2" s="168"/>
      <c r="BDS2" s="169"/>
      <c r="BDT2" s="167" t="s">
        <v>305</v>
      </c>
      <c r="BDU2" s="168"/>
      <c r="BDV2" s="168"/>
      <c r="BDW2" s="168"/>
      <c r="BDX2" s="168"/>
      <c r="BDY2" s="168"/>
      <c r="BDZ2" s="168"/>
      <c r="BEA2" s="169"/>
      <c r="BEB2" s="167" t="s">
        <v>306</v>
      </c>
      <c r="BEC2" s="168"/>
      <c r="BED2" s="168"/>
      <c r="BEE2" s="168"/>
      <c r="BEF2" s="168"/>
      <c r="BEG2" s="168"/>
      <c r="BEH2" s="168"/>
      <c r="BEI2" s="169"/>
      <c r="BEJ2" s="167" t="s">
        <v>307</v>
      </c>
      <c r="BEK2" s="168"/>
      <c r="BEL2" s="168"/>
      <c r="BEM2" s="168"/>
      <c r="BEN2" s="168"/>
      <c r="BEO2" s="168"/>
      <c r="BEP2" s="168"/>
      <c r="BEQ2" s="169"/>
      <c r="BER2" s="167" t="s">
        <v>308</v>
      </c>
      <c r="BES2" s="168"/>
      <c r="BET2" s="168"/>
      <c r="BEU2" s="168"/>
      <c r="BEV2" s="168"/>
      <c r="BEW2" s="168"/>
      <c r="BEX2" s="168"/>
      <c r="BEY2" s="169"/>
      <c r="BEZ2" s="167" t="s">
        <v>309</v>
      </c>
      <c r="BFA2" s="168"/>
      <c r="BFB2" s="168"/>
      <c r="BFC2" s="168"/>
      <c r="BFD2" s="168"/>
      <c r="BFE2" s="168"/>
      <c r="BFF2" s="168"/>
      <c r="BFG2" s="169"/>
      <c r="BFH2" s="167" t="s">
        <v>310</v>
      </c>
      <c r="BFI2" s="168"/>
      <c r="BFJ2" s="168"/>
      <c r="BFK2" s="168"/>
      <c r="BFL2" s="168"/>
      <c r="BFM2" s="168"/>
      <c r="BFN2" s="168"/>
      <c r="BFO2" s="169"/>
      <c r="BFP2" s="167" t="s">
        <v>311</v>
      </c>
      <c r="BFQ2" s="168"/>
      <c r="BFR2" s="168"/>
      <c r="BFS2" s="168"/>
      <c r="BFT2" s="168"/>
      <c r="BFU2" s="168"/>
      <c r="BFV2" s="168"/>
      <c r="BFW2" s="169"/>
      <c r="BFX2" s="167" t="s">
        <v>312</v>
      </c>
      <c r="BFY2" s="168"/>
      <c r="BFZ2" s="168"/>
      <c r="BGA2" s="168"/>
      <c r="BGB2" s="168"/>
      <c r="BGC2" s="168"/>
      <c r="BGD2" s="168"/>
      <c r="BGE2" s="169"/>
      <c r="BGF2" s="167" t="s">
        <v>313</v>
      </c>
      <c r="BGG2" s="168"/>
      <c r="BGH2" s="168"/>
      <c r="BGI2" s="168"/>
      <c r="BGJ2" s="168"/>
      <c r="BGK2" s="168"/>
      <c r="BGL2" s="168"/>
      <c r="BGM2" s="169"/>
      <c r="BGN2" s="167" t="s">
        <v>314</v>
      </c>
      <c r="BGO2" s="168"/>
      <c r="BGP2" s="168"/>
      <c r="BGQ2" s="168"/>
      <c r="BGR2" s="168"/>
      <c r="BGS2" s="168"/>
      <c r="BGT2" s="168"/>
      <c r="BGU2" s="169"/>
      <c r="BGV2" s="167" t="s">
        <v>315</v>
      </c>
      <c r="BGW2" s="168"/>
      <c r="BGX2" s="168"/>
      <c r="BGY2" s="168"/>
      <c r="BGZ2" s="168"/>
      <c r="BHA2" s="168"/>
      <c r="BHB2" s="168"/>
      <c r="BHC2" s="169"/>
      <c r="BHD2" s="167" t="s">
        <v>316</v>
      </c>
      <c r="BHE2" s="168"/>
      <c r="BHF2" s="168"/>
      <c r="BHG2" s="168"/>
      <c r="BHH2" s="168"/>
      <c r="BHI2" s="168"/>
      <c r="BHJ2" s="168"/>
      <c r="BHK2" s="169"/>
      <c r="BHL2" s="167" t="s">
        <v>317</v>
      </c>
      <c r="BHM2" s="168"/>
      <c r="BHN2" s="168"/>
      <c r="BHO2" s="168"/>
      <c r="BHP2" s="168"/>
      <c r="BHQ2" s="168"/>
      <c r="BHR2" s="168"/>
      <c r="BHS2" s="169"/>
      <c r="BHT2" s="167" t="s">
        <v>318</v>
      </c>
      <c r="BHU2" s="168"/>
      <c r="BHV2" s="168"/>
      <c r="BHW2" s="168"/>
      <c r="BHX2" s="168"/>
      <c r="BHY2" s="168"/>
      <c r="BHZ2" s="168"/>
      <c r="BIA2" s="169"/>
      <c r="BIB2" s="167" t="s">
        <v>319</v>
      </c>
      <c r="BIC2" s="168"/>
      <c r="BID2" s="168"/>
      <c r="BIE2" s="168"/>
      <c r="BIF2" s="168"/>
      <c r="BIG2" s="168"/>
      <c r="BIH2" s="168"/>
      <c r="BII2" s="169"/>
      <c r="BIJ2" s="167" t="s">
        <v>320</v>
      </c>
      <c r="BIK2" s="168"/>
      <c r="BIL2" s="168"/>
      <c r="BIM2" s="168"/>
      <c r="BIN2" s="168"/>
      <c r="BIO2" s="168"/>
      <c r="BIP2" s="168"/>
      <c r="BIQ2" s="169"/>
      <c r="BIR2" s="167" t="s">
        <v>321</v>
      </c>
      <c r="BIS2" s="168"/>
      <c r="BIT2" s="168"/>
      <c r="BIU2" s="168"/>
      <c r="BIV2" s="168"/>
      <c r="BIW2" s="168"/>
      <c r="BIX2" s="168"/>
      <c r="BIY2" s="169"/>
      <c r="BIZ2" s="167" t="s">
        <v>322</v>
      </c>
      <c r="BJA2" s="168"/>
      <c r="BJB2" s="168"/>
      <c r="BJC2" s="168"/>
      <c r="BJD2" s="168"/>
      <c r="BJE2" s="168"/>
      <c r="BJF2" s="168"/>
      <c r="BJG2" s="169"/>
      <c r="BJH2" s="167" t="s">
        <v>323</v>
      </c>
      <c r="BJI2" s="168"/>
      <c r="BJJ2" s="168"/>
      <c r="BJK2" s="168"/>
      <c r="BJL2" s="168"/>
      <c r="BJM2" s="168"/>
      <c r="BJN2" s="168"/>
      <c r="BJO2" s="169"/>
      <c r="BJP2" s="167" t="s">
        <v>324</v>
      </c>
      <c r="BJQ2" s="168"/>
      <c r="BJR2" s="168"/>
      <c r="BJS2" s="168"/>
      <c r="BJT2" s="168"/>
      <c r="BJU2" s="168"/>
      <c r="BJV2" s="168"/>
      <c r="BJW2" s="169"/>
      <c r="BJX2" s="167" t="s">
        <v>325</v>
      </c>
      <c r="BJY2" s="168"/>
      <c r="BJZ2" s="168"/>
      <c r="BKA2" s="168"/>
      <c r="BKB2" s="168"/>
      <c r="BKC2" s="168"/>
      <c r="BKD2" s="168"/>
      <c r="BKE2" s="169"/>
      <c r="BKF2" s="167" t="s">
        <v>326</v>
      </c>
      <c r="BKG2" s="168"/>
      <c r="BKH2" s="168"/>
      <c r="BKI2" s="168"/>
      <c r="BKJ2" s="168"/>
      <c r="BKK2" s="168"/>
      <c r="BKL2" s="168"/>
      <c r="BKM2" s="169"/>
      <c r="BKN2" s="167" t="s">
        <v>327</v>
      </c>
      <c r="BKO2" s="168"/>
      <c r="BKP2" s="168"/>
      <c r="BKQ2" s="168"/>
      <c r="BKR2" s="168"/>
      <c r="BKS2" s="168"/>
      <c r="BKT2" s="168"/>
      <c r="BKU2" s="169"/>
      <c r="BKV2" s="167" t="s">
        <v>328</v>
      </c>
      <c r="BKW2" s="168"/>
      <c r="BKX2" s="168"/>
      <c r="BKY2" s="168"/>
      <c r="BKZ2" s="168"/>
      <c r="BLA2" s="168"/>
      <c r="BLB2" s="168"/>
      <c r="BLC2" s="169"/>
      <c r="BLD2" s="167" t="s">
        <v>329</v>
      </c>
      <c r="BLE2" s="168"/>
      <c r="BLF2" s="168"/>
      <c r="BLG2" s="168"/>
      <c r="BLH2" s="168"/>
      <c r="BLI2" s="168"/>
      <c r="BLJ2" s="168"/>
      <c r="BLK2" s="169"/>
      <c r="BLL2" s="167" t="s">
        <v>330</v>
      </c>
      <c r="BLM2" s="168"/>
      <c r="BLN2" s="168"/>
      <c r="BLO2" s="168"/>
      <c r="BLP2" s="168"/>
      <c r="BLQ2" s="168"/>
      <c r="BLR2" s="168"/>
      <c r="BLS2" s="169"/>
      <c r="BLT2" s="167" t="s">
        <v>331</v>
      </c>
      <c r="BLU2" s="168"/>
      <c r="BLV2" s="168"/>
      <c r="BLW2" s="168"/>
      <c r="BLX2" s="168"/>
      <c r="BLY2" s="168"/>
      <c r="BLZ2" s="168"/>
      <c r="BMA2" s="169"/>
      <c r="BMB2" s="167" t="s">
        <v>332</v>
      </c>
      <c r="BMC2" s="168"/>
      <c r="BMD2" s="168"/>
      <c r="BME2" s="168"/>
      <c r="BMF2" s="168"/>
      <c r="BMG2" s="168"/>
      <c r="BMH2" s="168"/>
      <c r="BMI2" s="169"/>
      <c r="BMJ2" s="167" t="s">
        <v>333</v>
      </c>
      <c r="BMK2" s="168"/>
      <c r="BML2" s="168"/>
      <c r="BMM2" s="168"/>
      <c r="BMN2" s="168"/>
      <c r="BMO2" s="168"/>
      <c r="BMP2" s="168"/>
      <c r="BMQ2" s="169"/>
      <c r="BMR2" s="167" t="s">
        <v>334</v>
      </c>
      <c r="BMS2" s="168"/>
      <c r="BMT2" s="168"/>
      <c r="BMU2" s="168"/>
      <c r="BMV2" s="168"/>
      <c r="BMW2" s="168"/>
      <c r="BMX2" s="168"/>
      <c r="BMY2" s="169"/>
      <c r="BMZ2" s="167" t="s">
        <v>335</v>
      </c>
      <c r="BNA2" s="168"/>
      <c r="BNB2" s="168"/>
      <c r="BNC2" s="168"/>
      <c r="BND2" s="168"/>
      <c r="BNE2" s="168"/>
      <c r="BNF2" s="168"/>
      <c r="BNG2" s="169"/>
      <c r="BNH2" s="167" t="s">
        <v>336</v>
      </c>
      <c r="BNI2" s="168"/>
      <c r="BNJ2" s="168"/>
      <c r="BNK2" s="168"/>
      <c r="BNL2" s="168"/>
      <c r="BNM2" s="168"/>
      <c r="BNN2" s="168"/>
      <c r="BNO2" s="169"/>
      <c r="BNP2" s="167" t="s">
        <v>337</v>
      </c>
      <c r="BNQ2" s="168"/>
      <c r="BNR2" s="168"/>
      <c r="BNS2" s="168"/>
      <c r="BNT2" s="168"/>
      <c r="BNU2" s="168"/>
      <c r="BNV2" s="168"/>
      <c r="BNW2" s="169"/>
      <c r="BNX2" s="167" t="s">
        <v>338</v>
      </c>
      <c r="BNY2" s="168"/>
      <c r="BNZ2" s="168"/>
      <c r="BOA2" s="168"/>
      <c r="BOB2" s="168"/>
      <c r="BOC2" s="168"/>
      <c r="BOD2" s="168"/>
      <c r="BOE2" s="169"/>
      <c r="BOF2" s="167" t="s">
        <v>341</v>
      </c>
      <c r="BOG2" s="168"/>
      <c r="BOH2" s="168"/>
      <c r="BOI2" s="168"/>
      <c r="BOJ2" s="168"/>
      <c r="BOK2" s="168"/>
      <c r="BOL2" s="168"/>
      <c r="BOM2" s="169"/>
      <c r="BON2" s="167" t="s">
        <v>342</v>
      </c>
      <c r="BOO2" s="168"/>
      <c r="BOP2" s="168"/>
      <c r="BOQ2" s="168"/>
      <c r="BOR2" s="168"/>
      <c r="BOS2" s="168"/>
      <c r="BOT2" s="168"/>
      <c r="BOU2" s="169"/>
      <c r="BOV2" s="167" t="s">
        <v>345</v>
      </c>
      <c r="BOW2" s="168"/>
      <c r="BOX2" s="168"/>
      <c r="BOY2" s="168"/>
      <c r="BOZ2" s="168"/>
      <c r="BPA2" s="168"/>
      <c r="BPB2" s="168"/>
      <c r="BPC2" s="169"/>
      <c r="BPD2" s="167" t="s">
        <v>346</v>
      </c>
      <c r="BPE2" s="168"/>
      <c r="BPF2" s="168"/>
      <c r="BPG2" s="168"/>
      <c r="BPH2" s="168"/>
      <c r="BPI2" s="168"/>
      <c r="BPJ2" s="168"/>
      <c r="BPK2" s="169"/>
      <c r="BPL2" s="167" t="s">
        <v>347</v>
      </c>
      <c r="BPM2" s="168"/>
      <c r="BPN2" s="168"/>
      <c r="BPO2" s="168"/>
      <c r="BPP2" s="168"/>
      <c r="BPQ2" s="168"/>
      <c r="BPR2" s="168"/>
      <c r="BPS2" s="169"/>
      <c r="BPT2" s="167" t="s">
        <v>348</v>
      </c>
      <c r="BPU2" s="168"/>
      <c r="BPV2" s="168"/>
      <c r="BPW2" s="168"/>
      <c r="BPX2" s="168"/>
      <c r="BPY2" s="168"/>
      <c r="BPZ2" s="168"/>
      <c r="BQA2" s="169"/>
      <c r="BQB2" s="167" t="s">
        <v>349</v>
      </c>
      <c r="BQC2" s="168"/>
      <c r="BQD2" s="168"/>
      <c r="BQE2" s="168"/>
      <c r="BQF2" s="168"/>
      <c r="BQG2" s="168"/>
      <c r="BQH2" s="168"/>
      <c r="BQI2" s="169"/>
      <c r="BQJ2" s="167" t="s">
        <v>350</v>
      </c>
      <c r="BQK2" s="168"/>
      <c r="BQL2" s="168"/>
      <c r="BQM2" s="168"/>
      <c r="BQN2" s="168"/>
      <c r="BQO2" s="168"/>
      <c r="BQP2" s="168"/>
      <c r="BQQ2" s="169"/>
      <c r="BQS2" s="140" t="s">
        <v>351</v>
      </c>
      <c r="BQT2" s="140" t="s">
        <v>352</v>
      </c>
      <c r="BQU2" s="140" t="s">
        <v>353</v>
      </c>
      <c r="BQV2" s="140" t="s">
        <v>354</v>
      </c>
      <c r="BQW2" s="140" t="s">
        <v>355</v>
      </c>
      <c r="BQX2" s="140" t="s">
        <v>356</v>
      </c>
      <c r="BQY2" s="140" t="s">
        <v>357</v>
      </c>
      <c r="BQZ2" s="140" t="s">
        <v>358</v>
      </c>
      <c r="BRA2" s="140" t="s">
        <v>359</v>
      </c>
      <c r="BRB2" s="140" t="s">
        <v>360</v>
      </c>
      <c r="BRC2" s="140" t="s">
        <v>361</v>
      </c>
      <c r="BRD2" s="140" t="s">
        <v>362</v>
      </c>
      <c r="BRE2" s="140" t="s">
        <v>363</v>
      </c>
      <c r="BRF2" s="140" t="s">
        <v>364</v>
      </c>
      <c r="BRG2" s="140" t="s">
        <v>365</v>
      </c>
      <c r="BRH2" s="140" t="s">
        <v>366</v>
      </c>
      <c r="BRI2" s="140" t="s">
        <v>367</v>
      </c>
      <c r="BRJ2" s="140" t="s">
        <v>368</v>
      </c>
      <c r="BRK2" s="140" t="s">
        <v>369</v>
      </c>
      <c r="BRL2" s="140" t="s">
        <v>370</v>
      </c>
      <c r="BRM2" s="140" t="s">
        <v>371</v>
      </c>
      <c r="BRN2" s="140" t="s">
        <v>372</v>
      </c>
      <c r="BRO2" s="140" t="s">
        <v>373</v>
      </c>
      <c r="BRP2" s="140" t="s">
        <v>374</v>
      </c>
      <c r="BRQ2" s="140" t="s">
        <v>375</v>
      </c>
      <c r="BRR2" s="140" t="s">
        <v>376</v>
      </c>
      <c r="BRS2" s="140" t="s">
        <v>377</v>
      </c>
      <c r="BRT2" s="140" t="s">
        <v>378</v>
      </c>
      <c r="BRU2" s="140" t="s">
        <v>379</v>
      </c>
      <c r="BRV2" s="140" t="s">
        <v>380</v>
      </c>
      <c r="BRW2" s="140" t="s">
        <v>381</v>
      </c>
      <c r="BRX2" s="140" t="s">
        <v>382</v>
      </c>
      <c r="BRY2" s="140" t="s">
        <v>383</v>
      </c>
      <c r="BRZ2" s="140" t="s">
        <v>384</v>
      </c>
      <c r="BSA2" s="140" t="s">
        <v>385</v>
      </c>
      <c r="BSB2" s="140" t="s">
        <v>386</v>
      </c>
      <c r="BSC2" s="140" t="s">
        <v>387</v>
      </c>
      <c r="BSD2" s="140" t="s">
        <v>388</v>
      </c>
      <c r="BSE2" s="140" t="s">
        <v>389</v>
      </c>
      <c r="BSF2" s="140" t="s">
        <v>390</v>
      </c>
      <c r="BSG2" s="140" t="s">
        <v>391</v>
      </c>
      <c r="BSH2" s="140" t="s">
        <v>392</v>
      </c>
      <c r="BSI2" s="140" t="s">
        <v>393</v>
      </c>
      <c r="BSJ2" s="140" t="s">
        <v>394</v>
      </c>
      <c r="BSK2" s="140" t="s">
        <v>395</v>
      </c>
      <c r="BSL2" s="140" t="s">
        <v>396</v>
      </c>
      <c r="BSM2" s="140" t="s">
        <v>397</v>
      </c>
      <c r="BSN2" s="140" t="s">
        <v>398</v>
      </c>
      <c r="BSO2" s="140" t="s">
        <v>399</v>
      </c>
      <c r="BSP2" s="140" t="s">
        <v>400</v>
      </c>
      <c r="BSQ2" s="140" t="s">
        <v>401</v>
      </c>
      <c r="BSR2" s="140" t="s">
        <v>402</v>
      </c>
      <c r="BSS2" s="140" t="s">
        <v>403</v>
      </c>
      <c r="BST2" s="140" t="s">
        <v>404</v>
      </c>
      <c r="BSU2" s="140" t="s">
        <v>405</v>
      </c>
      <c r="BSV2" s="140" t="s">
        <v>406</v>
      </c>
      <c r="BSW2" s="167" t="s">
        <v>408</v>
      </c>
      <c r="BSX2" s="168"/>
      <c r="BSY2" s="168"/>
      <c r="BSZ2" s="168"/>
      <c r="BTA2" s="168"/>
      <c r="BTB2" s="168"/>
      <c r="BTC2" s="168"/>
      <c r="BTD2" s="169"/>
      <c r="BTE2" s="167" t="s">
        <v>409</v>
      </c>
      <c r="BTF2" s="168"/>
      <c r="BTG2" s="168"/>
      <c r="BTH2" s="168"/>
      <c r="BTI2" s="168"/>
      <c r="BTJ2" s="168"/>
      <c r="BTK2" s="168"/>
      <c r="BTL2" s="169"/>
      <c r="BTM2" s="167" t="s">
        <v>410</v>
      </c>
      <c r="BTN2" s="168"/>
      <c r="BTO2" s="168"/>
      <c r="BTP2" s="168"/>
      <c r="BTQ2" s="168"/>
      <c r="BTR2" s="168"/>
      <c r="BTS2" s="168"/>
      <c r="BTT2" s="169"/>
      <c r="BTU2" s="167" t="s">
        <v>411</v>
      </c>
      <c r="BTV2" s="168"/>
      <c r="BTW2" s="168"/>
      <c r="BTX2" s="168"/>
      <c r="BTY2" s="168"/>
      <c r="BTZ2" s="168"/>
      <c r="BUA2" s="168"/>
      <c r="BUB2" s="169"/>
      <c r="BUC2" s="167" t="s">
        <v>412</v>
      </c>
      <c r="BUD2" s="168"/>
      <c r="BUE2" s="168"/>
      <c r="BUF2" s="168"/>
      <c r="BUG2" s="168"/>
      <c r="BUH2" s="168"/>
      <c r="BUI2" s="168"/>
      <c r="BUJ2" s="169"/>
      <c r="BUK2" s="167" t="s">
        <v>413</v>
      </c>
      <c r="BUL2" s="168"/>
      <c r="BUM2" s="168"/>
      <c r="BUN2" s="168"/>
      <c r="BUO2" s="168"/>
      <c r="BUP2" s="168"/>
      <c r="BUQ2" s="168"/>
      <c r="BUR2" s="169"/>
      <c r="BUS2" s="167" t="s">
        <v>414</v>
      </c>
      <c r="BUT2" s="168"/>
      <c r="BUU2" s="168"/>
      <c r="BUV2" s="168"/>
      <c r="BUW2" s="168"/>
      <c r="BUX2" s="168"/>
      <c r="BUY2" s="168"/>
      <c r="BUZ2" s="169"/>
      <c r="BVA2" s="167" t="s">
        <v>415</v>
      </c>
      <c r="BVB2" s="168"/>
      <c r="BVC2" s="168"/>
      <c r="BVD2" s="168"/>
      <c r="BVE2" s="168"/>
      <c r="BVF2" s="168"/>
      <c r="BVG2" s="168"/>
      <c r="BVH2" s="169"/>
      <c r="BVI2" s="167" t="s">
        <v>417</v>
      </c>
      <c r="BVJ2" s="168"/>
      <c r="BVK2" s="168"/>
      <c r="BVL2" s="168"/>
      <c r="BVM2" s="168"/>
      <c r="BVN2" s="168"/>
      <c r="BVO2" s="168"/>
      <c r="BVP2" s="169"/>
      <c r="BVQ2" s="167" t="s">
        <v>419</v>
      </c>
      <c r="BVR2" s="168"/>
      <c r="BVS2" s="168"/>
      <c r="BVT2" s="168"/>
      <c r="BVU2" s="168"/>
      <c r="BVV2" s="168"/>
      <c r="BVW2" s="168"/>
      <c r="BVX2" s="169"/>
      <c r="BVY2" s="167" t="s">
        <v>421</v>
      </c>
      <c r="BVZ2" s="168"/>
      <c r="BWA2" s="168"/>
      <c r="BWB2" s="168"/>
      <c r="BWC2" s="168"/>
      <c r="BWD2" s="168"/>
      <c r="BWE2" s="168"/>
      <c r="BWF2" s="169"/>
      <c r="BWG2" s="167" t="s">
        <v>423</v>
      </c>
      <c r="BWH2" s="168"/>
      <c r="BWI2" s="168"/>
      <c r="BWJ2" s="168"/>
      <c r="BWK2" s="168"/>
      <c r="BWL2" s="168"/>
      <c r="BWM2" s="168"/>
      <c r="BWN2" s="169"/>
      <c r="BWO2" s="167" t="s">
        <v>425</v>
      </c>
      <c r="BWP2" s="168"/>
      <c r="BWQ2" s="168"/>
      <c r="BWR2" s="168"/>
      <c r="BWS2" s="168"/>
      <c r="BWT2" s="168"/>
      <c r="BWU2" s="168"/>
      <c r="BWV2" s="169"/>
      <c r="BWW2" s="167" t="s">
        <v>427</v>
      </c>
      <c r="BWX2" s="168"/>
      <c r="BWY2" s="168"/>
      <c r="BWZ2" s="168"/>
      <c r="BXA2" s="168"/>
      <c r="BXB2" s="168"/>
      <c r="BXC2" s="168"/>
      <c r="BXD2" s="169"/>
      <c r="BXE2" s="167" t="s">
        <v>429</v>
      </c>
      <c r="BXF2" s="168"/>
      <c r="BXG2" s="168"/>
      <c r="BXH2" s="168"/>
      <c r="BXI2" s="168"/>
      <c r="BXJ2" s="168"/>
      <c r="BXK2" s="168"/>
      <c r="BXL2" s="169"/>
      <c r="BXM2" s="167" t="s">
        <v>430</v>
      </c>
      <c r="BXN2" s="168"/>
      <c r="BXO2" s="168"/>
      <c r="BXP2" s="168"/>
      <c r="BXQ2" s="168"/>
      <c r="BXR2" s="168"/>
      <c r="BXS2" s="168"/>
      <c r="BXT2" s="169"/>
      <c r="BXU2" s="167" t="s">
        <v>433</v>
      </c>
      <c r="BXV2" s="168"/>
      <c r="BXW2" s="168"/>
      <c r="BXX2" s="168"/>
      <c r="BXY2" s="168"/>
      <c r="BXZ2" s="168"/>
      <c r="BYA2" s="168"/>
      <c r="BYB2" s="169"/>
      <c r="BYC2" s="167" t="s">
        <v>434</v>
      </c>
      <c r="BYD2" s="168"/>
      <c r="BYE2" s="168"/>
      <c r="BYF2" s="168"/>
      <c r="BYG2" s="168"/>
      <c r="BYH2" s="168"/>
      <c r="BYI2" s="168"/>
      <c r="BYJ2" s="169"/>
      <c r="BYK2" s="167" t="s">
        <v>437</v>
      </c>
      <c r="BYL2" s="168"/>
      <c r="BYM2" s="168"/>
      <c r="BYN2" s="168"/>
      <c r="BYO2" s="168"/>
      <c r="BYP2" s="168"/>
      <c r="BYQ2" s="168"/>
      <c r="BYR2" s="169"/>
      <c r="BYS2" s="167" t="s">
        <v>439</v>
      </c>
      <c r="BYT2" s="168"/>
      <c r="BYU2" s="168"/>
      <c r="BYV2" s="168"/>
      <c r="BYW2" s="168"/>
      <c r="BYX2" s="168"/>
      <c r="BYY2" s="168"/>
      <c r="BYZ2" s="169"/>
      <c r="BZA2" s="167" t="s">
        <v>441</v>
      </c>
      <c r="BZB2" s="168"/>
      <c r="BZC2" s="168"/>
      <c r="BZD2" s="168"/>
      <c r="BZE2" s="168"/>
      <c r="BZF2" s="168"/>
      <c r="BZG2" s="168"/>
      <c r="BZH2" s="169"/>
      <c r="BZI2" s="167" t="s">
        <v>443</v>
      </c>
      <c r="BZJ2" s="168"/>
      <c r="BZK2" s="168"/>
      <c r="BZL2" s="168"/>
      <c r="BZM2" s="168"/>
      <c r="BZN2" s="168"/>
      <c r="BZO2" s="168"/>
      <c r="BZP2" s="169"/>
      <c r="BZQ2" s="167" t="s">
        <v>444</v>
      </c>
      <c r="BZR2" s="168"/>
      <c r="BZS2" s="168"/>
      <c r="BZT2" s="168"/>
      <c r="BZU2" s="168"/>
      <c r="BZV2" s="168"/>
      <c r="BZW2" s="168"/>
      <c r="BZX2" s="169"/>
      <c r="BZY2" s="167" t="s">
        <v>447</v>
      </c>
      <c r="BZZ2" s="168"/>
      <c r="CAA2" s="168"/>
      <c r="CAB2" s="168"/>
      <c r="CAC2" s="168"/>
      <c r="CAD2" s="168"/>
      <c r="CAE2" s="168"/>
      <c r="CAF2" s="169"/>
      <c r="CAG2" s="167" t="s">
        <v>449</v>
      </c>
      <c r="CAH2" s="168"/>
      <c r="CAI2" s="168"/>
      <c r="CAJ2" s="168"/>
      <c r="CAK2" s="168"/>
      <c r="CAL2" s="168"/>
      <c r="CAM2" s="168"/>
      <c r="CAN2" s="169"/>
      <c r="CAO2" s="167" t="s">
        <v>451</v>
      </c>
      <c r="CAP2" s="168"/>
      <c r="CAQ2" s="168"/>
      <c r="CAR2" s="168"/>
      <c r="CAS2" s="168"/>
      <c r="CAT2" s="168"/>
      <c r="CAU2" s="168"/>
      <c r="CAV2" s="169"/>
      <c r="CAW2" s="167" t="s">
        <v>453</v>
      </c>
      <c r="CAX2" s="168"/>
      <c r="CAY2" s="168"/>
      <c r="CAZ2" s="168"/>
      <c r="CBA2" s="168"/>
      <c r="CBB2" s="168"/>
      <c r="CBC2" s="168"/>
      <c r="CBD2" s="169"/>
      <c r="CBE2" s="167" t="s">
        <v>455</v>
      </c>
      <c r="CBF2" s="168"/>
      <c r="CBG2" s="168"/>
      <c r="CBH2" s="168"/>
      <c r="CBI2" s="168"/>
      <c r="CBJ2" s="168"/>
      <c r="CBK2" s="168"/>
      <c r="CBL2" s="169"/>
      <c r="CBM2" s="167" t="s">
        <v>459</v>
      </c>
      <c r="CBN2" s="168"/>
      <c r="CBO2" s="168"/>
      <c r="CBP2" s="168"/>
      <c r="CBQ2" s="168"/>
      <c r="CBR2" s="168"/>
      <c r="CBS2" s="168"/>
      <c r="CBT2" s="169"/>
      <c r="CBU2" s="167" t="s">
        <v>461</v>
      </c>
      <c r="CBV2" s="168"/>
      <c r="CBW2" s="168"/>
      <c r="CBX2" s="168"/>
      <c r="CBY2" s="168"/>
      <c r="CBZ2" s="168"/>
      <c r="CCA2" s="168"/>
      <c r="CCB2" s="169"/>
      <c r="CCC2" s="167" t="s">
        <v>465</v>
      </c>
      <c r="CCD2" s="168"/>
      <c r="CCE2" s="168"/>
      <c r="CCF2" s="168"/>
      <c r="CCG2" s="168"/>
      <c r="CCH2" s="168"/>
      <c r="CCI2" s="168"/>
      <c r="CCJ2" s="169"/>
      <c r="CCK2" s="167" t="s">
        <v>466</v>
      </c>
      <c r="CCL2" s="168"/>
      <c r="CCM2" s="168"/>
      <c r="CCN2" s="168"/>
      <c r="CCO2" s="168"/>
      <c r="CCP2" s="168"/>
      <c r="CCQ2" s="168"/>
      <c r="CCR2" s="169"/>
      <c r="CCS2" s="167" t="s">
        <v>468</v>
      </c>
      <c r="CCT2" s="168"/>
      <c r="CCU2" s="168"/>
      <c r="CCV2" s="168"/>
      <c r="CCW2" s="168"/>
      <c r="CCX2" s="168"/>
      <c r="CCY2" s="168"/>
      <c r="CCZ2" s="169"/>
      <c r="CDA2" s="167" t="s">
        <v>470</v>
      </c>
      <c r="CDB2" s="168"/>
      <c r="CDC2" s="168"/>
      <c r="CDD2" s="168"/>
      <c r="CDE2" s="168"/>
      <c r="CDF2" s="168"/>
      <c r="CDG2" s="168"/>
      <c r="CDH2" s="169"/>
      <c r="CDI2" s="167" t="s">
        <v>472</v>
      </c>
      <c r="CDJ2" s="168"/>
      <c r="CDK2" s="168"/>
      <c r="CDL2" s="168"/>
      <c r="CDM2" s="168"/>
      <c r="CDN2" s="168"/>
      <c r="CDO2" s="168"/>
      <c r="CDP2" s="169"/>
      <c r="CDQ2" s="167" t="s">
        <v>474</v>
      </c>
      <c r="CDR2" s="168"/>
      <c r="CDS2" s="168"/>
      <c r="CDT2" s="168"/>
      <c r="CDU2" s="168"/>
      <c r="CDV2" s="168"/>
      <c r="CDW2" s="168"/>
      <c r="CDX2" s="169"/>
      <c r="CDY2" s="167" t="s">
        <v>476</v>
      </c>
      <c r="CDZ2" s="168"/>
      <c r="CEA2" s="168"/>
      <c r="CEB2" s="168"/>
      <c r="CEC2" s="168"/>
      <c r="CED2" s="168"/>
      <c r="CEE2" s="168"/>
      <c r="CEF2" s="169"/>
      <c r="CEG2" s="167" t="s">
        <v>478</v>
      </c>
      <c r="CEH2" s="168"/>
      <c r="CEI2" s="168"/>
      <c r="CEJ2" s="168"/>
      <c r="CEK2" s="168"/>
      <c r="CEL2" s="168"/>
      <c r="CEM2" s="168"/>
      <c r="CEN2" s="169"/>
      <c r="CEO2" s="167" t="s">
        <v>480</v>
      </c>
      <c r="CEP2" s="168"/>
      <c r="CEQ2" s="168"/>
      <c r="CER2" s="168"/>
      <c r="CES2" s="168"/>
      <c r="CET2" s="168"/>
      <c r="CEU2" s="168"/>
      <c r="CEV2" s="169"/>
      <c r="CEW2" s="167" t="s">
        <v>482</v>
      </c>
      <c r="CEX2" s="168"/>
      <c r="CEY2" s="168"/>
      <c r="CEZ2" s="168"/>
      <c r="CFA2" s="168"/>
      <c r="CFB2" s="168"/>
      <c r="CFC2" s="168"/>
      <c r="CFD2" s="169"/>
      <c r="CFE2" s="167" t="s">
        <v>484</v>
      </c>
      <c r="CFF2" s="168"/>
      <c r="CFG2" s="168"/>
      <c r="CFH2" s="168"/>
      <c r="CFI2" s="168"/>
      <c r="CFJ2" s="168"/>
      <c r="CFK2" s="168"/>
      <c r="CFL2" s="169"/>
      <c r="CFM2" s="167" t="s">
        <v>486</v>
      </c>
      <c r="CFN2" s="168"/>
      <c r="CFO2" s="168"/>
      <c r="CFP2" s="168"/>
      <c r="CFQ2" s="168"/>
      <c r="CFR2" s="168"/>
      <c r="CFS2" s="168"/>
      <c r="CFT2" s="169"/>
      <c r="CFU2" s="167" t="s">
        <v>487</v>
      </c>
      <c r="CFV2" s="168"/>
      <c r="CFW2" s="168"/>
      <c r="CFX2" s="168"/>
      <c r="CFY2" s="168"/>
      <c r="CFZ2" s="168"/>
      <c r="CGA2" s="168"/>
      <c r="CGB2" s="169"/>
      <c r="CGC2" s="167" t="s">
        <v>490</v>
      </c>
      <c r="CGD2" s="168"/>
      <c r="CGE2" s="168"/>
      <c r="CGF2" s="168"/>
      <c r="CGG2" s="168"/>
      <c r="CGH2" s="168"/>
      <c r="CGI2" s="168"/>
      <c r="CGJ2" s="169"/>
      <c r="CGK2" s="167" t="s">
        <v>491</v>
      </c>
      <c r="CGL2" s="168"/>
      <c r="CGM2" s="168"/>
      <c r="CGN2" s="168"/>
      <c r="CGO2" s="168"/>
      <c r="CGP2" s="168"/>
      <c r="CGQ2" s="168"/>
      <c r="CGR2" s="169"/>
      <c r="CGS2" s="167" t="s">
        <v>492</v>
      </c>
      <c r="CGT2" s="168"/>
      <c r="CGU2" s="168"/>
      <c r="CGV2" s="168"/>
      <c r="CGW2" s="168"/>
      <c r="CGX2" s="168"/>
      <c r="CGY2" s="168"/>
      <c r="CGZ2" s="169"/>
      <c r="CHA2" s="167" t="s">
        <v>493</v>
      </c>
      <c r="CHB2" s="168"/>
      <c r="CHC2" s="168"/>
      <c r="CHD2" s="168"/>
      <c r="CHE2" s="168"/>
      <c r="CHF2" s="168"/>
      <c r="CHG2" s="168"/>
      <c r="CHH2" s="169"/>
      <c r="CHI2" s="167" t="s">
        <v>494</v>
      </c>
      <c r="CHJ2" s="168"/>
      <c r="CHK2" s="168"/>
      <c r="CHL2" s="168"/>
      <c r="CHM2" s="168"/>
      <c r="CHN2" s="168"/>
      <c r="CHO2" s="168"/>
      <c r="CHP2" s="169"/>
      <c r="CHQ2" s="167" t="s">
        <v>495</v>
      </c>
      <c r="CHR2" s="168"/>
      <c r="CHS2" s="168"/>
      <c r="CHT2" s="168"/>
      <c r="CHU2" s="168"/>
      <c r="CHV2" s="168"/>
      <c r="CHW2" s="168"/>
      <c r="CHX2" s="169"/>
      <c r="CHY2" s="167" t="s">
        <v>496</v>
      </c>
      <c r="CHZ2" s="168"/>
      <c r="CIA2" s="168"/>
      <c r="CIB2" s="168"/>
      <c r="CIC2" s="168"/>
      <c r="CID2" s="168"/>
      <c r="CIE2" s="168"/>
      <c r="CIF2" s="169"/>
      <c r="CIG2" s="167" t="s">
        <v>497</v>
      </c>
      <c r="CIH2" s="168"/>
      <c r="CII2" s="168"/>
      <c r="CIJ2" s="168"/>
      <c r="CIK2" s="168"/>
      <c r="CIL2" s="168"/>
      <c r="CIM2" s="168"/>
      <c r="CIN2" s="169"/>
      <c r="CIO2" s="167" t="s">
        <v>500</v>
      </c>
      <c r="CIP2" s="168"/>
      <c r="CIQ2" s="168"/>
      <c r="CIR2" s="168"/>
      <c r="CIS2" s="168"/>
      <c r="CIT2" s="168"/>
      <c r="CIU2" s="168"/>
      <c r="CIV2" s="169"/>
      <c r="CIW2" s="167" t="s">
        <v>501</v>
      </c>
      <c r="CIX2" s="168"/>
      <c r="CIY2" s="168"/>
      <c r="CIZ2" s="168"/>
      <c r="CJA2" s="168"/>
      <c r="CJB2" s="168"/>
      <c r="CJC2" s="168"/>
      <c r="CJD2" s="169"/>
      <c r="CJE2" s="167" t="s">
        <v>502</v>
      </c>
      <c r="CJF2" s="168"/>
      <c r="CJG2" s="168"/>
      <c r="CJH2" s="168"/>
      <c r="CJI2" s="168"/>
      <c r="CJJ2" s="168"/>
      <c r="CJK2" s="168"/>
      <c r="CJL2" s="169"/>
      <c r="CJM2" s="167" t="s">
        <v>503</v>
      </c>
      <c r="CJN2" s="168"/>
      <c r="CJO2" s="168"/>
      <c r="CJP2" s="168"/>
      <c r="CJQ2" s="168"/>
      <c r="CJR2" s="168"/>
      <c r="CJS2" s="168"/>
      <c r="CJT2" s="169"/>
      <c r="CJU2" s="167" t="s">
        <v>504</v>
      </c>
      <c r="CJV2" s="168"/>
      <c r="CJW2" s="168"/>
      <c r="CJX2" s="168"/>
      <c r="CJY2" s="168"/>
      <c r="CJZ2" s="168"/>
      <c r="CKA2" s="168"/>
      <c r="CKB2" s="169"/>
      <c r="CKC2" s="167" t="s">
        <v>505</v>
      </c>
      <c r="CKD2" s="168"/>
      <c r="CKE2" s="168"/>
      <c r="CKF2" s="168"/>
      <c r="CKG2" s="168"/>
      <c r="CKH2" s="168"/>
      <c r="CKI2" s="168"/>
      <c r="CKJ2" s="169"/>
      <c r="CKK2" s="167" t="s">
        <v>506</v>
      </c>
      <c r="CKL2" s="168"/>
      <c r="CKM2" s="168"/>
      <c r="CKN2" s="168"/>
      <c r="CKO2" s="168"/>
      <c r="CKP2" s="168"/>
      <c r="CKQ2" s="168"/>
      <c r="CKR2" s="169"/>
      <c r="CKS2" s="167" t="s">
        <v>507</v>
      </c>
      <c r="CKT2" s="168"/>
      <c r="CKU2" s="168"/>
      <c r="CKV2" s="168"/>
      <c r="CKW2" s="168"/>
      <c r="CKX2" s="168"/>
      <c r="CKY2" s="168"/>
      <c r="CKZ2" s="169"/>
      <c r="CLA2" s="167" t="s">
        <v>508</v>
      </c>
      <c r="CLB2" s="168"/>
      <c r="CLC2" s="168"/>
      <c r="CLD2" s="168"/>
      <c r="CLE2" s="168"/>
      <c r="CLF2" s="168"/>
      <c r="CLG2" s="168"/>
      <c r="CLH2" s="169"/>
      <c r="CLI2" s="167" t="s">
        <v>509</v>
      </c>
      <c r="CLJ2" s="168"/>
      <c r="CLK2" s="168"/>
      <c r="CLL2" s="168"/>
      <c r="CLM2" s="168"/>
      <c r="CLN2" s="168"/>
      <c r="CLO2" s="168"/>
      <c r="CLP2" s="169"/>
    </row>
    <row r="3" spans="1:2356" s="66" customFormat="1" ht="27" x14ac:dyDescent="0.2">
      <c r="B3" s="171"/>
      <c r="C3" s="67" t="s">
        <v>96</v>
      </c>
      <c r="D3" s="68" t="s">
        <v>105</v>
      </c>
      <c r="E3" s="68" t="s">
        <v>97</v>
      </c>
      <c r="F3" s="68" t="s">
        <v>98</v>
      </c>
      <c r="G3" s="67" t="s">
        <v>103</v>
      </c>
      <c r="H3" s="68" t="s">
        <v>99</v>
      </c>
      <c r="I3" s="68" t="s">
        <v>100</v>
      </c>
      <c r="J3" s="67" t="s">
        <v>96</v>
      </c>
      <c r="K3" s="68" t="s">
        <v>97</v>
      </c>
      <c r="L3" s="68" t="s">
        <v>98</v>
      </c>
      <c r="M3" s="67" t="s">
        <v>103</v>
      </c>
      <c r="N3" s="68" t="s">
        <v>99</v>
      </c>
      <c r="O3" s="68" t="s">
        <v>101</v>
      </c>
      <c r="P3" s="68" t="s">
        <v>105</v>
      </c>
      <c r="Q3" s="68" t="s">
        <v>98</v>
      </c>
      <c r="R3" s="67" t="s">
        <v>103</v>
      </c>
      <c r="S3" s="68" t="s">
        <v>99</v>
      </c>
      <c r="T3" s="68" t="s">
        <v>110</v>
      </c>
      <c r="U3" s="77" t="s">
        <v>106</v>
      </c>
      <c r="V3" s="68" t="s">
        <v>97</v>
      </c>
      <c r="W3" s="68" t="s">
        <v>105</v>
      </c>
      <c r="X3" s="68" t="s">
        <v>98</v>
      </c>
      <c r="Y3" s="67" t="s">
        <v>103</v>
      </c>
      <c r="Z3" s="68" t="s">
        <v>99</v>
      </c>
      <c r="AA3" s="68" t="s">
        <v>110</v>
      </c>
      <c r="AB3" s="77" t="s">
        <v>106</v>
      </c>
      <c r="AC3" s="68" t="s">
        <v>97</v>
      </c>
      <c r="AD3" s="68" t="s">
        <v>105</v>
      </c>
      <c r="AE3" s="68" t="s">
        <v>98</v>
      </c>
      <c r="AF3" s="67" t="s">
        <v>103</v>
      </c>
      <c r="AG3" s="68" t="s">
        <v>99</v>
      </c>
      <c r="AH3" s="68" t="s">
        <v>110</v>
      </c>
      <c r="AI3" s="77" t="s">
        <v>112</v>
      </c>
      <c r="AJ3" s="68" t="s">
        <v>97</v>
      </c>
      <c r="AK3" s="68" t="s">
        <v>105</v>
      </c>
      <c r="AL3" s="68" t="s">
        <v>98</v>
      </c>
      <c r="AM3" s="67" t="s">
        <v>103</v>
      </c>
      <c r="AN3" s="68" t="s">
        <v>99</v>
      </c>
      <c r="AO3" s="68" t="s">
        <v>110</v>
      </c>
      <c r="AP3" s="77" t="s">
        <v>112</v>
      </c>
      <c r="AQ3" s="68" t="s">
        <v>97</v>
      </c>
      <c r="AR3" s="68" t="s">
        <v>105</v>
      </c>
      <c r="AS3" s="68" t="s">
        <v>98</v>
      </c>
      <c r="AT3" s="67" t="s">
        <v>103</v>
      </c>
      <c r="AU3" s="68" t="s">
        <v>99</v>
      </c>
      <c r="AV3" s="68" t="s">
        <v>110</v>
      </c>
      <c r="AW3" s="77" t="s">
        <v>112</v>
      </c>
      <c r="AX3" s="68" t="s">
        <v>97</v>
      </c>
      <c r="AY3" s="68" t="s">
        <v>105</v>
      </c>
      <c r="AZ3" s="68" t="s">
        <v>98</v>
      </c>
      <c r="BA3" s="67" t="s">
        <v>103</v>
      </c>
      <c r="BB3" s="68" t="s">
        <v>99</v>
      </c>
      <c r="BC3" s="68" t="s">
        <v>110</v>
      </c>
      <c r="BD3" s="77" t="s">
        <v>112</v>
      </c>
      <c r="BE3" s="68" t="s">
        <v>97</v>
      </c>
      <c r="BF3" s="68" t="s">
        <v>105</v>
      </c>
      <c r="BG3" s="68" t="s">
        <v>98</v>
      </c>
      <c r="BH3" s="67" t="s">
        <v>103</v>
      </c>
      <c r="BI3" s="68" t="s">
        <v>99</v>
      </c>
      <c r="BJ3" s="68" t="s">
        <v>110</v>
      </c>
      <c r="BK3" s="77" t="s">
        <v>112</v>
      </c>
      <c r="BL3" s="68" t="s">
        <v>97</v>
      </c>
      <c r="BM3" s="68" t="s">
        <v>105</v>
      </c>
      <c r="BN3" s="68" t="s">
        <v>98</v>
      </c>
      <c r="BO3" s="67" t="s">
        <v>103</v>
      </c>
      <c r="BP3" s="68" t="s">
        <v>99</v>
      </c>
      <c r="BQ3" s="68" t="s">
        <v>110</v>
      </c>
      <c r="BR3" s="77" t="s">
        <v>112</v>
      </c>
      <c r="BS3" s="68" t="s">
        <v>97</v>
      </c>
      <c r="BT3" s="68" t="s">
        <v>105</v>
      </c>
      <c r="BU3" s="68" t="s">
        <v>98</v>
      </c>
      <c r="BV3" s="67" t="s">
        <v>103</v>
      </c>
      <c r="BW3" s="68" t="s">
        <v>99</v>
      </c>
      <c r="BX3" s="68" t="s">
        <v>110</v>
      </c>
      <c r="BY3" s="77" t="s">
        <v>112</v>
      </c>
      <c r="BZ3" s="68" t="s">
        <v>97</v>
      </c>
      <c r="CA3" s="68" t="s">
        <v>105</v>
      </c>
      <c r="CB3" s="68" t="s">
        <v>98</v>
      </c>
      <c r="CC3" s="67" t="s">
        <v>103</v>
      </c>
      <c r="CD3" s="68" t="s">
        <v>99</v>
      </c>
      <c r="CE3" s="68" t="s">
        <v>110</v>
      </c>
      <c r="CF3" s="77" t="s">
        <v>112</v>
      </c>
      <c r="CG3" s="68" t="s">
        <v>97</v>
      </c>
      <c r="CH3" s="68" t="s">
        <v>105</v>
      </c>
      <c r="CI3" s="68" t="s">
        <v>98</v>
      </c>
      <c r="CJ3" s="67" t="s">
        <v>103</v>
      </c>
      <c r="CK3" s="68" t="s">
        <v>99</v>
      </c>
      <c r="CL3" s="68" t="s">
        <v>110</v>
      </c>
      <c r="CM3" s="77" t="s">
        <v>112</v>
      </c>
      <c r="CN3" s="68" t="s">
        <v>97</v>
      </c>
      <c r="CO3" s="68" t="s">
        <v>105</v>
      </c>
      <c r="CP3" s="68" t="s">
        <v>98</v>
      </c>
      <c r="CQ3" s="67" t="s">
        <v>103</v>
      </c>
      <c r="CR3" s="68" t="s">
        <v>99</v>
      </c>
      <c r="CS3" s="68" t="s">
        <v>110</v>
      </c>
      <c r="CT3" s="77" t="s">
        <v>112</v>
      </c>
      <c r="CU3" s="68" t="s">
        <v>97</v>
      </c>
      <c r="CV3" s="68" t="s">
        <v>105</v>
      </c>
      <c r="CW3" s="68" t="s">
        <v>98</v>
      </c>
      <c r="CX3" s="67" t="s">
        <v>103</v>
      </c>
      <c r="CY3" s="68" t="s">
        <v>99</v>
      </c>
      <c r="CZ3" s="68" t="s">
        <v>110</v>
      </c>
      <c r="DA3" s="77" t="s">
        <v>112</v>
      </c>
      <c r="DB3" s="68" t="s">
        <v>97</v>
      </c>
      <c r="DC3" s="68" t="s">
        <v>105</v>
      </c>
      <c r="DD3" s="68" t="s">
        <v>98</v>
      </c>
      <c r="DE3" s="67" t="s">
        <v>103</v>
      </c>
      <c r="DF3" s="68" t="s">
        <v>99</v>
      </c>
      <c r="DG3" s="68" t="s">
        <v>110</v>
      </c>
      <c r="DH3" s="77" t="s">
        <v>112</v>
      </c>
      <c r="DI3" s="68" t="s">
        <v>97</v>
      </c>
      <c r="DJ3" s="68" t="s">
        <v>105</v>
      </c>
      <c r="DK3" s="68" t="s">
        <v>98</v>
      </c>
      <c r="DL3" s="67" t="s">
        <v>103</v>
      </c>
      <c r="DM3" s="68" t="s">
        <v>99</v>
      </c>
      <c r="DN3" s="68" t="s">
        <v>110</v>
      </c>
      <c r="DO3" s="77" t="s">
        <v>112</v>
      </c>
      <c r="DP3" s="68" t="s">
        <v>97</v>
      </c>
      <c r="DQ3" s="68" t="s">
        <v>105</v>
      </c>
      <c r="DR3" s="68" t="s">
        <v>98</v>
      </c>
      <c r="DS3" s="67" t="s">
        <v>103</v>
      </c>
      <c r="DT3" s="68" t="s">
        <v>99</v>
      </c>
      <c r="DU3" s="68" t="s">
        <v>110</v>
      </c>
      <c r="DV3" s="77" t="s">
        <v>112</v>
      </c>
      <c r="DW3" s="68" t="s">
        <v>97</v>
      </c>
      <c r="DX3" s="68" t="s">
        <v>105</v>
      </c>
      <c r="DY3" s="68" t="s">
        <v>98</v>
      </c>
      <c r="DZ3" s="67" t="s">
        <v>103</v>
      </c>
      <c r="EA3" s="68" t="s">
        <v>99</v>
      </c>
      <c r="EB3" s="68" t="s">
        <v>110</v>
      </c>
      <c r="EC3" s="77" t="s">
        <v>112</v>
      </c>
      <c r="ED3" s="68" t="s">
        <v>97</v>
      </c>
      <c r="EE3" s="68" t="s">
        <v>105</v>
      </c>
      <c r="EF3" s="68" t="s">
        <v>98</v>
      </c>
      <c r="EG3" s="67" t="s">
        <v>103</v>
      </c>
      <c r="EH3" s="68" t="s">
        <v>99</v>
      </c>
      <c r="EI3" s="68" t="s">
        <v>110</v>
      </c>
      <c r="EJ3" s="77" t="s">
        <v>112</v>
      </c>
      <c r="EK3" s="68" t="s">
        <v>97</v>
      </c>
      <c r="EL3" s="68" t="s">
        <v>105</v>
      </c>
      <c r="EM3" s="68" t="s">
        <v>98</v>
      </c>
      <c r="EN3" s="67" t="s">
        <v>103</v>
      </c>
      <c r="EO3" s="68" t="s">
        <v>99</v>
      </c>
      <c r="EP3" s="68" t="s">
        <v>110</v>
      </c>
      <c r="EQ3" s="77" t="s">
        <v>112</v>
      </c>
      <c r="ER3" s="68" t="s">
        <v>97</v>
      </c>
      <c r="ES3" s="68" t="s">
        <v>105</v>
      </c>
      <c r="ET3" s="68" t="s">
        <v>98</v>
      </c>
      <c r="EU3" s="67" t="s">
        <v>103</v>
      </c>
      <c r="EV3" s="68" t="s">
        <v>99</v>
      </c>
      <c r="EW3" s="68" t="s">
        <v>110</v>
      </c>
      <c r="EX3" s="77" t="s">
        <v>112</v>
      </c>
      <c r="EY3" s="68" t="s">
        <v>97</v>
      </c>
      <c r="EZ3" s="68" t="s">
        <v>105</v>
      </c>
      <c r="FA3" s="68" t="s">
        <v>98</v>
      </c>
      <c r="FB3" s="67" t="s">
        <v>103</v>
      </c>
      <c r="FC3" s="68" t="s">
        <v>99</v>
      </c>
      <c r="FD3" s="68" t="s">
        <v>110</v>
      </c>
      <c r="FE3" s="77" t="s">
        <v>112</v>
      </c>
      <c r="FF3" s="68" t="s">
        <v>97</v>
      </c>
      <c r="FG3" s="68" t="s">
        <v>105</v>
      </c>
      <c r="FH3" s="68" t="s">
        <v>98</v>
      </c>
      <c r="FI3" s="67" t="s">
        <v>103</v>
      </c>
      <c r="FJ3" s="68" t="s">
        <v>99</v>
      </c>
      <c r="FK3" s="68" t="s">
        <v>110</v>
      </c>
      <c r="FL3" s="77" t="s">
        <v>112</v>
      </c>
      <c r="FM3" s="68" t="s">
        <v>110</v>
      </c>
      <c r="FN3" s="68" t="s">
        <v>97</v>
      </c>
      <c r="FO3" s="68" t="s">
        <v>135</v>
      </c>
      <c r="FP3" s="68" t="s">
        <v>105</v>
      </c>
      <c r="FQ3" s="68" t="s">
        <v>98</v>
      </c>
      <c r="FR3" s="67" t="s">
        <v>103</v>
      </c>
      <c r="FS3" s="68" t="s">
        <v>99</v>
      </c>
      <c r="FT3" s="68" t="s">
        <v>110</v>
      </c>
      <c r="FU3" s="77" t="s">
        <v>112</v>
      </c>
      <c r="FV3" s="68" t="s">
        <v>97</v>
      </c>
      <c r="FW3" s="68" t="s">
        <v>135</v>
      </c>
      <c r="FX3" s="68" t="s">
        <v>105</v>
      </c>
      <c r="FY3" s="68" t="s">
        <v>98</v>
      </c>
      <c r="FZ3" s="67" t="s">
        <v>103</v>
      </c>
      <c r="GA3" s="68" t="s">
        <v>99</v>
      </c>
      <c r="GB3" s="68" t="s">
        <v>110</v>
      </c>
      <c r="GC3" s="77" t="s">
        <v>112</v>
      </c>
      <c r="GD3" s="68" t="s">
        <v>97</v>
      </c>
      <c r="GE3" s="68" t="s">
        <v>135</v>
      </c>
      <c r="GF3" s="68" t="s">
        <v>105</v>
      </c>
      <c r="GG3" s="68" t="s">
        <v>98</v>
      </c>
      <c r="GH3" s="67" t="s">
        <v>103</v>
      </c>
      <c r="GI3" s="68" t="s">
        <v>99</v>
      </c>
      <c r="GJ3" s="68" t="s">
        <v>110</v>
      </c>
      <c r="GK3" s="77" t="s">
        <v>112</v>
      </c>
      <c r="GL3" s="68" t="s">
        <v>97</v>
      </c>
      <c r="GM3" s="68" t="s">
        <v>135</v>
      </c>
      <c r="GN3" s="68" t="s">
        <v>105</v>
      </c>
      <c r="GO3" s="68" t="s">
        <v>98</v>
      </c>
      <c r="GP3" s="67" t="s">
        <v>103</v>
      </c>
      <c r="GQ3" s="68" t="s">
        <v>99</v>
      </c>
      <c r="GR3" s="68" t="s">
        <v>110</v>
      </c>
      <c r="GS3" s="77" t="s">
        <v>112</v>
      </c>
      <c r="GT3" s="68" t="s">
        <v>97</v>
      </c>
      <c r="GU3" s="68" t="s">
        <v>135</v>
      </c>
      <c r="GV3" s="68" t="s">
        <v>105</v>
      </c>
      <c r="GW3" s="68" t="s">
        <v>98</v>
      </c>
      <c r="GX3" s="67" t="s">
        <v>103</v>
      </c>
      <c r="GY3" s="68" t="s">
        <v>99</v>
      </c>
      <c r="GZ3" s="68" t="s">
        <v>110</v>
      </c>
      <c r="HA3" s="77" t="s">
        <v>112</v>
      </c>
      <c r="HB3" s="68" t="s">
        <v>97</v>
      </c>
      <c r="HC3" s="68" t="s">
        <v>135</v>
      </c>
      <c r="HD3" s="68" t="s">
        <v>105</v>
      </c>
      <c r="HE3" s="68" t="s">
        <v>98</v>
      </c>
      <c r="HF3" s="67" t="s">
        <v>103</v>
      </c>
      <c r="HG3" s="68" t="s">
        <v>99</v>
      </c>
      <c r="HH3" s="68" t="s">
        <v>110</v>
      </c>
      <c r="HI3" s="77" t="s">
        <v>112</v>
      </c>
      <c r="HJ3" s="68" t="s">
        <v>97</v>
      </c>
      <c r="HK3" s="68" t="s">
        <v>135</v>
      </c>
      <c r="HL3" s="68" t="s">
        <v>105</v>
      </c>
      <c r="HM3" s="68" t="s">
        <v>98</v>
      </c>
      <c r="HN3" s="67" t="s">
        <v>103</v>
      </c>
      <c r="HO3" s="68" t="s">
        <v>99</v>
      </c>
      <c r="HP3" s="68" t="s">
        <v>110</v>
      </c>
      <c r="HQ3" s="77" t="s">
        <v>112</v>
      </c>
      <c r="HR3" s="68" t="s">
        <v>97</v>
      </c>
      <c r="HS3" s="68" t="s">
        <v>135</v>
      </c>
      <c r="HT3" s="68" t="s">
        <v>105</v>
      </c>
      <c r="HU3" s="68" t="s">
        <v>98</v>
      </c>
      <c r="HV3" s="67" t="s">
        <v>103</v>
      </c>
      <c r="HW3" s="68" t="s">
        <v>99</v>
      </c>
      <c r="HX3" s="68" t="s">
        <v>110</v>
      </c>
      <c r="HY3" s="77" t="s">
        <v>112</v>
      </c>
      <c r="HZ3" s="68" t="s">
        <v>97</v>
      </c>
      <c r="IA3" s="68" t="s">
        <v>135</v>
      </c>
      <c r="IB3" s="68" t="s">
        <v>105</v>
      </c>
      <c r="IC3" s="68" t="s">
        <v>98</v>
      </c>
      <c r="ID3" s="67" t="s">
        <v>103</v>
      </c>
      <c r="IE3" s="68" t="s">
        <v>99</v>
      </c>
      <c r="IF3" s="68" t="s">
        <v>110</v>
      </c>
      <c r="IG3" s="77" t="s">
        <v>112</v>
      </c>
      <c r="IH3" s="68" t="s">
        <v>97</v>
      </c>
      <c r="II3" s="68" t="s">
        <v>135</v>
      </c>
      <c r="IJ3" s="68" t="s">
        <v>105</v>
      </c>
      <c r="IK3" s="68" t="s">
        <v>98</v>
      </c>
      <c r="IL3" s="67" t="s">
        <v>103</v>
      </c>
      <c r="IM3" s="68" t="s">
        <v>99</v>
      </c>
      <c r="IN3" s="68" t="s">
        <v>110</v>
      </c>
      <c r="IO3" s="77" t="s">
        <v>112</v>
      </c>
      <c r="IP3" s="68" t="s">
        <v>97</v>
      </c>
      <c r="IQ3" s="68" t="s">
        <v>135</v>
      </c>
      <c r="IR3" s="68" t="s">
        <v>105</v>
      </c>
      <c r="IS3" s="68" t="s">
        <v>98</v>
      </c>
      <c r="IT3" s="67" t="s">
        <v>103</v>
      </c>
      <c r="IU3" s="68" t="s">
        <v>99</v>
      </c>
      <c r="IV3" s="68" t="s">
        <v>110</v>
      </c>
      <c r="IW3" s="77" t="s">
        <v>112</v>
      </c>
      <c r="IX3" s="68" t="s">
        <v>97</v>
      </c>
      <c r="IY3" s="68" t="s">
        <v>135</v>
      </c>
      <c r="IZ3" s="68" t="s">
        <v>105</v>
      </c>
      <c r="JA3" s="68" t="s">
        <v>98</v>
      </c>
      <c r="JB3" s="67" t="s">
        <v>103</v>
      </c>
      <c r="JC3" s="68" t="s">
        <v>99</v>
      </c>
      <c r="JD3" s="68" t="s">
        <v>110</v>
      </c>
      <c r="JE3" s="77" t="s">
        <v>112</v>
      </c>
      <c r="JF3" s="68" t="s">
        <v>97</v>
      </c>
      <c r="JG3" s="68" t="s">
        <v>135</v>
      </c>
      <c r="JH3" s="68" t="s">
        <v>105</v>
      </c>
      <c r="JI3" s="68" t="s">
        <v>98</v>
      </c>
      <c r="JJ3" s="67" t="s">
        <v>103</v>
      </c>
      <c r="JK3" s="68" t="s">
        <v>99</v>
      </c>
      <c r="JL3" s="68" t="s">
        <v>110</v>
      </c>
      <c r="JM3" s="77" t="s">
        <v>112</v>
      </c>
      <c r="JN3" s="68" t="s">
        <v>97</v>
      </c>
      <c r="JO3" s="68" t="s">
        <v>135</v>
      </c>
      <c r="JP3" s="68" t="s">
        <v>105</v>
      </c>
      <c r="JQ3" s="68" t="s">
        <v>98</v>
      </c>
      <c r="JR3" s="67" t="s">
        <v>103</v>
      </c>
      <c r="JS3" s="68" t="s">
        <v>99</v>
      </c>
      <c r="JT3" s="68" t="s">
        <v>110</v>
      </c>
      <c r="JU3" s="77" t="s">
        <v>112</v>
      </c>
      <c r="JV3" s="68" t="s">
        <v>97</v>
      </c>
      <c r="JW3" s="68" t="s">
        <v>135</v>
      </c>
      <c r="JX3" s="68" t="s">
        <v>105</v>
      </c>
      <c r="JY3" s="68" t="s">
        <v>98</v>
      </c>
      <c r="JZ3" s="67" t="s">
        <v>103</v>
      </c>
      <c r="KA3" s="68" t="s">
        <v>99</v>
      </c>
      <c r="KB3" s="68" t="s">
        <v>110</v>
      </c>
      <c r="KC3" s="77" t="s">
        <v>112</v>
      </c>
      <c r="KD3" s="68" t="s">
        <v>97</v>
      </c>
      <c r="KE3" s="68" t="s">
        <v>135</v>
      </c>
      <c r="KF3" s="68" t="s">
        <v>105</v>
      </c>
      <c r="KG3" s="68" t="s">
        <v>98</v>
      </c>
      <c r="KH3" s="67" t="s">
        <v>103</v>
      </c>
      <c r="KI3" s="68" t="s">
        <v>99</v>
      </c>
      <c r="KJ3" s="68" t="s">
        <v>110</v>
      </c>
      <c r="KK3" s="77" t="s">
        <v>112</v>
      </c>
      <c r="KL3" s="68" t="s">
        <v>97</v>
      </c>
      <c r="KM3" s="68" t="s">
        <v>135</v>
      </c>
      <c r="KN3" s="68" t="s">
        <v>105</v>
      </c>
      <c r="KO3" s="68" t="s">
        <v>98</v>
      </c>
      <c r="KP3" s="67" t="s">
        <v>103</v>
      </c>
      <c r="KQ3" s="68" t="s">
        <v>99</v>
      </c>
      <c r="KR3" s="68" t="s">
        <v>110</v>
      </c>
      <c r="KS3" s="77" t="s">
        <v>112</v>
      </c>
      <c r="KT3" s="68" t="s">
        <v>97</v>
      </c>
      <c r="KU3" s="68" t="s">
        <v>135</v>
      </c>
      <c r="KV3" s="68" t="s">
        <v>105</v>
      </c>
      <c r="KW3" s="68" t="s">
        <v>98</v>
      </c>
      <c r="KX3" s="67" t="s">
        <v>103</v>
      </c>
      <c r="KY3" s="68" t="s">
        <v>99</v>
      </c>
      <c r="KZ3" s="68" t="s">
        <v>110</v>
      </c>
      <c r="LA3" s="77" t="s">
        <v>112</v>
      </c>
      <c r="LB3" s="68" t="s">
        <v>97</v>
      </c>
      <c r="LC3" s="68" t="s">
        <v>135</v>
      </c>
      <c r="LD3" s="68" t="s">
        <v>105</v>
      </c>
      <c r="LE3" s="68" t="s">
        <v>98</v>
      </c>
      <c r="LF3" s="67" t="s">
        <v>103</v>
      </c>
      <c r="LG3" s="68" t="s">
        <v>99</v>
      </c>
      <c r="LH3" s="68" t="s">
        <v>110</v>
      </c>
      <c r="LI3" s="77" t="s">
        <v>112</v>
      </c>
      <c r="LJ3" s="68" t="s">
        <v>97</v>
      </c>
      <c r="LK3" s="68" t="s">
        <v>135</v>
      </c>
      <c r="LL3" s="68" t="s">
        <v>105</v>
      </c>
      <c r="LM3" s="68" t="s">
        <v>98</v>
      </c>
      <c r="LN3" s="67" t="s">
        <v>103</v>
      </c>
      <c r="LO3" s="68" t="s">
        <v>99</v>
      </c>
      <c r="LP3" s="68" t="s">
        <v>110</v>
      </c>
      <c r="LQ3" s="77" t="s">
        <v>112</v>
      </c>
      <c r="LR3" s="68" t="s">
        <v>97</v>
      </c>
      <c r="LS3" s="68" t="s">
        <v>135</v>
      </c>
      <c r="LT3" s="68" t="s">
        <v>105</v>
      </c>
      <c r="LU3" s="68" t="s">
        <v>98</v>
      </c>
      <c r="LV3" s="67" t="s">
        <v>103</v>
      </c>
      <c r="LW3" s="68" t="s">
        <v>99</v>
      </c>
      <c r="LX3" s="68" t="s">
        <v>110</v>
      </c>
      <c r="LY3" s="77" t="s">
        <v>112</v>
      </c>
      <c r="LZ3" s="68" t="s">
        <v>97</v>
      </c>
      <c r="MA3" s="68" t="s">
        <v>135</v>
      </c>
      <c r="MB3" s="68" t="s">
        <v>105</v>
      </c>
      <c r="MC3" s="68" t="s">
        <v>98</v>
      </c>
      <c r="MD3" s="67" t="s">
        <v>103</v>
      </c>
      <c r="ME3" s="68" t="s">
        <v>99</v>
      </c>
      <c r="MF3" s="68" t="s">
        <v>110</v>
      </c>
      <c r="MG3" s="77" t="s">
        <v>112</v>
      </c>
      <c r="MH3" s="68" t="s">
        <v>97</v>
      </c>
      <c r="MI3" s="68" t="s">
        <v>135</v>
      </c>
      <c r="MJ3" s="68" t="s">
        <v>105</v>
      </c>
      <c r="MK3" s="68" t="s">
        <v>98</v>
      </c>
      <c r="ML3" s="67" t="s">
        <v>103</v>
      </c>
      <c r="MM3" s="68" t="s">
        <v>99</v>
      </c>
      <c r="MN3" s="68" t="s">
        <v>110</v>
      </c>
      <c r="MO3" s="77" t="s">
        <v>112</v>
      </c>
      <c r="MP3" s="68" t="s">
        <v>97</v>
      </c>
      <c r="MQ3" s="68" t="s">
        <v>135</v>
      </c>
      <c r="MR3" s="68" t="s">
        <v>105</v>
      </c>
      <c r="MS3" s="68" t="s">
        <v>98</v>
      </c>
      <c r="MT3" s="67" t="s">
        <v>103</v>
      </c>
      <c r="MU3" s="68" t="s">
        <v>99</v>
      </c>
      <c r="MV3" s="68" t="s">
        <v>110</v>
      </c>
      <c r="MW3" s="77" t="s">
        <v>112</v>
      </c>
      <c r="MX3" s="68" t="s">
        <v>97</v>
      </c>
      <c r="MY3" s="68" t="s">
        <v>135</v>
      </c>
      <c r="MZ3" s="68" t="s">
        <v>105</v>
      </c>
      <c r="NA3" s="68" t="s">
        <v>98</v>
      </c>
      <c r="NB3" s="67" t="s">
        <v>103</v>
      </c>
      <c r="NC3" s="68" t="s">
        <v>99</v>
      </c>
      <c r="ND3" s="68" t="s">
        <v>110</v>
      </c>
      <c r="NE3" s="77" t="s">
        <v>112</v>
      </c>
      <c r="NF3" s="68" t="s">
        <v>97</v>
      </c>
      <c r="NG3" s="68" t="s">
        <v>135</v>
      </c>
      <c r="NH3" s="68" t="s">
        <v>105</v>
      </c>
      <c r="NI3" s="68" t="s">
        <v>98</v>
      </c>
      <c r="NJ3" s="67" t="s">
        <v>103</v>
      </c>
      <c r="NK3" s="68" t="s">
        <v>99</v>
      </c>
      <c r="NL3" s="68" t="s">
        <v>110</v>
      </c>
      <c r="NM3" s="77" t="s">
        <v>112</v>
      </c>
      <c r="NN3" s="68" t="s">
        <v>97</v>
      </c>
      <c r="NO3" s="68" t="s">
        <v>135</v>
      </c>
      <c r="NP3" s="68" t="s">
        <v>105</v>
      </c>
      <c r="NQ3" s="68" t="s">
        <v>98</v>
      </c>
      <c r="NR3" s="67" t="s">
        <v>103</v>
      </c>
      <c r="NS3" s="68" t="s">
        <v>99</v>
      </c>
      <c r="NT3" s="68" t="s">
        <v>110</v>
      </c>
      <c r="NU3" s="77" t="s">
        <v>112</v>
      </c>
      <c r="NV3" s="68" t="s">
        <v>97</v>
      </c>
      <c r="NW3" s="68" t="s">
        <v>135</v>
      </c>
      <c r="NX3" s="68" t="s">
        <v>105</v>
      </c>
      <c r="NY3" s="68" t="s">
        <v>98</v>
      </c>
      <c r="NZ3" s="67" t="s">
        <v>103</v>
      </c>
      <c r="OA3" s="68" t="s">
        <v>99</v>
      </c>
      <c r="OB3" s="68" t="s">
        <v>110</v>
      </c>
      <c r="OC3" s="77" t="s">
        <v>112</v>
      </c>
      <c r="OD3" s="68" t="s">
        <v>97</v>
      </c>
      <c r="OE3" s="68" t="s">
        <v>135</v>
      </c>
      <c r="OF3" s="68" t="s">
        <v>105</v>
      </c>
      <c r="OG3" s="68" t="s">
        <v>98</v>
      </c>
      <c r="OH3" s="67" t="s">
        <v>103</v>
      </c>
      <c r="OI3" s="68" t="s">
        <v>99</v>
      </c>
      <c r="OJ3" s="68" t="s">
        <v>110</v>
      </c>
      <c r="OK3" s="77" t="s">
        <v>112</v>
      </c>
      <c r="OL3" s="68" t="s">
        <v>97</v>
      </c>
      <c r="OM3" s="68" t="s">
        <v>135</v>
      </c>
      <c r="ON3" s="68" t="s">
        <v>105</v>
      </c>
      <c r="OO3" s="68" t="s">
        <v>98</v>
      </c>
      <c r="OP3" s="67" t="s">
        <v>103</v>
      </c>
      <c r="OQ3" s="68" t="s">
        <v>99</v>
      </c>
      <c r="OR3" s="68" t="s">
        <v>110</v>
      </c>
      <c r="OS3" s="77" t="s">
        <v>112</v>
      </c>
      <c r="OT3" s="68" t="s">
        <v>97</v>
      </c>
      <c r="OU3" s="68" t="s">
        <v>135</v>
      </c>
      <c r="OV3" s="68" t="s">
        <v>105</v>
      </c>
      <c r="OW3" s="68" t="s">
        <v>98</v>
      </c>
      <c r="OX3" s="67" t="s">
        <v>103</v>
      </c>
      <c r="OY3" s="68" t="s">
        <v>99</v>
      </c>
      <c r="OZ3" s="68" t="s">
        <v>110</v>
      </c>
      <c r="PA3" s="77" t="s">
        <v>112</v>
      </c>
      <c r="PB3" s="68" t="s">
        <v>97</v>
      </c>
      <c r="PC3" s="68" t="s">
        <v>135</v>
      </c>
      <c r="PD3" s="68" t="s">
        <v>105</v>
      </c>
      <c r="PE3" s="68" t="s">
        <v>98</v>
      </c>
      <c r="PF3" s="67" t="s">
        <v>103</v>
      </c>
      <c r="PG3" s="68" t="s">
        <v>99</v>
      </c>
      <c r="PH3" s="68" t="s">
        <v>110</v>
      </c>
      <c r="PI3" s="77" t="s">
        <v>112</v>
      </c>
      <c r="PJ3" s="68" t="s">
        <v>97</v>
      </c>
      <c r="PK3" s="68" t="s">
        <v>135</v>
      </c>
      <c r="PL3" s="68" t="s">
        <v>105</v>
      </c>
      <c r="PM3" s="68" t="s">
        <v>98</v>
      </c>
      <c r="PN3" s="67" t="s">
        <v>103</v>
      </c>
      <c r="PO3" s="68" t="s">
        <v>99</v>
      </c>
      <c r="PP3" s="68" t="s">
        <v>110</v>
      </c>
      <c r="PQ3" s="77" t="s">
        <v>112</v>
      </c>
      <c r="PR3" s="68" t="s">
        <v>97</v>
      </c>
      <c r="PS3" s="68" t="s">
        <v>135</v>
      </c>
      <c r="PT3" s="68" t="s">
        <v>105</v>
      </c>
      <c r="PU3" s="68" t="s">
        <v>98</v>
      </c>
      <c r="PV3" s="67" t="s">
        <v>103</v>
      </c>
      <c r="PW3" s="68" t="s">
        <v>99</v>
      </c>
      <c r="PX3" s="68" t="s">
        <v>110</v>
      </c>
      <c r="PY3" s="77" t="s">
        <v>112</v>
      </c>
      <c r="PZ3" s="68" t="s">
        <v>97</v>
      </c>
      <c r="QA3" s="68" t="s">
        <v>135</v>
      </c>
      <c r="QB3" s="68" t="s">
        <v>105</v>
      </c>
      <c r="QC3" s="68" t="s">
        <v>98</v>
      </c>
      <c r="QD3" s="67" t="s">
        <v>103</v>
      </c>
      <c r="QE3" s="68" t="s">
        <v>99</v>
      </c>
      <c r="QF3" s="68" t="s">
        <v>110</v>
      </c>
      <c r="QG3" s="77" t="s">
        <v>112</v>
      </c>
      <c r="QH3" s="68" t="s">
        <v>97</v>
      </c>
      <c r="QI3" s="68" t="s">
        <v>135</v>
      </c>
      <c r="QJ3" s="68" t="s">
        <v>105</v>
      </c>
      <c r="QK3" s="68" t="s">
        <v>98</v>
      </c>
      <c r="QL3" s="67" t="s">
        <v>103</v>
      </c>
      <c r="QM3" s="68" t="s">
        <v>99</v>
      </c>
      <c r="QN3" s="68" t="s">
        <v>110</v>
      </c>
      <c r="QO3" s="77" t="s">
        <v>112</v>
      </c>
      <c r="QP3" s="68" t="s">
        <v>97</v>
      </c>
      <c r="QQ3" s="68" t="s">
        <v>135</v>
      </c>
      <c r="QR3" s="68" t="s">
        <v>105</v>
      </c>
      <c r="QS3" s="68" t="s">
        <v>98</v>
      </c>
      <c r="QT3" s="67" t="s">
        <v>103</v>
      </c>
      <c r="QU3" s="68" t="s">
        <v>99</v>
      </c>
      <c r="QV3" s="68" t="s">
        <v>110</v>
      </c>
      <c r="QW3" s="77" t="s">
        <v>112</v>
      </c>
      <c r="QX3" s="68" t="s">
        <v>97</v>
      </c>
      <c r="QY3" s="68" t="s">
        <v>135</v>
      </c>
      <c r="QZ3" s="68" t="s">
        <v>105</v>
      </c>
      <c r="RA3" s="68" t="s">
        <v>98</v>
      </c>
      <c r="RB3" s="67" t="s">
        <v>103</v>
      </c>
      <c r="RC3" s="68" t="s">
        <v>99</v>
      </c>
      <c r="RD3" s="68" t="s">
        <v>110</v>
      </c>
      <c r="RE3" s="77" t="s">
        <v>112</v>
      </c>
      <c r="RF3" s="68" t="s">
        <v>97</v>
      </c>
      <c r="RG3" s="68" t="s">
        <v>135</v>
      </c>
      <c r="RH3" s="68" t="s">
        <v>105</v>
      </c>
      <c r="RI3" s="68" t="s">
        <v>98</v>
      </c>
      <c r="RJ3" s="67" t="s">
        <v>103</v>
      </c>
      <c r="RK3" s="68" t="s">
        <v>99</v>
      </c>
      <c r="RL3" s="68" t="s">
        <v>110</v>
      </c>
      <c r="RM3" s="77" t="s">
        <v>112</v>
      </c>
      <c r="RN3" s="68" t="s">
        <v>97</v>
      </c>
      <c r="RO3" s="68" t="s">
        <v>135</v>
      </c>
      <c r="RP3" s="68" t="s">
        <v>105</v>
      </c>
      <c r="RQ3" s="68" t="s">
        <v>98</v>
      </c>
      <c r="RR3" s="67" t="s">
        <v>103</v>
      </c>
      <c r="RS3" s="68" t="s">
        <v>99</v>
      </c>
      <c r="RT3" s="68" t="s">
        <v>110</v>
      </c>
      <c r="RU3" s="77" t="s">
        <v>112</v>
      </c>
      <c r="RV3" s="68" t="s">
        <v>97</v>
      </c>
      <c r="RW3" s="68" t="s">
        <v>135</v>
      </c>
      <c r="RX3" s="68" t="s">
        <v>105</v>
      </c>
      <c r="RY3" s="68" t="s">
        <v>98</v>
      </c>
      <c r="RZ3" s="67" t="s">
        <v>103</v>
      </c>
      <c r="SA3" s="68" t="s">
        <v>99</v>
      </c>
      <c r="SB3" s="68" t="s">
        <v>110</v>
      </c>
      <c r="SC3" s="77" t="s">
        <v>112</v>
      </c>
      <c r="SD3" s="68" t="s">
        <v>97</v>
      </c>
      <c r="SE3" s="68" t="s">
        <v>135</v>
      </c>
      <c r="SF3" s="68" t="s">
        <v>105</v>
      </c>
      <c r="SG3" s="68" t="s">
        <v>98</v>
      </c>
      <c r="SH3" s="67" t="s">
        <v>103</v>
      </c>
      <c r="SI3" s="68" t="s">
        <v>99</v>
      </c>
      <c r="SJ3" s="68" t="s">
        <v>110</v>
      </c>
      <c r="SK3" s="77" t="s">
        <v>112</v>
      </c>
      <c r="SL3" s="68" t="s">
        <v>97</v>
      </c>
      <c r="SM3" s="68" t="s">
        <v>135</v>
      </c>
      <c r="SN3" s="68" t="s">
        <v>105</v>
      </c>
      <c r="SO3" s="68" t="s">
        <v>98</v>
      </c>
      <c r="SP3" s="67" t="s">
        <v>103</v>
      </c>
      <c r="SQ3" s="68" t="s">
        <v>99</v>
      </c>
      <c r="SR3" s="68" t="s">
        <v>110</v>
      </c>
      <c r="SS3" s="77" t="s">
        <v>112</v>
      </c>
      <c r="ST3" s="68" t="s">
        <v>97</v>
      </c>
      <c r="SU3" s="68" t="s">
        <v>135</v>
      </c>
      <c r="SV3" s="68" t="s">
        <v>105</v>
      </c>
      <c r="SW3" s="68" t="s">
        <v>98</v>
      </c>
      <c r="SX3" s="67" t="s">
        <v>103</v>
      </c>
      <c r="SY3" s="68" t="s">
        <v>99</v>
      </c>
      <c r="SZ3" s="68" t="s">
        <v>110</v>
      </c>
      <c r="TA3" s="77" t="s">
        <v>112</v>
      </c>
      <c r="TB3" s="68" t="s">
        <v>97</v>
      </c>
      <c r="TC3" s="68" t="s">
        <v>135</v>
      </c>
      <c r="TD3" s="68" t="s">
        <v>105</v>
      </c>
      <c r="TE3" s="68" t="s">
        <v>98</v>
      </c>
      <c r="TF3" s="67" t="s">
        <v>103</v>
      </c>
      <c r="TG3" s="68" t="s">
        <v>99</v>
      </c>
      <c r="TH3" s="68" t="s">
        <v>110</v>
      </c>
      <c r="TI3" s="77" t="s">
        <v>112</v>
      </c>
      <c r="TJ3" s="68" t="s">
        <v>97</v>
      </c>
      <c r="TK3" s="68" t="s">
        <v>135</v>
      </c>
      <c r="TL3" s="68" t="s">
        <v>105</v>
      </c>
      <c r="TM3" s="68" t="s">
        <v>98</v>
      </c>
      <c r="TN3" s="67" t="s">
        <v>103</v>
      </c>
      <c r="TO3" s="68" t="s">
        <v>99</v>
      </c>
      <c r="TP3" s="68" t="s">
        <v>110</v>
      </c>
      <c r="TQ3" s="77" t="s">
        <v>112</v>
      </c>
      <c r="TR3" s="68" t="s">
        <v>97</v>
      </c>
      <c r="TS3" s="68" t="s">
        <v>135</v>
      </c>
      <c r="TT3" s="68" t="s">
        <v>105</v>
      </c>
      <c r="TU3" s="68" t="s">
        <v>98</v>
      </c>
      <c r="TV3" s="67" t="s">
        <v>103</v>
      </c>
      <c r="TW3" s="68" t="s">
        <v>99</v>
      </c>
      <c r="TX3" s="68" t="s">
        <v>110</v>
      </c>
      <c r="TY3" s="77" t="s">
        <v>112</v>
      </c>
      <c r="TZ3" s="68" t="s">
        <v>97</v>
      </c>
      <c r="UA3" s="68" t="s">
        <v>135</v>
      </c>
      <c r="UB3" s="68" t="s">
        <v>105</v>
      </c>
      <c r="UC3" s="68" t="s">
        <v>98</v>
      </c>
      <c r="UD3" s="67" t="s">
        <v>103</v>
      </c>
      <c r="UE3" s="68" t="s">
        <v>99</v>
      </c>
      <c r="UF3" s="68" t="s">
        <v>110</v>
      </c>
      <c r="UG3" s="77" t="s">
        <v>112</v>
      </c>
      <c r="UH3" s="68" t="s">
        <v>97</v>
      </c>
      <c r="UI3" s="68" t="s">
        <v>135</v>
      </c>
      <c r="UJ3" s="68" t="s">
        <v>105</v>
      </c>
      <c r="UK3" s="68" t="s">
        <v>98</v>
      </c>
      <c r="UL3" s="67" t="s">
        <v>103</v>
      </c>
      <c r="UM3" s="68" t="s">
        <v>99</v>
      </c>
      <c r="UN3" s="68" t="s">
        <v>110</v>
      </c>
      <c r="UO3" s="77" t="s">
        <v>112</v>
      </c>
      <c r="UP3" s="68" t="s">
        <v>97</v>
      </c>
      <c r="UQ3" s="68" t="s">
        <v>135</v>
      </c>
      <c r="UR3" s="68" t="s">
        <v>105</v>
      </c>
      <c r="US3" s="68" t="s">
        <v>98</v>
      </c>
      <c r="UT3" s="67" t="s">
        <v>103</v>
      </c>
      <c r="UU3" s="68" t="s">
        <v>99</v>
      </c>
      <c r="UV3" s="68" t="s">
        <v>110</v>
      </c>
      <c r="UW3" s="77" t="s">
        <v>112</v>
      </c>
      <c r="UX3" s="68" t="s">
        <v>97</v>
      </c>
      <c r="UY3" s="68" t="s">
        <v>135</v>
      </c>
      <c r="UZ3" s="68" t="s">
        <v>105</v>
      </c>
      <c r="VA3" s="68" t="s">
        <v>98</v>
      </c>
      <c r="VB3" s="67" t="s">
        <v>103</v>
      </c>
      <c r="VC3" s="68" t="s">
        <v>99</v>
      </c>
      <c r="VD3" s="68" t="s">
        <v>110</v>
      </c>
      <c r="VE3" s="77" t="s">
        <v>112</v>
      </c>
      <c r="VF3" s="68" t="s">
        <v>97</v>
      </c>
      <c r="VG3" s="68" t="s">
        <v>135</v>
      </c>
      <c r="VH3" s="68" t="s">
        <v>105</v>
      </c>
      <c r="VI3" s="68" t="s">
        <v>98</v>
      </c>
      <c r="VJ3" s="67" t="s">
        <v>103</v>
      </c>
      <c r="VK3" s="68" t="s">
        <v>99</v>
      </c>
      <c r="VL3" s="68" t="s">
        <v>110</v>
      </c>
      <c r="VM3" s="77" t="s">
        <v>112</v>
      </c>
      <c r="VN3" s="68" t="s">
        <v>97</v>
      </c>
      <c r="VO3" s="68" t="s">
        <v>135</v>
      </c>
      <c r="VP3" s="68" t="s">
        <v>105</v>
      </c>
      <c r="VQ3" s="68" t="s">
        <v>98</v>
      </c>
      <c r="VR3" s="67" t="s">
        <v>103</v>
      </c>
      <c r="VS3" s="68" t="s">
        <v>99</v>
      </c>
      <c r="VT3" s="68" t="s">
        <v>110</v>
      </c>
      <c r="VU3" s="77" t="s">
        <v>112</v>
      </c>
      <c r="VV3" s="68" t="s">
        <v>97</v>
      </c>
      <c r="VW3" s="68" t="s">
        <v>135</v>
      </c>
      <c r="VX3" s="68" t="s">
        <v>105</v>
      </c>
      <c r="VY3" s="68" t="s">
        <v>98</v>
      </c>
      <c r="VZ3" s="67" t="s">
        <v>103</v>
      </c>
      <c r="WA3" s="68" t="s">
        <v>99</v>
      </c>
      <c r="WB3" s="68" t="s">
        <v>110</v>
      </c>
      <c r="WC3" s="77" t="s">
        <v>112</v>
      </c>
      <c r="WD3" s="68" t="s">
        <v>97</v>
      </c>
      <c r="WE3" s="68" t="s">
        <v>135</v>
      </c>
      <c r="WF3" s="68" t="s">
        <v>105</v>
      </c>
      <c r="WG3" s="68" t="s">
        <v>98</v>
      </c>
      <c r="WH3" s="67" t="s">
        <v>103</v>
      </c>
      <c r="WI3" s="68" t="s">
        <v>99</v>
      </c>
      <c r="WJ3" s="68" t="s">
        <v>110</v>
      </c>
      <c r="WK3" s="77" t="s">
        <v>112</v>
      </c>
      <c r="WL3" s="68" t="s">
        <v>97</v>
      </c>
      <c r="WM3" s="68" t="s">
        <v>135</v>
      </c>
      <c r="WN3" s="68" t="s">
        <v>105</v>
      </c>
      <c r="WO3" s="68" t="s">
        <v>98</v>
      </c>
      <c r="WP3" s="67" t="s">
        <v>103</v>
      </c>
      <c r="WQ3" s="68" t="s">
        <v>99</v>
      </c>
      <c r="WR3" s="68" t="s">
        <v>110</v>
      </c>
      <c r="WS3" s="77" t="s">
        <v>112</v>
      </c>
      <c r="WT3" s="68" t="s">
        <v>97</v>
      </c>
      <c r="WU3" s="68" t="s">
        <v>135</v>
      </c>
      <c r="WV3" s="68" t="s">
        <v>105</v>
      </c>
      <c r="WW3" s="68" t="s">
        <v>98</v>
      </c>
      <c r="WX3" s="67" t="s">
        <v>103</v>
      </c>
      <c r="WY3" s="68" t="s">
        <v>99</v>
      </c>
      <c r="WZ3" s="68" t="s">
        <v>110</v>
      </c>
      <c r="XA3" s="77" t="s">
        <v>112</v>
      </c>
      <c r="XB3" s="68" t="s">
        <v>97</v>
      </c>
      <c r="XC3" s="68" t="s">
        <v>135</v>
      </c>
      <c r="XD3" s="68" t="s">
        <v>105</v>
      </c>
      <c r="XE3" s="68" t="s">
        <v>98</v>
      </c>
      <c r="XF3" s="67" t="s">
        <v>103</v>
      </c>
      <c r="XG3" s="68" t="s">
        <v>99</v>
      </c>
      <c r="XH3" s="68" t="s">
        <v>110</v>
      </c>
      <c r="XI3" s="77" t="s">
        <v>112</v>
      </c>
      <c r="XJ3" s="68" t="s">
        <v>97</v>
      </c>
      <c r="XK3" s="68" t="s">
        <v>135</v>
      </c>
      <c r="XL3" s="68" t="s">
        <v>105</v>
      </c>
      <c r="XM3" s="68" t="s">
        <v>98</v>
      </c>
      <c r="XN3" s="67" t="s">
        <v>103</v>
      </c>
      <c r="XO3" s="68" t="s">
        <v>99</v>
      </c>
      <c r="XP3" s="68" t="s">
        <v>110</v>
      </c>
      <c r="XQ3" s="77" t="s">
        <v>112</v>
      </c>
      <c r="XR3" s="68" t="s">
        <v>97</v>
      </c>
      <c r="XS3" s="68" t="s">
        <v>135</v>
      </c>
      <c r="XT3" s="68" t="s">
        <v>105</v>
      </c>
      <c r="XU3" s="68" t="s">
        <v>98</v>
      </c>
      <c r="XV3" s="67" t="s">
        <v>103</v>
      </c>
      <c r="XW3" s="68" t="s">
        <v>99</v>
      </c>
      <c r="XX3" s="68" t="s">
        <v>110</v>
      </c>
      <c r="XY3" s="77" t="s">
        <v>112</v>
      </c>
      <c r="XZ3" s="68" t="s">
        <v>97</v>
      </c>
      <c r="YA3" s="68" t="s">
        <v>135</v>
      </c>
      <c r="YB3" s="68" t="s">
        <v>105</v>
      </c>
      <c r="YC3" s="68" t="s">
        <v>98</v>
      </c>
      <c r="YD3" s="67" t="s">
        <v>103</v>
      </c>
      <c r="YE3" s="68" t="s">
        <v>99</v>
      </c>
      <c r="YF3" s="68" t="s">
        <v>110</v>
      </c>
      <c r="YG3" s="77" t="s">
        <v>112</v>
      </c>
      <c r="YH3" s="68" t="s">
        <v>97</v>
      </c>
      <c r="YI3" s="68" t="s">
        <v>135</v>
      </c>
      <c r="YJ3" s="68" t="s">
        <v>105</v>
      </c>
      <c r="YK3" s="68" t="s">
        <v>98</v>
      </c>
      <c r="YL3" s="67" t="s">
        <v>103</v>
      </c>
      <c r="YM3" s="68" t="s">
        <v>99</v>
      </c>
      <c r="YN3" s="68" t="s">
        <v>110</v>
      </c>
      <c r="YO3" s="77" t="s">
        <v>112</v>
      </c>
      <c r="YP3" s="68" t="s">
        <v>97</v>
      </c>
      <c r="YQ3" s="68" t="s">
        <v>135</v>
      </c>
      <c r="YR3" s="68" t="s">
        <v>105</v>
      </c>
      <c r="YS3" s="68" t="s">
        <v>98</v>
      </c>
      <c r="YT3" s="67" t="s">
        <v>103</v>
      </c>
      <c r="YU3" s="68" t="s">
        <v>99</v>
      </c>
      <c r="YV3" s="68" t="s">
        <v>110</v>
      </c>
      <c r="YW3" s="77" t="s">
        <v>112</v>
      </c>
      <c r="YX3" s="68" t="s">
        <v>97</v>
      </c>
      <c r="YY3" s="68" t="s">
        <v>135</v>
      </c>
      <c r="YZ3" s="68" t="s">
        <v>105</v>
      </c>
      <c r="ZA3" s="68" t="s">
        <v>98</v>
      </c>
      <c r="ZB3" s="67" t="s">
        <v>103</v>
      </c>
      <c r="ZC3" s="68" t="s">
        <v>99</v>
      </c>
      <c r="ZD3" s="68" t="s">
        <v>110</v>
      </c>
      <c r="ZE3" s="77" t="s">
        <v>112</v>
      </c>
      <c r="ZF3" s="68" t="s">
        <v>97</v>
      </c>
      <c r="ZG3" s="68" t="s">
        <v>135</v>
      </c>
      <c r="ZH3" s="68" t="s">
        <v>105</v>
      </c>
      <c r="ZI3" s="68" t="s">
        <v>98</v>
      </c>
      <c r="ZJ3" s="67" t="s">
        <v>103</v>
      </c>
      <c r="ZK3" s="68" t="s">
        <v>99</v>
      </c>
      <c r="ZL3" s="68" t="s">
        <v>110</v>
      </c>
      <c r="ZM3" s="77" t="s">
        <v>112</v>
      </c>
      <c r="ZN3" s="68" t="s">
        <v>97</v>
      </c>
      <c r="ZO3" s="68" t="s">
        <v>135</v>
      </c>
      <c r="ZP3" s="68" t="s">
        <v>105</v>
      </c>
      <c r="ZQ3" s="68" t="s">
        <v>98</v>
      </c>
      <c r="ZR3" s="67" t="s">
        <v>103</v>
      </c>
      <c r="ZS3" s="68" t="s">
        <v>99</v>
      </c>
      <c r="ZT3" s="68" t="s">
        <v>110</v>
      </c>
      <c r="ZU3" s="77" t="s">
        <v>112</v>
      </c>
      <c r="ZV3" s="68" t="s">
        <v>97</v>
      </c>
      <c r="ZW3" s="68" t="s">
        <v>135</v>
      </c>
      <c r="ZX3" s="68" t="s">
        <v>105</v>
      </c>
      <c r="ZY3" s="68" t="s">
        <v>98</v>
      </c>
      <c r="ZZ3" s="67" t="s">
        <v>103</v>
      </c>
      <c r="AAA3" s="68" t="s">
        <v>99</v>
      </c>
      <c r="AAB3" s="68" t="s">
        <v>110</v>
      </c>
      <c r="AAC3" s="77" t="s">
        <v>112</v>
      </c>
      <c r="AAD3" s="68" t="s">
        <v>97</v>
      </c>
      <c r="AAE3" s="68" t="s">
        <v>135</v>
      </c>
      <c r="AAF3" s="68" t="s">
        <v>105</v>
      </c>
      <c r="AAG3" s="68" t="s">
        <v>98</v>
      </c>
      <c r="AAH3" s="67" t="s">
        <v>103</v>
      </c>
      <c r="AAI3" s="68" t="s">
        <v>99</v>
      </c>
      <c r="AAJ3" s="68" t="s">
        <v>110</v>
      </c>
      <c r="AAK3" s="77" t="s">
        <v>112</v>
      </c>
      <c r="AAL3" s="68" t="s">
        <v>97</v>
      </c>
      <c r="AAM3" s="68" t="s">
        <v>135</v>
      </c>
      <c r="AAN3" s="68" t="s">
        <v>105</v>
      </c>
      <c r="AAO3" s="68" t="s">
        <v>98</v>
      </c>
      <c r="AAP3" s="67" t="s">
        <v>103</v>
      </c>
      <c r="AAQ3" s="68" t="s">
        <v>99</v>
      </c>
      <c r="AAR3" s="68" t="s">
        <v>110</v>
      </c>
      <c r="AAS3" s="77" t="s">
        <v>112</v>
      </c>
      <c r="AAT3" s="68" t="s">
        <v>97</v>
      </c>
      <c r="AAU3" s="68" t="s">
        <v>135</v>
      </c>
      <c r="AAV3" s="68" t="s">
        <v>105</v>
      </c>
      <c r="AAW3" s="68" t="s">
        <v>98</v>
      </c>
      <c r="AAX3" s="67" t="s">
        <v>103</v>
      </c>
      <c r="AAY3" s="68" t="s">
        <v>99</v>
      </c>
      <c r="AAZ3" s="68" t="s">
        <v>110</v>
      </c>
      <c r="ABA3" s="77" t="s">
        <v>112</v>
      </c>
      <c r="ABB3" s="68" t="s">
        <v>97</v>
      </c>
      <c r="ABC3" s="68" t="s">
        <v>135</v>
      </c>
      <c r="ABD3" s="68" t="s">
        <v>105</v>
      </c>
      <c r="ABE3" s="68" t="s">
        <v>98</v>
      </c>
      <c r="ABF3" s="67" t="s">
        <v>103</v>
      </c>
      <c r="ABG3" s="68" t="s">
        <v>99</v>
      </c>
      <c r="ABH3" s="68" t="s">
        <v>110</v>
      </c>
      <c r="ABI3" s="77" t="s">
        <v>112</v>
      </c>
      <c r="ABJ3" s="68" t="s">
        <v>97</v>
      </c>
      <c r="ABK3" s="68" t="s">
        <v>135</v>
      </c>
      <c r="ABL3" s="68" t="s">
        <v>105</v>
      </c>
      <c r="ABM3" s="68" t="s">
        <v>98</v>
      </c>
      <c r="ABN3" s="67" t="s">
        <v>103</v>
      </c>
      <c r="ABO3" s="68" t="s">
        <v>99</v>
      </c>
      <c r="ABP3" s="68" t="s">
        <v>110</v>
      </c>
      <c r="ABQ3" s="77" t="s">
        <v>112</v>
      </c>
      <c r="ABR3" s="68" t="s">
        <v>97</v>
      </c>
      <c r="ABS3" s="68" t="s">
        <v>135</v>
      </c>
      <c r="ABT3" s="68" t="s">
        <v>105</v>
      </c>
      <c r="ABU3" s="68" t="s">
        <v>98</v>
      </c>
      <c r="ABV3" s="67" t="s">
        <v>103</v>
      </c>
      <c r="ABW3" s="68" t="s">
        <v>99</v>
      </c>
      <c r="ABX3" s="68" t="s">
        <v>110</v>
      </c>
      <c r="ABY3" s="77" t="s">
        <v>112</v>
      </c>
      <c r="ABZ3" s="68" t="s">
        <v>97</v>
      </c>
      <c r="ACA3" s="68" t="s">
        <v>135</v>
      </c>
      <c r="ACB3" s="68" t="s">
        <v>105</v>
      </c>
      <c r="ACC3" s="68" t="s">
        <v>98</v>
      </c>
      <c r="ACD3" s="67" t="s">
        <v>103</v>
      </c>
      <c r="ACE3" s="68" t="s">
        <v>99</v>
      </c>
      <c r="ACF3" s="68" t="s">
        <v>110</v>
      </c>
      <c r="ACG3" s="77" t="s">
        <v>112</v>
      </c>
      <c r="ACH3" s="68" t="s">
        <v>97</v>
      </c>
      <c r="ACI3" s="68" t="s">
        <v>135</v>
      </c>
      <c r="ACJ3" s="68" t="s">
        <v>105</v>
      </c>
      <c r="ACK3" s="68" t="s">
        <v>98</v>
      </c>
      <c r="ACL3" s="67" t="s">
        <v>103</v>
      </c>
      <c r="ACM3" s="68" t="s">
        <v>99</v>
      </c>
      <c r="ACN3" s="68" t="s">
        <v>110</v>
      </c>
      <c r="ACO3" s="77" t="s">
        <v>112</v>
      </c>
      <c r="ACP3" s="68" t="s">
        <v>97</v>
      </c>
      <c r="ACQ3" s="68" t="s">
        <v>135</v>
      </c>
      <c r="ACR3" s="68" t="s">
        <v>105</v>
      </c>
      <c r="ACS3" s="68" t="s">
        <v>98</v>
      </c>
      <c r="ACT3" s="67" t="s">
        <v>103</v>
      </c>
      <c r="ACU3" s="68" t="s">
        <v>99</v>
      </c>
      <c r="ACV3" s="68" t="s">
        <v>110</v>
      </c>
      <c r="ACW3" s="77" t="s">
        <v>112</v>
      </c>
      <c r="ACX3" s="68" t="s">
        <v>97</v>
      </c>
      <c r="ACY3" s="68" t="s">
        <v>135</v>
      </c>
      <c r="ACZ3" s="68" t="s">
        <v>105</v>
      </c>
      <c r="ADA3" s="68" t="s">
        <v>98</v>
      </c>
      <c r="ADB3" s="67" t="s">
        <v>103</v>
      </c>
      <c r="ADC3" s="68" t="s">
        <v>99</v>
      </c>
      <c r="ADD3" s="68" t="s">
        <v>110</v>
      </c>
      <c r="ADE3" s="77" t="s">
        <v>112</v>
      </c>
      <c r="ADF3" s="68" t="s">
        <v>97</v>
      </c>
      <c r="ADG3" s="68" t="s">
        <v>135</v>
      </c>
      <c r="ADH3" s="68" t="s">
        <v>105</v>
      </c>
      <c r="ADI3" s="68" t="s">
        <v>98</v>
      </c>
      <c r="ADJ3" s="67" t="s">
        <v>103</v>
      </c>
      <c r="ADK3" s="68" t="s">
        <v>99</v>
      </c>
      <c r="ADL3" s="68" t="s">
        <v>110</v>
      </c>
      <c r="ADM3" s="77" t="s">
        <v>112</v>
      </c>
      <c r="ADN3" s="68" t="s">
        <v>97</v>
      </c>
      <c r="ADO3" s="68" t="s">
        <v>135</v>
      </c>
      <c r="ADP3" s="68" t="s">
        <v>105</v>
      </c>
      <c r="ADQ3" s="68" t="s">
        <v>98</v>
      </c>
      <c r="ADR3" s="67" t="s">
        <v>103</v>
      </c>
      <c r="ADS3" s="68" t="s">
        <v>99</v>
      </c>
      <c r="ADT3" s="68" t="s">
        <v>110</v>
      </c>
      <c r="ADU3" s="77" t="s">
        <v>112</v>
      </c>
      <c r="ADV3" s="68" t="s">
        <v>97</v>
      </c>
      <c r="ADW3" s="68" t="s">
        <v>135</v>
      </c>
      <c r="ADX3" s="68" t="s">
        <v>105</v>
      </c>
      <c r="ADY3" s="68" t="s">
        <v>98</v>
      </c>
      <c r="ADZ3" s="67" t="s">
        <v>103</v>
      </c>
      <c r="AEA3" s="68" t="s">
        <v>99</v>
      </c>
      <c r="AEB3" s="68" t="s">
        <v>110</v>
      </c>
      <c r="AEC3" s="77" t="s">
        <v>112</v>
      </c>
      <c r="AED3" s="68" t="s">
        <v>97</v>
      </c>
      <c r="AEE3" s="68" t="s">
        <v>135</v>
      </c>
      <c r="AEF3" s="68" t="s">
        <v>105</v>
      </c>
      <c r="AEG3" s="68" t="s">
        <v>98</v>
      </c>
      <c r="AEH3" s="67" t="s">
        <v>103</v>
      </c>
      <c r="AEI3" s="68" t="s">
        <v>99</v>
      </c>
      <c r="AEJ3" s="68" t="s">
        <v>110</v>
      </c>
      <c r="AEK3" s="77" t="s">
        <v>112</v>
      </c>
      <c r="AEL3" s="68" t="s">
        <v>97</v>
      </c>
      <c r="AEM3" s="68" t="s">
        <v>135</v>
      </c>
      <c r="AEN3" s="68" t="s">
        <v>105</v>
      </c>
      <c r="AEO3" s="68" t="s">
        <v>98</v>
      </c>
      <c r="AEP3" s="67" t="s">
        <v>103</v>
      </c>
      <c r="AEQ3" s="68" t="s">
        <v>99</v>
      </c>
      <c r="AER3" s="68" t="s">
        <v>110</v>
      </c>
      <c r="AES3" s="77" t="s">
        <v>112</v>
      </c>
      <c r="AEU3" s="68" t="s">
        <v>97</v>
      </c>
      <c r="AEV3" s="68" t="s">
        <v>135</v>
      </c>
      <c r="AEW3" s="68" t="s">
        <v>105</v>
      </c>
      <c r="AEX3" s="68" t="s">
        <v>98</v>
      </c>
      <c r="AEY3" s="67" t="s">
        <v>103</v>
      </c>
      <c r="AEZ3" s="68" t="s">
        <v>99</v>
      </c>
      <c r="AFA3" s="68" t="s">
        <v>110</v>
      </c>
      <c r="AFB3" s="77" t="s">
        <v>112</v>
      </c>
      <c r="AFC3" s="68" t="s">
        <v>97</v>
      </c>
      <c r="AFD3" s="68" t="s">
        <v>135</v>
      </c>
      <c r="AFE3" s="68" t="s">
        <v>105</v>
      </c>
      <c r="AFF3" s="68" t="s">
        <v>98</v>
      </c>
      <c r="AFG3" s="67" t="s">
        <v>103</v>
      </c>
      <c r="AFH3" s="68" t="s">
        <v>99</v>
      </c>
      <c r="AFI3" s="68" t="s">
        <v>110</v>
      </c>
      <c r="AFJ3" s="77" t="s">
        <v>112</v>
      </c>
      <c r="AFK3" s="68" t="s">
        <v>97</v>
      </c>
      <c r="AFL3" s="68" t="s">
        <v>135</v>
      </c>
      <c r="AFM3" s="68" t="s">
        <v>105</v>
      </c>
      <c r="AFN3" s="68" t="s">
        <v>98</v>
      </c>
      <c r="AFO3" s="67" t="s">
        <v>103</v>
      </c>
      <c r="AFP3" s="68" t="s">
        <v>99</v>
      </c>
      <c r="AFQ3" s="68" t="s">
        <v>110</v>
      </c>
      <c r="AFR3" s="77" t="s">
        <v>112</v>
      </c>
      <c r="AFS3" s="87" t="s">
        <v>97</v>
      </c>
      <c r="AFT3" s="87" t="s">
        <v>135</v>
      </c>
      <c r="AFU3" s="87" t="s">
        <v>105</v>
      </c>
      <c r="AFV3" s="87" t="s">
        <v>98</v>
      </c>
      <c r="AFW3" s="88" t="s">
        <v>103</v>
      </c>
      <c r="AFX3" s="87" t="s">
        <v>99</v>
      </c>
      <c r="AFY3" s="68" t="s">
        <v>110</v>
      </c>
      <c r="AFZ3" s="77" t="s">
        <v>112</v>
      </c>
      <c r="AGA3" s="87" t="s">
        <v>97</v>
      </c>
      <c r="AGB3" s="87" t="s">
        <v>135</v>
      </c>
      <c r="AGC3" s="87" t="s">
        <v>105</v>
      </c>
      <c r="AGD3" s="87" t="s">
        <v>98</v>
      </c>
      <c r="AGE3" s="88" t="s">
        <v>103</v>
      </c>
      <c r="AGF3" s="87" t="s">
        <v>99</v>
      </c>
      <c r="AGG3" s="68" t="s">
        <v>110</v>
      </c>
      <c r="AGH3" s="77" t="s">
        <v>112</v>
      </c>
      <c r="AGI3" s="87" t="s">
        <v>97</v>
      </c>
      <c r="AGJ3" s="87" t="s">
        <v>135</v>
      </c>
      <c r="AGK3" s="87" t="s">
        <v>105</v>
      </c>
      <c r="AGL3" s="87" t="s">
        <v>98</v>
      </c>
      <c r="AGM3" s="88" t="s">
        <v>103</v>
      </c>
      <c r="AGN3" s="87" t="s">
        <v>99</v>
      </c>
      <c r="AGO3" s="68" t="s">
        <v>110</v>
      </c>
      <c r="AGP3" s="77" t="s">
        <v>112</v>
      </c>
      <c r="AGQ3" s="87" t="s">
        <v>97</v>
      </c>
      <c r="AGR3" s="87" t="s">
        <v>135</v>
      </c>
      <c r="AGS3" s="87" t="s">
        <v>105</v>
      </c>
      <c r="AGT3" s="87" t="s">
        <v>98</v>
      </c>
      <c r="AGU3" s="88" t="s">
        <v>103</v>
      </c>
      <c r="AGV3" s="87" t="s">
        <v>227</v>
      </c>
      <c r="AGW3" s="87" t="s">
        <v>99</v>
      </c>
      <c r="AGX3" s="68" t="s">
        <v>110</v>
      </c>
      <c r="AGY3" s="77" t="s">
        <v>112</v>
      </c>
      <c r="AGZ3" s="87" t="s">
        <v>97</v>
      </c>
      <c r="AHA3" s="87" t="s">
        <v>135</v>
      </c>
      <c r="AHB3" s="87" t="s">
        <v>105</v>
      </c>
      <c r="AHC3" s="87" t="s">
        <v>98</v>
      </c>
      <c r="AHD3" s="88" t="s">
        <v>103</v>
      </c>
      <c r="AHE3" s="87" t="s">
        <v>99</v>
      </c>
      <c r="AHF3" s="68" t="s">
        <v>110</v>
      </c>
      <c r="AHG3" s="77" t="s">
        <v>112</v>
      </c>
      <c r="AHH3" s="87" t="s">
        <v>97</v>
      </c>
      <c r="AHI3" s="87" t="s">
        <v>135</v>
      </c>
      <c r="AHJ3" s="87" t="s">
        <v>105</v>
      </c>
      <c r="AHK3" s="87" t="s">
        <v>98</v>
      </c>
      <c r="AHL3" s="88" t="s">
        <v>103</v>
      </c>
      <c r="AHM3" s="87" t="s">
        <v>99</v>
      </c>
      <c r="AHN3" s="68" t="s">
        <v>110</v>
      </c>
      <c r="AHO3" s="77" t="s">
        <v>112</v>
      </c>
      <c r="AHP3" s="87" t="s">
        <v>97</v>
      </c>
      <c r="AHQ3" s="87" t="s">
        <v>135</v>
      </c>
      <c r="AHR3" s="87" t="s">
        <v>105</v>
      </c>
      <c r="AHS3" s="87" t="s">
        <v>98</v>
      </c>
      <c r="AHT3" s="88" t="s">
        <v>103</v>
      </c>
      <c r="AHU3" s="87" t="s">
        <v>99</v>
      </c>
      <c r="AHV3" s="68" t="s">
        <v>110</v>
      </c>
      <c r="AHW3" s="77" t="s">
        <v>112</v>
      </c>
      <c r="AHX3" s="87" t="s">
        <v>97</v>
      </c>
      <c r="AHY3" s="87" t="s">
        <v>135</v>
      </c>
      <c r="AHZ3" s="87" t="s">
        <v>105</v>
      </c>
      <c r="AIA3" s="87" t="s">
        <v>98</v>
      </c>
      <c r="AIB3" s="88" t="s">
        <v>103</v>
      </c>
      <c r="AIC3" s="87" t="s">
        <v>99</v>
      </c>
      <c r="AID3" s="68" t="s">
        <v>110</v>
      </c>
      <c r="AIE3" s="77" t="s">
        <v>112</v>
      </c>
      <c r="AIF3" s="87" t="s">
        <v>97</v>
      </c>
      <c r="AIG3" s="87" t="s">
        <v>135</v>
      </c>
      <c r="AIH3" s="87" t="s">
        <v>105</v>
      </c>
      <c r="AII3" s="87" t="s">
        <v>98</v>
      </c>
      <c r="AIJ3" s="88" t="s">
        <v>103</v>
      </c>
      <c r="AIK3" s="87" t="s">
        <v>99</v>
      </c>
      <c r="AIL3" s="68" t="s">
        <v>110</v>
      </c>
      <c r="AIM3" s="77" t="s">
        <v>112</v>
      </c>
      <c r="AIN3" s="87" t="s">
        <v>97</v>
      </c>
      <c r="AIO3" s="87" t="s">
        <v>135</v>
      </c>
      <c r="AIP3" s="87" t="s">
        <v>105</v>
      </c>
      <c r="AIQ3" s="87" t="s">
        <v>98</v>
      </c>
      <c r="AIR3" s="88" t="s">
        <v>103</v>
      </c>
      <c r="AIS3" s="87" t="s">
        <v>99</v>
      </c>
      <c r="AIT3" s="68" t="s">
        <v>110</v>
      </c>
      <c r="AIU3" s="77" t="s">
        <v>112</v>
      </c>
      <c r="AIV3" s="87" t="s">
        <v>97</v>
      </c>
      <c r="AIW3" s="87" t="s">
        <v>135</v>
      </c>
      <c r="AIX3" s="87" t="s">
        <v>105</v>
      </c>
      <c r="AIY3" s="87" t="s">
        <v>98</v>
      </c>
      <c r="AIZ3" s="88" t="s">
        <v>103</v>
      </c>
      <c r="AJA3" s="87" t="s">
        <v>99</v>
      </c>
      <c r="AJB3" s="68" t="s">
        <v>110</v>
      </c>
      <c r="AJC3" s="77" t="s">
        <v>112</v>
      </c>
      <c r="AJD3" s="87" t="s">
        <v>97</v>
      </c>
      <c r="AJE3" s="87" t="s">
        <v>135</v>
      </c>
      <c r="AJF3" s="87" t="s">
        <v>105</v>
      </c>
      <c r="AJG3" s="87" t="s">
        <v>98</v>
      </c>
      <c r="AJH3" s="88" t="s">
        <v>103</v>
      </c>
      <c r="AJI3" s="87" t="s">
        <v>99</v>
      </c>
      <c r="AJJ3" s="68" t="s">
        <v>110</v>
      </c>
      <c r="AJK3" s="77" t="s">
        <v>112</v>
      </c>
      <c r="AJL3" s="87" t="s">
        <v>97</v>
      </c>
      <c r="AJM3" s="87" t="s">
        <v>135</v>
      </c>
      <c r="AJN3" s="87" t="s">
        <v>105</v>
      </c>
      <c r="AJO3" s="87" t="s">
        <v>98</v>
      </c>
      <c r="AJP3" s="88" t="s">
        <v>103</v>
      </c>
      <c r="AJQ3" s="87" t="s">
        <v>99</v>
      </c>
      <c r="AJR3" s="68" t="s">
        <v>110</v>
      </c>
      <c r="AJS3" s="77" t="s">
        <v>112</v>
      </c>
      <c r="AJT3" s="87" t="s">
        <v>97</v>
      </c>
      <c r="AJU3" s="87" t="s">
        <v>135</v>
      </c>
      <c r="AJV3" s="87" t="s">
        <v>105</v>
      </c>
      <c r="AJW3" s="87" t="s">
        <v>98</v>
      </c>
      <c r="AJX3" s="88" t="s">
        <v>103</v>
      </c>
      <c r="AJY3" s="87" t="s">
        <v>99</v>
      </c>
      <c r="AJZ3" s="68" t="s">
        <v>110</v>
      </c>
      <c r="AKA3" s="77" t="s">
        <v>112</v>
      </c>
      <c r="AKB3" s="87" t="s">
        <v>97</v>
      </c>
      <c r="AKC3" s="87" t="s">
        <v>135</v>
      </c>
      <c r="AKD3" s="87" t="s">
        <v>105</v>
      </c>
      <c r="AKE3" s="87" t="s">
        <v>98</v>
      </c>
      <c r="AKF3" s="88" t="s">
        <v>103</v>
      </c>
      <c r="AKG3" s="87" t="s">
        <v>99</v>
      </c>
      <c r="AKH3" s="68" t="s">
        <v>110</v>
      </c>
      <c r="AKI3" s="77" t="s">
        <v>112</v>
      </c>
      <c r="AKJ3" s="87" t="s">
        <v>97</v>
      </c>
      <c r="AKK3" s="87" t="s">
        <v>135</v>
      </c>
      <c r="AKL3" s="87" t="s">
        <v>105</v>
      </c>
      <c r="AKM3" s="87" t="s">
        <v>98</v>
      </c>
      <c r="AKN3" s="88" t="s">
        <v>103</v>
      </c>
      <c r="AKO3" s="87" t="s">
        <v>99</v>
      </c>
      <c r="AKP3" s="68" t="s">
        <v>110</v>
      </c>
      <c r="AKQ3" s="77" t="s">
        <v>112</v>
      </c>
      <c r="AKR3" s="87" t="s">
        <v>97</v>
      </c>
      <c r="AKS3" s="87" t="s">
        <v>135</v>
      </c>
      <c r="AKT3" s="87" t="s">
        <v>105</v>
      </c>
      <c r="AKU3" s="87" t="s">
        <v>98</v>
      </c>
      <c r="AKV3" s="88" t="s">
        <v>103</v>
      </c>
      <c r="AKW3" s="87" t="s">
        <v>99</v>
      </c>
      <c r="AKX3" s="68" t="s">
        <v>110</v>
      </c>
      <c r="AKY3" s="77" t="s">
        <v>112</v>
      </c>
      <c r="AKZ3" s="87" t="s">
        <v>97</v>
      </c>
      <c r="ALA3" s="87" t="s">
        <v>135</v>
      </c>
      <c r="ALB3" s="87" t="s">
        <v>105</v>
      </c>
      <c r="ALC3" s="87" t="s">
        <v>98</v>
      </c>
      <c r="ALD3" s="88" t="s">
        <v>103</v>
      </c>
      <c r="ALE3" s="87" t="s">
        <v>99</v>
      </c>
      <c r="ALF3" s="68" t="s">
        <v>110</v>
      </c>
      <c r="ALG3" s="77" t="s">
        <v>112</v>
      </c>
      <c r="ALH3" s="87" t="s">
        <v>97</v>
      </c>
      <c r="ALI3" s="87" t="s">
        <v>135</v>
      </c>
      <c r="ALJ3" s="87" t="s">
        <v>105</v>
      </c>
      <c r="ALK3" s="87" t="s">
        <v>98</v>
      </c>
      <c r="ALL3" s="88" t="s">
        <v>103</v>
      </c>
      <c r="ALM3" s="87" t="s">
        <v>99</v>
      </c>
      <c r="ALN3" s="68" t="s">
        <v>110</v>
      </c>
      <c r="ALO3" s="77" t="s">
        <v>112</v>
      </c>
      <c r="ALP3" s="87" t="s">
        <v>97</v>
      </c>
      <c r="ALQ3" s="87" t="s">
        <v>135</v>
      </c>
      <c r="ALR3" s="87" t="s">
        <v>105</v>
      </c>
      <c r="ALS3" s="87" t="s">
        <v>98</v>
      </c>
      <c r="ALT3" s="88" t="s">
        <v>103</v>
      </c>
      <c r="ALU3" s="87" t="s">
        <v>99</v>
      </c>
      <c r="ALV3" s="68" t="s">
        <v>110</v>
      </c>
      <c r="ALW3" s="77" t="s">
        <v>112</v>
      </c>
      <c r="ALX3" s="87" t="s">
        <v>97</v>
      </c>
      <c r="ALY3" s="87" t="s">
        <v>135</v>
      </c>
      <c r="ALZ3" s="87" t="s">
        <v>105</v>
      </c>
      <c r="AMA3" s="87" t="s">
        <v>98</v>
      </c>
      <c r="AMB3" s="88" t="s">
        <v>103</v>
      </c>
      <c r="AMC3" s="87" t="s">
        <v>99</v>
      </c>
      <c r="AMD3" s="68" t="s">
        <v>110</v>
      </c>
      <c r="AME3" s="77" t="s">
        <v>112</v>
      </c>
      <c r="AMF3" s="87" t="s">
        <v>97</v>
      </c>
      <c r="AMG3" s="87" t="s">
        <v>135</v>
      </c>
      <c r="AMH3" s="87" t="s">
        <v>105</v>
      </c>
      <c r="AMI3" s="87" t="s">
        <v>98</v>
      </c>
      <c r="AMJ3" s="88" t="s">
        <v>103</v>
      </c>
      <c r="AMK3" s="87" t="s">
        <v>99</v>
      </c>
      <c r="AML3" s="68" t="s">
        <v>110</v>
      </c>
      <c r="AMM3" s="77" t="s">
        <v>112</v>
      </c>
      <c r="AMN3" s="87" t="s">
        <v>97</v>
      </c>
      <c r="AMO3" s="87" t="s">
        <v>135</v>
      </c>
      <c r="AMP3" s="87" t="s">
        <v>105</v>
      </c>
      <c r="AMQ3" s="87" t="s">
        <v>98</v>
      </c>
      <c r="AMR3" s="88" t="s">
        <v>103</v>
      </c>
      <c r="AMS3" s="87" t="s">
        <v>99</v>
      </c>
      <c r="AMT3" s="68" t="s">
        <v>110</v>
      </c>
      <c r="AMU3" s="77" t="s">
        <v>112</v>
      </c>
      <c r="AMV3" s="87" t="s">
        <v>97</v>
      </c>
      <c r="AMW3" s="87" t="s">
        <v>135</v>
      </c>
      <c r="AMX3" s="87" t="s">
        <v>105</v>
      </c>
      <c r="AMY3" s="87" t="s">
        <v>98</v>
      </c>
      <c r="AMZ3" s="88" t="s">
        <v>103</v>
      </c>
      <c r="ANA3" s="87" t="s">
        <v>99</v>
      </c>
      <c r="ANB3" s="68" t="s">
        <v>110</v>
      </c>
      <c r="ANC3" s="77" t="s">
        <v>112</v>
      </c>
      <c r="AND3" s="87" t="s">
        <v>97</v>
      </c>
      <c r="ANE3" s="87" t="s">
        <v>135</v>
      </c>
      <c r="ANF3" s="87" t="s">
        <v>105</v>
      </c>
      <c r="ANG3" s="87" t="s">
        <v>98</v>
      </c>
      <c r="ANH3" s="88" t="s">
        <v>103</v>
      </c>
      <c r="ANI3" s="87" t="s">
        <v>99</v>
      </c>
      <c r="ANJ3" s="68" t="s">
        <v>110</v>
      </c>
      <c r="ANK3" s="77" t="s">
        <v>112</v>
      </c>
      <c r="ANL3" s="87" t="s">
        <v>97</v>
      </c>
      <c r="ANM3" s="87" t="s">
        <v>135</v>
      </c>
      <c r="ANN3" s="87" t="s">
        <v>105</v>
      </c>
      <c r="ANO3" s="87" t="s">
        <v>98</v>
      </c>
      <c r="ANP3" s="88" t="s">
        <v>103</v>
      </c>
      <c r="ANQ3" s="87" t="s">
        <v>99</v>
      </c>
      <c r="ANR3" s="68" t="s">
        <v>110</v>
      </c>
      <c r="ANS3" s="77" t="s">
        <v>112</v>
      </c>
      <c r="ANT3" s="87" t="s">
        <v>97</v>
      </c>
      <c r="ANU3" s="87" t="s">
        <v>135</v>
      </c>
      <c r="ANV3" s="87" t="s">
        <v>105</v>
      </c>
      <c r="ANW3" s="87" t="s">
        <v>98</v>
      </c>
      <c r="ANX3" s="88" t="s">
        <v>103</v>
      </c>
      <c r="ANY3" s="87" t="s">
        <v>99</v>
      </c>
      <c r="ANZ3" s="68" t="s">
        <v>110</v>
      </c>
      <c r="AOA3" s="77" t="s">
        <v>112</v>
      </c>
      <c r="AOB3" s="87" t="s">
        <v>97</v>
      </c>
      <c r="AOC3" s="87" t="s">
        <v>135</v>
      </c>
      <c r="AOD3" s="87" t="s">
        <v>105</v>
      </c>
      <c r="AOE3" s="87" t="s">
        <v>98</v>
      </c>
      <c r="AOF3" s="88" t="s">
        <v>103</v>
      </c>
      <c r="AOG3" s="87" t="s">
        <v>99</v>
      </c>
      <c r="AOH3" s="68" t="s">
        <v>110</v>
      </c>
      <c r="AOI3" s="77" t="s">
        <v>112</v>
      </c>
      <c r="AOJ3" s="87" t="s">
        <v>97</v>
      </c>
      <c r="AOK3" s="87" t="s">
        <v>135</v>
      </c>
      <c r="AOL3" s="87" t="s">
        <v>105</v>
      </c>
      <c r="AOM3" s="87" t="s">
        <v>98</v>
      </c>
      <c r="AON3" s="88" t="s">
        <v>103</v>
      </c>
      <c r="AOO3" s="87" t="s">
        <v>99</v>
      </c>
      <c r="AOP3" s="68" t="s">
        <v>110</v>
      </c>
      <c r="AOQ3" s="77" t="s">
        <v>112</v>
      </c>
      <c r="AOR3" s="87" t="s">
        <v>97</v>
      </c>
      <c r="AOS3" s="87" t="s">
        <v>135</v>
      </c>
      <c r="AOT3" s="87" t="s">
        <v>105</v>
      </c>
      <c r="AOU3" s="87" t="s">
        <v>98</v>
      </c>
      <c r="AOV3" s="88" t="s">
        <v>103</v>
      </c>
      <c r="AOW3" s="87" t="s">
        <v>99</v>
      </c>
      <c r="AOX3" s="68" t="s">
        <v>110</v>
      </c>
      <c r="AOY3" s="77" t="s">
        <v>112</v>
      </c>
      <c r="AOZ3" s="87" t="s">
        <v>97</v>
      </c>
      <c r="APA3" s="87" t="s">
        <v>135</v>
      </c>
      <c r="APB3" s="87" t="s">
        <v>105</v>
      </c>
      <c r="APC3" s="87" t="s">
        <v>98</v>
      </c>
      <c r="APD3" s="88" t="s">
        <v>103</v>
      </c>
      <c r="APE3" s="87" t="s">
        <v>99</v>
      </c>
      <c r="APF3" s="68" t="s">
        <v>110</v>
      </c>
      <c r="APG3" s="77" t="s">
        <v>112</v>
      </c>
      <c r="APH3" s="87" t="s">
        <v>97</v>
      </c>
      <c r="API3" s="87" t="s">
        <v>135</v>
      </c>
      <c r="APJ3" s="87" t="s">
        <v>105</v>
      </c>
      <c r="APK3" s="87" t="s">
        <v>98</v>
      </c>
      <c r="APL3" s="88" t="s">
        <v>103</v>
      </c>
      <c r="APM3" s="87" t="s">
        <v>99</v>
      </c>
      <c r="APN3" s="68" t="s">
        <v>110</v>
      </c>
      <c r="APO3" s="77" t="s">
        <v>112</v>
      </c>
      <c r="APP3" s="87" t="s">
        <v>97</v>
      </c>
      <c r="APQ3" s="87" t="s">
        <v>135</v>
      </c>
      <c r="APR3" s="87" t="s">
        <v>105</v>
      </c>
      <c r="APS3" s="87" t="s">
        <v>98</v>
      </c>
      <c r="APT3" s="88" t="s">
        <v>103</v>
      </c>
      <c r="APU3" s="87" t="s">
        <v>99</v>
      </c>
      <c r="APV3" s="68" t="s">
        <v>110</v>
      </c>
      <c r="APW3" s="77" t="s">
        <v>112</v>
      </c>
      <c r="APX3" s="87" t="s">
        <v>97</v>
      </c>
      <c r="APY3" s="87" t="s">
        <v>135</v>
      </c>
      <c r="APZ3" s="87" t="s">
        <v>105</v>
      </c>
      <c r="AQA3" s="87" t="s">
        <v>98</v>
      </c>
      <c r="AQB3" s="88" t="s">
        <v>103</v>
      </c>
      <c r="AQC3" s="87" t="s">
        <v>99</v>
      </c>
      <c r="AQD3" s="68" t="s">
        <v>110</v>
      </c>
      <c r="AQE3" s="77" t="s">
        <v>112</v>
      </c>
      <c r="AQF3" s="87" t="s">
        <v>97</v>
      </c>
      <c r="AQG3" s="87" t="s">
        <v>135</v>
      </c>
      <c r="AQH3" s="87" t="s">
        <v>105</v>
      </c>
      <c r="AQI3" s="87" t="s">
        <v>98</v>
      </c>
      <c r="AQJ3" s="88" t="s">
        <v>103</v>
      </c>
      <c r="AQK3" s="87" t="s">
        <v>99</v>
      </c>
      <c r="AQL3" s="68" t="s">
        <v>110</v>
      </c>
      <c r="AQM3" s="77" t="s">
        <v>112</v>
      </c>
      <c r="AQN3" s="87" t="s">
        <v>97</v>
      </c>
      <c r="AQO3" s="87" t="s">
        <v>135</v>
      </c>
      <c r="AQP3" s="87" t="s">
        <v>105</v>
      </c>
      <c r="AQQ3" s="87" t="s">
        <v>98</v>
      </c>
      <c r="AQR3" s="88" t="s">
        <v>103</v>
      </c>
      <c r="AQS3" s="87" t="s">
        <v>99</v>
      </c>
      <c r="AQT3" s="68" t="s">
        <v>110</v>
      </c>
      <c r="AQU3" s="77" t="s">
        <v>112</v>
      </c>
      <c r="AQV3" s="87" t="s">
        <v>97</v>
      </c>
      <c r="AQW3" s="87" t="s">
        <v>135</v>
      </c>
      <c r="AQX3" s="87" t="s">
        <v>105</v>
      </c>
      <c r="AQY3" s="87" t="s">
        <v>98</v>
      </c>
      <c r="AQZ3" s="88" t="s">
        <v>103</v>
      </c>
      <c r="ARA3" s="87" t="s">
        <v>99</v>
      </c>
      <c r="ARB3" s="68" t="s">
        <v>110</v>
      </c>
      <c r="ARC3" s="77" t="s">
        <v>112</v>
      </c>
      <c r="ARD3" s="87" t="s">
        <v>97</v>
      </c>
      <c r="ARE3" s="87" t="s">
        <v>135</v>
      </c>
      <c r="ARF3" s="87" t="s">
        <v>105</v>
      </c>
      <c r="ARG3" s="87" t="s">
        <v>98</v>
      </c>
      <c r="ARH3" s="88" t="s">
        <v>103</v>
      </c>
      <c r="ARI3" s="87" t="s">
        <v>99</v>
      </c>
      <c r="ARJ3" s="68" t="s">
        <v>110</v>
      </c>
      <c r="ARK3" s="77" t="s">
        <v>112</v>
      </c>
      <c r="ARL3" s="87" t="s">
        <v>97</v>
      </c>
      <c r="ARM3" s="87" t="s">
        <v>135</v>
      </c>
      <c r="ARN3" s="87" t="s">
        <v>105</v>
      </c>
      <c r="ARO3" s="87" t="s">
        <v>98</v>
      </c>
      <c r="ARP3" s="88" t="s">
        <v>103</v>
      </c>
      <c r="ARQ3" s="87" t="s">
        <v>99</v>
      </c>
      <c r="ARR3" s="68" t="s">
        <v>110</v>
      </c>
      <c r="ARS3" s="77" t="s">
        <v>112</v>
      </c>
      <c r="ART3" s="87" t="s">
        <v>97</v>
      </c>
      <c r="ARU3" s="87" t="s">
        <v>135</v>
      </c>
      <c r="ARV3" s="87" t="s">
        <v>105</v>
      </c>
      <c r="ARW3" s="87" t="s">
        <v>98</v>
      </c>
      <c r="ARX3" s="88" t="s">
        <v>103</v>
      </c>
      <c r="ARY3" s="87" t="s">
        <v>99</v>
      </c>
      <c r="ARZ3" s="68" t="s">
        <v>110</v>
      </c>
      <c r="ASA3" s="77" t="s">
        <v>112</v>
      </c>
      <c r="ASB3" s="87" t="s">
        <v>97</v>
      </c>
      <c r="ASC3" s="87" t="s">
        <v>135</v>
      </c>
      <c r="ASD3" s="87" t="s">
        <v>105</v>
      </c>
      <c r="ASE3" s="87" t="s">
        <v>98</v>
      </c>
      <c r="ASF3" s="88" t="s">
        <v>103</v>
      </c>
      <c r="ASG3" s="87" t="s">
        <v>99</v>
      </c>
      <c r="ASH3" s="68" t="s">
        <v>110</v>
      </c>
      <c r="ASI3" s="77" t="s">
        <v>112</v>
      </c>
      <c r="ASJ3" s="87" t="s">
        <v>97</v>
      </c>
      <c r="ASK3" s="87" t="s">
        <v>135</v>
      </c>
      <c r="ASL3" s="87" t="s">
        <v>105</v>
      </c>
      <c r="ASM3" s="87" t="s">
        <v>98</v>
      </c>
      <c r="ASN3" s="88" t="s">
        <v>103</v>
      </c>
      <c r="ASO3" s="87" t="s">
        <v>99</v>
      </c>
      <c r="ASP3" s="68" t="s">
        <v>110</v>
      </c>
      <c r="ASQ3" s="77" t="s">
        <v>112</v>
      </c>
      <c r="ASR3" s="87" t="s">
        <v>97</v>
      </c>
      <c r="ASS3" s="87" t="s">
        <v>135</v>
      </c>
      <c r="AST3" s="87" t="s">
        <v>105</v>
      </c>
      <c r="ASU3" s="87" t="s">
        <v>98</v>
      </c>
      <c r="ASV3" s="88" t="s">
        <v>103</v>
      </c>
      <c r="ASW3" s="87" t="s">
        <v>99</v>
      </c>
      <c r="ASX3" s="68" t="s">
        <v>110</v>
      </c>
      <c r="ASY3" s="77" t="s">
        <v>112</v>
      </c>
      <c r="ASZ3" s="87" t="s">
        <v>97</v>
      </c>
      <c r="ATA3" s="87" t="s">
        <v>135</v>
      </c>
      <c r="ATB3" s="87" t="s">
        <v>105</v>
      </c>
      <c r="ATC3" s="87" t="s">
        <v>98</v>
      </c>
      <c r="ATD3" s="88" t="s">
        <v>103</v>
      </c>
      <c r="ATE3" s="87" t="s">
        <v>99</v>
      </c>
      <c r="ATF3" s="68" t="s">
        <v>110</v>
      </c>
      <c r="ATG3" s="77" t="s">
        <v>112</v>
      </c>
      <c r="ATH3" s="87" t="s">
        <v>97</v>
      </c>
      <c r="ATI3" s="87" t="s">
        <v>135</v>
      </c>
      <c r="ATJ3" s="87" t="s">
        <v>105</v>
      </c>
      <c r="ATK3" s="87" t="s">
        <v>98</v>
      </c>
      <c r="ATL3" s="88" t="s">
        <v>103</v>
      </c>
      <c r="ATM3" s="87" t="s">
        <v>99</v>
      </c>
      <c r="ATN3" s="68" t="s">
        <v>110</v>
      </c>
      <c r="ATO3" s="77" t="s">
        <v>112</v>
      </c>
      <c r="ATP3" s="87" t="s">
        <v>97</v>
      </c>
      <c r="ATQ3" s="87" t="s">
        <v>135</v>
      </c>
      <c r="ATR3" s="87" t="s">
        <v>105</v>
      </c>
      <c r="ATS3" s="87" t="s">
        <v>98</v>
      </c>
      <c r="ATT3" s="88" t="s">
        <v>103</v>
      </c>
      <c r="ATU3" s="87" t="s">
        <v>99</v>
      </c>
      <c r="ATV3" s="68" t="s">
        <v>110</v>
      </c>
      <c r="ATW3" s="77" t="s">
        <v>112</v>
      </c>
      <c r="ATX3" s="87" t="s">
        <v>97</v>
      </c>
      <c r="ATY3" s="87" t="s">
        <v>135</v>
      </c>
      <c r="ATZ3" s="87" t="s">
        <v>105</v>
      </c>
      <c r="AUA3" s="87" t="s">
        <v>98</v>
      </c>
      <c r="AUB3" s="88" t="s">
        <v>103</v>
      </c>
      <c r="AUC3" s="87" t="s">
        <v>99</v>
      </c>
      <c r="AUD3" s="68" t="s">
        <v>110</v>
      </c>
      <c r="AUE3" s="77" t="s">
        <v>112</v>
      </c>
      <c r="AUF3" s="87" t="s">
        <v>97</v>
      </c>
      <c r="AUG3" s="87" t="s">
        <v>135</v>
      </c>
      <c r="AUH3" s="87" t="s">
        <v>105</v>
      </c>
      <c r="AUI3" s="87" t="s">
        <v>98</v>
      </c>
      <c r="AUJ3" s="88" t="s">
        <v>103</v>
      </c>
      <c r="AUK3" s="87" t="s">
        <v>99</v>
      </c>
      <c r="AUL3" s="68" t="s">
        <v>110</v>
      </c>
      <c r="AUM3" s="77" t="s">
        <v>112</v>
      </c>
      <c r="AUN3" s="87" t="s">
        <v>97</v>
      </c>
      <c r="AUO3" s="87" t="s">
        <v>135</v>
      </c>
      <c r="AUP3" s="87" t="s">
        <v>105</v>
      </c>
      <c r="AUQ3" s="87" t="s">
        <v>98</v>
      </c>
      <c r="AUR3" s="88" t="s">
        <v>103</v>
      </c>
      <c r="AUS3" s="87" t="s">
        <v>99</v>
      </c>
      <c r="AUT3" s="68" t="s">
        <v>110</v>
      </c>
      <c r="AUU3" s="77" t="s">
        <v>112</v>
      </c>
      <c r="AUV3" s="87" t="s">
        <v>97</v>
      </c>
      <c r="AUW3" s="87" t="s">
        <v>135</v>
      </c>
      <c r="AUX3" s="87" t="s">
        <v>105</v>
      </c>
      <c r="AUY3" s="87" t="s">
        <v>98</v>
      </c>
      <c r="AUZ3" s="88" t="s">
        <v>103</v>
      </c>
      <c r="AVA3" s="87" t="s">
        <v>99</v>
      </c>
      <c r="AVB3" s="68" t="s">
        <v>110</v>
      </c>
      <c r="AVC3" s="77" t="s">
        <v>112</v>
      </c>
      <c r="AVD3" s="87" t="s">
        <v>97</v>
      </c>
      <c r="AVE3" s="87" t="s">
        <v>135</v>
      </c>
      <c r="AVF3" s="87" t="s">
        <v>105</v>
      </c>
      <c r="AVG3" s="87" t="s">
        <v>98</v>
      </c>
      <c r="AVH3" s="88" t="s">
        <v>103</v>
      </c>
      <c r="AVI3" s="87" t="s">
        <v>99</v>
      </c>
      <c r="AVJ3" s="68" t="s">
        <v>110</v>
      </c>
      <c r="AVK3" s="77" t="s">
        <v>112</v>
      </c>
      <c r="AVL3" s="87" t="s">
        <v>97</v>
      </c>
      <c r="AVM3" s="87" t="s">
        <v>135</v>
      </c>
      <c r="AVN3" s="87" t="s">
        <v>105</v>
      </c>
      <c r="AVO3" s="87" t="s">
        <v>98</v>
      </c>
      <c r="AVP3" s="88" t="s">
        <v>103</v>
      </c>
      <c r="AVQ3" s="87" t="s">
        <v>99</v>
      </c>
      <c r="AVR3" s="68" t="s">
        <v>110</v>
      </c>
      <c r="AVS3" s="77" t="s">
        <v>112</v>
      </c>
      <c r="AVT3" s="87" t="s">
        <v>97</v>
      </c>
      <c r="AVU3" s="87" t="s">
        <v>135</v>
      </c>
      <c r="AVV3" s="87" t="s">
        <v>105</v>
      </c>
      <c r="AVW3" s="87" t="s">
        <v>98</v>
      </c>
      <c r="AVX3" s="88" t="s">
        <v>103</v>
      </c>
      <c r="AVY3" s="87" t="s">
        <v>99</v>
      </c>
      <c r="AVZ3" s="68" t="s">
        <v>110</v>
      </c>
      <c r="AWA3" s="77" t="s">
        <v>112</v>
      </c>
      <c r="AWB3" s="87" t="s">
        <v>97</v>
      </c>
      <c r="AWC3" s="87" t="s">
        <v>135</v>
      </c>
      <c r="AWD3" s="87" t="s">
        <v>105</v>
      </c>
      <c r="AWE3" s="87" t="s">
        <v>98</v>
      </c>
      <c r="AWF3" s="88" t="s">
        <v>103</v>
      </c>
      <c r="AWG3" s="87" t="s">
        <v>99</v>
      </c>
      <c r="AWH3" s="68" t="s">
        <v>110</v>
      </c>
      <c r="AWI3" s="77" t="s">
        <v>112</v>
      </c>
      <c r="AWJ3" s="87" t="s">
        <v>97</v>
      </c>
      <c r="AWK3" s="87" t="s">
        <v>135</v>
      </c>
      <c r="AWL3" s="87" t="s">
        <v>105</v>
      </c>
      <c r="AWM3" s="87" t="s">
        <v>98</v>
      </c>
      <c r="AWN3" s="88" t="s">
        <v>103</v>
      </c>
      <c r="AWO3" s="87" t="s">
        <v>99</v>
      </c>
      <c r="AWP3" s="68" t="s">
        <v>110</v>
      </c>
      <c r="AWQ3" s="77" t="s">
        <v>112</v>
      </c>
      <c r="AWR3" s="87" t="s">
        <v>97</v>
      </c>
      <c r="AWS3" s="87" t="s">
        <v>135</v>
      </c>
      <c r="AWT3" s="87" t="s">
        <v>105</v>
      </c>
      <c r="AWU3" s="87" t="s">
        <v>98</v>
      </c>
      <c r="AWV3" s="88" t="s">
        <v>103</v>
      </c>
      <c r="AWW3" s="87" t="s">
        <v>99</v>
      </c>
      <c r="AWX3" s="68" t="s">
        <v>110</v>
      </c>
      <c r="AWY3" s="77" t="s">
        <v>112</v>
      </c>
      <c r="AWZ3" s="87" t="s">
        <v>97</v>
      </c>
      <c r="AXA3" s="87" t="s">
        <v>135</v>
      </c>
      <c r="AXB3" s="87" t="s">
        <v>105</v>
      </c>
      <c r="AXC3" s="87" t="s">
        <v>98</v>
      </c>
      <c r="AXD3" s="88" t="s">
        <v>103</v>
      </c>
      <c r="AXE3" s="87" t="s">
        <v>99</v>
      </c>
      <c r="AXF3" s="68" t="s">
        <v>110</v>
      </c>
      <c r="AXG3" s="77" t="s">
        <v>112</v>
      </c>
      <c r="AXH3" s="87" t="s">
        <v>97</v>
      </c>
      <c r="AXI3" s="87" t="s">
        <v>135</v>
      </c>
      <c r="AXJ3" s="87" t="s">
        <v>105</v>
      </c>
      <c r="AXK3" s="87" t="s">
        <v>98</v>
      </c>
      <c r="AXL3" s="88" t="s">
        <v>103</v>
      </c>
      <c r="AXM3" s="87" t="s">
        <v>99</v>
      </c>
      <c r="AXN3" s="68" t="s">
        <v>110</v>
      </c>
      <c r="AXO3" s="77" t="s">
        <v>112</v>
      </c>
      <c r="AXP3" s="87" t="s">
        <v>97</v>
      </c>
      <c r="AXQ3" s="87" t="s">
        <v>135</v>
      </c>
      <c r="AXR3" s="87" t="s">
        <v>105</v>
      </c>
      <c r="AXS3" s="87" t="s">
        <v>98</v>
      </c>
      <c r="AXT3" s="88" t="s">
        <v>103</v>
      </c>
      <c r="AXU3" s="87" t="s">
        <v>99</v>
      </c>
      <c r="AXV3" s="68" t="s">
        <v>110</v>
      </c>
      <c r="AXW3" s="77" t="s">
        <v>112</v>
      </c>
      <c r="AXX3" s="87" t="s">
        <v>97</v>
      </c>
      <c r="AXY3" s="87" t="s">
        <v>135</v>
      </c>
      <c r="AXZ3" s="87" t="s">
        <v>105</v>
      </c>
      <c r="AYA3" s="87" t="s">
        <v>98</v>
      </c>
      <c r="AYB3" s="88" t="s">
        <v>103</v>
      </c>
      <c r="AYC3" s="87" t="s">
        <v>99</v>
      </c>
      <c r="AYD3" s="68" t="s">
        <v>110</v>
      </c>
      <c r="AYE3" s="77" t="s">
        <v>112</v>
      </c>
      <c r="AYF3" s="87" t="s">
        <v>97</v>
      </c>
      <c r="AYG3" s="87" t="s">
        <v>135</v>
      </c>
      <c r="AYH3" s="87" t="s">
        <v>105</v>
      </c>
      <c r="AYI3" s="87" t="s">
        <v>98</v>
      </c>
      <c r="AYJ3" s="88" t="s">
        <v>103</v>
      </c>
      <c r="AYK3" s="87" t="s">
        <v>99</v>
      </c>
      <c r="AYL3" s="68" t="s">
        <v>110</v>
      </c>
      <c r="AYM3" s="77" t="s">
        <v>112</v>
      </c>
      <c r="AYN3" s="87" t="s">
        <v>97</v>
      </c>
      <c r="AYO3" s="87" t="s">
        <v>135</v>
      </c>
      <c r="AYP3" s="87" t="s">
        <v>105</v>
      </c>
      <c r="AYQ3" s="87" t="s">
        <v>98</v>
      </c>
      <c r="AYR3" s="88" t="s">
        <v>103</v>
      </c>
      <c r="AYS3" s="87" t="s">
        <v>99</v>
      </c>
      <c r="AYT3" s="68" t="s">
        <v>110</v>
      </c>
      <c r="AYU3" s="77" t="s">
        <v>112</v>
      </c>
      <c r="AYV3" s="87" t="s">
        <v>97</v>
      </c>
      <c r="AYW3" s="87" t="s">
        <v>135</v>
      </c>
      <c r="AYX3" s="87" t="s">
        <v>105</v>
      </c>
      <c r="AYY3" s="87" t="s">
        <v>98</v>
      </c>
      <c r="AYZ3" s="88" t="s">
        <v>103</v>
      </c>
      <c r="AZA3" s="87" t="s">
        <v>99</v>
      </c>
      <c r="AZB3" s="68" t="s">
        <v>110</v>
      </c>
      <c r="AZC3" s="77" t="s">
        <v>112</v>
      </c>
      <c r="AZD3" s="87" t="s">
        <v>97</v>
      </c>
      <c r="AZE3" s="87" t="s">
        <v>135</v>
      </c>
      <c r="AZF3" s="87" t="s">
        <v>105</v>
      </c>
      <c r="AZG3" s="87" t="s">
        <v>98</v>
      </c>
      <c r="AZH3" s="88" t="s">
        <v>103</v>
      </c>
      <c r="AZI3" s="87" t="s">
        <v>99</v>
      </c>
      <c r="AZJ3" s="68" t="s">
        <v>110</v>
      </c>
      <c r="AZK3" s="77" t="s">
        <v>112</v>
      </c>
      <c r="AZL3" s="87" t="s">
        <v>97</v>
      </c>
      <c r="AZM3" s="87" t="s">
        <v>135</v>
      </c>
      <c r="AZN3" s="87" t="s">
        <v>105</v>
      </c>
      <c r="AZO3" s="87" t="s">
        <v>98</v>
      </c>
      <c r="AZP3" s="88" t="s">
        <v>103</v>
      </c>
      <c r="AZQ3" s="87" t="s">
        <v>99</v>
      </c>
      <c r="AZR3" s="68" t="s">
        <v>110</v>
      </c>
      <c r="AZS3" s="77" t="s">
        <v>112</v>
      </c>
      <c r="AZT3" s="87" t="s">
        <v>97</v>
      </c>
      <c r="AZU3" s="87" t="s">
        <v>135</v>
      </c>
      <c r="AZV3" s="87" t="s">
        <v>105</v>
      </c>
      <c r="AZW3" s="87" t="s">
        <v>98</v>
      </c>
      <c r="AZX3" s="88" t="s">
        <v>103</v>
      </c>
      <c r="AZY3" s="87" t="s">
        <v>99</v>
      </c>
      <c r="AZZ3" s="68" t="s">
        <v>110</v>
      </c>
      <c r="BAA3" s="77" t="s">
        <v>112</v>
      </c>
      <c r="BAB3" s="87" t="s">
        <v>97</v>
      </c>
      <c r="BAC3" s="87" t="s">
        <v>135</v>
      </c>
      <c r="BAD3" s="87" t="s">
        <v>105</v>
      </c>
      <c r="BAE3" s="87" t="s">
        <v>98</v>
      </c>
      <c r="BAF3" s="88" t="s">
        <v>103</v>
      </c>
      <c r="BAG3" s="87" t="s">
        <v>99</v>
      </c>
      <c r="BAH3" s="68" t="s">
        <v>110</v>
      </c>
      <c r="BAI3" s="77" t="s">
        <v>112</v>
      </c>
      <c r="BAJ3" s="87" t="s">
        <v>97</v>
      </c>
      <c r="BAK3" s="87" t="s">
        <v>135</v>
      </c>
      <c r="BAL3" s="87" t="s">
        <v>105</v>
      </c>
      <c r="BAM3" s="87" t="s">
        <v>98</v>
      </c>
      <c r="BAN3" s="88" t="s">
        <v>103</v>
      </c>
      <c r="BAO3" s="87" t="s">
        <v>99</v>
      </c>
      <c r="BAP3" s="68" t="s">
        <v>110</v>
      </c>
      <c r="BAQ3" s="77" t="s">
        <v>112</v>
      </c>
      <c r="BAR3" s="87" t="s">
        <v>97</v>
      </c>
      <c r="BAS3" s="87" t="s">
        <v>135</v>
      </c>
      <c r="BAT3" s="87" t="s">
        <v>105</v>
      </c>
      <c r="BAU3" s="87" t="s">
        <v>98</v>
      </c>
      <c r="BAV3" s="88" t="s">
        <v>103</v>
      </c>
      <c r="BAW3" s="87" t="s">
        <v>99</v>
      </c>
      <c r="BAX3" s="68" t="s">
        <v>110</v>
      </c>
      <c r="BAY3" s="77" t="s">
        <v>112</v>
      </c>
      <c r="BAZ3" s="87" t="s">
        <v>97</v>
      </c>
      <c r="BBA3" s="87" t="s">
        <v>135</v>
      </c>
      <c r="BBB3" s="87" t="s">
        <v>105</v>
      </c>
      <c r="BBC3" s="87" t="s">
        <v>98</v>
      </c>
      <c r="BBD3" s="88" t="s">
        <v>103</v>
      </c>
      <c r="BBE3" s="87" t="s">
        <v>99</v>
      </c>
      <c r="BBF3" s="68" t="s">
        <v>110</v>
      </c>
      <c r="BBG3" s="77" t="s">
        <v>112</v>
      </c>
      <c r="BBH3" s="87" t="s">
        <v>97</v>
      </c>
      <c r="BBI3" s="87" t="s">
        <v>135</v>
      </c>
      <c r="BBJ3" s="87" t="s">
        <v>105</v>
      </c>
      <c r="BBK3" s="87" t="s">
        <v>98</v>
      </c>
      <c r="BBL3" s="88" t="s">
        <v>103</v>
      </c>
      <c r="BBM3" s="87" t="s">
        <v>99</v>
      </c>
      <c r="BBN3" s="68" t="s">
        <v>110</v>
      </c>
      <c r="BBO3" s="77" t="s">
        <v>112</v>
      </c>
      <c r="BBP3" s="87" t="s">
        <v>97</v>
      </c>
      <c r="BBQ3" s="87" t="s">
        <v>135</v>
      </c>
      <c r="BBR3" s="87" t="s">
        <v>105</v>
      </c>
      <c r="BBS3" s="87" t="s">
        <v>98</v>
      </c>
      <c r="BBT3" s="88" t="s">
        <v>103</v>
      </c>
      <c r="BBU3" s="87" t="s">
        <v>99</v>
      </c>
      <c r="BBV3" s="68" t="s">
        <v>110</v>
      </c>
      <c r="BBW3" s="77" t="s">
        <v>112</v>
      </c>
      <c r="BBX3" s="87" t="s">
        <v>97</v>
      </c>
      <c r="BBY3" s="87" t="s">
        <v>135</v>
      </c>
      <c r="BBZ3" s="87" t="s">
        <v>105</v>
      </c>
      <c r="BCA3" s="87" t="s">
        <v>98</v>
      </c>
      <c r="BCB3" s="88" t="s">
        <v>103</v>
      </c>
      <c r="BCC3" s="87" t="s">
        <v>99</v>
      </c>
      <c r="BCD3" s="68" t="s">
        <v>110</v>
      </c>
      <c r="BCE3" s="77" t="s">
        <v>112</v>
      </c>
      <c r="BCF3" s="87" t="s">
        <v>97</v>
      </c>
      <c r="BCG3" s="87" t="s">
        <v>135</v>
      </c>
      <c r="BCH3" s="87" t="s">
        <v>105</v>
      </c>
      <c r="BCI3" s="87" t="s">
        <v>98</v>
      </c>
      <c r="BCJ3" s="88" t="s">
        <v>103</v>
      </c>
      <c r="BCK3" s="87" t="s">
        <v>99</v>
      </c>
      <c r="BCL3" s="68" t="s">
        <v>110</v>
      </c>
      <c r="BCM3" s="77" t="s">
        <v>112</v>
      </c>
      <c r="BCN3" s="87" t="s">
        <v>97</v>
      </c>
      <c r="BCO3" s="87" t="s">
        <v>135</v>
      </c>
      <c r="BCP3" s="87" t="s">
        <v>105</v>
      </c>
      <c r="BCQ3" s="87" t="s">
        <v>98</v>
      </c>
      <c r="BCR3" s="88" t="s">
        <v>103</v>
      </c>
      <c r="BCS3" s="87" t="s">
        <v>99</v>
      </c>
      <c r="BCT3" s="68" t="s">
        <v>110</v>
      </c>
      <c r="BCU3" s="77" t="s">
        <v>112</v>
      </c>
      <c r="BCV3" s="87" t="s">
        <v>97</v>
      </c>
      <c r="BCW3" s="87" t="s">
        <v>135</v>
      </c>
      <c r="BCX3" s="87" t="s">
        <v>105</v>
      </c>
      <c r="BCY3" s="87" t="s">
        <v>98</v>
      </c>
      <c r="BCZ3" s="88" t="s">
        <v>103</v>
      </c>
      <c r="BDA3" s="87" t="s">
        <v>99</v>
      </c>
      <c r="BDB3" s="68" t="s">
        <v>110</v>
      </c>
      <c r="BDC3" s="77" t="s">
        <v>112</v>
      </c>
      <c r="BDD3" s="87" t="s">
        <v>97</v>
      </c>
      <c r="BDE3" s="87" t="s">
        <v>135</v>
      </c>
      <c r="BDF3" s="87" t="s">
        <v>105</v>
      </c>
      <c r="BDG3" s="87" t="s">
        <v>98</v>
      </c>
      <c r="BDH3" s="88" t="s">
        <v>103</v>
      </c>
      <c r="BDI3" s="87" t="s">
        <v>99</v>
      </c>
      <c r="BDJ3" s="68" t="s">
        <v>110</v>
      </c>
      <c r="BDK3" s="77" t="s">
        <v>112</v>
      </c>
      <c r="BDL3" s="87" t="s">
        <v>97</v>
      </c>
      <c r="BDM3" s="87" t="s">
        <v>135</v>
      </c>
      <c r="BDN3" s="87" t="s">
        <v>105</v>
      </c>
      <c r="BDO3" s="87" t="s">
        <v>98</v>
      </c>
      <c r="BDP3" s="88" t="s">
        <v>103</v>
      </c>
      <c r="BDQ3" s="87" t="s">
        <v>99</v>
      </c>
      <c r="BDR3" s="68" t="s">
        <v>110</v>
      </c>
      <c r="BDS3" s="77" t="s">
        <v>112</v>
      </c>
      <c r="BDT3" s="87" t="s">
        <v>97</v>
      </c>
      <c r="BDU3" s="87" t="s">
        <v>135</v>
      </c>
      <c r="BDV3" s="87" t="s">
        <v>105</v>
      </c>
      <c r="BDW3" s="87" t="s">
        <v>98</v>
      </c>
      <c r="BDX3" s="88" t="s">
        <v>103</v>
      </c>
      <c r="BDY3" s="87" t="s">
        <v>99</v>
      </c>
      <c r="BDZ3" s="68" t="s">
        <v>110</v>
      </c>
      <c r="BEA3" s="77" t="s">
        <v>112</v>
      </c>
      <c r="BEB3" s="87" t="s">
        <v>97</v>
      </c>
      <c r="BEC3" s="87" t="s">
        <v>135</v>
      </c>
      <c r="BED3" s="87" t="s">
        <v>105</v>
      </c>
      <c r="BEE3" s="87" t="s">
        <v>98</v>
      </c>
      <c r="BEF3" s="88" t="s">
        <v>103</v>
      </c>
      <c r="BEG3" s="87" t="s">
        <v>99</v>
      </c>
      <c r="BEH3" s="68" t="s">
        <v>110</v>
      </c>
      <c r="BEI3" s="77" t="s">
        <v>112</v>
      </c>
      <c r="BEJ3" s="87" t="s">
        <v>97</v>
      </c>
      <c r="BEK3" s="87" t="s">
        <v>135</v>
      </c>
      <c r="BEL3" s="87" t="s">
        <v>105</v>
      </c>
      <c r="BEM3" s="87" t="s">
        <v>98</v>
      </c>
      <c r="BEN3" s="88" t="s">
        <v>103</v>
      </c>
      <c r="BEO3" s="87" t="s">
        <v>99</v>
      </c>
      <c r="BEP3" s="68" t="s">
        <v>110</v>
      </c>
      <c r="BEQ3" s="77" t="s">
        <v>112</v>
      </c>
      <c r="BER3" s="87" t="s">
        <v>97</v>
      </c>
      <c r="BES3" s="87" t="s">
        <v>135</v>
      </c>
      <c r="BET3" s="87" t="s">
        <v>105</v>
      </c>
      <c r="BEU3" s="87" t="s">
        <v>98</v>
      </c>
      <c r="BEV3" s="88" t="s">
        <v>103</v>
      </c>
      <c r="BEW3" s="87" t="s">
        <v>99</v>
      </c>
      <c r="BEX3" s="68" t="s">
        <v>110</v>
      </c>
      <c r="BEY3" s="77" t="s">
        <v>112</v>
      </c>
      <c r="BEZ3" s="87" t="s">
        <v>97</v>
      </c>
      <c r="BFA3" s="87" t="s">
        <v>135</v>
      </c>
      <c r="BFB3" s="87" t="s">
        <v>105</v>
      </c>
      <c r="BFC3" s="87" t="s">
        <v>98</v>
      </c>
      <c r="BFD3" s="88" t="s">
        <v>103</v>
      </c>
      <c r="BFE3" s="87" t="s">
        <v>99</v>
      </c>
      <c r="BFF3" s="68" t="s">
        <v>110</v>
      </c>
      <c r="BFG3" s="77" t="s">
        <v>112</v>
      </c>
      <c r="BFH3" s="87" t="s">
        <v>97</v>
      </c>
      <c r="BFI3" s="87" t="s">
        <v>135</v>
      </c>
      <c r="BFJ3" s="87" t="s">
        <v>105</v>
      </c>
      <c r="BFK3" s="87" t="s">
        <v>98</v>
      </c>
      <c r="BFL3" s="88" t="s">
        <v>103</v>
      </c>
      <c r="BFM3" s="87" t="s">
        <v>99</v>
      </c>
      <c r="BFN3" s="68" t="s">
        <v>110</v>
      </c>
      <c r="BFO3" s="77" t="s">
        <v>112</v>
      </c>
      <c r="BFP3" s="87" t="s">
        <v>97</v>
      </c>
      <c r="BFQ3" s="87" t="s">
        <v>135</v>
      </c>
      <c r="BFR3" s="87" t="s">
        <v>105</v>
      </c>
      <c r="BFS3" s="87" t="s">
        <v>98</v>
      </c>
      <c r="BFT3" s="88" t="s">
        <v>103</v>
      </c>
      <c r="BFU3" s="87" t="s">
        <v>99</v>
      </c>
      <c r="BFV3" s="68" t="s">
        <v>110</v>
      </c>
      <c r="BFW3" s="77" t="s">
        <v>112</v>
      </c>
      <c r="BFX3" s="87" t="s">
        <v>97</v>
      </c>
      <c r="BFY3" s="87" t="s">
        <v>135</v>
      </c>
      <c r="BFZ3" s="87" t="s">
        <v>105</v>
      </c>
      <c r="BGA3" s="87" t="s">
        <v>98</v>
      </c>
      <c r="BGB3" s="88" t="s">
        <v>103</v>
      </c>
      <c r="BGC3" s="87" t="s">
        <v>99</v>
      </c>
      <c r="BGD3" s="68" t="s">
        <v>110</v>
      </c>
      <c r="BGE3" s="77" t="s">
        <v>112</v>
      </c>
      <c r="BGF3" s="87" t="s">
        <v>97</v>
      </c>
      <c r="BGG3" s="87" t="s">
        <v>135</v>
      </c>
      <c r="BGH3" s="87" t="s">
        <v>105</v>
      </c>
      <c r="BGI3" s="87" t="s">
        <v>98</v>
      </c>
      <c r="BGJ3" s="88" t="s">
        <v>103</v>
      </c>
      <c r="BGK3" s="87" t="s">
        <v>99</v>
      </c>
      <c r="BGL3" s="68" t="s">
        <v>110</v>
      </c>
      <c r="BGM3" s="77" t="s">
        <v>112</v>
      </c>
      <c r="BGN3" s="87" t="s">
        <v>97</v>
      </c>
      <c r="BGO3" s="87" t="s">
        <v>135</v>
      </c>
      <c r="BGP3" s="87" t="s">
        <v>105</v>
      </c>
      <c r="BGQ3" s="87" t="s">
        <v>98</v>
      </c>
      <c r="BGR3" s="88" t="s">
        <v>103</v>
      </c>
      <c r="BGS3" s="87" t="s">
        <v>99</v>
      </c>
      <c r="BGT3" s="68" t="s">
        <v>110</v>
      </c>
      <c r="BGU3" s="77" t="s">
        <v>112</v>
      </c>
      <c r="BGV3" s="87" t="s">
        <v>97</v>
      </c>
      <c r="BGW3" s="87" t="s">
        <v>135</v>
      </c>
      <c r="BGX3" s="87" t="s">
        <v>105</v>
      </c>
      <c r="BGY3" s="87" t="s">
        <v>98</v>
      </c>
      <c r="BGZ3" s="88" t="s">
        <v>103</v>
      </c>
      <c r="BHA3" s="87" t="s">
        <v>99</v>
      </c>
      <c r="BHB3" s="68" t="s">
        <v>110</v>
      </c>
      <c r="BHC3" s="77" t="s">
        <v>112</v>
      </c>
      <c r="BHD3" s="87" t="s">
        <v>97</v>
      </c>
      <c r="BHE3" s="87" t="s">
        <v>135</v>
      </c>
      <c r="BHF3" s="87" t="s">
        <v>105</v>
      </c>
      <c r="BHG3" s="87" t="s">
        <v>98</v>
      </c>
      <c r="BHH3" s="88" t="s">
        <v>103</v>
      </c>
      <c r="BHI3" s="87" t="s">
        <v>99</v>
      </c>
      <c r="BHJ3" s="68" t="s">
        <v>110</v>
      </c>
      <c r="BHK3" s="77" t="s">
        <v>112</v>
      </c>
      <c r="BHL3" s="87" t="s">
        <v>97</v>
      </c>
      <c r="BHM3" s="87" t="s">
        <v>135</v>
      </c>
      <c r="BHN3" s="87" t="s">
        <v>105</v>
      </c>
      <c r="BHO3" s="87" t="s">
        <v>98</v>
      </c>
      <c r="BHP3" s="88" t="s">
        <v>103</v>
      </c>
      <c r="BHQ3" s="87" t="s">
        <v>99</v>
      </c>
      <c r="BHR3" s="68" t="s">
        <v>110</v>
      </c>
      <c r="BHS3" s="77" t="s">
        <v>112</v>
      </c>
      <c r="BHT3" s="87" t="s">
        <v>97</v>
      </c>
      <c r="BHU3" s="87" t="s">
        <v>135</v>
      </c>
      <c r="BHV3" s="87" t="s">
        <v>105</v>
      </c>
      <c r="BHW3" s="87" t="s">
        <v>98</v>
      </c>
      <c r="BHX3" s="88" t="s">
        <v>103</v>
      </c>
      <c r="BHY3" s="87" t="s">
        <v>99</v>
      </c>
      <c r="BHZ3" s="68" t="s">
        <v>110</v>
      </c>
      <c r="BIA3" s="77" t="s">
        <v>112</v>
      </c>
      <c r="BIB3" s="87" t="s">
        <v>97</v>
      </c>
      <c r="BIC3" s="87" t="s">
        <v>135</v>
      </c>
      <c r="BID3" s="87" t="s">
        <v>105</v>
      </c>
      <c r="BIE3" s="87" t="s">
        <v>98</v>
      </c>
      <c r="BIF3" s="88" t="s">
        <v>103</v>
      </c>
      <c r="BIG3" s="87" t="s">
        <v>99</v>
      </c>
      <c r="BIH3" s="68" t="s">
        <v>110</v>
      </c>
      <c r="BII3" s="77" t="s">
        <v>112</v>
      </c>
      <c r="BIJ3" s="87" t="s">
        <v>97</v>
      </c>
      <c r="BIK3" s="87" t="s">
        <v>135</v>
      </c>
      <c r="BIL3" s="87" t="s">
        <v>105</v>
      </c>
      <c r="BIM3" s="87" t="s">
        <v>98</v>
      </c>
      <c r="BIN3" s="88" t="s">
        <v>103</v>
      </c>
      <c r="BIO3" s="87" t="s">
        <v>99</v>
      </c>
      <c r="BIP3" s="68" t="s">
        <v>110</v>
      </c>
      <c r="BIQ3" s="77" t="s">
        <v>112</v>
      </c>
      <c r="BIR3" s="87" t="s">
        <v>97</v>
      </c>
      <c r="BIS3" s="87" t="s">
        <v>135</v>
      </c>
      <c r="BIT3" s="87" t="s">
        <v>105</v>
      </c>
      <c r="BIU3" s="87" t="s">
        <v>98</v>
      </c>
      <c r="BIV3" s="88" t="s">
        <v>103</v>
      </c>
      <c r="BIW3" s="87" t="s">
        <v>99</v>
      </c>
      <c r="BIX3" s="68" t="s">
        <v>110</v>
      </c>
      <c r="BIY3" s="77" t="s">
        <v>112</v>
      </c>
      <c r="BIZ3" s="87" t="s">
        <v>97</v>
      </c>
      <c r="BJA3" s="87" t="s">
        <v>135</v>
      </c>
      <c r="BJB3" s="87" t="s">
        <v>105</v>
      </c>
      <c r="BJC3" s="87" t="s">
        <v>98</v>
      </c>
      <c r="BJD3" s="88" t="s">
        <v>103</v>
      </c>
      <c r="BJE3" s="87" t="s">
        <v>99</v>
      </c>
      <c r="BJF3" s="68" t="s">
        <v>110</v>
      </c>
      <c r="BJG3" s="77" t="s">
        <v>112</v>
      </c>
      <c r="BJH3" s="87" t="s">
        <v>97</v>
      </c>
      <c r="BJI3" s="87" t="s">
        <v>135</v>
      </c>
      <c r="BJJ3" s="87" t="s">
        <v>105</v>
      </c>
      <c r="BJK3" s="87" t="s">
        <v>98</v>
      </c>
      <c r="BJL3" s="88" t="s">
        <v>103</v>
      </c>
      <c r="BJM3" s="87" t="s">
        <v>99</v>
      </c>
      <c r="BJN3" s="68" t="s">
        <v>110</v>
      </c>
      <c r="BJO3" s="77" t="s">
        <v>112</v>
      </c>
      <c r="BJP3" s="87" t="s">
        <v>97</v>
      </c>
      <c r="BJQ3" s="87" t="s">
        <v>135</v>
      </c>
      <c r="BJR3" s="87" t="s">
        <v>105</v>
      </c>
      <c r="BJS3" s="87" t="s">
        <v>98</v>
      </c>
      <c r="BJT3" s="88" t="s">
        <v>103</v>
      </c>
      <c r="BJU3" s="87" t="s">
        <v>99</v>
      </c>
      <c r="BJV3" s="68" t="s">
        <v>110</v>
      </c>
      <c r="BJW3" s="77" t="s">
        <v>112</v>
      </c>
      <c r="BJX3" s="87" t="s">
        <v>97</v>
      </c>
      <c r="BJY3" s="87" t="s">
        <v>135</v>
      </c>
      <c r="BJZ3" s="87" t="s">
        <v>105</v>
      </c>
      <c r="BKA3" s="87" t="s">
        <v>98</v>
      </c>
      <c r="BKB3" s="88" t="s">
        <v>103</v>
      </c>
      <c r="BKC3" s="87" t="s">
        <v>99</v>
      </c>
      <c r="BKD3" s="68" t="s">
        <v>110</v>
      </c>
      <c r="BKE3" s="77" t="s">
        <v>112</v>
      </c>
      <c r="BKF3" s="87" t="s">
        <v>97</v>
      </c>
      <c r="BKG3" s="87" t="s">
        <v>135</v>
      </c>
      <c r="BKH3" s="87" t="s">
        <v>105</v>
      </c>
      <c r="BKI3" s="87" t="s">
        <v>98</v>
      </c>
      <c r="BKJ3" s="88" t="s">
        <v>103</v>
      </c>
      <c r="BKK3" s="87" t="s">
        <v>99</v>
      </c>
      <c r="BKL3" s="68" t="s">
        <v>110</v>
      </c>
      <c r="BKM3" s="77" t="s">
        <v>112</v>
      </c>
      <c r="BKN3" s="87" t="s">
        <v>97</v>
      </c>
      <c r="BKO3" s="87" t="s">
        <v>135</v>
      </c>
      <c r="BKP3" s="87" t="s">
        <v>105</v>
      </c>
      <c r="BKQ3" s="87" t="s">
        <v>98</v>
      </c>
      <c r="BKR3" s="88" t="s">
        <v>103</v>
      </c>
      <c r="BKS3" s="87" t="s">
        <v>99</v>
      </c>
      <c r="BKT3" s="68" t="s">
        <v>110</v>
      </c>
      <c r="BKU3" s="77" t="s">
        <v>112</v>
      </c>
      <c r="BKV3" s="87" t="s">
        <v>97</v>
      </c>
      <c r="BKW3" s="87" t="s">
        <v>135</v>
      </c>
      <c r="BKX3" s="87" t="s">
        <v>105</v>
      </c>
      <c r="BKY3" s="87" t="s">
        <v>98</v>
      </c>
      <c r="BKZ3" s="88" t="s">
        <v>103</v>
      </c>
      <c r="BLA3" s="87" t="s">
        <v>99</v>
      </c>
      <c r="BLB3" s="68" t="s">
        <v>110</v>
      </c>
      <c r="BLC3" s="77" t="s">
        <v>112</v>
      </c>
      <c r="BLD3" s="87" t="s">
        <v>97</v>
      </c>
      <c r="BLE3" s="87" t="s">
        <v>135</v>
      </c>
      <c r="BLF3" s="87" t="s">
        <v>105</v>
      </c>
      <c r="BLG3" s="87" t="s">
        <v>98</v>
      </c>
      <c r="BLH3" s="88" t="s">
        <v>103</v>
      </c>
      <c r="BLI3" s="87" t="s">
        <v>99</v>
      </c>
      <c r="BLJ3" s="68" t="s">
        <v>110</v>
      </c>
      <c r="BLK3" s="77" t="s">
        <v>112</v>
      </c>
      <c r="BLL3" s="87" t="s">
        <v>97</v>
      </c>
      <c r="BLM3" s="87" t="s">
        <v>135</v>
      </c>
      <c r="BLN3" s="87" t="s">
        <v>105</v>
      </c>
      <c r="BLO3" s="87" t="s">
        <v>98</v>
      </c>
      <c r="BLP3" s="88" t="s">
        <v>103</v>
      </c>
      <c r="BLQ3" s="87" t="s">
        <v>99</v>
      </c>
      <c r="BLR3" s="68" t="s">
        <v>110</v>
      </c>
      <c r="BLS3" s="77" t="s">
        <v>112</v>
      </c>
      <c r="BLT3" s="87" t="s">
        <v>97</v>
      </c>
      <c r="BLU3" s="87" t="s">
        <v>135</v>
      </c>
      <c r="BLV3" s="87" t="s">
        <v>105</v>
      </c>
      <c r="BLW3" s="87" t="s">
        <v>98</v>
      </c>
      <c r="BLX3" s="88" t="s">
        <v>103</v>
      </c>
      <c r="BLY3" s="87" t="s">
        <v>99</v>
      </c>
      <c r="BLZ3" s="68" t="s">
        <v>110</v>
      </c>
      <c r="BMA3" s="77" t="s">
        <v>112</v>
      </c>
      <c r="BMB3" s="87" t="s">
        <v>97</v>
      </c>
      <c r="BMC3" s="87" t="s">
        <v>135</v>
      </c>
      <c r="BMD3" s="87" t="s">
        <v>105</v>
      </c>
      <c r="BME3" s="87" t="s">
        <v>98</v>
      </c>
      <c r="BMF3" s="88" t="s">
        <v>103</v>
      </c>
      <c r="BMG3" s="87" t="s">
        <v>99</v>
      </c>
      <c r="BMH3" s="68" t="s">
        <v>110</v>
      </c>
      <c r="BMI3" s="77" t="s">
        <v>112</v>
      </c>
      <c r="BMJ3" s="87" t="s">
        <v>97</v>
      </c>
      <c r="BMK3" s="87" t="s">
        <v>135</v>
      </c>
      <c r="BML3" s="87" t="s">
        <v>105</v>
      </c>
      <c r="BMM3" s="87" t="s">
        <v>98</v>
      </c>
      <c r="BMN3" s="88" t="s">
        <v>103</v>
      </c>
      <c r="BMO3" s="87" t="s">
        <v>99</v>
      </c>
      <c r="BMP3" s="68" t="s">
        <v>110</v>
      </c>
      <c r="BMQ3" s="77" t="s">
        <v>112</v>
      </c>
      <c r="BMR3" s="87" t="s">
        <v>97</v>
      </c>
      <c r="BMS3" s="87" t="s">
        <v>135</v>
      </c>
      <c r="BMT3" s="87" t="s">
        <v>105</v>
      </c>
      <c r="BMU3" s="87" t="s">
        <v>98</v>
      </c>
      <c r="BMV3" s="88" t="s">
        <v>103</v>
      </c>
      <c r="BMW3" s="87" t="s">
        <v>99</v>
      </c>
      <c r="BMX3" s="68" t="s">
        <v>110</v>
      </c>
      <c r="BMY3" s="77" t="s">
        <v>112</v>
      </c>
      <c r="BMZ3" s="87" t="s">
        <v>97</v>
      </c>
      <c r="BNA3" s="87" t="s">
        <v>135</v>
      </c>
      <c r="BNB3" s="87" t="s">
        <v>105</v>
      </c>
      <c r="BNC3" s="87" t="s">
        <v>98</v>
      </c>
      <c r="BND3" s="88" t="s">
        <v>103</v>
      </c>
      <c r="BNE3" s="87" t="s">
        <v>99</v>
      </c>
      <c r="BNF3" s="68" t="s">
        <v>110</v>
      </c>
      <c r="BNG3" s="77" t="s">
        <v>112</v>
      </c>
      <c r="BNH3" s="87" t="s">
        <v>97</v>
      </c>
      <c r="BNI3" s="87" t="s">
        <v>135</v>
      </c>
      <c r="BNJ3" s="87" t="s">
        <v>105</v>
      </c>
      <c r="BNK3" s="87" t="s">
        <v>98</v>
      </c>
      <c r="BNL3" s="88" t="s">
        <v>103</v>
      </c>
      <c r="BNM3" s="87" t="s">
        <v>99</v>
      </c>
      <c r="BNN3" s="68" t="s">
        <v>110</v>
      </c>
      <c r="BNO3" s="77" t="s">
        <v>112</v>
      </c>
      <c r="BNP3" s="87" t="s">
        <v>97</v>
      </c>
      <c r="BNQ3" s="87" t="s">
        <v>135</v>
      </c>
      <c r="BNR3" s="87" t="s">
        <v>105</v>
      </c>
      <c r="BNS3" s="87" t="s">
        <v>98</v>
      </c>
      <c r="BNT3" s="88" t="s">
        <v>103</v>
      </c>
      <c r="BNU3" s="87" t="s">
        <v>99</v>
      </c>
      <c r="BNV3" s="68" t="s">
        <v>110</v>
      </c>
      <c r="BNW3" s="77" t="s">
        <v>112</v>
      </c>
      <c r="BNX3" s="87" t="s">
        <v>97</v>
      </c>
      <c r="BNY3" s="87" t="s">
        <v>135</v>
      </c>
      <c r="BNZ3" s="87" t="s">
        <v>105</v>
      </c>
      <c r="BOA3" s="87" t="s">
        <v>98</v>
      </c>
      <c r="BOB3" s="88" t="s">
        <v>103</v>
      </c>
      <c r="BOC3" s="87" t="s">
        <v>99</v>
      </c>
      <c r="BOD3" s="68" t="s">
        <v>110</v>
      </c>
      <c r="BOE3" s="77" t="s">
        <v>112</v>
      </c>
      <c r="BOF3" s="87" t="s">
        <v>97</v>
      </c>
      <c r="BOG3" s="87" t="s">
        <v>135</v>
      </c>
      <c r="BOH3" s="87" t="s">
        <v>105</v>
      </c>
      <c r="BOI3" s="87" t="s">
        <v>98</v>
      </c>
      <c r="BOJ3" s="88" t="s">
        <v>103</v>
      </c>
      <c r="BOK3" s="87" t="s">
        <v>99</v>
      </c>
      <c r="BOL3" s="68" t="s">
        <v>110</v>
      </c>
      <c r="BOM3" s="77" t="s">
        <v>112</v>
      </c>
      <c r="BON3" s="87" t="s">
        <v>97</v>
      </c>
      <c r="BOO3" s="87" t="s">
        <v>135</v>
      </c>
      <c r="BOP3" s="87" t="s">
        <v>105</v>
      </c>
      <c r="BOQ3" s="87" t="s">
        <v>98</v>
      </c>
      <c r="BOR3" s="88" t="s">
        <v>103</v>
      </c>
      <c r="BOS3" s="87" t="s">
        <v>99</v>
      </c>
      <c r="BOT3" s="68" t="s">
        <v>110</v>
      </c>
      <c r="BOU3" s="77" t="s">
        <v>112</v>
      </c>
      <c r="BOV3" s="87" t="s">
        <v>97</v>
      </c>
      <c r="BOW3" s="87" t="s">
        <v>135</v>
      </c>
      <c r="BOX3" s="87" t="s">
        <v>105</v>
      </c>
      <c r="BOY3" s="87" t="s">
        <v>98</v>
      </c>
      <c r="BOZ3" s="88" t="s">
        <v>103</v>
      </c>
      <c r="BPA3" s="87" t="s">
        <v>99</v>
      </c>
      <c r="BPB3" s="68" t="s">
        <v>110</v>
      </c>
      <c r="BPC3" s="77" t="s">
        <v>112</v>
      </c>
      <c r="BPD3" s="87" t="s">
        <v>97</v>
      </c>
      <c r="BPE3" s="87" t="s">
        <v>135</v>
      </c>
      <c r="BPF3" s="87" t="s">
        <v>105</v>
      </c>
      <c r="BPG3" s="87" t="s">
        <v>98</v>
      </c>
      <c r="BPH3" s="88" t="s">
        <v>103</v>
      </c>
      <c r="BPI3" s="87" t="s">
        <v>99</v>
      </c>
      <c r="BPJ3" s="68" t="s">
        <v>110</v>
      </c>
      <c r="BPK3" s="77" t="s">
        <v>112</v>
      </c>
      <c r="BPL3" s="87" t="s">
        <v>97</v>
      </c>
      <c r="BPM3" s="87" t="s">
        <v>135</v>
      </c>
      <c r="BPN3" s="87" t="s">
        <v>105</v>
      </c>
      <c r="BPO3" s="87" t="s">
        <v>98</v>
      </c>
      <c r="BPP3" s="88" t="s">
        <v>103</v>
      </c>
      <c r="BPQ3" s="87" t="s">
        <v>99</v>
      </c>
      <c r="BPR3" s="68" t="s">
        <v>110</v>
      </c>
      <c r="BPS3" s="77" t="s">
        <v>112</v>
      </c>
      <c r="BPT3" s="87" t="s">
        <v>97</v>
      </c>
      <c r="BPU3" s="87" t="s">
        <v>135</v>
      </c>
      <c r="BPV3" s="87" t="s">
        <v>105</v>
      </c>
      <c r="BPW3" s="87" t="s">
        <v>98</v>
      </c>
      <c r="BPX3" s="88" t="s">
        <v>103</v>
      </c>
      <c r="BPY3" s="87" t="s">
        <v>99</v>
      </c>
      <c r="BPZ3" s="68" t="s">
        <v>110</v>
      </c>
      <c r="BQA3" s="77" t="s">
        <v>112</v>
      </c>
      <c r="BQB3" s="87" t="s">
        <v>97</v>
      </c>
      <c r="BQC3" s="87" t="s">
        <v>135</v>
      </c>
      <c r="BQD3" s="87" t="s">
        <v>105</v>
      </c>
      <c r="BQE3" s="87" t="s">
        <v>98</v>
      </c>
      <c r="BQF3" s="88" t="s">
        <v>103</v>
      </c>
      <c r="BQG3" s="87" t="s">
        <v>99</v>
      </c>
      <c r="BQH3" s="68" t="s">
        <v>110</v>
      </c>
      <c r="BQI3" s="77" t="s">
        <v>112</v>
      </c>
      <c r="BQJ3" s="87" t="s">
        <v>97</v>
      </c>
      <c r="BQK3" s="87" t="s">
        <v>135</v>
      </c>
      <c r="BQL3" s="87" t="s">
        <v>105</v>
      </c>
      <c r="BQM3" s="87" t="s">
        <v>98</v>
      </c>
      <c r="BQN3" s="88" t="s">
        <v>103</v>
      </c>
      <c r="BQO3" s="87" t="s">
        <v>99</v>
      </c>
      <c r="BQP3" s="68" t="s">
        <v>110</v>
      </c>
      <c r="BQQ3" s="77" t="s">
        <v>112</v>
      </c>
      <c r="BQR3" s="141" t="s">
        <v>112</v>
      </c>
      <c r="BQS3" s="68" t="s">
        <v>110</v>
      </c>
      <c r="BQT3" s="68" t="s">
        <v>110</v>
      </c>
      <c r="BQU3" s="68" t="s">
        <v>110</v>
      </c>
      <c r="BQV3" s="68" t="s">
        <v>110</v>
      </c>
      <c r="BQW3" s="68" t="s">
        <v>110</v>
      </c>
      <c r="BQX3" s="68" t="s">
        <v>110</v>
      </c>
      <c r="BQY3" s="68" t="s">
        <v>110</v>
      </c>
      <c r="BQZ3" s="68" t="s">
        <v>110</v>
      </c>
      <c r="BRA3" s="68" t="s">
        <v>110</v>
      </c>
      <c r="BRB3" s="68" t="s">
        <v>110</v>
      </c>
      <c r="BRC3" s="68" t="s">
        <v>110</v>
      </c>
      <c r="BRD3" s="68" t="s">
        <v>110</v>
      </c>
      <c r="BRE3" s="68" t="s">
        <v>110</v>
      </c>
      <c r="BRF3" s="68" t="s">
        <v>110</v>
      </c>
      <c r="BRG3" s="68" t="s">
        <v>110</v>
      </c>
      <c r="BRH3" s="68" t="s">
        <v>110</v>
      </c>
      <c r="BRI3" s="68" t="s">
        <v>110</v>
      </c>
      <c r="BRJ3" s="68" t="s">
        <v>110</v>
      </c>
      <c r="BRK3" s="68" t="s">
        <v>110</v>
      </c>
      <c r="BRL3" s="68" t="s">
        <v>110</v>
      </c>
      <c r="BRM3" s="68" t="s">
        <v>110</v>
      </c>
      <c r="BRN3" s="68" t="s">
        <v>110</v>
      </c>
      <c r="BRO3" s="68" t="s">
        <v>110</v>
      </c>
      <c r="BRP3" s="68" t="s">
        <v>110</v>
      </c>
      <c r="BRQ3" s="68" t="s">
        <v>110</v>
      </c>
      <c r="BRR3" s="68" t="s">
        <v>110</v>
      </c>
      <c r="BRS3" s="68" t="s">
        <v>110</v>
      </c>
      <c r="BRT3" s="68" t="s">
        <v>110</v>
      </c>
      <c r="BRU3" s="68" t="s">
        <v>110</v>
      </c>
      <c r="BRV3" s="68" t="s">
        <v>110</v>
      </c>
      <c r="BRW3" s="68" t="s">
        <v>110</v>
      </c>
      <c r="BRX3" s="68" t="s">
        <v>110</v>
      </c>
      <c r="BRY3" s="68" t="s">
        <v>110</v>
      </c>
      <c r="BRZ3" s="68" t="s">
        <v>110</v>
      </c>
      <c r="BSA3" s="68" t="s">
        <v>110</v>
      </c>
      <c r="BSB3" s="68" t="s">
        <v>110</v>
      </c>
      <c r="BSC3" s="68" t="s">
        <v>110</v>
      </c>
      <c r="BSD3" s="68" t="s">
        <v>110</v>
      </c>
      <c r="BSE3" s="68" t="s">
        <v>110</v>
      </c>
      <c r="BSF3" s="68" t="s">
        <v>110</v>
      </c>
      <c r="BSG3" s="68" t="s">
        <v>110</v>
      </c>
      <c r="BSH3" s="68" t="s">
        <v>110</v>
      </c>
      <c r="BSI3" s="68" t="s">
        <v>110</v>
      </c>
      <c r="BSJ3" s="68" t="s">
        <v>110</v>
      </c>
      <c r="BSK3" s="68" t="s">
        <v>110</v>
      </c>
      <c r="BSL3" s="68" t="s">
        <v>110</v>
      </c>
      <c r="BSM3" s="68" t="s">
        <v>110</v>
      </c>
      <c r="BSN3" s="68" t="s">
        <v>110</v>
      </c>
      <c r="BSO3" s="68" t="s">
        <v>110</v>
      </c>
      <c r="BSP3" s="68" t="s">
        <v>110</v>
      </c>
      <c r="BSQ3" s="68" t="s">
        <v>110</v>
      </c>
      <c r="BSR3" s="68" t="s">
        <v>110</v>
      </c>
      <c r="BSS3" s="68" t="s">
        <v>110</v>
      </c>
      <c r="BST3" s="68" t="s">
        <v>110</v>
      </c>
      <c r="BSU3" s="68" t="s">
        <v>110</v>
      </c>
      <c r="BSV3" s="68" t="s">
        <v>110</v>
      </c>
      <c r="BSW3" s="87" t="s">
        <v>97</v>
      </c>
      <c r="BSX3" s="87" t="s">
        <v>135</v>
      </c>
      <c r="BSY3" s="87" t="s">
        <v>105</v>
      </c>
      <c r="BSZ3" s="87" t="s">
        <v>98</v>
      </c>
      <c r="BTA3" s="88" t="s">
        <v>103</v>
      </c>
      <c r="BTB3" s="87" t="s">
        <v>99</v>
      </c>
      <c r="BTC3" s="68" t="s">
        <v>110</v>
      </c>
      <c r="BTD3" s="77" t="s">
        <v>112</v>
      </c>
      <c r="BTE3" s="87" t="s">
        <v>97</v>
      </c>
      <c r="BTF3" s="87" t="s">
        <v>135</v>
      </c>
      <c r="BTG3" s="87" t="s">
        <v>105</v>
      </c>
      <c r="BTH3" s="87" t="s">
        <v>98</v>
      </c>
      <c r="BTI3" s="88" t="s">
        <v>103</v>
      </c>
      <c r="BTJ3" s="87" t="s">
        <v>99</v>
      </c>
      <c r="BTK3" s="68" t="s">
        <v>110</v>
      </c>
      <c r="BTL3" s="77" t="s">
        <v>112</v>
      </c>
      <c r="BTM3" s="87" t="s">
        <v>97</v>
      </c>
      <c r="BTN3" s="87" t="s">
        <v>135</v>
      </c>
      <c r="BTO3" s="87" t="s">
        <v>105</v>
      </c>
      <c r="BTP3" s="87" t="s">
        <v>98</v>
      </c>
      <c r="BTQ3" s="88" t="s">
        <v>103</v>
      </c>
      <c r="BTR3" s="87" t="s">
        <v>99</v>
      </c>
      <c r="BTS3" s="68" t="s">
        <v>110</v>
      </c>
      <c r="BTT3" s="77" t="s">
        <v>112</v>
      </c>
      <c r="BTU3" s="87" t="s">
        <v>97</v>
      </c>
      <c r="BTV3" s="87" t="s">
        <v>135</v>
      </c>
      <c r="BTW3" s="87" t="s">
        <v>105</v>
      </c>
      <c r="BTX3" s="87" t="s">
        <v>98</v>
      </c>
      <c r="BTY3" s="88" t="s">
        <v>103</v>
      </c>
      <c r="BTZ3" s="87" t="s">
        <v>99</v>
      </c>
      <c r="BUA3" s="68" t="s">
        <v>110</v>
      </c>
      <c r="BUB3" s="77" t="s">
        <v>112</v>
      </c>
      <c r="BUC3" s="87" t="s">
        <v>97</v>
      </c>
      <c r="BUD3" s="87" t="s">
        <v>135</v>
      </c>
      <c r="BUE3" s="87" t="s">
        <v>105</v>
      </c>
      <c r="BUF3" s="87" t="s">
        <v>98</v>
      </c>
      <c r="BUG3" s="88" t="s">
        <v>103</v>
      </c>
      <c r="BUH3" s="87" t="s">
        <v>99</v>
      </c>
      <c r="BUI3" s="68" t="s">
        <v>110</v>
      </c>
      <c r="BUJ3" s="77" t="s">
        <v>112</v>
      </c>
      <c r="BUK3" s="87" t="s">
        <v>97</v>
      </c>
      <c r="BUL3" s="87" t="s">
        <v>135</v>
      </c>
      <c r="BUM3" s="87" t="s">
        <v>105</v>
      </c>
      <c r="BUN3" s="87" t="s">
        <v>98</v>
      </c>
      <c r="BUO3" s="88" t="s">
        <v>103</v>
      </c>
      <c r="BUP3" s="87" t="s">
        <v>99</v>
      </c>
      <c r="BUQ3" s="68" t="s">
        <v>110</v>
      </c>
      <c r="BUR3" s="77" t="s">
        <v>112</v>
      </c>
      <c r="BUS3" s="87" t="s">
        <v>97</v>
      </c>
      <c r="BUT3" s="87" t="s">
        <v>135</v>
      </c>
      <c r="BUU3" s="87" t="s">
        <v>105</v>
      </c>
      <c r="BUV3" s="87" t="s">
        <v>98</v>
      </c>
      <c r="BUW3" s="88" t="s">
        <v>103</v>
      </c>
      <c r="BUX3" s="87" t="s">
        <v>99</v>
      </c>
      <c r="BUY3" s="68" t="s">
        <v>110</v>
      </c>
      <c r="BUZ3" s="77" t="s">
        <v>112</v>
      </c>
      <c r="BVA3" s="87" t="s">
        <v>97</v>
      </c>
      <c r="BVB3" s="87" t="s">
        <v>135</v>
      </c>
      <c r="BVC3" s="87" t="s">
        <v>105</v>
      </c>
      <c r="BVD3" s="87" t="s">
        <v>98</v>
      </c>
      <c r="BVE3" s="88" t="s">
        <v>103</v>
      </c>
      <c r="BVF3" s="87" t="s">
        <v>99</v>
      </c>
      <c r="BVG3" s="68" t="s">
        <v>110</v>
      </c>
      <c r="BVH3" s="77" t="s">
        <v>112</v>
      </c>
      <c r="BVI3" s="87" t="s">
        <v>97</v>
      </c>
      <c r="BVJ3" s="87" t="s">
        <v>135</v>
      </c>
      <c r="BVK3" s="87" t="s">
        <v>105</v>
      </c>
      <c r="BVL3" s="87" t="s">
        <v>98</v>
      </c>
      <c r="BVM3" s="88" t="s">
        <v>103</v>
      </c>
      <c r="BVN3" s="87" t="s">
        <v>99</v>
      </c>
      <c r="BVO3" s="68" t="s">
        <v>110</v>
      </c>
      <c r="BVP3" s="77" t="s">
        <v>112</v>
      </c>
      <c r="BVQ3" s="87" t="s">
        <v>97</v>
      </c>
      <c r="BVR3" s="87" t="s">
        <v>135</v>
      </c>
      <c r="BVS3" s="87" t="s">
        <v>105</v>
      </c>
      <c r="BVT3" s="87" t="s">
        <v>98</v>
      </c>
      <c r="BVU3" s="88" t="s">
        <v>103</v>
      </c>
      <c r="BVV3" s="87" t="s">
        <v>99</v>
      </c>
      <c r="BVW3" s="68" t="s">
        <v>110</v>
      </c>
      <c r="BVX3" s="77" t="s">
        <v>112</v>
      </c>
      <c r="BVY3" s="87" t="s">
        <v>97</v>
      </c>
      <c r="BVZ3" s="87" t="s">
        <v>135</v>
      </c>
      <c r="BWA3" s="87" t="s">
        <v>105</v>
      </c>
      <c r="BWB3" s="87" t="s">
        <v>98</v>
      </c>
      <c r="BWC3" s="88" t="s">
        <v>103</v>
      </c>
      <c r="BWD3" s="87" t="s">
        <v>99</v>
      </c>
      <c r="BWE3" s="68" t="s">
        <v>110</v>
      </c>
      <c r="BWF3" s="77" t="s">
        <v>112</v>
      </c>
      <c r="BWG3" s="87" t="s">
        <v>97</v>
      </c>
      <c r="BWH3" s="87" t="s">
        <v>135</v>
      </c>
      <c r="BWI3" s="87" t="s">
        <v>105</v>
      </c>
      <c r="BWJ3" s="87" t="s">
        <v>98</v>
      </c>
      <c r="BWK3" s="88" t="s">
        <v>103</v>
      </c>
      <c r="BWL3" s="87" t="s">
        <v>99</v>
      </c>
      <c r="BWM3" s="68" t="s">
        <v>110</v>
      </c>
      <c r="BWN3" s="77" t="s">
        <v>112</v>
      </c>
      <c r="BWO3" s="87" t="s">
        <v>97</v>
      </c>
      <c r="BWP3" s="87" t="s">
        <v>135</v>
      </c>
      <c r="BWQ3" s="87" t="s">
        <v>105</v>
      </c>
      <c r="BWR3" s="87" t="s">
        <v>98</v>
      </c>
      <c r="BWS3" s="88" t="s">
        <v>103</v>
      </c>
      <c r="BWT3" s="87" t="s">
        <v>99</v>
      </c>
      <c r="BWU3" s="68" t="s">
        <v>110</v>
      </c>
      <c r="BWV3" s="77" t="s">
        <v>112</v>
      </c>
      <c r="BWW3" s="87" t="s">
        <v>97</v>
      </c>
      <c r="BWX3" s="87" t="s">
        <v>135</v>
      </c>
      <c r="BWY3" s="87" t="s">
        <v>105</v>
      </c>
      <c r="BWZ3" s="87" t="s">
        <v>98</v>
      </c>
      <c r="BXA3" s="88" t="s">
        <v>103</v>
      </c>
      <c r="BXB3" s="87" t="s">
        <v>99</v>
      </c>
      <c r="BXC3" s="68" t="s">
        <v>110</v>
      </c>
      <c r="BXD3" s="77" t="s">
        <v>112</v>
      </c>
      <c r="BXE3" s="87" t="s">
        <v>97</v>
      </c>
      <c r="BXF3" s="87" t="s">
        <v>135</v>
      </c>
      <c r="BXG3" s="87" t="s">
        <v>105</v>
      </c>
      <c r="BXH3" s="87" t="s">
        <v>98</v>
      </c>
      <c r="BXI3" s="88" t="s">
        <v>103</v>
      </c>
      <c r="BXJ3" s="87" t="s">
        <v>99</v>
      </c>
      <c r="BXK3" s="68" t="s">
        <v>110</v>
      </c>
      <c r="BXL3" s="77" t="s">
        <v>112</v>
      </c>
      <c r="BXM3" s="87" t="s">
        <v>97</v>
      </c>
      <c r="BXN3" s="87" t="s">
        <v>135</v>
      </c>
      <c r="BXO3" s="87" t="s">
        <v>105</v>
      </c>
      <c r="BXP3" s="87" t="s">
        <v>98</v>
      </c>
      <c r="BXQ3" s="88" t="s">
        <v>103</v>
      </c>
      <c r="BXR3" s="87" t="s">
        <v>99</v>
      </c>
      <c r="BXS3" s="68" t="s">
        <v>110</v>
      </c>
      <c r="BXT3" s="77" t="s">
        <v>112</v>
      </c>
      <c r="BXU3" s="87" t="s">
        <v>97</v>
      </c>
      <c r="BXV3" s="87" t="s">
        <v>135</v>
      </c>
      <c r="BXW3" s="87" t="s">
        <v>105</v>
      </c>
      <c r="BXX3" s="87" t="s">
        <v>98</v>
      </c>
      <c r="BXY3" s="88" t="s">
        <v>103</v>
      </c>
      <c r="BXZ3" s="87" t="s">
        <v>99</v>
      </c>
      <c r="BYA3" s="68" t="s">
        <v>110</v>
      </c>
      <c r="BYB3" s="77" t="s">
        <v>112</v>
      </c>
      <c r="BYC3" s="87" t="s">
        <v>97</v>
      </c>
      <c r="BYD3" s="87" t="s">
        <v>135</v>
      </c>
      <c r="BYE3" s="87" t="s">
        <v>105</v>
      </c>
      <c r="BYF3" s="87" t="s">
        <v>98</v>
      </c>
      <c r="BYG3" s="88" t="s">
        <v>103</v>
      </c>
      <c r="BYH3" s="87" t="s">
        <v>99</v>
      </c>
      <c r="BYI3" s="68" t="s">
        <v>110</v>
      </c>
      <c r="BYJ3" s="77" t="s">
        <v>112</v>
      </c>
      <c r="BYK3" s="87" t="s">
        <v>97</v>
      </c>
      <c r="BYL3" s="87" t="s">
        <v>135</v>
      </c>
      <c r="BYM3" s="87" t="s">
        <v>105</v>
      </c>
      <c r="BYN3" s="87" t="s">
        <v>98</v>
      </c>
      <c r="BYO3" s="88" t="s">
        <v>103</v>
      </c>
      <c r="BYP3" s="87" t="s">
        <v>99</v>
      </c>
      <c r="BYQ3" s="68" t="s">
        <v>110</v>
      </c>
      <c r="BYR3" s="77" t="s">
        <v>112</v>
      </c>
      <c r="BYS3" s="87" t="s">
        <v>97</v>
      </c>
      <c r="BYT3" s="87" t="s">
        <v>135</v>
      </c>
      <c r="BYU3" s="87" t="s">
        <v>105</v>
      </c>
      <c r="BYV3" s="87" t="s">
        <v>98</v>
      </c>
      <c r="BYW3" s="88" t="s">
        <v>103</v>
      </c>
      <c r="BYX3" s="87" t="s">
        <v>99</v>
      </c>
      <c r="BYY3" s="68" t="s">
        <v>110</v>
      </c>
      <c r="BYZ3" s="77" t="s">
        <v>112</v>
      </c>
      <c r="BZA3" s="87" t="s">
        <v>97</v>
      </c>
      <c r="BZB3" s="87" t="s">
        <v>135</v>
      </c>
      <c r="BZC3" s="87" t="s">
        <v>105</v>
      </c>
      <c r="BZD3" s="87" t="s">
        <v>98</v>
      </c>
      <c r="BZE3" s="88" t="s">
        <v>103</v>
      </c>
      <c r="BZF3" s="87" t="s">
        <v>99</v>
      </c>
      <c r="BZG3" s="68" t="s">
        <v>110</v>
      </c>
      <c r="BZH3" s="77" t="s">
        <v>112</v>
      </c>
      <c r="BZI3" s="87" t="s">
        <v>97</v>
      </c>
      <c r="BZJ3" s="87" t="s">
        <v>135</v>
      </c>
      <c r="BZK3" s="87" t="s">
        <v>105</v>
      </c>
      <c r="BZL3" s="87" t="s">
        <v>98</v>
      </c>
      <c r="BZM3" s="88" t="s">
        <v>103</v>
      </c>
      <c r="BZN3" s="87" t="s">
        <v>99</v>
      </c>
      <c r="BZO3" s="68" t="s">
        <v>110</v>
      </c>
      <c r="BZP3" s="77" t="s">
        <v>112</v>
      </c>
      <c r="BZQ3" s="87" t="s">
        <v>97</v>
      </c>
      <c r="BZR3" s="87" t="s">
        <v>135</v>
      </c>
      <c r="BZS3" s="87" t="s">
        <v>105</v>
      </c>
      <c r="BZT3" s="87" t="s">
        <v>98</v>
      </c>
      <c r="BZU3" s="88" t="s">
        <v>103</v>
      </c>
      <c r="BZV3" s="87" t="s">
        <v>99</v>
      </c>
      <c r="BZW3" s="68" t="s">
        <v>110</v>
      </c>
      <c r="BZX3" s="77" t="s">
        <v>112</v>
      </c>
      <c r="BZY3" s="87" t="s">
        <v>97</v>
      </c>
      <c r="BZZ3" s="87" t="s">
        <v>135</v>
      </c>
      <c r="CAA3" s="87" t="s">
        <v>105</v>
      </c>
      <c r="CAB3" s="87" t="s">
        <v>98</v>
      </c>
      <c r="CAC3" s="88" t="s">
        <v>103</v>
      </c>
      <c r="CAD3" s="87" t="s">
        <v>99</v>
      </c>
      <c r="CAE3" s="68" t="s">
        <v>110</v>
      </c>
      <c r="CAF3" s="77" t="s">
        <v>112</v>
      </c>
      <c r="CAG3" s="87" t="s">
        <v>97</v>
      </c>
      <c r="CAH3" s="87" t="s">
        <v>135</v>
      </c>
      <c r="CAI3" s="87" t="s">
        <v>105</v>
      </c>
      <c r="CAJ3" s="87" t="s">
        <v>98</v>
      </c>
      <c r="CAK3" s="88" t="s">
        <v>103</v>
      </c>
      <c r="CAL3" s="87" t="s">
        <v>99</v>
      </c>
      <c r="CAM3" s="68" t="s">
        <v>110</v>
      </c>
      <c r="CAN3" s="77" t="s">
        <v>112</v>
      </c>
      <c r="CAO3" s="87" t="s">
        <v>97</v>
      </c>
      <c r="CAP3" s="87" t="s">
        <v>135</v>
      </c>
      <c r="CAQ3" s="87" t="s">
        <v>105</v>
      </c>
      <c r="CAR3" s="87" t="s">
        <v>98</v>
      </c>
      <c r="CAS3" s="88" t="s">
        <v>103</v>
      </c>
      <c r="CAT3" s="87" t="s">
        <v>99</v>
      </c>
      <c r="CAU3" s="68" t="s">
        <v>110</v>
      </c>
      <c r="CAV3" s="77" t="s">
        <v>112</v>
      </c>
      <c r="CAW3" s="87" t="s">
        <v>97</v>
      </c>
      <c r="CAX3" s="87" t="s">
        <v>135</v>
      </c>
      <c r="CAY3" s="87" t="s">
        <v>105</v>
      </c>
      <c r="CAZ3" s="87" t="s">
        <v>98</v>
      </c>
      <c r="CBA3" s="88" t="s">
        <v>103</v>
      </c>
      <c r="CBB3" s="87" t="s">
        <v>99</v>
      </c>
      <c r="CBC3" s="68" t="s">
        <v>110</v>
      </c>
      <c r="CBD3" s="77" t="s">
        <v>112</v>
      </c>
      <c r="CBE3" s="87" t="s">
        <v>97</v>
      </c>
      <c r="CBF3" s="87" t="s">
        <v>135</v>
      </c>
      <c r="CBG3" s="87" t="s">
        <v>105</v>
      </c>
      <c r="CBH3" s="87" t="s">
        <v>98</v>
      </c>
      <c r="CBI3" s="88" t="s">
        <v>103</v>
      </c>
      <c r="CBJ3" s="87" t="s">
        <v>99</v>
      </c>
      <c r="CBK3" s="68" t="s">
        <v>110</v>
      </c>
      <c r="CBL3" s="77" t="s">
        <v>112</v>
      </c>
      <c r="CBM3" s="87" t="s">
        <v>97</v>
      </c>
      <c r="CBN3" s="87" t="s">
        <v>135</v>
      </c>
      <c r="CBO3" s="87" t="s">
        <v>105</v>
      </c>
      <c r="CBP3" s="87" t="s">
        <v>98</v>
      </c>
      <c r="CBQ3" s="88" t="s">
        <v>103</v>
      </c>
      <c r="CBR3" s="87" t="s">
        <v>99</v>
      </c>
      <c r="CBS3" s="68" t="s">
        <v>110</v>
      </c>
      <c r="CBT3" s="77" t="s">
        <v>112</v>
      </c>
      <c r="CBU3" s="87" t="s">
        <v>97</v>
      </c>
      <c r="CBV3" s="87" t="s">
        <v>135</v>
      </c>
      <c r="CBW3" s="87" t="s">
        <v>105</v>
      </c>
      <c r="CBX3" s="87" t="s">
        <v>98</v>
      </c>
      <c r="CBY3" s="88" t="s">
        <v>103</v>
      </c>
      <c r="CBZ3" s="87" t="s">
        <v>99</v>
      </c>
      <c r="CCA3" s="68" t="s">
        <v>110</v>
      </c>
      <c r="CCB3" s="77" t="s">
        <v>112</v>
      </c>
      <c r="CCC3" s="87" t="s">
        <v>97</v>
      </c>
      <c r="CCD3" s="87" t="s">
        <v>135</v>
      </c>
      <c r="CCE3" s="87" t="s">
        <v>105</v>
      </c>
      <c r="CCF3" s="87" t="s">
        <v>98</v>
      </c>
      <c r="CCG3" s="88" t="s">
        <v>103</v>
      </c>
      <c r="CCH3" s="87" t="s">
        <v>99</v>
      </c>
      <c r="CCI3" s="68" t="s">
        <v>110</v>
      </c>
      <c r="CCJ3" s="77" t="s">
        <v>112</v>
      </c>
      <c r="CCK3" s="87" t="s">
        <v>97</v>
      </c>
      <c r="CCL3" s="87" t="s">
        <v>135</v>
      </c>
      <c r="CCM3" s="87" t="s">
        <v>105</v>
      </c>
      <c r="CCN3" s="87" t="s">
        <v>98</v>
      </c>
      <c r="CCO3" s="88" t="s">
        <v>103</v>
      </c>
      <c r="CCP3" s="87" t="s">
        <v>99</v>
      </c>
      <c r="CCQ3" s="68" t="s">
        <v>110</v>
      </c>
      <c r="CCR3" s="77" t="s">
        <v>112</v>
      </c>
      <c r="CCS3" s="87" t="s">
        <v>97</v>
      </c>
      <c r="CCT3" s="87" t="s">
        <v>135</v>
      </c>
      <c r="CCU3" s="87" t="s">
        <v>105</v>
      </c>
      <c r="CCV3" s="87" t="s">
        <v>98</v>
      </c>
      <c r="CCW3" s="88" t="s">
        <v>103</v>
      </c>
      <c r="CCX3" s="87" t="s">
        <v>99</v>
      </c>
      <c r="CCY3" s="68" t="s">
        <v>110</v>
      </c>
      <c r="CCZ3" s="77" t="s">
        <v>112</v>
      </c>
      <c r="CDA3" s="87" t="s">
        <v>97</v>
      </c>
      <c r="CDB3" s="87" t="s">
        <v>135</v>
      </c>
      <c r="CDC3" s="87" t="s">
        <v>105</v>
      </c>
      <c r="CDD3" s="87" t="s">
        <v>98</v>
      </c>
      <c r="CDE3" s="88" t="s">
        <v>103</v>
      </c>
      <c r="CDF3" s="87" t="s">
        <v>99</v>
      </c>
      <c r="CDG3" s="68" t="s">
        <v>110</v>
      </c>
      <c r="CDH3" s="77" t="s">
        <v>112</v>
      </c>
      <c r="CDI3" s="87" t="s">
        <v>97</v>
      </c>
      <c r="CDJ3" s="87" t="s">
        <v>135</v>
      </c>
      <c r="CDK3" s="87" t="s">
        <v>105</v>
      </c>
      <c r="CDL3" s="87" t="s">
        <v>98</v>
      </c>
      <c r="CDM3" s="88" t="s">
        <v>103</v>
      </c>
      <c r="CDN3" s="87" t="s">
        <v>99</v>
      </c>
      <c r="CDO3" s="68" t="s">
        <v>110</v>
      </c>
      <c r="CDP3" s="77" t="s">
        <v>112</v>
      </c>
      <c r="CDQ3" s="87" t="s">
        <v>97</v>
      </c>
      <c r="CDR3" s="87" t="s">
        <v>135</v>
      </c>
      <c r="CDS3" s="87" t="s">
        <v>105</v>
      </c>
      <c r="CDT3" s="87" t="s">
        <v>98</v>
      </c>
      <c r="CDU3" s="88" t="s">
        <v>103</v>
      </c>
      <c r="CDV3" s="87" t="s">
        <v>99</v>
      </c>
      <c r="CDW3" s="68" t="s">
        <v>110</v>
      </c>
      <c r="CDX3" s="77" t="s">
        <v>112</v>
      </c>
      <c r="CDY3" s="87" t="s">
        <v>97</v>
      </c>
      <c r="CDZ3" s="87" t="s">
        <v>135</v>
      </c>
      <c r="CEA3" s="87" t="s">
        <v>105</v>
      </c>
      <c r="CEB3" s="87" t="s">
        <v>98</v>
      </c>
      <c r="CEC3" s="88" t="s">
        <v>103</v>
      </c>
      <c r="CED3" s="87" t="s">
        <v>99</v>
      </c>
      <c r="CEE3" s="68" t="s">
        <v>110</v>
      </c>
      <c r="CEF3" s="77" t="s">
        <v>112</v>
      </c>
      <c r="CEG3" s="87" t="s">
        <v>97</v>
      </c>
      <c r="CEH3" s="87" t="s">
        <v>135</v>
      </c>
      <c r="CEI3" s="87" t="s">
        <v>105</v>
      </c>
      <c r="CEJ3" s="87" t="s">
        <v>98</v>
      </c>
      <c r="CEK3" s="88" t="s">
        <v>103</v>
      </c>
      <c r="CEL3" s="87" t="s">
        <v>99</v>
      </c>
      <c r="CEM3" s="68" t="s">
        <v>110</v>
      </c>
      <c r="CEN3" s="77" t="s">
        <v>112</v>
      </c>
      <c r="CEO3" s="87" t="s">
        <v>97</v>
      </c>
      <c r="CEP3" s="87" t="s">
        <v>135</v>
      </c>
      <c r="CEQ3" s="87" t="s">
        <v>105</v>
      </c>
      <c r="CER3" s="87" t="s">
        <v>98</v>
      </c>
      <c r="CES3" s="88" t="s">
        <v>103</v>
      </c>
      <c r="CET3" s="87" t="s">
        <v>99</v>
      </c>
      <c r="CEU3" s="68" t="s">
        <v>110</v>
      </c>
      <c r="CEV3" s="77" t="s">
        <v>112</v>
      </c>
      <c r="CEW3" s="87" t="s">
        <v>97</v>
      </c>
      <c r="CEX3" s="87" t="s">
        <v>135</v>
      </c>
      <c r="CEY3" s="87" t="s">
        <v>105</v>
      </c>
      <c r="CEZ3" s="87" t="s">
        <v>98</v>
      </c>
      <c r="CFA3" s="88" t="s">
        <v>103</v>
      </c>
      <c r="CFB3" s="87" t="s">
        <v>99</v>
      </c>
      <c r="CFC3" s="68" t="s">
        <v>110</v>
      </c>
      <c r="CFD3" s="77" t="s">
        <v>112</v>
      </c>
      <c r="CFE3" s="87" t="s">
        <v>97</v>
      </c>
      <c r="CFF3" s="87" t="s">
        <v>135</v>
      </c>
      <c r="CFG3" s="87" t="s">
        <v>105</v>
      </c>
      <c r="CFH3" s="87" t="s">
        <v>98</v>
      </c>
      <c r="CFI3" s="88" t="s">
        <v>103</v>
      </c>
      <c r="CFJ3" s="87" t="s">
        <v>99</v>
      </c>
      <c r="CFK3" s="68" t="s">
        <v>110</v>
      </c>
      <c r="CFL3" s="77" t="s">
        <v>112</v>
      </c>
      <c r="CFM3" s="87" t="s">
        <v>97</v>
      </c>
      <c r="CFN3" s="87" t="s">
        <v>135</v>
      </c>
      <c r="CFO3" s="87" t="s">
        <v>105</v>
      </c>
      <c r="CFP3" s="87" t="s">
        <v>98</v>
      </c>
      <c r="CFQ3" s="88" t="s">
        <v>103</v>
      </c>
      <c r="CFR3" s="87" t="s">
        <v>99</v>
      </c>
      <c r="CFS3" s="68" t="s">
        <v>110</v>
      </c>
      <c r="CFT3" s="77" t="s">
        <v>112</v>
      </c>
      <c r="CFU3" s="87" t="s">
        <v>97</v>
      </c>
      <c r="CFV3" s="87" t="s">
        <v>135</v>
      </c>
      <c r="CFW3" s="87" t="s">
        <v>105</v>
      </c>
      <c r="CFX3" s="87" t="s">
        <v>98</v>
      </c>
      <c r="CFY3" s="88" t="s">
        <v>103</v>
      </c>
      <c r="CFZ3" s="87" t="s">
        <v>99</v>
      </c>
      <c r="CGA3" s="68" t="s">
        <v>110</v>
      </c>
      <c r="CGB3" s="77" t="s">
        <v>112</v>
      </c>
      <c r="CGC3" s="87" t="s">
        <v>97</v>
      </c>
      <c r="CGD3" s="87" t="s">
        <v>135</v>
      </c>
      <c r="CGE3" s="87" t="s">
        <v>105</v>
      </c>
      <c r="CGF3" s="87" t="s">
        <v>98</v>
      </c>
      <c r="CGG3" s="88" t="s">
        <v>103</v>
      </c>
      <c r="CGH3" s="87" t="s">
        <v>99</v>
      </c>
      <c r="CGI3" s="68" t="s">
        <v>110</v>
      </c>
      <c r="CGJ3" s="77" t="s">
        <v>112</v>
      </c>
      <c r="CGK3" s="87" t="s">
        <v>97</v>
      </c>
      <c r="CGL3" s="87" t="s">
        <v>135</v>
      </c>
      <c r="CGM3" s="87" t="s">
        <v>105</v>
      </c>
      <c r="CGN3" s="87" t="s">
        <v>98</v>
      </c>
      <c r="CGO3" s="88" t="s">
        <v>103</v>
      </c>
      <c r="CGP3" s="87" t="s">
        <v>99</v>
      </c>
      <c r="CGQ3" s="68" t="s">
        <v>110</v>
      </c>
      <c r="CGR3" s="77" t="s">
        <v>112</v>
      </c>
      <c r="CGS3" s="87" t="s">
        <v>97</v>
      </c>
      <c r="CGT3" s="87" t="s">
        <v>135</v>
      </c>
      <c r="CGU3" s="87" t="s">
        <v>105</v>
      </c>
      <c r="CGV3" s="87" t="s">
        <v>98</v>
      </c>
      <c r="CGW3" s="88" t="s">
        <v>103</v>
      </c>
      <c r="CGX3" s="87" t="s">
        <v>99</v>
      </c>
      <c r="CGY3" s="68" t="s">
        <v>110</v>
      </c>
      <c r="CGZ3" s="77" t="s">
        <v>112</v>
      </c>
      <c r="CHA3" s="87" t="s">
        <v>97</v>
      </c>
      <c r="CHB3" s="87" t="s">
        <v>135</v>
      </c>
      <c r="CHC3" s="87" t="s">
        <v>105</v>
      </c>
      <c r="CHD3" s="87" t="s">
        <v>98</v>
      </c>
      <c r="CHE3" s="88" t="s">
        <v>103</v>
      </c>
      <c r="CHF3" s="87" t="s">
        <v>99</v>
      </c>
      <c r="CHG3" s="68" t="s">
        <v>110</v>
      </c>
      <c r="CHH3" s="77" t="s">
        <v>112</v>
      </c>
      <c r="CHI3" s="87" t="s">
        <v>97</v>
      </c>
      <c r="CHJ3" s="87" t="s">
        <v>135</v>
      </c>
      <c r="CHK3" s="87" t="s">
        <v>105</v>
      </c>
      <c r="CHL3" s="87" t="s">
        <v>98</v>
      </c>
      <c r="CHM3" s="88" t="s">
        <v>103</v>
      </c>
      <c r="CHN3" s="87" t="s">
        <v>99</v>
      </c>
      <c r="CHO3" s="68" t="s">
        <v>110</v>
      </c>
      <c r="CHP3" s="77" t="s">
        <v>112</v>
      </c>
      <c r="CHQ3" s="87" t="s">
        <v>97</v>
      </c>
      <c r="CHR3" s="87" t="s">
        <v>135</v>
      </c>
      <c r="CHS3" s="87" t="s">
        <v>105</v>
      </c>
      <c r="CHT3" s="87" t="s">
        <v>98</v>
      </c>
      <c r="CHU3" s="88" t="s">
        <v>103</v>
      </c>
      <c r="CHV3" s="87" t="s">
        <v>99</v>
      </c>
      <c r="CHW3" s="68" t="s">
        <v>110</v>
      </c>
      <c r="CHX3" s="77" t="s">
        <v>112</v>
      </c>
      <c r="CHY3" s="87" t="s">
        <v>97</v>
      </c>
      <c r="CHZ3" s="87" t="s">
        <v>135</v>
      </c>
      <c r="CIA3" s="87" t="s">
        <v>105</v>
      </c>
      <c r="CIB3" s="87" t="s">
        <v>98</v>
      </c>
      <c r="CIC3" s="88" t="s">
        <v>103</v>
      </c>
      <c r="CID3" s="87" t="s">
        <v>99</v>
      </c>
      <c r="CIE3" s="68" t="s">
        <v>110</v>
      </c>
      <c r="CIF3" s="77" t="s">
        <v>112</v>
      </c>
      <c r="CIG3" s="87" t="s">
        <v>97</v>
      </c>
      <c r="CIH3" s="87" t="s">
        <v>135</v>
      </c>
      <c r="CII3" s="87" t="s">
        <v>105</v>
      </c>
      <c r="CIJ3" s="87" t="s">
        <v>98</v>
      </c>
      <c r="CIK3" s="88" t="s">
        <v>103</v>
      </c>
      <c r="CIL3" s="87" t="s">
        <v>99</v>
      </c>
      <c r="CIM3" s="68" t="s">
        <v>110</v>
      </c>
      <c r="CIN3" s="77" t="s">
        <v>112</v>
      </c>
      <c r="CIO3" s="87" t="s">
        <v>97</v>
      </c>
      <c r="CIP3" s="87" t="s">
        <v>135</v>
      </c>
      <c r="CIQ3" s="87" t="s">
        <v>105</v>
      </c>
      <c r="CIR3" s="87" t="s">
        <v>98</v>
      </c>
      <c r="CIS3" s="88" t="s">
        <v>103</v>
      </c>
      <c r="CIT3" s="87" t="s">
        <v>99</v>
      </c>
      <c r="CIU3" s="68" t="s">
        <v>110</v>
      </c>
      <c r="CIV3" s="77" t="s">
        <v>112</v>
      </c>
      <c r="CIW3" s="87" t="s">
        <v>97</v>
      </c>
      <c r="CIX3" s="87" t="s">
        <v>135</v>
      </c>
      <c r="CIY3" s="87" t="s">
        <v>105</v>
      </c>
      <c r="CIZ3" s="87" t="s">
        <v>98</v>
      </c>
      <c r="CJA3" s="88" t="s">
        <v>103</v>
      </c>
      <c r="CJB3" s="87" t="s">
        <v>99</v>
      </c>
      <c r="CJC3" s="68" t="s">
        <v>110</v>
      </c>
      <c r="CJD3" s="77" t="s">
        <v>112</v>
      </c>
      <c r="CJE3" s="87" t="s">
        <v>97</v>
      </c>
      <c r="CJF3" s="87" t="s">
        <v>135</v>
      </c>
      <c r="CJG3" s="87" t="s">
        <v>105</v>
      </c>
      <c r="CJH3" s="87" t="s">
        <v>98</v>
      </c>
      <c r="CJI3" s="88" t="s">
        <v>103</v>
      </c>
      <c r="CJJ3" s="87" t="s">
        <v>99</v>
      </c>
      <c r="CJK3" s="68" t="s">
        <v>110</v>
      </c>
      <c r="CJL3" s="77" t="s">
        <v>112</v>
      </c>
      <c r="CJM3" s="87" t="s">
        <v>97</v>
      </c>
      <c r="CJN3" s="87" t="s">
        <v>135</v>
      </c>
      <c r="CJO3" s="87" t="s">
        <v>105</v>
      </c>
      <c r="CJP3" s="87" t="s">
        <v>98</v>
      </c>
      <c r="CJQ3" s="88" t="s">
        <v>103</v>
      </c>
      <c r="CJR3" s="87" t="s">
        <v>99</v>
      </c>
      <c r="CJS3" s="68" t="s">
        <v>110</v>
      </c>
      <c r="CJT3" s="77" t="s">
        <v>112</v>
      </c>
      <c r="CJU3" s="87" t="s">
        <v>97</v>
      </c>
      <c r="CJV3" s="87" t="s">
        <v>135</v>
      </c>
      <c r="CJW3" s="87" t="s">
        <v>105</v>
      </c>
      <c r="CJX3" s="87" t="s">
        <v>98</v>
      </c>
      <c r="CJY3" s="88" t="s">
        <v>103</v>
      </c>
      <c r="CJZ3" s="87" t="s">
        <v>99</v>
      </c>
      <c r="CKA3" s="68" t="s">
        <v>110</v>
      </c>
      <c r="CKB3" s="77" t="s">
        <v>112</v>
      </c>
      <c r="CKC3" s="87" t="s">
        <v>97</v>
      </c>
      <c r="CKD3" s="87" t="s">
        <v>135</v>
      </c>
      <c r="CKE3" s="87" t="s">
        <v>105</v>
      </c>
      <c r="CKF3" s="87" t="s">
        <v>98</v>
      </c>
      <c r="CKG3" s="88" t="s">
        <v>103</v>
      </c>
      <c r="CKH3" s="87" t="s">
        <v>99</v>
      </c>
      <c r="CKI3" s="68" t="s">
        <v>110</v>
      </c>
      <c r="CKJ3" s="77" t="s">
        <v>112</v>
      </c>
      <c r="CKK3" s="87" t="s">
        <v>97</v>
      </c>
      <c r="CKL3" s="87" t="s">
        <v>135</v>
      </c>
      <c r="CKM3" s="87" t="s">
        <v>105</v>
      </c>
      <c r="CKN3" s="87" t="s">
        <v>98</v>
      </c>
      <c r="CKO3" s="88" t="s">
        <v>103</v>
      </c>
      <c r="CKP3" s="87" t="s">
        <v>99</v>
      </c>
      <c r="CKQ3" s="68" t="s">
        <v>110</v>
      </c>
      <c r="CKR3" s="77" t="s">
        <v>112</v>
      </c>
      <c r="CKS3" s="87" t="s">
        <v>97</v>
      </c>
      <c r="CKT3" s="87" t="s">
        <v>135</v>
      </c>
      <c r="CKU3" s="87" t="s">
        <v>105</v>
      </c>
      <c r="CKV3" s="87" t="s">
        <v>98</v>
      </c>
      <c r="CKW3" s="88" t="s">
        <v>103</v>
      </c>
      <c r="CKX3" s="87" t="s">
        <v>99</v>
      </c>
      <c r="CKY3" s="68" t="s">
        <v>110</v>
      </c>
      <c r="CKZ3" s="77" t="s">
        <v>112</v>
      </c>
      <c r="CLA3" s="87" t="s">
        <v>97</v>
      </c>
      <c r="CLB3" s="87" t="s">
        <v>135</v>
      </c>
      <c r="CLC3" s="87" t="s">
        <v>105</v>
      </c>
      <c r="CLD3" s="87" t="s">
        <v>98</v>
      </c>
      <c r="CLE3" s="88" t="s">
        <v>103</v>
      </c>
      <c r="CLF3" s="87" t="s">
        <v>99</v>
      </c>
      <c r="CLG3" s="68" t="s">
        <v>110</v>
      </c>
      <c r="CLH3" s="77" t="s">
        <v>112</v>
      </c>
      <c r="CLI3" s="87" t="s">
        <v>97</v>
      </c>
      <c r="CLJ3" s="87" t="s">
        <v>135</v>
      </c>
      <c r="CLK3" s="87" t="s">
        <v>105</v>
      </c>
      <c r="CLL3" s="87" t="s">
        <v>98</v>
      </c>
      <c r="CLM3" s="88" t="s">
        <v>103</v>
      </c>
      <c r="CLN3" s="87" t="s">
        <v>99</v>
      </c>
      <c r="CLO3" s="68" t="s">
        <v>110</v>
      </c>
      <c r="CLP3" s="77" t="s">
        <v>112</v>
      </c>
    </row>
    <row r="4" spans="1:2356" ht="13.5" customHeight="1" x14ac:dyDescent="0.2">
      <c r="A4" s="52"/>
      <c r="B4" s="47" t="s">
        <v>0</v>
      </c>
      <c r="C4" s="48"/>
      <c r="D4" s="48">
        <v>54626.46</v>
      </c>
      <c r="E4" s="48"/>
      <c r="F4" s="48">
        <f>1180644.88+233551.34</f>
        <v>1414196.22</v>
      </c>
      <c r="G4" s="53">
        <f>283767.76+30000+2783055+389854.79+444000</f>
        <v>3930677.55</v>
      </c>
      <c r="H4" s="48">
        <f>155028.13+58501.82+4361.64+54912.4+7506.56</f>
        <v>280310.55000000005</v>
      </c>
      <c r="I4" s="74">
        <f>SUM(C4:H4)</f>
        <v>5679810.7799999993</v>
      </c>
      <c r="J4" s="53"/>
      <c r="K4" s="50"/>
      <c r="L4" s="50">
        <v>63103.9</v>
      </c>
      <c r="M4" s="50">
        <v>407000</v>
      </c>
      <c r="N4" s="53">
        <f>12672.64+7426.76</f>
        <v>20099.400000000001</v>
      </c>
      <c r="O4" s="50">
        <f>+I4+K4+L4+M4+N4</f>
        <v>6170014.0800000001</v>
      </c>
      <c r="P4" s="50"/>
      <c r="Q4" s="50">
        <v>138797.85999999999</v>
      </c>
      <c r="R4" s="50">
        <v>1175650</v>
      </c>
      <c r="S4" s="53">
        <f>31390.64+4912.4</f>
        <v>36303.040000000001</v>
      </c>
      <c r="T4" s="50">
        <f>SUM(P4:S4)</f>
        <v>1350750.9</v>
      </c>
      <c r="U4" s="78">
        <f>+O4+T4</f>
        <v>7520764.9800000004</v>
      </c>
      <c r="V4" s="50"/>
      <c r="W4" s="50"/>
      <c r="X4" s="50">
        <v>293917.37</v>
      </c>
      <c r="Y4" s="50"/>
      <c r="Z4" s="53">
        <f>2122.27+7159.5</f>
        <v>9281.77</v>
      </c>
      <c r="AA4" s="50">
        <f>SUM(V4:Z4)</f>
        <v>303199.14</v>
      </c>
      <c r="AB4" s="78">
        <f t="shared" ref="AB4:AB15" si="0">+U4+AA4</f>
        <v>7823964.1200000001</v>
      </c>
      <c r="AC4" s="50"/>
      <c r="AD4" s="50"/>
      <c r="AE4" s="50">
        <v>438127.83</v>
      </c>
      <c r="AF4" s="50">
        <v>389524.91</v>
      </c>
      <c r="AG4" s="53">
        <v>9784.09</v>
      </c>
      <c r="AH4" s="50">
        <f>SUM(AC4:AG4)</f>
        <v>837436.83</v>
      </c>
      <c r="AI4" s="78">
        <f>+AH4</f>
        <v>837436.83</v>
      </c>
      <c r="AJ4" s="50"/>
      <c r="AK4" s="50"/>
      <c r="AL4" s="50">
        <v>466602.54</v>
      </c>
      <c r="AM4" s="50"/>
      <c r="AN4" s="53">
        <f>14265.54+9881.54</f>
        <v>24147.08</v>
      </c>
      <c r="AO4" s="50">
        <f>SUM(AJ4:AN4)</f>
        <v>490749.62</v>
      </c>
      <c r="AP4" s="78">
        <f>+AI4+AO4</f>
        <v>1328186.45</v>
      </c>
      <c r="AQ4" s="50"/>
      <c r="AR4" s="50"/>
      <c r="AS4" s="50">
        <v>7366.5</v>
      </c>
      <c r="AT4" s="50"/>
      <c r="AU4" s="53">
        <v>15856.57</v>
      </c>
      <c r="AV4" s="50">
        <f>SUM(AQ4:AU4)</f>
        <v>23223.07</v>
      </c>
      <c r="AW4" s="78">
        <f>+AP4+AV4</f>
        <v>1351409.52</v>
      </c>
      <c r="AX4" s="50"/>
      <c r="AY4" s="50"/>
      <c r="AZ4" s="50">
        <v>23094.17</v>
      </c>
      <c r="BA4" s="50"/>
      <c r="BB4" s="53">
        <v>2884.42</v>
      </c>
      <c r="BC4" s="50">
        <f>SUM(AX4:BB4)</f>
        <v>25978.589999999997</v>
      </c>
      <c r="BD4" s="78">
        <f>+AW4+BC4</f>
        <v>1377388.11</v>
      </c>
      <c r="BE4" s="50"/>
      <c r="BF4" s="50"/>
      <c r="BG4" s="50">
        <v>27362.57</v>
      </c>
      <c r="BH4" s="50"/>
      <c r="BI4" s="53">
        <v>14648.66</v>
      </c>
      <c r="BJ4" s="50">
        <f>SUM(BE4:BI4)</f>
        <v>42011.229999999996</v>
      </c>
      <c r="BK4" s="78">
        <f>+BD4+BJ4</f>
        <v>1419399.34</v>
      </c>
      <c r="BL4" s="50"/>
      <c r="BM4" s="50"/>
      <c r="BN4" s="50">
        <v>46923.18</v>
      </c>
      <c r="BO4" s="50"/>
      <c r="BP4" s="53">
        <v>5468.03</v>
      </c>
      <c r="BQ4" s="50">
        <f>SUM(BL4:BP4)</f>
        <v>52391.21</v>
      </c>
      <c r="BR4" s="78">
        <f>+BK4+BQ4</f>
        <v>1471790.55</v>
      </c>
      <c r="BS4" s="50"/>
      <c r="BT4" s="50"/>
      <c r="BU4" s="50">
        <v>28174.82</v>
      </c>
      <c r="BV4" s="50">
        <v>50000</v>
      </c>
      <c r="BW4" s="53">
        <f>10484.57+3294.96</f>
        <v>13779.529999999999</v>
      </c>
      <c r="BX4" s="50">
        <f>SUM(BS4:BW4)</f>
        <v>91954.35</v>
      </c>
      <c r="BY4" s="78">
        <f>+BR4+BX4</f>
        <v>1563744.9000000001</v>
      </c>
      <c r="BZ4" s="50"/>
      <c r="CA4" s="50"/>
      <c r="CB4" s="50">
        <v>14079.16</v>
      </c>
      <c r="CC4" s="50"/>
      <c r="CD4" s="53">
        <f>9239.86+3783.84</f>
        <v>13023.7</v>
      </c>
      <c r="CE4" s="50">
        <f>SUM(BZ4:CD4)</f>
        <v>27102.86</v>
      </c>
      <c r="CF4" s="78">
        <f>+BY4+CE4</f>
        <v>1590847.7600000002</v>
      </c>
      <c r="CG4" s="50"/>
      <c r="CH4" s="50"/>
      <c r="CI4" s="50">
        <v>23691.55</v>
      </c>
      <c r="CJ4" s="50"/>
      <c r="CK4" s="53">
        <v>4649.08</v>
      </c>
      <c r="CL4" s="50">
        <f>SUM(CG4:CK4)</f>
        <v>28340.629999999997</v>
      </c>
      <c r="CM4" s="78">
        <f>+CF4+CL4</f>
        <v>1619188.3900000001</v>
      </c>
      <c r="CN4" s="50"/>
      <c r="CO4" s="50"/>
      <c r="CP4" s="50">
        <v>30335.91</v>
      </c>
      <c r="CQ4" s="50">
        <v>710000</v>
      </c>
      <c r="CR4" s="53">
        <f>14393.73+1504.59</f>
        <v>15898.32</v>
      </c>
      <c r="CS4" s="50">
        <f>SUM(CN4:CR4)</f>
        <v>756234.23</v>
      </c>
      <c r="CT4" s="78">
        <f>+CM4+CS4</f>
        <v>2375422.62</v>
      </c>
      <c r="CU4" s="50"/>
      <c r="CV4" s="50"/>
      <c r="CW4" s="50">
        <v>66147.990000000005</v>
      </c>
      <c r="CX4" s="50"/>
      <c r="CY4" s="53">
        <v>17258.650000000001</v>
      </c>
      <c r="CZ4" s="50">
        <f>SUM(CU4:CY4)</f>
        <v>83406.640000000014</v>
      </c>
      <c r="DA4" s="78">
        <f>+CT4+CZ4</f>
        <v>2458829.2600000002</v>
      </c>
      <c r="DB4" s="50"/>
      <c r="DC4" s="50"/>
      <c r="DD4" s="50">
        <v>7728.29</v>
      </c>
      <c r="DE4" s="50"/>
      <c r="DF4" s="53">
        <v>22307.77</v>
      </c>
      <c r="DG4" s="50">
        <f>SUM(DB4:DF4)</f>
        <v>30036.06</v>
      </c>
      <c r="DH4" s="78">
        <f>+DA4+DG4</f>
        <v>2488865.3200000003</v>
      </c>
      <c r="DI4" s="50"/>
      <c r="DJ4" s="50"/>
      <c r="DK4" s="50">
        <v>21306.92</v>
      </c>
      <c r="DL4" s="50"/>
      <c r="DM4" s="50">
        <v>9820.82</v>
      </c>
      <c r="DN4" s="50">
        <f>SUM(DI4:DM4)</f>
        <v>31127.739999999998</v>
      </c>
      <c r="DO4" s="78">
        <f>+DH4+DN4</f>
        <v>2519993.0600000005</v>
      </c>
      <c r="DP4" s="50"/>
      <c r="DQ4" s="50"/>
      <c r="DR4" s="50">
        <v>26548.68</v>
      </c>
      <c r="DS4" s="50"/>
      <c r="DT4" s="50">
        <v>7736.82</v>
      </c>
      <c r="DU4" s="50">
        <f>SUM(DP4:DT4)</f>
        <v>34285.5</v>
      </c>
      <c r="DV4" s="78">
        <f>+DO4+DU4</f>
        <v>2554278.5600000005</v>
      </c>
      <c r="DW4" s="50"/>
      <c r="DX4" s="50"/>
      <c r="DY4" s="50">
        <v>19697.36</v>
      </c>
      <c r="DZ4" s="50"/>
      <c r="EA4" s="50">
        <v>13148.11</v>
      </c>
      <c r="EB4" s="50">
        <f>SUM(DW4:EA4)</f>
        <v>32845.47</v>
      </c>
      <c r="EC4" s="78">
        <f>+DV4+EB4</f>
        <v>2587124.0300000007</v>
      </c>
      <c r="ED4" s="50"/>
      <c r="EE4" s="50"/>
      <c r="EF4" s="50">
        <v>20039.03</v>
      </c>
      <c r="EG4" s="50"/>
      <c r="EH4" s="50">
        <v>6308.67</v>
      </c>
      <c r="EI4" s="50">
        <f>SUM(ED4:EH4)</f>
        <v>26347.699999999997</v>
      </c>
      <c r="EJ4" s="78">
        <f>+EC4+EI4</f>
        <v>2613471.7300000009</v>
      </c>
      <c r="EK4" s="50"/>
      <c r="EL4" s="50"/>
      <c r="EM4" s="50">
        <v>29023.200000000001</v>
      </c>
      <c r="EN4" s="50"/>
      <c r="EO4" s="50">
        <v>7358.49</v>
      </c>
      <c r="EP4" s="50">
        <f>SUM(EK4:EO4)</f>
        <v>36381.69</v>
      </c>
      <c r="EQ4" s="78">
        <f>+EJ4+EP4</f>
        <v>2649853.4200000009</v>
      </c>
      <c r="ER4" s="50"/>
      <c r="ES4" s="50"/>
      <c r="ET4" s="50">
        <v>41189.94</v>
      </c>
      <c r="EU4" s="50">
        <v>685000</v>
      </c>
      <c r="EV4" s="50">
        <v>14053.66</v>
      </c>
      <c r="EW4" s="50">
        <f>SUM(ER4:EV4)</f>
        <v>740243.6</v>
      </c>
      <c r="EX4" s="78">
        <f>+EQ4+EW4</f>
        <v>3390097.0200000009</v>
      </c>
      <c r="EY4" s="50"/>
      <c r="EZ4" s="50"/>
      <c r="FA4" s="50">
        <v>1770.19</v>
      </c>
      <c r="FB4" s="50">
        <v>2195700</v>
      </c>
      <c r="FC4" s="50">
        <v>4534.18</v>
      </c>
      <c r="FD4" s="50">
        <f>SUM(EY4:FC4)</f>
        <v>2202004.37</v>
      </c>
      <c r="FE4" s="78">
        <f>+EX4+FD4</f>
        <v>5592101.3900000006</v>
      </c>
      <c r="FF4" s="50"/>
      <c r="FG4" s="50"/>
      <c r="FH4" s="50">
        <v>128373.42</v>
      </c>
      <c r="FI4" s="50">
        <v>90000</v>
      </c>
      <c r="FJ4" s="50">
        <v>10076.33</v>
      </c>
      <c r="FK4" s="50">
        <f>SUM(FF4:FJ4)</f>
        <v>228449.74999999997</v>
      </c>
      <c r="FL4" s="78">
        <f>+FE4+FK4</f>
        <v>5820551.1400000006</v>
      </c>
      <c r="FM4" s="50">
        <v>221662.68000000002</v>
      </c>
      <c r="FN4" s="50"/>
      <c r="FO4" s="50"/>
      <c r="FP4" s="50"/>
      <c r="FQ4" s="50">
        <v>0.15</v>
      </c>
      <c r="FR4" s="50">
        <v>0</v>
      </c>
      <c r="FS4" s="50">
        <v>0</v>
      </c>
      <c r="FT4" s="50">
        <f>SUM(FN4:FS4)</f>
        <v>0.15</v>
      </c>
      <c r="FU4" s="78">
        <f>+FT4</f>
        <v>0.15</v>
      </c>
      <c r="FV4" s="50"/>
      <c r="FW4" s="50"/>
      <c r="FX4" s="50"/>
      <c r="FY4" s="50">
        <v>17183.330000000002</v>
      </c>
      <c r="FZ4" s="50">
        <v>386403.2</v>
      </c>
      <c r="GA4" s="50">
        <v>16727.310000000001</v>
      </c>
      <c r="GB4" s="50">
        <f>SUM(FV4:GA4)</f>
        <v>420313.84</v>
      </c>
      <c r="GC4" s="78">
        <f>+FU4+GB4</f>
        <v>420313.99000000005</v>
      </c>
      <c r="GD4" s="50"/>
      <c r="GE4" s="50"/>
      <c r="GF4" s="50"/>
      <c r="GG4" s="50">
        <v>29504.799999999999</v>
      </c>
      <c r="GH4" s="50"/>
      <c r="GI4" s="50">
        <v>12253.68</v>
      </c>
      <c r="GJ4" s="50">
        <f>SUM(GD4:GI4)</f>
        <v>41758.479999999996</v>
      </c>
      <c r="GK4" s="78">
        <f>+GC4+GJ4</f>
        <v>462072.47000000003</v>
      </c>
      <c r="GL4" s="50"/>
      <c r="GM4" s="50"/>
      <c r="GN4" s="50"/>
      <c r="GO4" s="50">
        <v>4284.8</v>
      </c>
      <c r="GP4" s="50"/>
      <c r="GQ4" s="50">
        <v>13844.66</v>
      </c>
      <c r="GR4" s="50">
        <f>SUM(GL4:GQ4)</f>
        <v>18129.46</v>
      </c>
      <c r="GS4" s="78">
        <f>+GK4+GR4</f>
        <v>480201.93000000005</v>
      </c>
      <c r="GT4" s="50"/>
      <c r="GU4" s="50"/>
      <c r="GV4" s="50"/>
      <c r="GW4" s="50">
        <v>66786.02</v>
      </c>
      <c r="GX4" s="50"/>
      <c r="GY4" s="50">
        <v>10624.74</v>
      </c>
      <c r="GZ4" s="50">
        <f>SUM(GT4:GY4)</f>
        <v>77410.760000000009</v>
      </c>
      <c r="HA4" s="78">
        <f>+GS4+GZ4</f>
        <v>557612.69000000006</v>
      </c>
      <c r="HB4" s="50"/>
      <c r="HC4" s="50"/>
      <c r="HD4" s="50"/>
      <c r="HE4" s="50">
        <v>27260.3</v>
      </c>
      <c r="HF4" s="50"/>
      <c r="HG4" s="50">
        <v>13294.88</v>
      </c>
      <c r="HH4" s="50">
        <f>SUM(HB4:HG4)</f>
        <v>40555.18</v>
      </c>
      <c r="HI4" s="78">
        <f>+HA4+HH4</f>
        <v>598167.87000000011</v>
      </c>
      <c r="HJ4" s="50"/>
      <c r="HK4" s="50"/>
      <c r="HL4" s="50"/>
      <c r="HM4" s="50">
        <v>23069.34</v>
      </c>
      <c r="HN4" s="50">
        <v>1044100</v>
      </c>
      <c r="HO4" s="50">
        <v>5788.82</v>
      </c>
      <c r="HP4" s="50">
        <f>SUM(HJ4:HO4)</f>
        <v>1072958.1600000001</v>
      </c>
      <c r="HQ4" s="78">
        <f>+HI4+HP4</f>
        <v>1671126.0300000003</v>
      </c>
      <c r="HR4" s="50"/>
      <c r="HS4" s="50"/>
      <c r="HT4" s="50"/>
      <c r="HU4" s="50">
        <v>25384.83</v>
      </c>
      <c r="HV4" s="50">
        <v>120000</v>
      </c>
      <c r="HW4" s="50">
        <v>15864.29</v>
      </c>
      <c r="HX4" s="50">
        <f>SUM(HR4:HW4)</f>
        <v>161249.12000000002</v>
      </c>
      <c r="HY4" s="78">
        <f>+HQ4+HX4</f>
        <v>1832375.1500000004</v>
      </c>
      <c r="HZ4" s="50"/>
      <c r="IA4" s="50"/>
      <c r="IB4" s="50"/>
      <c r="IC4" s="50">
        <v>6808.91</v>
      </c>
      <c r="ID4" s="50"/>
      <c r="IE4" s="50">
        <v>1738.84</v>
      </c>
      <c r="IF4" s="50">
        <f>SUM(HZ4:IE4)</f>
        <v>8547.75</v>
      </c>
      <c r="IG4" s="78">
        <f>+HY4+IF4</f>
        <v>1840922.9000000004</v>
      </c>
      <c r="IH4" s="50"/>
      <c r="II4" s="50"/>
      <c r="IJ4" s="50"/>
      <c r="IK4" s="50">
        <v>16794.07</v>
      </c>
      <c r="IL4" s="50">
        <v>255000</v>
      </c>
      <c r="IM4" s="50">
        <v>5175.71</v>
      </c>
      <c r="IN4" s="50">
        <f>SUM(IH4:IM4)</f>
        <v>276969.78000000003</v>
      </c>
      <c r="IO4" s="78">
        <f>+IG4+IN4</f>
        <v>2117892.6800000006</v>
      </c>
      <c r="IP4" s="50"/>
      <c r="IQ4" s="50"/>
      <c r="IR4" s="50"/>
      <c r="IS4" s="50">
        <v>45664.52</v>
      </c>
      <c r="IT4" s="50"/>
      <c r="IU4" s="50">
        <v>6787.86</v>
      </c>
      <c r="IV4" s="50">
        <f>SUM(IP4:IU4)</f>
        <v>52452.38</v>
      </c>
      <c r="IW4" s="78">
        <f>+IO4+IV4</f>
        <v>2170345.0600000005</v>
      </c>
      <c r="IX4" s="50"/>
      <c r="IY4" s="50"/>
      <c r="IZ4" s="50"/>
      <c r="JA4" s="50">
        <v>31339.99</v>
      </c>
      <c r="JB4" s="50"/>
      <c r="JC4" s="50">
        <v>19682.830000000002</v>
      </c>
      <c r="JD4" s="50">
        <f>SUM(IX4:JC4)</f>
        <v>51022.820000000007</v>
      </c>
      <c r="JE4" s="78">
        <f>+IW4+JD4</f>
        <v>2221367.8800000004</v>
      </c>
      <c r="JF4" s="50"/>
      <c r="JG4" s="50"/>
      <c r="JH4" s="50"/>
      <c r="JI4" s="50">
        <v>610258.49</v>
      </c>
      <c r="JJ4" s="50"/>
      <c r="JK4" s="50">
        <v>6005.26</v>
      </c>
      <c r="JL4" s="50">
        <f>SUM(JF4:JK4)</f>
        <v>616263.75</v>
      </c>
      <c r="JM4" s="78">
        <f>+JE4+JL4</f>
        <v>2837631.6300000004</v>
      </c>
      <c r="JN4" s="50"/>
      <c r="JO4" s="50"/>
      <c r="JP4" s="50"/>
      <c r="JQ4" s="50">
        <v>22689.57</v>
      </c>
      <c r="JR4" s="50">
        <v>1050000</v>
      </c>
      <c r="JS4" s="50">
        <v>8496.6200000000008</v>
      </c>
      <c r="JT4" s="50">
        <f>SUM(JN4:JS4)</f>
        <v>1081186.1900000002</v>
      </c>
      <c r="JU4" s="78">
        <f>+JM4+JT4</f>
        <v>3918817.8200000003</v>
      </c>
      <c r="JV4" s="50"/>
      <c r="JW4" s="50"/>
      <c r="JX4" s="50"/>
      <c r="JY4" s="50">
        <v>8688.7099999999991</v>
      </c>
      <c r="JZ4" s="50">
        <v>300000</v>
      </c>
      <c r="KA4" s="50">
        <v>13483.39</v>
      </c>
      <c r="KB4" s="50">
        <f>SUM(JV4:KA4)</f>
        <v>322172.10000000003</v>
      </c>
      <c r="KC4" s="78">
        <f>+JU4+KB4</f>
        <v>4240989.92</v>
      </c>
      <c r="KD4" s="50"/>
      <c r="KE4" s="50"/>
      <c r="KF4" s="50"/>
      <c r="KG4" s="50">
        <v>22889.599999999999</v>
      </c>
      <c r="KH4" s="50">
        <v>265000</v>
      </c>
      <c r="KI4" s="50">
        <v>13761.58</v>
      </c>
      <c r="KJ4" s="50">
        <f>SUM(KD4:KI4)</f>
        <v>301651.18</v>
      </c>
      <c r="KK4" s="78">
        <f>+KC4+KJ4</f>
        <v>4542641.0999999996</v>
      </c>
      <c r="KL4" s="50"/>
      <c r="KM4" s="50"/>
      <c r="KN4" s="50"/>
      <c r="KO4" s="50">
        <v>28566.01</v>
      </c>
      <c r="KP4" s="50"/>
      <c r="KQ4" s="50">
        <v>10483.790000000001</v>
      </c>
      <c r="KR4" s="50">
        <f>SUM(KL4:KQ4)</f>
        <v>39049.800000000003</v>
      </c>
      <c r="KS4" s="78">
        <f>+KK4+KR4</f>
        <v>4581690.8999999994</v>
      </c>
      <c r="KT4" s="50"/>
      <c r="KU4" s="50"/>
      <c r="KV4" s="50"/>
      <c r="KW4" s="50">
        <v>20590.37</v>
      </c>
      <c r="KX4" s="50">
        <v>170000</v>
      </c>
      <c r="KY4" s="50">
        <v>5478.95</v>
      </c>
      <c r="KZ4" s="50">
        <f>SUM(KT4:KY4)</f>
        <v>196069.32</v>
      </c>
      <c r="LA4" s="78">
        <f>+KS4+KZ4</f>
        <v>4777760.22</v>
      </c>
      <c r="LB4" s="50"/>
      <c r="LC4" s="50"/>
      <c r="LD4" s="50"/>
      <c r="LE4" s="50">
        <v>699483.75</v>
      </c>
      <c r="LF4" s="50">
        <v>1365000</v>
      </c>
      <c r="LG4" s="50">
        <v>22852.720000000001</v>
      </c>
      <c r="LH4" s="50">
        <f>SUM(LB4:LG4)</f>
        <v>2087336.47</v>
      </c>
      <c r="LI4" s="78">
        <f>+LA4+LH4</f>
        <v>6865096.6899999995</v>
      </c>
      <c r="LJ4" s="50"/>
      <c r="LK4" s="50"/>
      <c r="LL4" s="50"/>
      <c r="LM4" s="50">
        <v>392121.78</v>
      </c>
      <c r="LN4" s="50">
        <v>663450.79</v>
      </c>
      <c r="LO4" s="50">
        <v>3392.33</v>
      </c>
      <c r="LP4" s="50">
        <f>SUM(LJ4:LO4)</f>
        <v>1058964.9000000001</v>
      </c>
      <c r="LQ4" s="78">
        <f>+LP4</f>
        <v>1058964.9000000001</v>
      </c>
      <c r="LR4" s="50"/>
      <c r="LS4" s="50"/>
      <c r="LT4" s="50"/>
      <c r="LU4" s="50">
        <v>3384.22</v>
      </c>
      <c r="LV4" s="50">
        <v>1950000</v>
      </c>
      <c r="LW4" s="50">
        <v>4268.66</v>
      </c>
      <c r="LX4" s="50">
        <f>SUM(LR4:LW4)</f>
        <v>1957652.88</v>
      </c>
      <c r="LY4" s="78">
        <f>LQ4+LX4</f>
        <v>3016617.7800000003</v>
      </c>
      <c r="LZ4" s="50"/>
      <c r="MA4" s="50"/>
      <c r="MB4" s="50"/>
      <c r="MC4" s="50">
        <v>82516.39</v>
      </c>
      <c r="MD4" s="50"/>
      <c r="ME4" s="50">
        <v>10847.99</v>
      </c>
      <c r="MF4" s="50">
        <f>SUM(LZ4:ME4)</f>
        <v>93364.38</v>
      </c>
      <c r="MG4" s="78">
        <f>LY4+MF4</f>
        <v>3109982.16</v>
      </c>
      <c r="MH4" s="50"/>
      <c r="MI4" s="50"/>
      <c r="MJ4" s="50"/>
      <c r="MK4" s="50">
        <v>16629.57</v>
      </c>
      <c r="ML4" s="50"/>
      <c r="MM4" s="50">
        <v>16593.900000000001</v>
      </c>
      <c r="MN4" s="50">
        <f>SUM(MH4:MM4)</f>
        <v>33223.47</v>
      </c>
      <c r="MO4" s="78">
        <f>MG4+MN4</f>
        <v>3143205.6300000004</v>
      </c>
      <c r="MP4" s="50"/>
      <c r="MQ4" s="50"/>
      <c r="MR4" s="50"/>
      <c r="MS4" s="50">
        <v>8356.34</v>
      </c>
      <c r="MT4" s="50"/>
      <c r="MU4" s="50">
        <v>9517.7999999999993</v>
      </c>
      <c r="MV4" s="50">
        <f>SUM(MP4:MU4)</f>
        <v>17874.14</v>
      </c>
      <c r="MW4" s="78">
        <f>MO4+MV4</f>
        <v>3161079.7700000005</v>
      </c>
      <c r="MX4" s="50"/>
      <c r="MY4" s="50"/>
      <c r="MZ4" s="50"/>
      <c r="NA4" s="50">
        <v>7188.68</v>
      </c>
      <c r="NB4" s="50"/>
      <c r="NC4" s="50">
        <v>20824.150000000001</v>
      </c>
      <c r="ND4" s="50">
        <f>SUM(MX4:NC4)</f>
        <v>28012.83</v>
      </c>
      <c r="NE4" s="78">
        <f>MW4+ND4</f>
        <v>3189092.6000000006</v>
      </c>
      <c r="NF4" s="50"/>
      <c r="NG4" s="50"/>
      <c r="NH4" s="50"/>
      <c r="NI4" s="50">
        <v>11655.54</v>
      </c>
      <c r="NJ4" s="50"/>
      <c r="NK4" s="50">
        <v>4025.36</v>
      </c>
      <c r="NL4" s="50">
        <f>SUM(NF4:NK4)</f>
        <v>15680.900000000001</v>
      </c>
      <c r="NM4" s="78">
        <f>NE4+NL4</f>
        <v>3204773.5000000005</v>
      </c>
      <c r="NN4" s="50"/>
      <c r="NO4" s="50"/>
      <c r="NP4" s="50">
        <v>69890.19</v>
      </c>
      <c r="NQ4" s="50">
        <v>37801.97</v>
      </c>
      <c r="NR4" s="50">
        <f>34000</f>
        <v>34000</v>
      </c>
      <c r="NS4" s="50">
        <v>29543.11</v>
      </c>
      <c r="NT4" s="50">
        <f>SUM(NN4:NS4)</f>
        <v>171235.27000000002</v>
      </c>
      <c r="NU4" s="78">
        <f>NM4+NT4</f>
        <v>3376008.7700000005</v>
      </c>
      <c r="NV4" s="50"/>
      <c r="NW4" s="50"/>
      <c r="NX4" s="50"/>
      <c r="NY4" s="50">
        <v>29071.75</v>
      </c>
      <c r="NZ4" s="50"/>
      <c r="OA4" s="50">
        <v>10914.27</v>
      </c>
      <c r="OB4" s="50">
        <f>SUM(NV4:OA4)</f>
        <v>39986.020000000004</v>
      </c>
      <c r="OC4" s="78">
        <f>NU4+OB4</f>
        <v>3415994.7900000005</v>
      </c>
      <c r="OD4" s="50"/>
      <c r="OE4" s="50"/>
      <c r="OF4" s="50"/>
      <c r="OG4" s="50">
        <v>6642.76</v>
      </c>
      <c r="OH4" s="50">
        <v>100080</v>
      </c>
      <c r="OI4" s="50">
        <v>5996.99</v>
      </c>
      <c r="OJ4" s="50">
        <f>SUM(OD4:OI4)</f>
        <v>112719.75</v>
      </c>
      <c r="OK4" s="78">
        <f>OC4+OJ4</f>
        <v>3528714.5400000005</v>
      </c>
      <c r="OL4" s="50"/>
      <c r="OM4" s="50"/>
      <c r="ON4" s="50"/>
      <c r="OO4" s="50">
        <v>5951.56</v>
      </c>
      <c r="OP4" s="50"/>
      <c r="OQ4" s="50">
        <v>13837.98</v>
      </c>
      <c r="OR4" s="50">
        <f>SUM(OL4:OQ4)</f>
        <v>19789.54</v>
      </c>
      <c r="OS4" s="78">
        <f>OK4+OR4</f>
        <v>3548504.0800000005</v>
      </c>
      <c r="OT4" s="50"/>
      <c r="OU4" s="50"/>
      <c r="OV4" s="50"/>
      <c r="OW4" s="50">
        <v>126633.01</v>
      </c>
      <c r="OX4" s="50">
        <f>17000+1997400</f>
        <v>2014400</v>
      </c>
      <c r="OY4" s="50">
        <v>1356.43</v>
      </c>
      <c r="OZ4" s="50">
        <f>SUM(OT4:OY4)</f>
        <v>2142389.44</v>
      </c>
      <c r="PA4" s="78">
        <f>OS4+OZ4</f>
        <v>5690893.5200000005</v>
      </c>
      <c r="PB4" s="50"/>
      <c r="PC4" s="50"/>
      <c r="PD4" s="50"/>
      <c r="PE4" s="50">
        <v>117346.36</v>
      </c>
      <c r="PF4" s="50">
        <v>100000</v>
      </c>
      <c r="PG4" s="50">
        <v>4725.9799999999996</v>
      </c>
      <c r="PH4" s="50">
        <f>SUM(PB4:PG4)</f>
        <v>222072.34</v>
      </c>
      <c r="PI4" s="78">
        <f>PA4+PH4</f>
        <v>5912965.8600000003</v>
      </c>
      <c r="PJ4" s="50"/>
      <c r="PK4" s="50"/>
      <c r="PL4" s="50"/>
      <c r="PM4" s="50">
        <v>41422.449999999997</v>
      </c>
      <c r="PN4" s="50"/>
      <c r="PO4" s="50">
        <v>8746.36</v>
      </c>
      <c r="PP4" s="50">
        <f>SUM(PJ4:PO4)</f>
        <v>50168.81</v>
      </c>
      <c r="PQ4" s="78">
        <f>PI4+PP4</f>
        <v>5963134.6699999999</v>
      </c>
      <c r="PR4" s="50"/>
      <c r="PS4" s="50"/>
      <c r="PT4" s="50"/>
      <c r="PU4" s="50">
        <v>7658.77</v>
      </c>
      <c r="PV4" s="50">
        <v>440000</v>
      </c>
      <c r="PW4" s="50">
        <v>24189.03</v>
      </c>
      <c r="PX4" s="50">
        <f>SUM(PR4:PW4)</f>
        <v>471847.80000000005</v>
      </c>
      <c r="PY4" s="78">
        <f>PQ4+PX4</f>
        <v>6434982.4699999997</v>
      </c>
      <c r="PZ4" s="50"/>
      <c r="QA4" s="50"/>
      <c r="QB4" s="50"/>
      <c r="QC4" s="50">
        <f>58785.43-24790</f>
        <v>33995.43</v>
      </c>
      <c r="QD4" s="50"/>
      <c r="QE4" s="50">
        <v>30534.32</v>
      </c>
      <c r="QF4" s="50">
        <f>SUM(PZ4:QE4)</f>
        <v>64529.75</v>
      </c>
      <c r="QG4" s="78">
        <f>PY4+QF4</f>
        <v>6499512.2199999997</v>
      </c>
      <c r="QH4" s="50"/>
      <c r="QI4" s="50"/>
      <c r="QJ4" s="50"/>
      <c r="QK4" s="50">
        <v>218236.67</v>
      </c>
      <c r="QL4" s="50"/>
      <c r="QM4" s="50">
        <v>8128.76</v>
      </c>
      <c r="QN4" s="50">
        <f>SUM(QH4:QM4)</f>
        <v>226365.43000000002</v>
      </c>
      <c r="QO4" s="78">
        <f>QG4+QN4</f>
        <v>6725877.6499999994</v>
      </c>
      <c r="QP4" s="50"/>
      <c r="QQ4" s="50"/>
      <c r="QR4" s="50"/>
      <c r="QS4" s="50">
        <v>66007.58</v>
      </c>
      <c r="QT4" s="50"/>
      <c r="QU4" s="50">
        <v>10420.49</v>
      </c>
      <c r="QV4" s="50">
        <f>SUM(QP4:QU4)</f>
        <v>76428.070000000007</v>
      </c>
      <c r="QW4" s="78">
        <f>QO4+QV4</f>
        <v>6802305.7199999997</v>
      </c>
      <c r="QX4" s="50"/>
      <c r="QY4" s="50"/>
      <c r="QZ4" s="50"/>
      <c r="RA4" s="50">
        <v>20758.39</v>
      </c>
      <c r="RB4" s="50"/>
      <c r="RC4" s="50">
        <v>28530.12</v>
      </c>
      <c r="RD4" s="50">
        <f>SUM(QX4:RC4)</f>
        <v>49288.509999999995</v>
      </c>
      <c r="RE4" s="78">
        <f>QW4+RD4</f>
        <v>6851594.2299999995</v>
      </c>
      <c r="RF4" s="50"/>
      <c r="RG4" s="50"/>
      <c r="RH4" s="50"/>
      <c r="RI4" s="50">
        <v>17513.62</v>
      </c>
      <c r="RJ4" s="50"/>
      <c r="RK4" s="50">
        <v>9457.59</v>
      </c>
      <c r="RL4" s="50">
        <f>SUM(RF4:RK4)</f>
        <v>26971.21</v>
      </c>
      <c r="RM4" s="78">
        <f>RE4+RL4</f>
        <v>6878565.4399999995</v>
      </c>
      <c r="RN4" s="50"/>
      <c r="RO4" s="50"/>
      <c r="RP4" s="50"/>
      <c r="RQ4" s="50">
        <v>11740.76</v>
      </c>
      <c r="RR4" s="50">
        <f>30000+1000000</f>
        <v>1030000</v>
      </c>
      <c r="RS4" s="50">
        <v>13018.3</v>
      </c>
      <c r="RT4" s="50">
        <f>SUM(RN4:RS4)</f>
        <v>1054759.06</v>
      </c>
      <c r="RU4" s="78">
        <f>RM4+RT4</f>
        <v>7933324.5</v>
      </c>
      <c r="RV4" s="50"/>
      <c r="RW4" s="50"/>
      <c r="RX4" s="50"/>
      <c r="RY4" s="50">
        <f>49999.5+50350.57+150376.2</f>
        <v>250726.27000000002</v>
      </c>
      <c r="RZ4" s="50"/>
      <c r="SA4" s="50">
        <v>14710.6</v>
      </c>
      <c r="SB4" s="50">
        <f>SUM(RV4:SA4)</f>
        <v>265436.87</v>
      </c>
      <c r="SC4" s="78">
        <f>RU4+SB4</f>
        <v>8198761.3700000001</v>
      </c>
      <c r="SD4" s="50"/>
      <c r="SE4" s="50"/>
      <c r="SF4" s="50"/>
      <c r="SG4" s="50">
        <v>34080.85</v>
      </c>
      <c r="SH4" s="50">
        <v>380921.42</v>
      </c>
      <c r="SI4" s="50">
        <v>15195.66</v>
      </c>
      <c r="SJ4" s="50">
        <f>SUM(SD4:SI4)</f>
        <v>430197.92999999993</v>
      </c>
      <c r="SK4" s="78">
        <f>+SJ4</f>
        <v>430197.92999999993</v>
      </c>
      <c r="SL4" s="50"/>
      <c r="SM4" s="50"/>
      <c r="SN4" s="50"/>
      <c r="SO4" s="50">
        <v>21923.16</v>
      </c>
      <c r="SP4" s="50">
        <v>390000</v>
      </c>
      <c r="SQ4" s="50">
        <v>10871.94</v>
      </c>
      <c r="SR4" s="50">
        <f>SUM(SL4:SQ4)</f>
        <v>422795.1</v>
      </c>
      <c r="SS4" s="78">
        <f>+SK4+SR4</f>
        <v>852993.02999999991</v>
      </c>
      <c r="ST4" s="50"/>
      <c r="SU4" s="50"/>
      <c r="SV4" s="50"/>
      <c r="SW4" s="50">
        <v>74147.81</v>
      </c>
      <c r="SX4" s="50"/>
      <c r="SY4" s="50">
        <v>5818.81</v>
      </c>
      <c r="SZ4" s="50">
        <f>SUM(ST4:SY4)</f>
        <v>79966.62</v>
      </c>
      <c r="TA4" s="78">
        <f>+SS4+SZ4</f>
        <v>932959.64999999991</v>
      </c>
      <c r="TB4" s="50"/>
      <c r="TC4" s="50"/>
      <c r="TD4" s="50"/>
      <c r="TE4" s="50">
        <v>800620.87</v>
      </c>
      <c r="TF4" s="50"/>
      <c r="TG4" s="50">
        <v>4769.09</v>
      </c>
      <c r="TH4" s="50">
        <f>SUM(TB4:TG4)</f>
        <v>805389.96</v>
      </c>
      <c r="TI4" s="78">
        <f>+TA4+TH4</f>
        <v>1738349.6099999999</v>
      </c>
      <c r="TJ4" s="50"/>
      <c r="TK4" s="50"/>
      <c r="TL4" s="50"/>
      <c r="TM4" s="50">
        <v>12479.89</v>
      </c>
      <c r="TN4" s="50"/>
      <c r="TO4" s="50">
        <v>5644.52</v>
      </c>
      <c r="TP4" s="50">
        <f>SUM(TJ4:TO4)</f>
        <v>18124.41</v>
      </c>
      <c r="TQ4" s="78">
        <f>+TI4+TP4</f>
        <v>1756474.0199999998</v>
      </c>
      <c r="TR4" s="50"/>
      <c r="TS4" s="50"/>
      <c r="TT4" s="50"/>
      <c r="TU4" s="50">
        <v>95761.34</v>
      </c>
      <c r="TV4" s="50"/>
      <c r="TW4" s="50">
        <v>14446.23</v>
      </c>
      <c r="TX4" s="50">
        <f>SUM(TR4:TW4)</f>
        <v>110207.56999999999</v>
      </c>
      <c r="TY4" s="78">
        <f>+TQ4+TX4</f>
        <v>1866681.5899999999</v>
      </c>
      <c r="TZ4" s="50"/>
      <c r="UA4" s="50"/>
      <c r="UB4" s="50"/>
      <c r="UC4" s="50">
        <v>25146.71</v>
      </c>
      <c r="UD4" s="50"/>
      <c r="UE4" s="50">
        <v>5829.6</v>
      </c>
      <c r="UF4" s="50">
        <f>SUM(TZ4:UE4)</f>
        <v>30976.309999999998</v>
      </c>
      <c r="UG4" s="78">
        <f>+TY4+UF4</f>
        <v>1897657.9</v>
      </c>
      <c r="UH4" s="50"/>
      <c r="UI4" s="50"/>
      <c r="UJ4" s="50"/>
      <c r="UK4" s="50">
        <v>25181.3</v>
      </c>
      <c r="UL4" s="50"/>
      <c r="UM4" s="50">
        <v>21069.87</v>
      </c>
      <c r="UN4" s="50">
        <f>SUM(UH4:UM4)</f>
        <v>46251.17</v>
      </c>
      <c r="UO4" s="78">
        <f>+UG4+UN4</f>
        <v>1943909.0699999998</v>
      </c>
      <c r="UP4" s="50"/>
      <c r="UQ4" s="50"/>
      <c r="UR4" s="50"/>
      <c r="US4" s="50">
        <v>165961.13</v>
      </c>
      <c r="UT4" s="50"/>
      <c r="UU4" s="50">
        <v>9588.15</v>
      </c>
      <c r="UV4" s="50">
        <f>SUM(UP4:UU4)</f>
        <v>175549.28</v>
      </c>
      <c r="UW4" s="78">
        <f>+UO4+UV4</f>
        <v>2119458.3499999996</v>
      </c>
      <c r="UX4" s="50"/>
      <c r="UY4" s="50"/>
      <c r="UZ4" s="50"/>
      <c r="VA4" s="50">
        <v>28100.959999999999</v>
      </c>
      <c r="VB4" s="50"/>
      <c r="VC4" s="50">
        <v>8669.57</v>
      </c>
      <c r="VD4" s="50">
        <f>SUM(UX4:VC4)</f>
        <v>36770.53</v>
      </c>
      <c r="VE4" s="78">
        <f>+UW4+VD4</f>
        <v>2156228.8799999994</v>
      </c>
      <c r="VF4" s="50"/>
      <c r="VG4" s="26"/>
      <c r="VH4" s="50"/>
      <c r="VI4" s="50">
        <v>85691.280000000013</v>
      </c>
      <c r="VJ4" s="50"/>
      <c r="VK4" s="50">
        <v>67691.366841099996</v>
      </c>
      <c r="VL4" s="50">
        <f>SUM(VF4:VK4)</f>
        <v>153382.64684110001</v>
      </c>
      <c r="VM4" s="78">
        <f>+VE4+VL4</f>
        <v>2309611.5268410994</v>
      </c>
      <c r="VN4" s="50"/>
      <c r="VO4" s="26"/>
      <c r="VP4" s="50"/>
      <c r="VQ4" s="50">
        <v>49453.760000000002</v>
      </c>
      <c r="VR4" s="50">
        <v>20000</v>
      </c>
      <c r="VS4" s="50">
        <v>8158.77</v>
      </c>
      <c r="VT4" s="50">
        <f>SUM(VN4:VS4)</f>
        <v>77612.530000000013</v>
      </c>
      <c r="VU4" s="78">
        <f>+VM4+VT4</f>
        <v>2387224.0568410992</v>
      </c>
      <c r="VV4" s="50"/>
      <c r="VW4" s="26"/>
      <c r="VX4" s="50"/>
      <c r="VY4" s="50">
        <v>11831.07</v>
      </c>
      <c r="VZ4" s="50"/>
      <c r="WA4" s="50">
        <v>13598.21</v>
      </c>
      <c r="WB4" s="50">
        <f>SUM(VV4:WA4)</f>
        <v>25429.279999999999</v>
      </c>
      <c r="WC4" s="78">
        <f>+VU4+WB4</f>
        <v>2412653.336841099</v>
      </c>
      <c r="WD4" s="50"/>
      <c r="WE4" s="26"/>
      <c r="WF4" s="50"/>
      <c r="WG4" s="50">
        <v>15909.45</v>
      </c>
      <c r="WH4" s="50">
        <v>944205</v>
      </c>
      <c r="WI4" s="50">
        <v>6055.65</v>
      </c>
      <c r="WJ4" s="50">
        <f>SUM(WD4:WI4)</f>
        <v>966170.1</v>
      </c>
      <c r="WK4" s="78">
        <f>+WC4+WJ4</f>
        <v>3378823.4368410991</v>
      </c>
      <c r="WL4" s="50"/>
      <c r="WM4" s="26"/>
      <c r="WN4" s="50"/>
      <c r="WO4" s="50">
        <v>20080.59</v>
      </c>
      <c r="WP4" s="50"/>
      <c r="WQ4" s="50">
        <v>6228.46</v>
      </c>
      <c r="WR4" s="50">
        <f>SUM(WL4:WQ4)</f>
        <v>26309.05</v>
      </c>
      <c r="WS4" s="78">
        <f>+WK4+WR4</f>
        <v>3405132.4868410989</v>
      </c>
      <c r="WT4" s="50"/>
      <c r="WU4" s="26"/>
      <c r="WV4" s="50"/>
      <c r="WW4" s="50">
        <v>33421.65</v>
      </c>
      <c r="WX4" s="50">
        <v>40000</v>
      </c>
      <c r="WY4" s="50">
        <v>6387.77</v>
      </c>
      <c r="WZ4" s="50">
        <f>SUM(WT4:WY4)</f>
        <v>79809.42</v>
      </c>
      <c r="XA4" s="78">
        <f>+WS4+WZ4</f>
        <v>3484941.9068410988</v>
      </c>
      <c r="XB4" s="50"/>
      <c r="XC4" s="26"/>
      <c r="XD4" s="50"/>
      <c r="XE4" s="50">
        <v>67616.95</v>
      </c>
      <c r="XF4" s="50">
        <v>27000</v>
      </c>
      <c r="XG4" s="50">
        <v>7865.41</v>
      </c>
      <c r="XH4" s="50">
        <f>SUM(XB4:XG4)</f>
        <v>102482.36</v>
      </c>
      <c r="XI4" s="78">
        <f>+XA4+XH4</f>
        <v>3587424.2668410987</v>
      </c>
      <c r="XJ4" s="50"/>
      <c r="XK4" s="26"/>
      <c r="XL4" s="50"/>
      <c r="XM4" s="50">
        <v>119591.6</v>
      </c>
      <c r="XN4" s="50"/>
      <c r="XO4" s="50">
        <v>17967.77</v>
      </c>
      <c r="XP4" s="50">
        <f>SUM(XJ4:XO4)</f>
        <v>137559.37</v>
      </c>
      <c r="XQ4" s="78">
        <f>+XI4+XP4</f>
        <v>3724983.6368410988</v>
      </c>
      <c r="XR4" s="50"/>
      <c r="XS4" s="26"/>
      <c r="XT4" s="50"/>
      <c r="XU4" s="50">
        <v>9527.14</v>
      </c>
      <c r="XV4" s="50"/>
      <c r="XW4" s="50">
        <v>1031.1300000000001</v>
      </c>
      <c r="XX4" s="50">
        <f>SUM(XR4:XW4)</f>
        <v>10558.27</v>
      </c>
      <c r="XY4" s="78">
        <f>+XQ4+XX4</f>
        <v>3735541.9068410988</v>
      </c>
      <c r="XZ4" s="50"/>
      <c r="YA4" s="26"/>
      <c r="YB4" s="50"/>
      <c r="YC4" s="50">
        <v>307762.15000000002</v>
      </c>
      <c r="YD4" s="50">
        <v>280670</v>
      </c>
      <c r="YE4" s="50">
        <v>6437.58</v>
      </c>
      <c r="YF4" s="50">
        <f>SUM(XZ4:YE4)</f>
        <v>594869.73</v>
      </c>
      <c r="YG4" s="78">
        <f>+XY4+YF4</f>
        <v>4330411.6368410988</v>
      </c>
      <c r="YH4" s="50"/>
      <c r="YI4" s="26"/>
      <c r="YJ4" s="50"/>
      <c r="YK4" s="50">
        <v>11089.58</v>
      </c>
      <c r="YL4" s="50">
        <v>378053.76</v>
      </c>
      <c r="YM4" s="50">
        <v>13742.67</v>
      </c>
      <c r="YN4" s="50">
        <f>SUM(YH4:YM4)</f>
        <v>402886.01</v>
      </c>
      <c r="YO4" s="78">
        <f>+YN4</f>
        <v>402886.01</v>
      </c>
      <c r="YP4" s="50"/>
      <c r="YQ4" s="26"/>
      <c r="YR4" s="50"/>
      <c r="YS4" s="50">
        <v>103561.68</v>
      </c>
      <c r="YT4" s="50"/>
      <c r="YU4" s="50">
        <v>5911.49</v>
      </c>
      <c r="YV4" s="50">
        <f>SUM(YP4:YU4)</f>
        <v>109473.17</v>
      </c>
      <c r="YW4" s="78">
        <f>+YO4+YV4</f>
        <v>512359.18</v>
      </c>
      <c r="YX4" s="50"/>
      <c r="YY4" s="26"/>
      <c r="YZ4" s="50"/>
      <c r="ZA4" s="50">
        <v>5066.2700000000004</v>
      </c>
      <c r="ZB4" s="50"/>
      <c r="ZC4" s="50">
        <v>6924.93</v>
      </c>
      <c r="ZD4" s="50">
        <f>SUM(YX4:ZC4)</f>
        <v>11991.2</v>
      </c>
      <c r="ZE4" s="78">
        <f>+YW4+ZD4</f>
        <v>524350.38</v>
      </c>
      <c r="ZF4" s="50"/>
      <c r="ZG4" s="26"/>
      <c r="ZH4" s="50"/>
      <c r="ZI4" s="50">
        <v>19724.27</v>
      </c>
      <c r="ZJ4" s="50"/>
      <c r="ZK4" s="50">
        <v>9137.58</v>
      </c>
      <c r="ZL4" s="50">
        <f>SUM(ZF4:ZK4)</f>
        <v>28861.85</v>
      </c>
      <c r="ZM4" s="78">
        <f>+ZE4+ZL4</f>
        <v>553212.23</v>
      </c>
      <c r="ZN4" s="50"/>
      <c r="ZO4" s="26"/>
      <c r="ZP4" s="50"/>
      <c r="ZQ4" s="50">
        <v>16066.53</v>
      </c>
      <c r="ZR4" s="50">
        <f>99240+30000</f>
        <v>129240</v>
      </c>
      <c r="ZS4" s="50">
        <v>1964.15</v>
      </c>
      <c r="ZT4" s="50">
        <f>SUM(ZN4:ZS4)</f>
        <v>147270.68</v>
      </c>
      <c r="ZU4" s="78">
        <f>+ZM4+ZT4</f>
        <v>700482.90999999992</v>
      </c>
      <c r="ZV4" s="50"/>
      <c r="ZW4" s="26"/>
      <c r="ZX4" s="50"/>
      <c r="ZY4" s="50">
        <v>218116.32</v>
      </c>
      <c r="ZZ4" s="50">
        <v>331400</v>
      </c>
      <c r="AAA4" s="50">
        <v>4494.17</v>
      </c>
      <c r="AAB4" s="50">
        <f>SUM(ZV4:AAA4)</f>
        <v>554010.49000000011</v>
      </c>
      <c r="AAC4" s="78">
        <f>+ZU4+AAB4</f>
        <v>1254493.3999999999</v>
      </c>
      <c r="AAD4" s="50"/>
      <c r="AAE4" s="26"/>
      <c r="AAF4" s="50"/>
      <c r="AAG4" s="50">
        <v>12566.7</v>
      </c>
      <c r="AAH4" s="50"/>
      <c r="AAI4" s="50">
        <v>23949.599999999999</v>
      </c>
      <c r="AAJ4" s="50">
        <f>SUM(AAD4:AAI4)</f>
        <v>36516.300000000003</v>
      </c>
      <c r="AAK4" s="78">
        <f>+AAC4+AAJ4</f>
        <v>1291009.7</v>
      </c>
      <c r="AAL4" s="50"/>
      <c r="AAM4" s="26"/>
      <c r="AAN4" s="50"/>
      <c r="AAO4" s="50">
        <v>21541.02</v>
      </c>
      <c r="AAP4" s="50"/>
      <c r="AAQ4" s="50">
        <v>10401.969999999999</v>
      </c>
      <c r="AAR4" s="50">
        <f>SUM(AAL4:AAQ4)</f>
        <v>31942.989999999998</v>
      </c>
      <c r="AAS4" s="78">
        <f>+AAK4+AAR4</f>
        <v>1322952.69</v>
      </c>
      <c r="AAT4" s="50"/>
      <c r="AAU4" s="26"/>
      <c r="AAV4" s="50"/>
      <c r="AAW4" s="50">
        <v>13144.98</v>
      </c>
      <c r="AAX4" s="50">
        <v>245000</v>
      </c>
      <c r="AAY4" s="50">
        <v>8205.25</v>
      </c>
      <c r="AAZ4" s="50">
        <f>SUM(AAT4:AAY4)</f>
        <v>266350.23</v>
      </c>
      <c r="ABA4" s="78">
        <f>+AAS4+AAZ4</f>
        <v>1589302.92</v>
      </c>
      <c r="ABB4" s="50"/>
      <c r="ABC4" s="26"/>
      <c r="ABD4" s="50"/>
      <c r="ABE4" s="50">
        <v>44424.25</v>
      </c>
      <c r="ABF4" s="50"/>
      <c r="ABG4" s="50">
        <v>7350.43</v>
      </c>
      <c r="ABH4" s="50">
        <f>SUM(ABB4:ABG4)</f>
        <v>51774.68</v>
      </c>
      <c r="ABI4" s="78">
        <f>+ABA4+ABH4</f>
        <v>1641077.5999999999</v>
      </c>
      <c r="ABJ4" s="50"/>
      <c r="ABK4" s="26"/>
      <c r="ABL4" s="50"/>
      <c r="ABM4" s="50">
        <v>51910.76</v>
      </c>
      <c r="ABN4" s="50"/>
      <c r="ABO4" s="50">
        <v>21221.11</v>
      </c>
      <c r="ABP4" s="50">
        <f>SUM(ABJ4:ABO4)</f>
        <v>73131.87</v>
      </c>
      <c r="ABQ4" s="78">
        <f>+ABI4+ABP4</f>
        <v>1714209.4699999997</v>
      </c>
      <c r="ABR4" s="50"/>
      <c r="ABS4" s="26"/>
      <c r="ABT4" s="50"/>
      <c r="ABU4" s="50">
        <v>7725.36</v>
      </c>
      <c r="ABV4" s="50"/>
      <c r="ABW4" s="50">
        <v>11902.7</v>
      </c>
      <c r="ABX4" s="50">
        <f>SUM(ABR4:ABW4)</f>
        <v>19628.060000000001</v>
      </c>
      <c r="ABY4" s="78">
        <f>+ABQ4+ABX4</f>
        <v>1733837.5299999998</v>
      </c>
      <c r="ABZ4" s="50"/>
      <c r="ACA4" s="26"/>
      <c r="ACB4" s="50"/>
      <c r="ACC4" s="50">
        <v>50040.41</v>
      </c>
      <c r="ACD4" s="50">
        <v>1435065</v>
      </c>
      <c r="ACE4" s="50">
        <v>8179.19</v>
      </c>
      <c r="ACF4" s="50">
        <f>SUM(ABZ4:ACE4)</f>
        <v>1493284.5999999999</v>
      </c>
      <c r="ACG4" s="78">
        <f>+ABY4+ACF4</f>
        <v>3227122.13</v>
      </c>
      <c r="ACH4" s="50"/>
      <c r="ACI4" s="26"/>
      <c r="ACJ4" s="50"/>
      <c r="ACK4" s="50">
        <v>13165.76</v>
      </c>
      <c r="ACL4" s="50">
        <v>1500000</v>
      </c>
      <c r="ACM4" s="50">
        <v>8076.54</v>
      </c>
      <c r="ACN4" s="50">
        <f>SUM(ACH4:ACM4)</f>
        <v>1521242.3</v>
      </c>
      <c r="ACO4" s="78">
        <f>+ACG4+ACN4</f>
        <v>4748364.43</v>
      </c>
      <c r="ACP4" s="50"/>
      <c r="ACQ4" s="26"/>
      <c r="ACR4" s="50"/>
      <c r="ACS4" s="50">
        <v>17161.04</v>
      </c>
      <c r="ACT4" s="50">
        <v>1000000</v>
      </c>
      <c r="ACU4" s="50">
        <v>8778.9500000000007</v>
      </c>
      <c r="ACV4" s="50">
        <f>SUM(ACP4:ACU4)</f>
        <v>1025939.99</v>
      </c>
      <c r="ACW4" s="78">
        <f>+ACO4+ACV4</f>
        <v>5774304.4199999999</v>
      </c>
      <c r="ACX4" s="50"/>
      <c r="ACY4" s="26"/>
      <c r="ACZ4" s="50"/>
      <c r="ADA4" s="50">
        <v>39250.93</v>
      </c>
      <c r="ADB4" s="50"/>
      <c r="ADC4" s="50">
        <v>15545.36</v>
      </c>
      <c r="ADD4" s="50">
        <f>SUM(ACX4:ADC4)</f>
        <v>54796.29</v>
      </c>
      <c r="ADE4" s="78">
        <f>+ACW4+ADD4</f>
        <v>5829100.71</v>
      </c>
      <c r="ADF4" s="50"/>
      <c r="ADG4" s="26"/>
      <c r="ADH4" s="50"/>
      <c r="ADI4" s="50">
        <v>53985.46</v>
      </c>
      <c r="ADJ4" s="50"/>
      <c r="ADK4" s="50">
        <v>4539.97</v>
      </c>
      <c r="ADL4" s="50">
        <f>SUM(ADF4:ADK4)</f>
        <v>58525.43</v>
      </c>
      <c r="ADM4" s="78">
        <f>+ADE4+ADL4</f>
        <v>5887626.1399999997</v>
      </c>
      <c r="ADN4" s="50"/>
      <c r="ADO4" s="26"/>
      <c r="ADP4" s="50"/>
      <c r="ADQ4" s="50">
        <v>23230.83</v>
      </c>
      <c r="ADR4" s="50"/>
      <c r="ADS4" s="50">
        <v>14042.11</v>
      </c>
      <c r="ADT4" s="50">
        <f>SUM(ADN4:ADS4)</f>
        <v>37272.94</v>
      </c>
      <c r="ADU4" s="78">
        <f>+ADM4+ADT4</f>
        <v>5924899.0800000001</v>
      </c>
      <c r="ADV4" s="50"/>
      <c r="ADW4" s="26"/>
      <c r="ADX4" s="50"/>
      <c r="ADY4" s="50">
        <v>14010.94</v>
      </c>
      <c r="ADZ4" s="50">
        <v>810000</v>
      </c>
      <c r="AEA4" s="50">
        <v>7848.93</v>
      </c>
      <c r="AEB4" s="50">
        <f>SUM(ADV4:AEA4)</f>
        <v>831859.87</v>
      </c>
      <c r="AEC4" s="78">
        <f>+ADU4+AEB4</f>
        <v>6756758.9500000002</v>
      </c>
      <c r="AED4" s="50"/>
      <c r="AEE4" s="26"/>
      <c r="AEF4" s="50"/>
      <c r="AEG4" s="50">
        <v>23486.32</v>
      </c>
      <c r="AEH4" s="50">
        <v>135000</v>
      </c>
      <c r="AEI4" s="50">
        <v>14141.95</v>
      </c>
      <c r="AEJ4" s="50">
        <f>SUM(AED4:AEI4)</f>
        <v>172628.27000000002</v>
      </c>
      <c r="AEK4" s="78">
        <f>+AEC4+AEJ4</f>
        <v>6929387.2200000007</v>
      </c>
      <c r="AEL4" s="50"/>
      <c r="AEM4" s="26"/>
      <c r="AEN4" s="50"/>
      <c r="AEO4" s="50">
        <v>34439.47</v>
      </c>
      <c r="AEP4" s="50"/>
      <c r="AEQ4" s="50">
        <v>5763.82</v>
      </c>
      <c r="AER4" s="50">
        <f>SUM(AEL4:AEQ4)</f>
        <v>40203.29</v>
      </c>
      <c r="AES4" s="78">
        <f>+AEK4+AER4</f>
        <v>6969590.5100000007</v>
      </c>
      <c r="AEU4" s="50"/>
      <c r="AEV4" s="26"/>
      <c r="AEW4" s="50"/>
      <c r="AEX4" s="50">
        <v>38169.35</v>
      </c>
      <c r="AEY4" s="50">
        <v>375947.3</v>
      </c>
      <c r="AEZ4" s="50">
        <v>25788.74</v>
      </c>
      <c r="AFA4" s="50">
        <f>SUM(AEU4:AEZ4)</f>
        <v>439905.38999999996</v>
      </c>
      <c r="AFB4" s="78">
        <f>AFA4</f>
        <v>439905.38999999996</v>
      </c>
      <c r="AFC4" s="50"/>
      <c r="AFD4" s="26"/>
      <c r="AFE4" s="50"/>
      <c r="AFF4" s="50">
        <v>14928.7</v>
      </c>
      <c r="AFG4" s="50"/>
      <c r="AFH4" s="50">
        <v>17190.990000000002</v>
      </c>
      <c r="AFI4" s="50">
        <f>SUM(AFC4:AFH4)</f>
        <v>32119.690000000002</v>
      </c>
      <c r="AFJ4" s="78">
        <f>+AFB4+AFI4</f>
        <v>472025.07999999996</v>
      </c>
      <c r="AFK4" s="50"/>
      <c r="AFL4" s="26"/>
      <c r="AFM4" s="50"/>
      <c r="AFN4" s="50">
        <v>21191.03</v>
      </c>
      <c r="AFO4" s="50"/>
      <c r="AFP4" s="50">
        <v>10465.11</v>
      </c>
      <c r="AFQ4" s="50">
        <f>SUM(AFK4:AFP4)</f>
        <v>31656.14</v>
      </c>
      <c r="AFR4" s="78">
        <f>+AFJ4+AFQ4</f>
        <v>503681.22</v>
      </c>
      <c r="AFS4" s="50"/>
      <c r="AFT4" s="26"/>
      <c r="AFU4" s="50"/>
      <c r="AFV4" s="50">
        <v>12372.32</v>
      </c>
      <c r="AFW4" s="50">
        <v>180000</v>
      </c>
      <c r="AFX4" s="50">
        <v>9932.0400000000009</v>
      </c>
      <c r="AFY4" s="50">
        <f>SUM(AFS4:AFX4)</f>
        <v>202304.36000000002</v>
      </c>
      <c r="AFZ4" s="78">
        <f>+AFR4+AFY4</f>
        <v>705985.58</v>
      </c>
      <c r="AGA4" s="50"/>
      <c r="AGB4" s="26"/>
      <c r="AGC4" s="50"/>
      <c r="AGD4" s="50">
        <v>153914.87</v>
      </c>
      <c r="AGE4" s="50"/>
      <c r="AGF4" s="50">
        <v>16756.849999999999</v>
      </c>
      <c r="AGG4" s="50">
        <f>SUM(AGA4:AGF4)</f>
        <v>170671.72</v>
      </c>
      <c r="AGH4" s="78">
        <f>+AFZ4+AGG4</f>
        <v>876657.29999999993</v>
      </c>
      <c r="AGI4" s="50"/>
      <c r="AGJ4" s="26"/>
      <c r="AGK4" s="50"/>
      <c r="AGL4" s="50">
        <v>169652.96</v>
      </c>
      <c r="AGM4" s="50">
        <v>400000</v>
      </c>
      <c r="AGN4" s="50">
        <v>10432.64</v>
      </c>
      <c r="AGO4" s="50">
        <f>SUM(AGI4:AGN4)</f>
        <v>580085.6</v>
      </c>
      <c r="AGP4" s="78">
        <f>+AGH4+AGO4</f>
        <v>1456742.9</v>
      </c>
      <c r="AGQ4" s="50"/>
      <c r="AGR4" s="26"/>
      <c r="AGS4" s="50"/>
      <c r="AGT4" s="50">
        <v>25516.93</v>
      </c>
      <c r="AGU4" s="50"/>
      <c r="AGV4" s="50">
        <v>550000</v>
      </c>
      <c r="AGW4" s="50">
        <v>18005.580000000002</v>
      </c>
      <c r="AGX4" s="50">
        <f>SUM(AGQ4:AGW4)</f>
        <v>593522.51</v>
      </c>
      <c r="AGY4" s="78">
        <f>+AGP4+AGX4</f>
        <v>2050265.41</v>
      </c>
      <c r="AGZ4" s="50"/>
      <c r="AHA4" s="26"/>
      <c r="AHB4" s="50"/>
      <c r="AHC4" s="50">
        <v>13844.9</v>
      </c>
      <c r="AHD4" s="50"/>
      <c r="AHE4" s="50">
        <v>11582.84</v>
      </c>
      <c r="AHF4" s="50">
        <f t="shared" ref="AHF4:AHF15" si="1">SUM(AGZ4:AHE4)</f>
        <v>25427.739999999998</v>
      </c>
      <c r="AHG4" s="78">
        <f t="shared" ref="AHG4:AHG15" si="2">+AGY4+AHF4</f>
        <v>2075693.15</v>
      </c>
      <c r="AHH4" s="50"/>
      <c r="AHI4" s="26"/>
      <c r="AHJ4" s="50"/>
      <c r="AHK4" s="50">
        <v>24459.83</v>
      </c>
      <c r="AHL4" s="50"/>
      <c r="AHM4" s="50">
        <v>10007.469999999999</v>
      </c>
      <c r="AHN4" s="50">
        <f t="shared" ref="AHN4:AHN15" si="3">SUM(AHH4:AHM4)</f>
        <v>34467.300000000003</v>
      </c>
      <c r="AHO4" s="78">
        <f t="shared" ref="AHO4:AHO15" si="4">+AHG4+AHN4</f>
        <v>2110160.4499999997</v>
      </c>
      <c r="AHP4" s="50"/>
      <c r="AHQ4" s="26"/>
      <c r="AHR4" s="50"/>
      <c r="AHS4" s="50">
        <v>39396.699999999997</v>
      </c>
      <c r="AHT4" s="50"/>
      <c r="AHU4" s="50">
        <v>17297.419999999998</v>
      </c>
      <c r="AHV4" s="50">
        <f t="shared" ref="AHV4:AHV15" si="5">SUM(AHP4:AHU4)</f>
        <v>56694.119999999995</v>
      </c>
      <c r="AHW4" s="78">
        <f t="shared" ref="AHW4:AHW15" si="6">+AHO4+AHV4</f>
        <v>2166854.5699999998</v>
      </c>
      <c r="AHX4" s="50"/>
      <c r="AHY4" s="26"/>
      <c r="AHZ4" s="50"/>
      <c r="AIA4" s="50">
        <v>49327.81</v>
      </c>
      <c r="AIB4" s="50">
        <v>2141750</v>
      </c>
      <c r="AIC4" s="50">
        <v>17158.439999999999</v>
      </c>
      <c r="AID4" s="50">
        <f t="shared" ref="AID4:AID15" si="7">SUM(AHX4:AIC4)</f>
        <v>2208236.25</v>
      </c>
      <c r="AIE4" s="78">
        <f t="shared" ref="AIE4:AIE15" si="8">+AHW4+AID4</f>
        <v>4375090.82</v>
      </c>
      <c r="AIF4" s="50"/>
      <c r="AIG4" s="26"/>
      <c r="AIH4" s="50"/>
      <c r="AII4" s="50">
        <v>17892.189999999999</v>
      </c>
      <c r="AIJ4" s="50">
        <f>592920+80000</f>
        <v>672920</v>
      </c>
      <c r="AIK4" s="50">
        <v>9346.11</v>
      </c>
      <c r="AIL4" s="50">
        <f t="shared" ref="AIL4:AIL15" si="9">SUM(AIF4:AIK4)</f>
        <v>700158.29999999993</v>
      </c>
      <c r="AIM4" s="78">
        <f t="shared" ref="AIM4:AIM15" si="10">+AIE4+AIL4</f>
        <v>5075249.12</v>
      </c>
      <c r="AIN4" s="50"/>
      <c r="AIO4" s="26"/>
      <c r="AIP4" s="50"/>
      <c r="AIQ4" s="50">
        <v>317189.92</v>
      </c>
      <c r="AIR4" s="50"/>
      <c r="AIS4" s="50">
        <v>12385.51</v>
      </c>
      <c r="AIT4" s="50">
        <f t="shared" ref="AIT4:AIT15" si="11">SUM(AIN4:AIS4)</f>
        <v>329575.43</v>
      </c>
      <c r="AIU4" s="78">
        <f t="shared" ref="AIU4:AIU15" si="12">+AIM4+AIT4</f>
        <v>5404824.5499999998</v>
      </c>
      <c r="AIV4" s="50"/>
      <c r="AIW4" s="26"/>
      <c r="AIX4" s="50"/>
      <c r="AIY4" s="50">
        <v>99501.19</v>
      </c>
      <c r="AIZ4" s="50"/>
      <c r="AJA4" s="50">
        <v>13239.48</v>
      </c>
      <c r="AJB4" s="50">
        <f t="shared" ref="AJB4:AJB15" si="13">SUM(AIV4:AJA4)</f>
        <v>112740.67</v>
      </c>
      <c r="AJC4" s="78">
        <f t="shared" ref="AJC4:AJC15" si="14">+AIU4+AJB4</f>
        <v>5517565.2199999997</v>
      </c>
      <c r="AJD4" s="50"/>
      <c r="AJE4" s="26"/>
      <c r="AJF4" s="50"/>
      <c r="AJG4" s="50">
        <v>216631.37</v>
      </c>
      <c r="AJH4" s="50"/>
      <c r="AJI4" s="50">
        <v>14067.37</v>
      </c>
      <c r="AJJ4" s="50">
        <f t="shared" ref="AJJ4:AJJ15" si="15">SUM(AJD4:AJI4)</f>
        <v>230698.74</v>
      </c>
      <c r="AJK4" s="78">
        <f t="shared" ref="AJK4:AJK15" si="16">+AJC4+AJJ4</f>
        <v>5748263.96</v>
      </c>
      <c r="AJL4" s="50"/>
      <c r="AJM4" s="26"/>
      <c r="AJN4" s="50"/>
      <c r="AJO4" s="50">
        <v>10307.74</v>
      </c>
      <c r="AJP4" s="50"/>
      <c r="AJQ4" s="50">
        <v>11162.41</v>
      </c>
      <c r="AJR4" s="50">
        <f t="shared" ref="AJR4:AJR15" si="17">SUM(AJL4:AJQ4)</f>
        <v>21470.15</v>
      </c>
      <c r="AJS4" s="78">
        <f t="shared" ref="AJS4:AJS15" si="18">+AJK4+AJR4</f>
        <v>5769734.1100000003</v>
      </c>
      <c r="AJT4" s="50"/>
      <c r="AJU4" s="26"/>
      <c r="AJV4" s="50"/>
      <c r="AJW4" s="50">
        <v>37322.480000000003</v>
      </c>
      <c r="AJX4" s="50"/>
      <c r="AJY4" s="50">
        <v>5935.18</v>
      </c>
      <c r="AJZ4" s="50">
        <f t="shared" ref="AJZ4:AJZ15" si="19">SUM(AJT4:AJY4)</f>
        <v>43257.66</v>
      </c>
      <c r="AKA4" s="78">
        <f t="shared" ref="AKA4:AKA15" si="20">+AJS4+AJZ4</f>
        <v>5812991.7700000005</v>
      </c>
      <c r="AKB4" s="50"/>
      <c r="AKC4" s="26"/>
      <c r="AKD4" s="50"/>
      <c r="AKE4" s="50">
        <v>309973.51</v>
      </c>
      <c r="AKF4" s="50">
        <v>67000</v>
      </c>
      <c r="AKG4" s="50">
        <f>27971.04+3956.93</f>
        <v>31927.97</v>
      </c>
      <c r="AKH4" s="50">
        <f>SUM(AKB4:AKG4)</f>
        <v>408901.48</v>
      </c>
      <c r="AKI4" s="78">
        <f t="shared" ref="AKI4:AKI15" si="21">+AKA4+AKH4</f>
        <v>6221893.25</v>
      </c>
      <c r="AKJ4" s="50"/>
      <c r="AKK4" s="26"/>
      <c r="AKL4" s="50"/>
      <c r="AKM4" s="50">
        <v>102911</v>
      </c>
      <c r="AKN4" s="50">
        <f>430000+14000</f>
        <v>444000</v>
      </c>
      <c r="AKO4" s="50">
        <v>8117.7</v>
      </c>
      <c r="AKP4" s="50">
        <f>SUM(AKJ4:AKO4)</f>
        <v>555028.69999999995</v>
      </c>
      <c r="AKQ4" s="78">
        <f t="shared" ref="AKQ4:AKQ15" si="22">+AKI4+AKP4</f>
        <v>6776921.9500000002</v>
      </c>
      <c r="AKR4" s="50"/>
      <c r="AKS4" s="26"/>
      <c r="AKT4" s="50"/>
      <c r="AKU4" s="50">
        <v>24217.45</v>
      </c>
      <c r="AKV4" s="50">
        <v>65000</v>
      </c>
      <c r="AKW4" s="50">
        <v>15095.7</v>
      </c>
      <c r="AKX4" s="50">
        <f>SUM(AKR4:AKW4)</f>
        <v>104313.15</v>
      </c>
      <c r="AKY4" s="78">
        <f t="shared" ref="AKY4:AKY15" si="23">+AKQ4+AKX4</f>
        <v>6881235.1000000006</v>
      </c>
      <c r="AKZ4" s="50"/>
      <c r="ALA4" s="26"/>
      <c r="ALB4" s="50"/>
      <c r="ALC4" s="50">
        <v>6451.38</v>
      </c>
      <c r="ALD4" s="50">
        <v>155000</v>
      </c>
      <c r="ALE4" s="50">
        <v>19343.54</v>
      </c>
      <c r="ALF4" s="50">
        <f>SUM(AKZ4:ALE4)</f>
        <v>180794.92</v>
      </c>
      <c r="ALG4" s="78">
        <f>ALF4</f>
        <v>180794.92</v>
      </c>
      <c r="ALH4" s="50"/>
      <c r="ALI4" s="26"/>
      <c r="ALJ4" s="50"/>
      <c r="ALK4" s="50">
        <v>69062.759999999995</v>
      </c>
      <c r="ALL4" s="50"/>
      <c r="ALM4" s="50">
        <v>11578.27</v>
      </c>
      <c r="ALN4" s="50">
        <f t="shared" ref="ALN4:ALN15" si="24">SUM(ALH4:ALM4)</f>
        <v>80641.03</v>
      </c>
      <c r="ALO4" s="78">
        <f>ALG4+ALN4</f>
        <v>261435.95</v>
      </c>
      <c r="ALP4" s="50"/>
      <c r="ALQ4" s="26"/>
      <c r="ALR4" s="50"/>
      <c r="ALS4" s="50">
        <v>13325.42</v>
      </c>
      <c r="ALT4" s="50">
        <v>137000</v>
      </c>
      <c r="ALU4" s="50">
        <v>12561.05</v>
      </c>
      <c r="ALV4" s="50">
        <f t="shared" ref="ALV4:ALV15" si="25">SUM(ALP4:ALU4)</f>
        <v>162886.47</v>
      </c>
      <c r="ALW4" s="78">
        <f>ALO4+ALV4</f>
        <v>424322.42000000004</v>
      </c>
      <c r="ALX4" s="50"/>
      <c r="ALY4" s="26"/>
      <c r="ALZ4" s="50"/>
      <c r="AMA4" s="50">
        <v>30373.06</v>
      </c>
      <c r="AMB4" s="50">
        <v>100000</v>
      </c>
      <c r="AMC4" s="50">
        <v>19812.169999999998</v>
      </c>
      <c r="AMD4" s="50">
        <f t="shared" ref="AMD4:AMD15" si="26">SUM(ALX4:AMC4)</f>
        <v>150185.22999999998</v>
      </c>
      <c r="AME4" s="78">
        <f>ALW4+AMD4</f>
        <v>574507.65</v>
      </c>
      <c r="AMF4" s="50"/>
      <c r="AMG4" s="26"/>
      <c r="AMH4" s="50"/>
      <c r="AMI4" s="50">
        <v>33333.06</v>
      </c>
      <c r="AMJ4" s="50">
        <v>1324800</v>
      </c>
      <c r="AMK4" s="50">
        <v>15368.99</v>
      </c>
      <c r="AML4" s="50">
        <f t="shared" ref="AML4:AML15" si="27">SUM(AMF4:AMK4)</f>
        <v>1373502.05</v>
      </c>
      <c r="AMM4" s="78">
        <f>AME4+AML4</f>
        <v>1948009.7000000002</v>
      </c>
      <c r="AMN4" s="50"/>
      <c r="AMO4" s="26"/>
      <c r="AMP4" s="50"/>
      <c r="AMQ4" s="50">
        <v>26379.279999999999</v>
      </c>
      <c r="AMR4" s="50"/>
      <c r="AMS4" s="50">
        <v>19922.13</v>
      </c>
      <c r="AMT4" s="50">
        <f t="shared" ref="AMT4:AMT15" si="28">SUM(AMN4:AMS4)</f>
        <v>46301.41</v>
      </c>
      <c r="AMU4" s="78">
        <f>AMM4+AMT4</f>
        <v>1994311.11</v>
      </c>
      <c r="AMV4" s="50"/>
      <c r="AMW4" s="26"/>
      <c r="AMX4" s="50"/>
      <c r="AMY4" s="50">
        <v>19448.66</v>
      </c>
      <c r="AMZ4" s="50">
        <v>30000</v>
      </c>
      <c r="ANA4" s="50">
        <v>23964.04</v>
      </c>
      <c r="ANB4" s="50">
        <f t="shared" ref="ANB4:ANB15" si="29">SUM(AMV4:ANA4)</f>
        <v>73412.700000000012</v>
      </c>
      <c r="ANC4" s="78">
        <f>AMU4+ANB4</f>
        <v>2067723.81</v>
      </c>
      <c r="AND4" s="50"/>
      <c r="ANE4" s="26"/>
      <c r="ANF4" s="50"/>
      <c r="ANG4" s="50">
        <v>116147.75</v>
      </c>
      <c r="ANH4" s="50"/>
      <c r="ANI4" s="50">
        <v>14670.13</v>
      </c>
      <c r="ANJ4" s="50">
        <f t="shared" ref="ANJ4:ANJ15" si="30">SUM(AND4:ANI4)</f>
        <v>130817.88</v>
      </c>
      <c r="ANK4" s="78">
        <f>ANC4+ANJ4</f>
        <v>2198541.69</v>
      </c>
      <c r="ANL4" s="50"/>
      <c r="ANM4" s="26"/>
      <c r="ANN4" s="50">
        <v>13730.3</v>
      </c>
      <c r="ANO4" s="50">
        <v>29531.5</v>
      </c>
      <c r="ANP4" s="50">
        <v>130000</v>
      </c>
      <c r="ANQ4" s="50">
        <v>8389.39</v>
      </c>
      <c r="ANR4" s="50">
        <f t="shared" ref="ANR4:ANR15" si="31">SUM(ANL4:ANQ4)</f>
        <v>181651.19</v>
      </c>
      <c r="ANS4" s="78">
        <f>ANK4+ANR4</f>
        <v>2380192.88</v>
      </c>
      <c r="ANT4" s="50"/>
      <c r="ANU4" s="26"/>
      <c r="ANV4" s="50"/>
      <c r="ANW4" s="50">
        <v>15905.48</v>
      </c>
      <c r="ANX4" s="50">
        <v>378000</v>
      </c>
      <c r="ANY4" s="50">
        <v>7966.6</v>
      </c>
      <c r="ANZ4" s="50">
        <f t="shared" ref="ANZ4:ANZ15" si="32">SUM(ANT4:ANY4)</f>
        <v>401872.07999999996</v>
      </c>
      <c r="AOA4" s="78">
        <f>ANS4+ANZ4</f>
        <v>2782064.96</v>
      </c>
      <c r="AOB4" s="50"/>
      <c r="AOC4" s="26"/>
      <c r="AOD4" s="50"/>
      <c r="AOE4" s="50">
        <v>282576.14</v>
      </c>
      <c r="AOF4" s="50"/>
      <c r="AOG4" s="50">
        <v>13888.84</v>
      </c>
      <c r="AOH4" s="50">
        <f t="shared" ref="AOH4:AOH15" si="33">SUM(AOB4:AOG4)</f>
        <v>296464.98000000004</v>
      </c>
      <c r="AOI4" s="78">
        <f>AOA4+AOH4</f>
        <v>3078529.94</v>
      </c>
      <c r="AOJ4" s="50"/>
      <c r="AOK4" s="26"/>
      <c r="AOL4" s="50"/>
      <c r="AOM4" s="50">
        <v>29150.02</v>
      </c>
      <c r="AON4" s="50"/>
      <c r="AOO4" s="50">
        <v>14543.53</v>
      </c>
      <c r="AOP4" s="50">
        <f t="shared" ref="AOP4:AOP15" si="34">SUM(AOJ4:AOO4)</f>
        <v>43693.55</v>
      </c>
      <c r="AOQ4" s="78">
        <f>AOI4+AOP4</f>
        <v>3122223.4899999998</v>
      </c>
      <c r="AOR4" s="50"/>
      <c r="AOS4" s="26"/>
      <c r="AOT4" s="50"/>
      <c r="AOU4" s="50">
        <v>24455.81</v>
      </c>
      <c r="AOV4" s="50"/>
      <c r="AOW4" s="50">
        <v>20704.21</v>
      </c>
      <c r="AOX4" s="50">
        <f t="shared" ref="AOX4:AOX15" si="35">SUM(AOR4:AOW4)</f>
        <v>45160.020000000004</v>
      </c>
      <c r="AOY4" s="78">
        <f>AOQ4+AOX4</f>
        <v>3167383.51</v>
      </c>
      <c r="AOZ4" s="50"/>
      <c r="APA4" s="26"/>
      <c r="APB4" s="50"/>
      <c r="APC4" s="50">
        <v>51611.89</v>
      </c>
      <c r="APD4" s="50">
        <v>419000</v>
      </c>
      <c r="APE4" s="50">
        <v>17129.2</v>
      </c>
      <c r="APF4" s="50">
        <f t="shared" ref="APF4:APF15" si="36">SUM(AOZ4:APE4)</f>
        <v>487741.09</v>
      </c>
      <c r="APG4" s="78">
        <f>AOY4+APF4</f>
        <v>3655124.5999999996</v>
      </c>
      <c r="APH4" s="50"/>
      <c r="API4" s="26"/>
      <c r="APJ4" s="50"/>
      <c r="APK4" s="50">
        <v>71992.45</v>
      </c>
      <c r="APL4" s="50"/>
      <c r="APM4" s="50">
        <v>19696.88</v>
      </c>
      <c r="APN4" s="50">
        <f t="shared" ref="APN4:APN15" si="37">SUM(APH4:APM4)</f>
        <v>91689.33</v>
      </c>
      <c r="APO4" s="78">
        <f>APG4+APN4</f>
        <v>3746813.9299999997</v>
      </c>
      <c r="APP4" s="50"/>
      <c r="APQ4" s="26"/>
      <c r="APR4" s="50"/>
      <c r="APS4" s="50">
        <v>45812.68</v>
      </c>
      <c r="APT4" s="50">
        <v>668800</v>
      </c>
      <c r="APU4" s="50">
        <v>12612.04</v>
      </c>
      <c r="APV4" s="50">
        <f t="shared" ref="APV4:APV15" si="38">SUM(APP4:APU4)</f>
        <v>727224.72000000009</v>
      </c>
      <c r="APW4" s="78">
        <f>APO4+APV4</f>
        <v>4474038.6499999994</v>
      </c>
      <c r="APX4" s="50"/>
      <c r="APY4" s="26"/>
      <c r="APZ4" s="50"/>
      <c r="AQA4" s="50">
        <v>60401.120000000003</v>
      </c>
      <c r="AQB4" s="50"/>
      <c r="AQC4" s="50">
        <v>27842.75</v>
      </c>
      <c r="AQD4" s="50">
        <f t="shared" ref="AQD4:AQD15" si="39">SUM(APX4:AQC4)</f>
        <v>88243.87</v>
      </c>
      <c r="AQE4" s="78">
        <f>APW4+AQD4</f>
        <v>4562282.5199999996</v>
      </c>
      <c r="AQF4" s="50"/>
      <c r="AQG4" s="26"/>
      <c r="AQH4" s="50"/>
      <c r="AQI4" s="50">
        <v>116970.48</v>
      </c>
      <c r="AQJ4" s="50">
        <v>26000</v>
      </c>
      <c r="AQK4" s="50">
        <v>14985.91</v>
      </c>
      <c r="AQL4" s="50">
        <f t="shared" ref="AQL4:AQL15" si="40">SUM(AQF4:AQK4)</f>
        <v>157956.38999999998</v>
      </c>
      <c r="AQM4" s="78">
        <f>AQE4+AQL4</f>
        <v>4720238.9099999992</v>
      </c>
      <c r="AQN4" s="50"/>
      <c r="AQO4" s="26"/>
      <c r="AQP4" s="50"/>
      <c r="AQQ4" s="50">
        <v>25199.82</v>
      </c>
      <c r="AQR4" s="50">
        <v>283000</v>
      </c>
      <c r="AQS4" s="50">
        <v>12364.98</v>
      </c>
      <c r="AQT4" s="50">
        <f t="shared" ref="AQT4:AQT15" si="41">SUM(AQN4:AQS4)</f>
        <v>320564.8</v>
      </c>
      <c r="AQU4" s="78">
        <f>AQM4+AQT4</f>
        <v>5040803.709999999</v>
      </c>
      <c r="AQV4" s="50"/>
      <c r="AQW4" s="26"/>
      <c r="AQX4" s="50"/>
      <c r="AQY4" s="50">
        <v>4161.87</v>
      </c>
      <c r="AQZ4" s="50">
        <v>670800</v>
      </c>
      <c r="ARA4" s="50">
        <v>12616.09</v>
      </c>
      <c r="ARB4" s="50">
        <f t="shared" ref="ARB4:ARB15" si="42">SUM(AQV4:ARA4)</f>
        <v>687577.96</v>
      </c>
      <c r="ARC4" s="78">
        <f>AQU4+ARB4</f>
        <v>5728381.669999999</v>
      </c>
      <c r="ARD4" s="50"/>
      <c r="ARE4" s="26"/>
      <c r="ARF4" s="50"/>
      <c r="ARG4" s="50">
        <v>233450.39</v>
      </c>
      <c r="ARH4" s="50">
        <v>336000</v>
      </c>
      <c r="ARI4" s="50">
        <v>4326.6000000000004</v>
      </c>
      <c r="ARJ4" s="50">
        <f t="shared" ref="ARJ4:ARJ15" si="43">SUM(ARD4:ARI4)</f>
        <v>573776.99</v>
      </c>
      <c r="ARK4" s="78">
        <f>ARC4+ARJ4</f>
        <v>6302158.6599999992</v>
      </c>
      <c r="ARL4" s="50"/>
      <c r="ARM4" s="26"/>
      <c r="ARN4" s="50"/>
      <c r="ARO4" s="50">
        <v>46903.58</v>
      </c>
      <c r="ARP4" s="50">
        <v>1010100</v>
      </c>
      <c r="ARQ4" s="50">
        <v>17107.2</v>
      </c>
      <c r="ARR4" s="50">
        <f t="shared" ref="ARR4:ARR15" si="44">SUM(ARL4:ARQ4)</f>
        <v>1074110.78</v>
      </c>
      <c r="ARS4" s="78">
        <f>ARK4+ARR4</f>
        <v>7376269.4399999995</v>
      </c>
      <c r="ART4" s="50"/>
      <c r="ARU4" s="26"/>
      <c r="ARV4" s="50"/>
      <c r="ARW4" s="50">
        <v>17081.57</v>
      </c>
      <c r="ARX4" s="50"/>
      <c r="ARY4" s="50">
        <v>14811.89</v>
      </c>
      <c r="ARZ4" s="50">
        <f t="shared" ref="ARZ4:ARZ15" si="45">SUM(ART4:ARY4)</f>
        <v>31893.46</v>
      </c>
      <c r="ASA4" s="78">
        <f>ARZ4</f>
        <v>31893.46</v>
      </c>
      <c r="ASB4" s="50"/>
      <c r="ASC4" s="26"/>
      <c r="ASD4" s="50"/>
      <c r="ASE4" s="50">
        <v>12795.55</v>
      </c>
      <c r="ASF4" s="50">
        <v>110000</v>
      </c>
      <c r="ASG4" s="50">
        <v>16975.939999999999</v>
      </c>
      <c r="ASH4" s="50">
        <f t="shared" ref="ASH4:ASH15" si="46">SUM(ASB4:ASG4)</f>
        <v>139771.49</v>
      </c>
      <c r="ASI4" s="78">
        <f>ASA4+ASH4</f>
        <v>171664.94999999998</v>
      </c>
      <c r="ASJ4" s="50"/>
      <c r="ASK4" s="26"/>
      <c r="ASL4" s="50"/>
      <c r="ASM4" s="50">
        <v>21793.18</v>
      </c>
      <c r="ASN4" s="50"/>
      <c r="ASO4" s="50">
        <v>6780.46</v>
      </c>
      <c r="ASP4" s="50">
        <f t="shared" ref="ASP4:ASP15" si="47">SUM(ASJ4:ASO4)</f>
        <v>28573.64</v>
      </c>
      <c r="ASQ4" s="78">
        <f>ASI4+ASP4</f>
        <v>200238.58999999997</v>
      </c>
      <c r="ASR4" s="50"/>
      <c r="ASS4" s="26"/>
      <c r="AST4" s="50"/>
      <c r="ASU4" s="50">
        <v>400291.99</v>
      </c>
      <c r="ASV4" s="50"/>
      <c r="ASW4" s="50">
        <v>23112.44</v>
      </c>
      <c r="ASX4" s="50">
        <f t="shared" ref="ASX4:ASX15" si="48">SUM(ASR4:ASW4)</f>
        <v>423404.43</v>
      </c>
      <c r="ASY4" s="78">
        <f>ASQ4+ASX4</f>
        <v>623643.02</v>
      </c>
      <c r="ASZ4" s="50"/>
      <c r="ATA4" s="26"/>
      <c r="ATB4" s="50"/>
      <c r="ATC4" s="50">
        <v>47803.26</v>
      </c>
      <c r="ATD4" s="50"/>
      <c r="ATE4" s="50">
        <v>22464</v>
      </c>
      <c r="ATF4" s="50">
        <f t="shared" ref="ATF4:ATF15" si="49">SUM(ASZ4:ATE4)</f>
        <v>70267.260000000009</v>
      </c>
      <c r="ATG4" s="78">
        <f>ASY4+ATF4</f>
        <v>693910.28</v>
      </c>
      <c r="ATH4" s="50"/>
      <c r="ATI4" s="26"/>
      <c r="ATJ4" s="50"/>
      <c r="ATK4" s="50">
        <v>36398.160000000003</v>
      </c>
      <c r="ATL4" s="50"/>
      <c r="ATM4" s="50">
        <v>14403.97</v>
      </c>
      <c r="ATN4" s="50">
        <f t="shared" ref="ATN4:ATN15" si="50">SUM(ATH4:ATM4)</f>
        <v>50802.130000000005</v>
      </c>
      <c r="ATO4" s="78">
        <f>ATG4+ATN4</f>
        <v>744712.41</v>
      </c>
      <c r="ATP4" s="50"/>
      <c r="ATQ4" s="26"/>
      <c r="ATR4" s="50"/>
      <c r="ATS4" s="50">
        <v>49639.74</v>
      </c>
      <c r="ATT4" s="50"/>
      <c r="ATU4" s="50">
        <v>24830.93</v>
      </c>
      <c r="ATV4" s="50">
        <f t="shared" ref="ATV4:ATV15" si="51">SUM(ATP4:ATU4)</f>
        <v>74470.67</v>
      </c>
      <c r="ATW4" s="78">
        <f>ATO4+ATV4</f>
        <v>819183.08000000007</v>
      </c>
      <c r="ATX4" s="50"/>
      <c r="ATY4" s="26"/>
      <c r="ATZ4" s="50"/>
      <c r="AUA4" s="50">
        <v>208966.09</v>
      </c>
      <c r="AUB4" s="50"/>
      <c r="AUC4" s="50">
        <v>22100.799999999999</v>
      </c>
      <c r="AUD4" s="50">
        <f t="shared" ref="AUD4:AUD15" si="52">SUM(ATX4:AUC4)</f>
        <v>231066.88999999998</v>
      </c>
      <c r="AUE4" s="78">
        <f>ATW4+AUD4</f>
        <v>1050249.97</v>
      </c>
      <c r="AUF4" s="50"/>
      <c r="AUG4" s="26"/>
      <c r="AUH4" s="50"/>
      <c r="AUI4" s="50">
        <v>23086.51</v>
      </c>
      <c r="AUJ4" s="50"/>
      <c r="AUK4" s="50">
        <v>11504.35</v>
      </c>
      <c r="AUL4" s="50">
        <f t="shared" ref="AUL4:AUL15" si="53">SUM(AUF4:AUK4)</f>
        <v>34590.86</v>
      </c>
      <c r="AUM4" s="78">
        <f>AUE4+AUL4</f>
        <v>1084840.83</v>
      </c>
      <c r="AUN4" s="50"/>
      <c r="AUO4" s="26"/>
      <c r="AUP4" s="50"/>
      <c r="AUQ4" s="50">
        <v>92391.54</v>
      </c>
      <c r="AUR4" s="50">
        <v>90000</v>
      </c>
      <c r="AUS4" s="50">
        <v>34744.42</v>
      </c>
      <c r="AUT4" s="50">
        <f t="shared" ref="AUT4:AUT15" si="54">SUM(AUN4:AUS4)</f>
        <v>217135.95999999996</v>
      </c>
      <c r="AUU4" s="78">
        <f>AUM4+AUT4</f>
        <v>1301976.79</v>
      </c>
      <c r="AUV4" s="50"/>
      <c r="AUW4" s="26"/>
      <c r="AUX4" s="50"/>
      <c r="AUY4" s="50">
        <v>23079.86</v>
      </c>
      <c r="AUZ4" s="50"/>
      <c r="AVA4" s="50">
        <v>13801.72</v>
      </c>
      <c r="AVB4" s="50">
        <f t="shared" ref="AVB4:AVB15" si="55">SUM(AUV4:AVA4)</f>
        <v>36881.58</v>
      </c>
      <c r="AVC4" s="78">
        <f>AUU4+AVB4</f>
        <v>1338858.3700000001</v>
      </c>
      <c r="AVD4" s="50"/>
      <c r="AVE4" s="26"/>
      <c r="AVF4" s="50"/>
      <c r="AVG4" s="50">
        <v>17231.560000000001</v>
      </c>
      <c r="AVH4" s="50">
        <v>270000</v>
      </c>
      <c r="AVI4" s="50">
        <v>13824.35</v>
      </c>
      <c r="AVJ4" s="50">
        <f t="shared" ref="AVJ4:AVJ15" si="56">SUM(AVD4:AVI4)</f>
        <v>301055.90999999997</v>
      </c>
      <c r="AVK4" s="78">
        <f>AVC4+AVJ4</f>
        <v>1639914.28</v>
      </c>
      <c r="AVL4" s="50"/>
      <c r="AVM4" s="26"/>
      <c r="AVN4" s="50"/>
      <c r="AVO4" s="50">
        <v>54391.96</v>
      </c>
      <c r="AVP4" s="50"/>
      <c r="AVQ4" s="50">
        <v>14620.59</v>
      </c>
      <c r="AVR4" s="50">
        <f t="shared" ref="AVR4:AVR15" si="57">SUM(AVL4:AVQ4)</f>
        <v>69012.55</v>
      </c>
      <c r="AVS4" s="78">
        <f>AVK4+AVR4</f>
        <v>1708926.83</v>
      </c>
      <c r="AVT4" s="50"/>
      <c r="AVU4" s="26"/>
      <c r="AVV4" s="50"/>
      <c r="AVW4" s="50">
        <v>139265.29</v>
      </c>
      <c r="AVX4" s="50">
        <v>1091310</v>
      </c>
      <c r="AVY4" s="50">
        <v>3408.38</v>
      </c>
      <c r="AVZ4" s="50">
        <f t="shared" ref="AVZ4:AVZ15" si="58">SUM(AVT4:AVY4)</f>
        <v>1233983.67</v>
      </c>
      <c r="AWA4" s="78">
        <f>AVS4+AVZ4</f>
        <v>2942910.5</v>
      </c>
      <c r="AWB4" s="50"/>
      <c r="AWC4" s="26"/>
      <c r="AWD4" s="50"/>
      <c r="AWE4" s="50">
        <v>128523.95</v>
      </c>
      <c r="AWF4" s="50">
        <v>100000</v>
      </c>
      <c r="AWG4" s="50">
        <v>18142.2</v>
      </c>
      <c r="AWH4" s="50">
        <f t="shared" ref="AWH4:AWH15" si="59">SUM(AWB4:AWG4)</f>
        <v>246666.15000000002</v>
      </c>
      <c r="AWI4" s="78">
        <f>AWA4+AWH4</f>
        <v>3189576.65</v>
      </c>
      <c r="AWJ4" s="50"/>
      <c r="AWK4" s="26"/>
      <c r="AWL4" s="50"/>
      <c r="AWM4" s="50">
        <v>13230.31</v>
      </c>
      <c r="AWN4" s="50">
        <v>44000</v>
      </c>
      <c r="AWO4" s="50">
        <v>16599.349999999999</v>
      </c>
      <c r="AWP4" s="50">
        <f t="shared" ref="AWP4:AWP15" si="60">SUM(AWJ4:AWO4)</f>
        <v>73829.66</v>
      </c>
      <c r="AWQ4" s="78">
        <f>AWI4+AWP4</f>
        <v>3263406.31</v>
      </c>
      <c r="AWR4" s="50"/>
      <c r="AWS4" s="26"/>
      <c r="AWT4" s="50"/>
      <c r="AWU4" s="50">
        <v>302554.28000000003</v>
      </c>
      <c r="AWV4" s="50"/>
      <c r="AWW4" s="50">
        <v>13540.18</v>
      </c>
      <c r="AWX4" s="50">
        <f t="shared" ref="AWX4:AWX15" si="61">SUM(AWR4:AWW4)</f>
        <v>316094.46000000002</v>
      </c>
      <c r="AWY4" s="78">
        <f>AWQ4+AWX4</f>
        <v>3579500.77</v>
      </c>
      <c r="AWZ4" s="50"/>
      <c r="AXA4" s="26"/>
      <c r="AXB4" s="50"/>
      <c r="AXC4" s="50">
        <v>25357.53</v>
      </c>
      <c r="AXD4" s="50"/>
      <c r="AXE4" s="50">
        <v>11110.7</v>
      </c>
      <c r="AXF4" s="50">
        <f t="shared" ref="AXF4:AXF15" si="62">SUM(AWZ4:AXE4)</f>
        <v>36468.229999999996</v>
      </c>
      <c r="AXG4" s="78">
        <f>AWY4+AXF4</f>
        <v>3615969</v>
      </c>
      <c r="AXH4" s="50"/>
      <c r="AXI4" s="26"/>
      <c r="AXJ4" s="50"/>
      <c r="AXK4" s="50">
        <v>154539.51</v>
      </c>
      <c r="AXL4" s="50"/>
      <c r="AXM4" s="50">
        <v>23943.88</v>
      </c>
      <c r="AXN4" s="50">
        <f t="shared" ref="AXN4:AXN15" si="63">SUM(AXH4:AXM4)</f>
        <v>178483.39</v>
      </c>
      <c r="AXO4" s="78">
        <f>AXG4+AXN4</f>
        <v>3794452.39</v>
      </c>
      <c r="AXP4" s="50"/>
      <c r="AXQ4" s="26"/>
      <c r="AXR4" s="50"/>
      <c r="AXS4" s="50">
        <v>58895.86</v>
      </c>
      <c r="AXT4" s="50"/>
      <c r="AXU4" s="50">
        <v>18781.13</v>
      </c>
      <c r="AXV4" s="50">
        <f t="shared" ref="AXV4:AXV15" si="64">SUM(AXP4:AXU4)</f>
        <v>77676.990000000005</v>
      </c>
      <c r="AXW4" s="78">
        <f>AXO4+AXV4</f>
        <v>3872129.3800000004</v>
      </c>
      <c r="AXX4" s="50"/>
      <c r="AXY4" s="26"/>
      <c r="AXZ4" s="50"/>
      <c r="AYA4" s="50">
        <v>8721.14</v>
      </c>
      <c r="AYB4" s="50"/>
      <c r="AYC4" s="50">
        <v>20556.09</v>
      </c>
      <c r="AYD4" s="50">
        <f t="shared" ref="AYD4:AYD15" si="65">SUM(AXX4:AYC4)</f>
        <v>29277.23</v>
      </c>
      <c r="AYE4" s="78">
        <f>AYD4</f>
        <v>29277.23</v>
      </c>
      <c r="AYF4" s="50"/>
      <c r="AYG4" s="26"/>
      <c r="AYH4" s="50"/>
      <c r="AYI4" s="50">
        <v>28216.52</v>
      </c>
      <c r="AYJ4" s="50"/>
      <c r="AYK4" s="50">
        <v>3643.85</v>
      </c>
      <c r="AYL4" s="50">
        <f t="shared" ref="AYL4:AYL15" si="66">SUM(AYF4:AYK4)</f>
        <v>31860.37</v>
      </c>
      <c r="AYM4" s="78">
        <f>AYE4+AYL4</f>
        <v>61137.599999999999</v>
      </c>
      <c r="AYN4" s="50"/>
      <c r="AYO4" s="26"/>
      <c r="AYP4" s="50"/>
      <c r="AYQ4" s="50">
        <v>41872.11</v>
      </c>
      <c r="AYR4" s="50"/>
      <c r="AYS4" s="50">
        <v>16708.39</v>
      </c>
      <c r="AYT4" s="50">
        <f t="shared" ref="AYT4:AYT15" si="67">SUM(AYN4:AYS4)</f>
        <v>58580.5</v>
      </c>
      <c r="AYU4" s="78">
        <f>AYM4+AYT4</f>
        <v>119718.1</v>
      </c>
      <c r="AYV4" s="50"/>
      <c r="AYW4" s="26"/>
      <c r="AYX4" s="50"/>
      <c r="AYY4" s="50">
        <v>44369.74</v>
      </c>
      <c r="AYZ4" s="50">
        <v>50000</v>
      </c>
      <c r="AZA4" s="50">
        <v>27993.33</v>
      </c>
      <c r="AZB4" s="50">
        <f t="shared" ref="AZB4:AZB15" si="68">SUM(AYV4:AZA4)</f>
        <v>122363.06999999999</v>
      </c>
      <c r="AZC4" s="78">
        <f>AYU4+AZB4</f>
        <v>242081.16999999998</v>
      </c>
      <c r="AZD4" s="50"/>
      <c r="AZE4" s="26"/>
      <c r="AZF4" s="50"/>
      <c r="AZG4" s="50">
        <v>433915.9</v>
      </c>
      <c r="AZH4" s="50">
        <v>150000</v>
      </c>
      <c r="AZI4" s="50">
        <v>6837.43</v>
      </c>
      <c r="AZJ4" s="50">
        <f t="shared" ref="AZJ4:AZJ15" si="69">SUM(AZD4:AZI4)</f>
        <v>590753.33000000007</v>
      </c>
      <c r="AZK4" s="78">
        <f>AZC4+AZJ4</f>
        <v>832834.5</v>
      </c>
      <c r="AZL4" s="50"/>
      <c r="AZM4" s="26"/>
      <c r="AZN4" s="50"/>
      <c r="AZO4" s="50">
        <v>120337.77</v>
      </c>
      <c r="AZP4" s="50">
        <v>290000</v>
      </c>
      <c r="AZQ4" s="50">
        <v>15256.77</v>
      </c>
      <c r="AZR4" s="50">
        <f t="shared" ref="AZR4:AZR15" si="70">SUM(AZL4:AZQ4)</f>
        <v>425594.54000000004</v>
      </c>
      <c r="AZS4" s="78">
        <f>AZK4+AZR4</f>
        <v>1258429.04</v>
      </c>
      <c r="AZT4" s="50"/>
      <c r="AZU4" s="26"/>
      <c r="AZV4" s="50">
        <v>114478.42</v>
      </c>
      <c r="AZW4" s="50">
        <v>23346.29</v>
      </c>
      <c r="AZX4" s="50"/>
      <c r="AZY4" s="50">
        <v>27077.96</v>
      </c>
      <c r="AZZ4" s="50">
        <f t="shared" ref="AZZ4:AZZ15" si="71">SUM(AZT4:AZY4)</f>
        <v>164902.66999999998</v>
      </c>
      <c r="BAA4" s="78">
        <f>AZS4+AZZ4</f>
        <v>1423331.71</v>
      </c>
      <c r="BAB4" s="50"/>
      <c r="BAC4" s="26"/>
      <c r="BAD4" s="50"/>
      <c r="BAE4" s="50">
        <v>22044.94</v>
      </c>
      <c r="BAF4" s="50">
        <v>1642250</v>
      </c>
      <c r="BAG4" s="50">
        <v>11639.31</v>
      </c>
      <c r="BAH4" s="50">
        <f t="shared" ref="BAH4:BAH15" si="72">SUM(BAB4:BAG4)</f>
        <v>1675934.25</v>
      </c>
      <c r="BAI4" s="78">
        <f>BAA4+BAH4</f>
        <v>3099265.96</v>
      </c>
      <c r="BAJ4" s="50"/>
      <c r="BAK4" s="26"/>
      <c r="BAL4" s="50"/>
      <c r="BAM4" s="50">
        <v>60733.3</v>
      </c>
      <c r="BAN4" s="50">
        <f>130000+100000</f>
        <v>230000</v>
      </c>
      <c r="BAO4" s="50">
        <v>16149.58</v>
      </c>
      <c r="BAP4" s="50">
        <f t="shared" ref="BAP4:BAP15" si="73">SUM(BAJ4:BAO4)</f>
        <v>306882.88</v>
      </c>
      <c r="BAQ4" s="78">
        <f>BAI4+BAP4</f>
        <v>3406148.84</v>
      </c>
      <c r="BAR4" s="50"/>
      <c r="BAS4" s="26"/>
      <c r="BAT4" s="50"/>
      <c r="BAU4" s="50">
        <v>2237137.86</v>
      </c>
      <c r="BAV4" s="50"/>
      <c r="BAW4" s="50">
        <v>14513.72</v>
      </c>
      <c r="BAX4" s="50">
        <f t="shared" ref="BAX4:BAX15" si="74">SUM(BAR4:BAW4)</f>
        <v>2251651.58</v>
      </c>
      <c r="BAY4" s="78">
        <f>BAQ4+BAX4</f>
        <v>5657800.4199999999</v>
      </c>
      <c r="BAZ4" s="50"/>
      <c r="BBA4" s="26"/>
      <c r="BBB4" s="50"/>
      <c r="BBC4" s="50">
        <v>325012.31</v>
      </c>
      <c r="BBD4" s="50"/>
      <c r="BBE4" s="50">
        <v>29285.13</v>
      </c>
      <c r="BBF4" s="50">
        <f t="shared" ref="BBF4:BBF15" si="75">SUM(BAZ4:BBE4)</f>
        <v>354297.44</v>
      </c>
      <c r="BBG4" s="78">
        <f>BAY4+BBF4</f>
        <v>6012097.8600000003</v>
      </c>
      <c r="BBH4" s="50"/>
      <c r="BBI4" s="26"/>
      <c r="BBJ4" s="50"/>
      <c r="BBK4" s="50">
        <v>125501.25</v>
      </c>
      <c r="BBL4" s="50">
        <v>285000</v>
      </c>
      <c r="BBM4" s="50">
        <v>45108.76</v>
      </c>
      <c r="BBN4" s="50">
        <f t="shared" ref="BBN4:BBN15" si="76">SUM(BBH4:BBM4)</f>
        <v>455610.01</v>
      </c>
      <c r="BBO4" s="78">
        <f>BBG4+BBN4</f>
        <v>6467707.8700000001</v>
      </c>
      <c r="BBP4" s="50"/>
      <c r="BBQ4" s="26"/>
      <c r="BBR4" s="50"/>
      <c r="BBS4" s="50">
        <v>46685.36</v>
      </c>
      <c r="BBT4" s="50"/>
      <c r="BBU4" s="50">
        <v>6484.06</v>
      </c>
      <c r="BBV4" s="50">
        <f t="shared" ref="BBV4:BBV15" si="77">SUM(BBP4:BBU4)</f>
        <v>53169.42</v>
      </c>
      <c r="BBW4" s="78">
        <f>BBO4+BBV4</f>
        <v>6520877.29</v>
      </c>
      <c r="BBX4" s="50"/>
      <c r="BBY4" s="26"/>
      <c r="BBZ4" s="50"/>
      <c r="BCA4" s="50">
        <v>69576.600000000006</v>
      </c>
      <c r="BCB4" s="50"/>
      <c r="BCC4" s="50">
        <v>31871.32</v>
      </c>
      <c r="BCD4" s="50">
        <f t="shared" ref="BCD4:BCD15" si="78">SUM(BBX4:BCC4)</f>
        <v>101447.92000000001</v>
      </c>
      <c r="BCE4" s="78">
        <f>BBW4+BCD4</f>
        <v>6622325.21</v>
      </c>
      <c r="BCF4" s="50"/>
      <c r="BCG4" s="26"/>
      <c r="BCH4" s="50"/>
      <c r="BCI4" s="50">
        <v>79141.31</v>
      </c>
      <c r="BCJ4" s="50">
        <f>75000+13000</f>
        <v>88000</v>
      </c>
      <c r="BCK4" s="50">
        <v>13691.01</v>
      </c>
      <c r="BCL4" s="50">
        <f t="shared" ref="BCL4:BCL15" si="79">SUM(BCF4:BCK4)</f>
        <v>180832.32</v>
      </c>
      <c r="BCM4" s="78">
        <f>BCE4+BCL4</f>
        <v>6803157.5300000003</v>
      </c>
      <c r="BCN4" s="50"/>
      <c r="BCO4" s="26"/>
      <c r="BCP4" s="50"/>
      <c r="BCQ4" s="50">
        <v>16660.080000000002</v>
      </c>
      <c r="BCR4" s="50">
        <f>1641250+70000</f>
        <v>1711250</v>
      </c>
      <c r="BCS4" s="50">
        <v>19297.75</v>
      </c>
      <c r="BCT4" s="50">
        <f t="shared" ref="BCT4:BCT15" si="80">SUM(BCN4:BCS4)</f>
        <v>1747207.83</v>
      </c>
      <c r="BCU4" s="78">
        <f>BCM4+BCT4</f>
        <v>8550365.3599999994</v>
      </c>
      <c r="BCV4" s="50"/>
      <c r="BCW4" s="26"/>
      <c r="BCX4" s="50"/>
      <c r="BCY4" s="50">
        <v>48736.07</v>
      </c>
      <c r="BCZ4" s="50"/>
      <c r="BDA4" s="50">
        <v>22404.42</v>
      </c>
      <c r="BDB4" s="50">
        <f t="shared" ref="BDB4:BDB15" si="81">SUM(BCV4:BDA4)</f>
        <v>71140.489999999991</v>
      </c>
      <c r="BDC4" s="78">
        <f>BCU4+BDB4</f>
        <v>8621505.8499999996</v>
      </c>
      <c r="BDD4" s="50"/>
      <c r="BDE4" s="26"/>
      <c r="BDF4" s="50"/>
      <c r="BDG4" s="50">
        <v>27238.34</v>
      </c>
      <c r="BDH4" s="50"/>
      <c r="BDI4" s="50">
        <v>10401.27</v>
      </c>
      <c r="BDJ4" s="50">
        <f t="shared" ref="BDJ4:BDJ15" si="82">SUM(BDD4:BDI4)</f>
        <v>37639.61</v>
      </c>
      <c r="BDK4" s="78">
        <f>BDC4+BDJ4</f>
        <v>8659145.459999999</v>
      </c>
      <c r="BDL4" s="50"/>
      <c r="BDM4" s="26"/>
      <c r="BDN4" s="50"/>
      <c r="BDO4" s="50">
        <v>81555.28</v>
      </c>
      <c r="BDP4" s="50">
        <v>263000</v>
      </c>
      <c r="BDQ4" s="50">
        <v>31137.46</v>
      </c>
      <c r="BDR4" s="50">
        <f t="shared" ref="BDR4:BDR15" si="83">SUM(BDL4:BDQ4)</f>
        <v>375692.74000000005</v>
      </c>
      <c r="BDS4" s="78">
        <f>BDK4+BDR4</f>
        <v>9034838.1999999993</v>
      </c>
      <c r="BDT4" s="50"/>
      <c r="BDU4" s="26"/>
      <c r="BDV4" s="50"/>
      <c r="BDW4" s="50">
        <v>30102.71</v>
      </c>
      <c r="BDX4" s="50"/>
      <c r="BDY4" s="50">
        <v>11267.99</v>
      </c>
      <c r="BDZ4" s="50">
        <f t="shared" ref="BDZ4:BDZ15" si="84">SUM(BDT4:BDY4)</f>
        <v>41370.699999999997</v>
      </c>
      <c r="BEA4" s="78">
        <f>BDS4+BDZ4</f>
        <v>9076208.8999999985</v>
      </c>
      <c r="BEB4" s="50"/>
      <c r="BEC4" s="26"/>
      <c r="BED4" s="50"/>
      <c r="BEE4" s="50">
        <v>178597.31</v>
      </c>
      <c r="BEF4" s="50"/>
      <c r="BEG4" s="50">
        <v>5732.77</v>
      </c>
      <c r="BEH4" s="50">
        <f t="shared" ref="BEH4:BEH15" si="85">SUM(BEB4:BEG4)</f>
        <v>184330.08</v>
      </c>
      <c r="BEI4" s="78">
        <f>BEA4+BEH4</f>
        <v>9260538.9799999986</v>
      </c>
      <c r="BEJ4" s="50"/>
      <c r="BEK4" s="26"/>
      <c r="BEL4" s="50"/>
      <c r="BEM4" s="50">
        <v>72235.02</v>
      </c>
      <c r="BEN4" s="50"/>
      <c r="BEO4" s="50">
        <v>33088.61</v>
      </c>
      <c r="BEP4" s="50">
        <f t="shared" ref="BEP4:BEP15" si="86">SUM(BEJ4:BEO4)</f>
        <v>105323.63</v>
      </c>
      <c r="BEQ4" s="78">
        <f>BEP4</f>
        <v>105323.63</v>
      </c>
      <c r="BER4" s="50"/>
      <c r="BES4" s="26"/>
      <c r="BET4" s="50"/>
      <c r="BEU4" s="50">
        <v>23940.73</v>
      </c>
      <c r="BEV4" s="50"/>
      <c r="BEW4" s="50">
        <v>11037.36</v>
      </c>
      <c r="BEX4" s="50">
        <f t="shared" ref="BEX4:BEX15" si="87">SUM(BER4:BEW4)</f>
        <v>34978.089999999997</v>
      </c>
      <c r="BEY4" s="78">
        <f>BEQ4+BEX4</f>
        <v>140301.72</v>
      </c>
      <c r="BEZ4" s="50"/>
      <c r="BFA4" s="26"/>
      <c r="BFB4" s="50"/>
      <c r="BFC4" s="50">
        <v>6741.66</v>
      </c>
      <c r="BFD4" s="50"/>
      <c r="BFE4" s="50">
        <v>9518.11</v>
      </c>
      <c r="BFF4" s="50">
        <f t="shared" ref="BFF4:BFF15" si="88">SUM(BEZ4:BFE4)</f>
        <v>16259.77</v>
      </c>
      <c r="BFG4" s="78">
        <f>BEY4+BFF4</f>
        <v>156561.49</v>
      </c>
      <c r="BFH4" s="50"/>
      <c r="BFI4" s="26"/>
      <c r="BFJ4" s="50"/>
      <c r="BFK4" s="50">
        <v>20500.580000000002</v>
      </c>
      <c r="BFL4" s="50"/>
      <c r="BFM4" s="50">
        <v>24556.84</v>
      </c>
      <c r="BFN4" s="50">
        <f t="shared" ref="BFN4:BFN15" si="89">SUM(BFH4:BFM4)</f>
        <v>45057.42</v>
      </c>
      <c r="BFO4" s="78">
        <f>BFG4+BFN4</f>
        <v>201618.90999999997</v>
      </c>
      <c r="BFP4" s="50"/>
      <c r="BFQ4" s="26"/>
      <c r="BFR4" s="50"/>
      <c r="BFS4" s="50">
        <v>28126.06</v>
      </c>
      <c r="BFT4" s="50">
        <v>277000</v>
      </c>
      <c r="BFU4" s="50">
        <v>7005.25</v>
      </c>
      <c r="BFV4" s="50">
        <f t="shared" ref="BFV4:BFV15" si="90">SUM(BFP4:BFU4)</f>
        <v>312131.31</v>
      </c>
      <c r="BFW4" s="78">
        <f>BFO4+BFV4</f>
        <v>513750.22</v>
      </c>
      <c r="BFX4" s="50"/>
      <c r="BFY4" s="26"/>
      <c r="BFZ4" s="50"/>
      <c r="BGA4" s="50">
        <v>32950.39</v>
      </c>
      <c r="BGB4" s="50">
        <v>60000</v>
      </c>
      <c r="BGC4" s="50">
        <v>2191.9699999999998</v>
      </c>
      <c r="BGD4" s="50">
        <f t="shared" ref="BGD4:BGD15" si="91">SUM(BFX4:BGC4)</f>
        <v>95142.36</v>
      </c>
      <c r="BGE4" s="78">
        <f>BFW4+BGD4</f>
        <v>608892.57999999996</v>
      </c>
      <c r="BGF4" s="50"/>
      <c r="BGG4" s="26"/>
      <c r="BGH4" s="50"/>
      <c r="BGI4" s="50">
        <v>27061.95</v>
      </c>
      <c r="BGJ4" s="50"/>
      <c r="BGK4" s="50">
        <v>14735.04</v>
      </c>
      <c r="BGL4" s="50">
        <f t="shared" ref="BGL4:BGL15" si="92">SUM(BGF4:BGK4)</f>
        <v>41796.990000000005</v>
      </c>
      <c r="BGM4" s="78">
        <f>BGE4+BGL4</f>
        <v>650689.56999999995</v>
      </c>
      <c r="BGN4" s="50"/>
      <c r="BGO4" s="26"/>
      <c r="BGP4" s="50"/>
      <c r="BGQ4" s="50">
        <v>67675.740000000005</v>
      </c>
      <c r="BGR4" s="50"/>
      <c r="BGS4" s="50">
        <v>22139.1</v>
      </c>
      <c r="BGT4" s="50">
        <f t="shared" ref="BGT4:BGT15" si="93">SUM(BGN4:BGS4)</f>
        <v>89814.84</v>
      </c>
      <c r="BGU4" s="78">
        <f>BGM4+BGT4</f>
        <v>740504.40999999992</v>
      </c>
      <c r="BGV4" s="50"/>
      <c r="BGW4" s="26"/>
      <c r="BGX4" s="50"/>
      <c r="BGY4" s="50">
        <v>141418.32</v>
      </c>
      <c r="BGZ4" s="50">
        <v>220000</v>
      </c>
      <c r="BHA4" s="50">
        <v>12759</v>
      </c>
      <c r="BHB4" s="50">
        <f t="shared" ref="BHB4:BHB15" si="94">SUM(BGV4:BHA4)</f>
        <v>374177.32</v>
      </c>
      <c r="BHC4" s="78">
        <f>BGU4+BHB4</f>
        <v>1114681.73</v>
      </c>
      <c r="BHD4" s="50"/>
      <c r="BHE4" s="26"/>
      <c r="BHF4" s="50"/>
      <c r="BHG4" s="50">
        <v>178326.42</v>
      </c>
      <c r="BHH4" s="50"/>
      <c r="BHI4" s="50">
        <v>12980.18</v>
      </c>
      <c r="BHJ4" s="50">
        <f t="shared" ref="BHJ4:BHJ15" si="95">SUM(BHD4:BHI4)</f>
        <v>191306.6</v>
      </c>
      <c r="BHK4" s="78">
        <f>BHC4+BHJ4</f>
        <v>1305988.33</v>
      </c>
      <c r="BHL4" s="50"/>
      <c r="BHM4" s="26"/>
      <c r="BHN4" s="50"/>
      <c r="BHO4" s="50">
        <v>50321.21</v>
      </c>
      <c r="BHP4" s="50"/>
      <c r="BHQ4" s="50">
        <v>15707.31</v>
      </c>
      <c r="BHR4" s="50">
        <f t="shared" ref="BHR4:BHR15" si="96">SUM(BHL4:BHQ4)</f>
        <v>66028.52</v>
      </c>
      <c r="BHS4" s="78">
        <f>BHK4+BHR4</f>
        <v>1372016.85</v>
      </c>
      <c r="BHT4" s="50"/>
      <c r="BHU4" s="26"/>
      <c r="BHV4" s="50"/>
      <c r="BHW4" s="50">
        <v>168926.77</v>
      </c>
      <c r="BHX4" s="50"/>
      <c r="BHY4" s="50">
        <v>43196.52</v>
      </c>
      <c r="BHZ4" s="50">
        <f t="shared" ref="BHZ4:BHZ15" si="97">SUM(BHT4:BHY4)</f>
        <v>212123.28999999998</v>
      </c>
      <c r="BIA4" s="78">
        <f>BHS4+BHZ4</f>
        <v>1584140.1400000001</v>
      </c>
      <c r="BIB4" s="50"/>
      <c r="BIC4" s="26"/>
      <c r="BID4" s="50"/>
      <c r="BIE4" s="50">
        <v>372669.42</v>
      </c>
      <c r="BIF4" s="50">
        <f>2959250+347000</f>
        <v>3306250</v>
      </c>
      <c r="BIG4" s="50">
        <v>10109.370000000001</v>
      </c>
      <c r="BIH4" s="50">
        <f t="shared" ref="BIH4:BIH15" si="98">SUM(BIB4:BIG4)</f>
        <v>3689028.79</v>
      </c>
      <c r="BII4" s="78">
        <f>BIA4+BIH4</f>
        <v>5273168.93</v>
      </c>
      <c r="BIJ4" s="50"/>
      <c r="BIK4" s="26"/>
      <c r="BIL4" s="50"/>
      <c r="BIM4" s="50">
        <v>17913.57</v>
      </c>
      <c r="BIN4" s="50"/>
      <c r="BIO4" s="50">
        <v>26025.03</v>
      </c>
      <c r="BIP4" s="50">
        <f t="shared" ref="BIP4:BIP15" si="99">SUM(BIJ4:BIO4)</f>
        <v>43938.6</v>
      </c>
      <c r="BIQ4" s="78">
        <f>BII4+BIP4</f>
        <v>5317107.5299999993</v>
      </c>
      <c r="BIR4" s="50"/>
      <c r="BIS4" s="26"/>
      <c r="BIT4" s="50"/>
      <c r="BIU4" s="50">
        <v>21182.799999999999</v>
      </c>
      <c r="BIV4" s="50"/>
      <c r="BIW4" s="50">
        <v>14887.99</v>
      </c>
      <c r="BIX4" s="50">
        <f t="shared" ref="BIX4:BIX15" si="100">SUM(BIR4:BIW4)</f>
        <v>36070.79</v>
      </c>
      <c r="BIY4" s="78">
        <f>BIQ4+BIX4</f>
        <v>5353178.3199999994</v>
      </c>
      <c r="BIZ4" s="50"/>
      <c r="BJA4" s="26"/>
      <c r="BJB4" s="50"/>
      <c r="BJC4" s="50">
        <v>138049.82999999999</v>
      </c>
      <c r="BJD4" s="50"/>
      <c r="BJE4" s="50">
        <v>7798.42</v>
      </c>
      <c r="BJF4" s="50">
        <f t="shared" ref="BJF4:BJF15" si="101">SUM(BIZ4:BJE4)</f>
        <v>145848.25</v>
      </c>
      <c r="BJG4" s="78">
        <f>BIY4+BJF4</f>
        <v>5499026.5699999994</v>
      </c>
      <c r="BJH4" s="50"/>
      <c r="BJI4" s="26"/>
      <c r="BJJ4" s="50"/>
      <c r="BJK4" s="50">
        <v>58467.65</v>
      </c>
      <c r="BJL4" s="50"/>
      <c r="BJM4" s="50">
        <v>27325.61</v>
      </c>
      <c r="BJN4" s="50">
        <f t="shared" ref="BJN4:BJN15" si="102">SUM(BJH4:BJM4)</f>
        <v>85793.260000000009</v>
      </c>
      <c r="BJO4" s="78">
        <f>BJG4+BJN4</f>
        <v>5584819.8299999991</v>
      </c>
      <c r="BJP4" s="50"/>
      <c r="BJQ4" s="26"/>
      <c r="BJR4" s="50"/>
      <c r="BJS4" s="50">
        <v>118304.55</v>
      </c>
      <c r="BJT4" s="50"/>
      <c r="BJU4" s="50">
        <v>21831.13</v>
      </c>
      <c r="BJV4" s="50">
        <f t="shared" ref="BJV4:BJV15" si="103">SUM(BJP4:BJU4)</f>
        <v>140135.67999999999</v>
      </c>
      <c r="BJW4" s="78">
        <f>BJO4+BJV4</f>
        <v>5724955.5099999988</v>
      </c>
      <c r="BJX4" s="50"/>
      <c r="BJY4" s="26"/>
      <c r="BJZ4" s="50"/>
      <c r="BKA4" s="50">
        <v>607274.5</v>
      </c>
      <c r="BKB4" s="50">
        <v>315000</v>
      </c>
      <c r="BKC4" s="50">
        <v>12589.54</v>
      </c>
      <c r="BKD4" s="50">
        <f t="shared" ref="BKD4:BKD15" si="104">SUM(BJX4:BKC4)</f>
        <v>934864.04</v>
      </c>
      <c r="BKE4" s="78">
        <f>BJW4+BKD4</f>
        <v>6659819.5499999989</v>
      </c>
      <c r="BKF4" s="50"/>
      <c r="BKG4" s="26"/>
      <c r="BKH4" s="50"/>
      <c r="BKI4" s="50">
        <v>13017.49</v>
      </c>
      <c r="BKJ4" s="50"/>
      <c r="BKK4" s="50">
        <v>30531.47</v>
      </c>
      <c r="BKL4" s="50">
        <f t="shared" ref="BKL4:BKL15" si="105">SUM(BKF4:BKK4)</f>
        <v>43548.959999999999</v>
      </c>
      <c r="BKM4" s="78">
        <f>BKE4+BKL4</f>
        <v>6703368.5099999988</v>
      </c>
      <c r="BKN4" s="50"/>
      <c r="BKO4" s="26"/>
      <c r="BKP4" s="50"/>
      <c r="BKQ4" s="50">
        <v>329420.25</v>
      </c>
      <c r="BKR4" s="50"/>
      <c r="BKS4" s="50">
        <v>18327.77</v>
      </c>
      <c r="BKT4" s="50">
        <f t="shared" ref="BKT4:BKT15" si="106">SUM(BKN4:BKS4)</f>
        <v>347748.02</v>
      </c>
      <c r="BKU4" s="78">
        <f>BKM4+BKT4</f>
        <v>7051116.5299999993</v>
      </c>
      <c r="BKV4" s="50"/>
      <c r="BKW4" s="26"/>
      <c r="BKX4" s="50"/>
      <c r="BKY4" s="50">
        <v>20471.89</v>
      </c>
      <c r="BKZ4" s="50"/>
      <c r="BLA4" s="50">
        <v>22069.39</v>
      </c>
      <c r="BLB4" s="50">
        <f>SUM(BKV4:BLA4)</f>
        <v>42541.279999999999</v>
      </c>
      <c r="BLC4" s="78">
        <f>BLB4</f>
        <v>42541.279999999999</v>
      </c>
      <c r="BLD4" s="50"/>
      <c r="BLE4" s="26"/>
      <c r="BLF4" s="50"/>
      <c r="BLG4" s="50">
        <f>2300.88+19543.15</f>
        <v>21844.030000000002</v>
      </c>
      <c r="BLH4" s="50"/>
      <c r="BLI4" s="50">
        <v>34002.129999999997</v>
      </c>
      <c r="BLJ4" s="50">
        <f>SUM(BLD4:BLI4)</f>
        <v>55846.16</v>
      </c>
      <c r="BLK4" s="78">
        <f>+BLC4+BLJ4</f>
        <v>98387.44</v>
      </c>
      <c r="BLL4" s="50"/>
      <c r="BLM4" s="26"/>
      <c r="BLN4" s="50"/>
      <c r="BLO4" s="50">
        <v>23632.55</v>
      </c>
      <c r="BLP4" s="50"/>
      <c r="BLQ4" s="50">
        <v>16140.01</v>
      </c>
      <c r="BLR4" s="50">
        <f>SUM(BLL4:BLQ4)</f>
        <v>39772.559999999998</v>
      </c>
      <c r="BLS4" s="78">
        <f>+BLK4+BLR4</f>
        <v>138160</v>
      </c>
      <c r="BLT4" s="50"/>
      <c r="BLU4" s="26"/>
      <c r="BLV4" s="50"/>
      <c r="BLW4" s="50">
        <v>254402.98</v>
      </c>
      <c r="BLX4" s="50">
        <v>282000</v>
      </c>
      <c r="BLY4" s="50">
        <v>15169.89</v>
      </c>
      <c r="BLZ4" s="50">
        <f>SUM(BLT4:BLY4)</f>
        <v>551572.87</v>
      </c>
      <c r="BMA4" s="78">
        <f>+BLS4+BLZ4</f>
        <v>689732.87</v>
      </c>
      <c r="BMB4" s="50"/>
      <c r="BMC4" s="26"/>
      <c r="BMD4" s="50"/>
      <c r="BME4" s="50">
        <v>795478.5</v>
      </c>
      <c r="BMF4" s="50">
        <f>91000+10000</f>
        <v>101000</v>
      </c>
      <c r="BMG4" s="50">
        <v>27599.38</v>
      </c>
      <c r="BMH4" s="50">
        <f>SUM(BMB4:BMG4)</f>
        <v>924077.88</v>
      </c>
      <c r="BMI4" s="78">
        <f>+BMA4+BMH4</f>
        <v>1613810.75</v>
      </c>
      <c r="BMJ4" s="50"/>
      <c r="BMK4" s="26"/>
      <c r="BML4" s="50"/>
      <c r="BMM4" s="50">
        <v>24448.720000000001</v>
      </c>
      <c r="BMN4" s="50"/>
      <c r="BMO4" s="50">
        <v>9838.43</v>
      </c>
      <c r="BMP4" s="50">
        <f>SUM(BMJ4:BMO4)</f>
        <v>34287.15</v>
      </c>
      <c r="BMQ4" s="78">
        <f>+BMI4+BMP4</f>
        <v>1648097.9</v>
      </c>
      <c r="BMR4" s="50"/>
      <c r="BMS4" s="26"/>
      <c r="BMT4" s="50"/>
      <c r="BMU4" s="50">
        <v>68473.27</v>
      </c>
      <c r="BMV4" s="50"/>
      <c r="BMW4" s="50">
        <v>16021</v>
      </c>
      <c r="BMX4" s="50">
        <f>SUM(BMR4:BMW4)</f>
        <v>84494.27</v>
      </c>
      <c r="BMY4" s="78">
        <f>+BMQ4+BMX4</f>
        <v>1732592.17</v>
      </c>
      <c r="BMZ4" s="50"/>
      <c r="BNA4" s="26"/>
      <c r="BNB4" s="50"/>
      <c r="BNC4" s="50">
        <v>18279.05</v>
      </c>
      <c r="BND4" s="50"/>
      <c r="BNE4" s="50">
        <v>9377.61</v>
      </c>
      <c r="BNF4" s="50">
        <f>SUM(BMZ4:BNE4)</f>
        <v>27656.66</v>
      </c>
      <c r="BNG4" s="78">
        <f>+BMY4+BNF4</f>
        <v>1760248.8299999998</v>
      </c>
      <c r="BNH4" s="50"/>
      <c r="BNI4" s="26"/>
      <c r="BNJ4" s="50"/>
      <c r="BNK4" s="50">
        <v>624046.77</v>
      </c>
      <c r="BNL4" s="50">
        <v>931840</v>
      </c>
      <c r="BNM4" s="50">
        <v>38983.39</v>
      </c>
      <c r="BNN4" s="50">
        <f>SUM(BNH4:BNM4)</f>
        <v>1594870.16</v>
      </c>
      <c r="BNO4" s="78">
        <f>+BNG4+BNN4</f>
        <v>3355118.9899999998</v>
      </c>
      <c r="BNP4" s="50"/>
      <c r="BNQ4" s="26"/>
      <c r="BNR4" s="50"/>
      <c r="BNS4" s="50">
        <v>278534.45</v>
      </c>
      <c r="BNT4" s="50">
        <v>41000</v>
      </c>
      <c r="BNU4" s="50">
        <v>19150.5</v>
      </c>
      <c r="BNV4" s="50">
        <f>SUM(BNP4:BNU4)</f>
        <v>338684.95</v>
      </c>
      <c r="BNW4" s="78">
        <f>+BNO4+BNV4</f>
        <v>3693803.94</v>
      </c>
      <c r="BNX4" s="50"/>
      <c r="BNY4" s="26"/>
      <c r="BNZ4" s="50"/>
      <c r="BOA4" s="50">
        <v>358148.53</v>
      </c>
      <c r="BOB4" s="50"/>
      <c r="BOC4" s="50">
        <v>17495.07</v>
      </c>
      <c r="BOD4" s="50">
        <f>SUM(BNX4:BOC4)</f>
        <v>375643.60000000003</v>
      </c>
      <c r="BOE4" s="78">
        <f>+BNW4+BOD4</f>
        <v>4069447.54</v>
      </c>
      <c r="BOF4" s="50"/>
      <c r="BOG4" s="26"/>
      <c r="BOH4" s="50"/>
      <c r="BOI4" s="50">
        <v>713720.01</v>
      </c>
      <c r="BOJ4" s="50"/>
      <c r="BOK4" s="50">
        <v>22535.51</v>
      </c>
      <c r="BOL4" s="50">
        <f>SUM(BOF4:BOK4)</f>
        <v>736255.52</v>
      </c>
      <c r="BOM4" s="78">
        <f>+BOE4+BOL4</f>
        <v>4805703.0600000005</v>
      </c>
      <c r="BON4" s="50"/>
      <c r="BOO4" s="26"/>
      <c r="BOP4" s="50"/>
      <c r="BOQ4" s="50">
        <v>140761.78</v>
      </c>
      <c r="BOR4" s="50"/>
      <c r="BOS4" s="50">
        <v>22451.15</v>
      </c>
      <c r="BOT4" s="50">
        <f>SUM(BON4:BOS4)</f>
        <v>163212.93</v>
      </c>
      <c r="BOU4" s="78">
        <f>+BOM4+BOT4</f>
        <v>4968915.99</v>
      </c>
      <c r="BOV4" s="50"/>
      <c r="BOW4" s="26"/>
      <c r="BOX4" s="50"/>
      <c r="BOY4" s="50">
        <v>3519076.27</v>
      </c>
      <c r="BOZ4" s="50"/>
      <c r="BPA4" s="50">
        <v>11871.96</v>
      </c>
      <c r="BPB4" s="50">
        <f>SUM(BOV4:BPA4)</f>
        <v>3530948.23</v>
      </c>
      <c r="BPC4" s="78">
        <f>+BOU4+BPB4</f>
        <v>8499864.2200000007</v>
      </c>
      <c r="BPD4" s="50"/>
      <c r="BPE4" s="26"/>
      <c r="BPF4" s="50"/>
      <c r="BPG4" s="50">
        <v>31171.43</v>
      </c>
      <c r="BPH4" s="50"/>
      <c r="BPI4" s="50">
        <v>14140.75</v>
      </c>
      <c r="BPJ4" s="50">
        <f>SUM(BPD4:BPI4)</f>
        <v>45312.18</v>
      </c>
      <c r="BPK4" s="78">
        <f>+BPC4+BPJ4</f>
        <v>8545176.4000000004</v>
      </c>
      <c r="BPL4" s="50"/>
      <c r="BPM4" s="26"/>
      <c r="BPN4" s="50"/>
      <c r="BPO4" s="50">
        <v>56114.28</v>
      </c>
      <c r="BPP4" s="50"/>
      <c r="BPQ4" s="50">
        <v>17396.759999999998</v>
      </c>
      <c r="BPR4" s="50">
        <f>SUM(BPL4:BPQ4)</f>
        <v>73511.039999999994</v>
      </c>
      <c r="BPS4" s="78">
        <f>+BPK4+BPR4</f>
        <v>8618687.4399999995</v>
      </c>
      <c r="BPT4" s="50"/>
      <c r="BPU4" s="26"/>
      <c r="BPV4" s="50"/>
      <c r="BPW4" s="50">
        <v>21440.880000000001</v>
      </c>
      <c r="BPX4" s="50"/>
      <c r="BPY4" s="50">
        <v>36283.99</v>
      </c>
      <c r="BPZ4" s="50">
        <f>SUM(BPT4:BPY4)</f>
        <v>57724.869999999995</v>
      </c>
      <c r="BQA4" s="78">
        <f>+BPS4+BPZ4</f>
        <v>8676412.3099999987</v>
      </c>
      <c r="BQB4" s="50"/>
      <c r="BQC4" s="26"/>
      <c r="BQD4" s="50"/>
      <c r="BQE4" s="50">
        <v>75786.78</v>
      </c>
      <c r="BQF4" s="50"/>
      <c r="BQG4" s="50">
        <v>21496.22</v>
      </c>
      <c r="BQH4" s="50">
        <f>SUM(BQB4:BQG4)</f>
        <v>97283</v>
      </c>
      <c r="BQI4" s="78">
        <f>+BQA4+BQH4</f>
        <v>8773695.3099999987</v>
      </c>
      <c r="BQJ4" s="50"/>
      <c r="BQK4" s="26"/>
      <c r="BQL4" s="50"/>
      <c r="BQM4" s="50">
        <v>224630.33</v>
      </c>
      <c r="BQN4" s="50"/>
      <c r="BQO4" s="50">
        <v>2139.34</v>
      </c>
      <c r="BQP4" s="50">
        <f>SUM(BQJ4:BQO4)</f>
        <v>226769.66999999998</v>
      </c>
      <c r="BQQ4" s="78">
        <f t="shared" ref="BQQ4:BQR7" si="107">+BQI4+BQP4</f>
        <v>9000464.9799999986</v>
      </c>
      <c r="BQR4" s="78">
        <f t="shared" si="107"/>
        <v>9000464.9799999986</v>
      </c>
      <c r="BQS4" s="26">
        <v>528597.23</v>
      </c>
      <c r="BQT4" s="26">
        <v>731996.64000000013</v>
      </c>
      <c r="BQU4" s="26">
        <v>58617.890000000014</v>
      </c>
      <c r="BQV4" s="117">
        <v>39979.130000000012</v>
      </c>
      <c r="BQW4" s="117">
        <v>172032.13000000003</v>
      </c>
      <c r="BQX4" s="117">
        <v>66873.009999999995</v>
      </c>
      <c r="BQY4" s="117">
        <v>1656632.6799999992</v>
      </c>
      <c r="BQZ4" s="117">
        <v>60310.14</v>
      </c>
      <c r="BRA4" s="117">
        <v>50307.17</v>
      </c>
      <c r="BRB4" s="117">
        <v>51442.880000000005</v>
      </c>
      <c r="BRC4" s="117">
        <v>255635.19000000006</v>
      </c>
      <c r="BRD4" s="117">
        <v>124318.59</v>
      </c>
      <c r="BRE4" s="117">
        <v>219992.93</v>
      </c>
      <c r="BRF4" s="117">
        <v>449049.19</v>
      </c>
      <c r="BRG4" s="117">
        <v>58300.409999999996</v>
      </c>
      <c r="BRH4" s="117">
        <v>132469.51999999996</v>
      </c>
      <c r="BRI4" s="117">
        <v>76370.700000000012</v>
      </c>
      <c r="BRJ4" s="117">
        <v>455164.36</v>
      </c>
      <c r="BRK4" s="117">
        <v>179408.20000000004</v>
      </c>
      <c r="BRL4" s="117">
        <v>260351.28</v>
      </c>
      <c r="BRM4" s="117">
        <v>265481.93000000011</v>
      </c>
      <c r="BRN4" s="117">
        <v>2042813.32</v>
      </c>
      <c r="BRO4" s="117">
        <v>104429.88</v>
      </c>
      <c r="BRP4" s="117">
        <v>55661.279999999999</v>
      </c>
      <c r="BRQ4" s="117">
        <v>935709.63999999966</v>
      </c>
      <c r="BRR4" s="117">
        <v>442818.31</v>
      </c>
      <c r="BRS4" s="117">
        <v>292532.15000000002</v>
      </c>
      <c r="BRT4" s="117">
        <v>432628.49999999988</v>
      </c>
      <c r="BRU4" s="117">
        <v>421453.4</v>
      </c>
      <c r="BRV4" s="117">
        <v>67457.930000000008</v>
      </c>
      <c r="BRW4" s="117">
        <v>77594.820000000022</v>
      </c>
      <c r="BRX4" s="117">
        <v>41628.810000000012</v>
      </c>
      <c r="BRY4" s="117">
        <v>58394.799999999988</v>
      </c>
      <c r="BRZ4" s="117">
        <v>339167.02999999997</v>
      </c>
      <c r="BSA4" s="117">
        <v>29003.499999999993</v>
      </c>
      <c r="BSB4" s="117">
        <v>53425.350000000006</v>
      </c>
      <c r="BSC4" s="117">
        <v>47458.349999999991</v>
      </c>
      <c r="BSD4" s="117">
        <v>51970.33</v>
      </c>
      <c r="BSE4" s="117">
        <v>71555.959999999977</v>
      </c>
      <c r="BSF4" s="117">
        <v>64494.54</v>
      </c>
      <c r="BSG4" s="117">
        <v>19728.160000000003</v>
      </c>
      <c r="BSH4" s="117">
        <v>36713.64</v>
      </c>
      <c r="BSI4" s="117">
        <v>1047294.3899999999</v>
      </c>
      <c r="BSJ4" s="117">
        <v>575808.01999999967</v>
      </c>
      <c r="BSK4" s="117">
        <v>67906.69</v>
      </c>
      <c r="BSL4" s="117">
        <v>255392.38999999998</v>
      </c>
      <c r="BSM4" s="117">
        <v>52500.160000000011</v>
      </c>
      <c r="BSN4" s="117">
        <v>149703.1</v>
      </c>
      <c r="BSO4" s="117">
        <v>792467.29999999993</v>
      </c>
      <c r="BSP4" s="117">
        <v>52893.360000000008</v>
      </c>
      <c r="BSQ4" s="117">
        <v>29753.149999999994</v>
      </c>
      <c r="BSR4" s="117">
        <v>494175.68000000005</v>
      </c>
      <c r="BSS4" s="117">
        <v>112121.04000000001</v>
      </c>
      <c r="BST4" s="117">
        <v>157226.29999999999</v>
      </c>
      <c r="BSU4" s="117">
        <v>1039503.07</v>
      </c>
      <c r="BSV4" s="117">
        <v>105440.53000000001</v>
      </c>
      <c r="BSW4" s="50"/>
      <c r="BSX4" s="26"/>
      <c r="BSY4" s="50"/>
      <c r="BSZ4" s="50">
        <f>+BTC4-BTB4</f>
        <v>120355.12</v>
      </c>
      <c r="BTA4" s="50"/>
      <c r="BTB4" s="50">
        <v>255.67</v>
      </c>
      <c r="BTC4" s="50">
        <v>120610.79</v>
      </c>
      <c r="BTD4" s="78">
        <f>+BSK4+BSL4+BSM4+BSN4+BSO4+BSP4+BSQ4+BSR4+BSS4+BST4+BSU4+BSV4+BTC4</f>
        <v>3429693.5599999996</v>
      </c>
      <c r="BTE4" s="50"/>
      <c r="BTF4" s="26"/>
      <c r="BTG4" s="50"/>
      <c r="BTH4" s="50">
        <v>301855.2</v>
      </c>
      <c r="BTI4" s="50">
        <v>1833150</v>
      </c>
      <c r="BTJ4" s="50">
        <v>20731.78</v>
      </c>
      <c r="BTK4" s="50">
        <v>2155736.9799999991</v>
      </c>
      <c r="BTL4" s="78">
        <f>+BTD4+BTK4</f>
        <v>5585430.5399999991</v>
      </c>
      <c r="BTM4" s="50"/>
      <c r="BTN4" s="26"/>
      <c r="BTO4" s="50"/>
      <c r="BTP4" s="50">
        <v>26724.27</v>
      </c>
      <c r="BTQ4" s="50">
        <f>36000+15000</f>
        <v>51000</v>
      </c>
      <c r="BTR4" s="50">
        <f>64277.51+7759.69</f>
        <v>72037.2</v>
      </c>
      <c r="BTS4" s="117">
        <v>149761.47</v>
      </c>
      <c r="BTT4" s="78">
        <f>+BTL4+BTS4</f>
        <v>5735192.0099999988</v>
      </c>
      <c r="BTU4" s="50"/>
      <c r="BTV4" s="26"/>
      <c r="BTW4" s="50"/>
      <c r="BTX4" s="50">
        <f>22978.02+21628.72</f>
        <v>44606.740000000005</v>
      </c>
      <c r="BTY4" s="50"/>
      <c r="BTZ4" s="50">
        <v>19128.66</v>
      </c>
      <c r="BUA4" s="50">
        <v>63735.4</v>
      </c>
      <c r="BUB4" s="78">
        <f>+BTT4+BUA4</f>
        <v>5798927.4099999992</v>
      </c>
      <c r="BUC4" s="50"/>
      <c r="BUD4" s="26"/>
      <c r="BUE4" s="50">
        <v>21709.88</v>
      </c>
      <c r="BUF4" s="50">
        <v>27456.94</v>
      </c>
      <c r="BUG4" s="50"/>
      <c r="BUH4" s="50">
        <f>+BUI4-BUF4-BUE4</f>
        <v>68253.400000000009</v>
      </c>
      <c r="BUI4" s="50">
        <v>117420.22000000002</v>
      </c>
      <c r="BUJ4" s="78">
        <f>+BUB4+BUI4</f>
        <v>5916347.629999999</v>
      </c>
      <c r="BUK4" s="50"/>
      <c r="BUL4" s="26"/>
      <c r="BUM4" s="50"/>
      <c r="BUN4" s="50">
        <v>7441.42</v>
      </c>
      <c r="BUO4" s="50"/>
      <c r="BUP4" s="50">
        <v>14430.85</v>
      </c>
      <c r="BUQ4" s="50">
        <v>21872.27</v>
      </c>
      <c r="BUR4" s="78">
        <f>+BUJ4+BUQ4</f>
        <v>5938219.8999999985</v>
      </c>
      <c r="BUS4" s="50"/>
      <c r="BUT4" s="26"/>
      <c r="BUU4" s="50"/>
      <c r="BUV4" s="50">
        <v>56168.27</v>
      </c>
      <c r="BUW4" s="50"/>
      <c r="BUX4" s="50">
        <v>888603.69</v>
      </c>
      <c r="BUY4" s="50">
        <v>944771.96</v>
      </c>
      <c r="BUZ4" s="78">
        <f>+BUR4+BUY4</f>
        <v>6882991.8599999985</v>
      </c>
      <c r="BVA4" s="50"/>
      <c r="BVB4" s="26"/>
      <c r="BVC4" s="50"/>
      <c r="BVD4" s="50">
        <v>13550.87</v>
      </c>
      <c r="BVE4" s="50"/>
      <c r="BVF4" s="50">
        <v>14918.05</v>
      </c>
      <c r="BVG4" s="50">
        <v>28468.92</v>
      </c>
      <c r="BVH4" s="78">
        <f>+BUZ4+BVG4</f>
        <v>6911460.7799999984</v>
      </c>
      <c r="BVI4" s="50"/>
      <c r="BVJ4" s="26"/>
      <c r="BVK4" s="50"/>
      <c r="BVL4" s="50">
        <v>728724.67</v>
      </c>
      <c r="BVM4" s="50">
        <v>159000</v>
      </c>
      <c r="BVN4" s="50">
        <v>14930.55</v>
      </c>
      <c r="BVO4" s="50">
        <v>902655.22</v>
      </c>
      <c r="BVP4" s="78">
        <f>+BVH4+BVO4</f>
        <v>7814115.9999999981</v>
      </c>
      <c r="BVQ4" s="50"/>
      <c r="BVR4" s="26"/>
      <c r="BVS4" s="50"/>
      <c r="BVT4" s="50">
        <v>9605.92</v>
      </c>
      <c r="BVU4" s="50"/>
      <c r="BVV4" s="50">
        <v>17446.97</v>
      </c>
      <c r="BVW4" s="50">
        <v>27052.89</v>
      </c>
      <c r="BVX4" s="78">
        <f>+BVW4</f>
        <v>27052.89</v>
      </c>
      <c r="BVY4" s="50"/>
      <c r="BVZ4" s="26"/>
      <c r="BWA4" s="50"/>
      <c r="BWB4" s="50">
        <f>4407.35+3383.12</f>
        <v>7790.47</v>
      </c>
      <c r="BWC4" s="50"/>
      <c r="BWD4" s="50">
        <f>5772.94+10620.26+12556.29</f>
        <v>28949.49</v>
      </c>
      <c r="BWE4" s="50">
        <v>36739.96</v>
      </c>
      <c r="BWF4" s="78">
        <f>+BVX4+BWE4</f>
        <v>63792.85</v>
      </c>
      <c r="BWG4" s="50"/>
      <c r="BWH4" s="26"/>
      <c r="BWI4" s="50"/>
      <c r="BWJ4" s="50"/>
      <c r="BWK4" s="50"/>
      <c r="BWL4" s="50">
        <v>61713.86</v>
      </c>
      <c r="BWM4" s="50">
        <v>61713.859999999993</v>
      </c>
      <c r="BWN4" s="78">
        <f>+BWF4+BWM4</f>
        <v>125506.70999999999</v>
      </c>
      <c r="BWO4" s="50"/>
      <c r="BWP4" s="26"/>
      <c r="BWQ4" s="50"/>
      <c r="BWR4" s="50">
        <f>+BWU4-BWT4</f>
        <v>5884.1599999999889</v>
      </c>
      <c r="BWS4" s="50"/>
      <c r="BWT4" s="50">
        <v>54832.01</v>
      </c>
      <c r="BWU4" s="50">
        <v>60716.169999999991</v>
      </c>
      <c r="BWV4" s="78">
        <f>+BWN4+BWU4</f>
        <v>186222.87999999998</v>
      </c>
      <c r="BWW4" s="50"/>
      <c r="BWX4" s="26"/>
      <c r="BWY4" s="50"/>
      <c r="BWZ4" s="50">
        <v>750423.22</v>
      </c>
      <c r="BXA4" s="50">
        <v>254000</v>
      </c>
      <c r="BXB4" s="50">
        <f>+BXC4-BXA4-BWZ4</f>
        <v>20501.020000000019</v>
      </c>
      <c r="BXC4" s="50">
        <v>1024924.24</v>
      </c>
      <c r="BXD4" s="78">
        <f>+BWV4+BXC4</f>
        <v>1211147.1199999999</v>
      </c>
      <c r="BXE4" s="50"/>
      <c r="BXF4" s="26"/>
      <c r="BXG4" s="50"/>
      <c r="BXH4" s="50">
        <v>31439.58</v>
      </c>
      <c r="BXI4" s="50">
        <v>270000</v>
      </c>
      <c r="BXJ4" s="50">
        <v>18658.96</v>
      </c>
      <c r="BXK4" s="50">
        <v>320098.54000000015</v>
      </c>
      <c r="BXL4" s="78">
        <f>+BXD4+BXK4</f>
        <v>1531245.6600000001</v>
      </c>
      <c r="BXM4" s="50"/>
      <c r="BXN4" s="26"/>
      <c r="BXO4" s="50"/>
      <c r="BXP4" s="50">
        <f>+BXS4-BXR4</f>
        <v>22779.339999999997</v>
      </c>
      <c r="BXQ4" s="50"/>
      <c r="BXR4" s="50">
        <v>18706.150000000001</v>
      </c>
      <c r="BXS4" s="50">
        <v>41485.49</v>
      </c>
      <c r="BXT4" s="78">
        <f>+BXL4+BXS4</f>
        <v>1572731.1500000001</v>
      </c>
      <c r="BXU4" s="50"/>
      <c r="BXV4" s="26"/>
      <c r="BXW4" s="50"/>
      <c r="BXX4" s="50"/>
      <c r="BXY4" s="50"/>
      <c r="BXZ4" s="50">
        <v>726307.21</v>
      </c>
      <c r="BYA4" s="50">
        <v>726307.21000000031</v>
      </c>
      <c r="BYB4" s="78">
        <f>+BXT4+BYA4</f>
        <v>2299038.3600000003</v>
      </c>
      <c r="BYC4" s="50"/>
      <c r="BYD4" s="26"/>
      <c r="BYE4" s="50"/>
      <c r="BYF4" s="50">
        <f>+BYI4-BYH4</f>
        <v>10434.589999999851</v>
      </c>
      <c r="BYG4" s="50"/>
      <c r="BYH4" s="50">
        <v>1556154.61</v>
      </c>
      <c r="BYI4" s="50">
        <v>1566589.2</v>
      </c>
      <c r="BYJ4" s="78">
        <f>+BYB4+BYI4</f>
        <v>3865627.5600000005</v>
      </c>
      <c r="BYK4" s="50"/>
      <c r="BYL4" s="26"/>
      <c r="BYM4" s="50"/>
      <c r="BYN4" s="50">
        <v>38536</v>
      </c>
      <c r="BYO4" s="50"/>
      <c r="BYP4" s="50">
        <f>+BYQ4-BYN4</f>
        <v>45241.240000000034</v>
      </c>
      <c r="BYQ4" s="50">
        <v>83777.240000000034</v>
      </c>
      <c r="BYR4" s="78">
        <f>+BYJ4+BYQ4</f>
        <v>3949404.8000000007</v>
      </c>
      <c r="BYS4" s="50"/>
      <c r="BYT4" s="26"/>
      <c r="BYU4" s="50"/>
      <c r="BYV4" s="50">
        <v>57444.34</v>
      </c>
      <c r="BYW4" s="50"/>
      <c r="BYX4" s="50">
        <f>+BYY4-BYV4</f>
        <v>16587.889999999985</v>
      </c>
      <c r="BYY4" s="50">
        <v>74032.229999999981</v>
      </c>
      <c r="BYZ4" s="78">
        <f>+BYR4+BYY4</f>
        <v>4023437.0300000007</v>
      </c>
      <c r="BZA4" s="50"/>
      <c r="BZB4" s="26"/>
      <c r="BZC4" s="50"/>
      <c r="BZD4" s="50">
        <v>44379.81</v>
      </c>
      <c r="BZE4" s="50">
        <v>300000</v>
      </c>
      <c r="BZF4" s="50">
        <f>+BZG4-BZD4-BZE4</f>
        <v>65371.039999999979</v>
      </c>
      <c r="BZG4" s="50">
        <v>409750.85</v>
      </c>
      <c r="BZH4" s="78">
        <f>+BYZ4+BZG4</f>
        <v>4433187.8800000008</v>
      </c>
      <c r="BZI4" s="50"/>
      <c r="BZJ4" s="26"/>
      <c r="BZK4" s="50"/>
      <c r="BZL4" s="50">
        <v>19167.12</v>
      </c>
      <c r="BZM4" s="50">
        <f>541000+331500</f>
        <v>872500</v>
      </c>
      <c r="BZN4" s="50">
        <v>22870.61</v>
      </c>
      <c r="BZO4" s="50">
        <v>914537.73</v>
      </c>
      <c r="BZP4" s="78">
        <f>+BZH4+BZO4</f>
        <v>5347725.6100000013</v>
      </c>
      <c r="BZQ4" s="50"/>
      <c r="BZR4" s="26"/>
      <c r="BZS4" s="50"/>
      <c r="BZT4" s="50">
        <v>151039.85999999999</v>
      </c>
      <c r="BZU4" s="50">
        <v>998000</v>
      </c>
      <c r="BZV4" s="50">
        <f>+BZW4-BZU4-BZT4</f>
        <v>39620.800000000163</v>
      </c>
      <c r="BZW4" s="50">
        <v>1188660.6600000001</v>
      </c>
      <c r="BZX4" s="78">
        <f>+BZP4+BZW4</f>
        <v>6536386.2700000014</v>
      </c>
      <c r="BZY4" s="50"/>
      <c r="BZZ4" s="26"/>
      <c r="CAA4" s="50"/>
      <c r="CAB4" s="50">
        <v>43152.88</v>
      </c>
      <c r="CAC4" s="50"/>
      <c r="CAD4" s="50">
        <f>+CAE4-CAB4</f>
        <v>9509.830000000009</v>
      </c>
      <c r="CAE4" s="50">
        <v>52662.710000000006</v>
      </c>
      <c r="CAF4" s="78">
        <f>+BZX4+CAE4</f>
        <v>6589048.9800000014</v>
      </c>
      <c r="CAG4" s="50"/>
      <c r="CAH4" s="26"/>
      <c r="CAI4" s="50"/>
      <c r="CAJ4" s="50">
        <f>+CAM4-CAL4-CAK4</f>
        <v>176453.4800000001</v>
      </c>
      <c r="CAK4" s="50">
        <v>303000</v>
      </c>
      <c r="CAL4" s="50">
        <v>30250.27</v>
      </c>
      <c r="CAM4" s="50">
        <v>509703.75000000012</v>
      </c>
      <c r="CAN4" s="78">
        <f>+CAF4+CAM4</f>
        <v>7098752.7300000014</v>
      </c>
      <c r="CAO4" s="50"/>
      <c r="CAP4" s="26"/>
      <c r="CAQ4" s="50"/>
      <c r="CAR4" s="50">
        <f>+CAU4-CAT4</f>
        <v>13187.71</v>
      </c>
      <c r="CAS4" s="50"/>
      <c r="CAT4" s="50">
        <v>46362.43</v>
      </c>
      <c r="CAU4" s="50">
        <v>59550.14</v>
      </c>
      <c r="CAV4" s="78">
        <f>+CAN4+CAU4</f>
        <v>7158302.870000001</v>
      </c>
      <c r="CAW4" s="50"/>
      <c r="CAX4" s="26"/>
      <c r="CAY4" s="50"/>
      <c r="CAZ4" s="50">
        <f>+CBC4-CBB4</f>
        <v>1454.6800000000003</v>
      </c>
      <c r="CBA4" s="50"/>
      <c r="CBB4" s="50">
        <v>40698.120000000003</v>
      </c>
      <c r="CBC4" s="50">
        <v>42152.800000000003</v>
      </c>
      <c r="CBD4" s="78">
        <f>+CAV4+CBC4</f>
        <v>7200455.6700000009</v>
      </c>
      <c r="CBE4" s="50"/>
      <c r="CBF4" s="26"/>
      <c r="CBG4" s="50"/>
      <c r="CBH4" s="50">
        <v>9001.42</v>
      </c>
      <c r="CBI4" s="50"/>
      <c r="CBJ4" s="50">
        <f>+CBK4-CBH4</f>
        <v>36711.350000000006</v>
      </c>
      <c r="CBK4" s="50">
        <v>45712.770000000004</v>
      </c>
      <c r="CBL4" s="78">
        <f>+CBD4+CBK4</f>
        <v>7246168.4400000004</v>
      </c>
      <c r="CBM4" s="50"/>
      <c r="CBN4" s="26"/>
      <c r="CBO4" s="50"/>
      <c r="CBP4" s="50">
        <v>24723.18</v>
      </c>
      <c r="CBQ4" s="50">
        <v>533000</v>
      </c>
      <c r="CBR4" s="50">
        <f>+CBS4-CBQ4-CBP4</f>
        <v>43487.179999999753</v>
      </c>
      <c r="CBS4" s="50">
        <v>601210.35999999975</v>
      </c>
      <c r="CBT4" s="78">
        <f>+CBL4+CBS4</f>
        <v>7847378.7999999998</v>
      </c>
      <c r="CBU4" s="50"/>
      <c r="CBV4" s="26"/>
      <c r="CBW4" s="50"/>
      <c r="CBX4" s="50">
        <v>22011.57</v>
      </c>
      <c r="CBY4" s="50"/>
      <c r="CBZ4" s="50">
        <f>+CCA4-CBX4</f>
        <v>10505.220000000005</v>
      </c>
      <c r="CCA4" s="50">
        <v>32516.790000000005</v>
      </c>
      <c r="CCB4" s="78">
        <f>+CBT4+CCA4</f>
        <v>7879895.5899999999</v>
      </c>
      <c r="CCC4" s="50"/>
      <c r="CCD4" s="26"/>
      <c r="CCE4" s="50"/>
      <c r="CCF4" s="50">
        <v>30808.82</v>
      </c>
      <c r="CCG4" s="50"/>
      <c r="CCH4" s="50">
        <v>8490.9599999999991</v>
      </c>
      <c r="CCI4" s="50">
        <f>SUM(CCC4:CCH4)</f>
        <v>39299.78</v>
      </c>
      <c r="CCJ4" s="78">
        <f>+CCB4+CCI4</f>
        <v>7919195.3700000001</v>
      </c>
      <c r="CCK4" s="50"/>
      <c r="CCL4" s="26"/>
      <c r="CCM4" s="50"/>
      <c r="CCN4" s="50">
        <v>4280.4399999999996</v>
      </c>
      <c r="CCO4" s="50"/>
      <c r="CCP4" s="50">
        <v>3330</v>
      </c>
      <c r="CCQ4" s="50">
        <f>SUM(CCK4:CCP4)</f>
        <v>7610.44</v>
      </c>
      <c r="CCR4" s="78">
        <f>+CCQ4</f>
        <v>7610.44</v>
      </c>
      <c r="CCS4" s="50"/>
      <c r="CCT4" s="26"/>
      <c r="CCU4" s="50"/>
      <c r="CCV4" s="50">
        <v>12409.29</v>
      </c>
      <c r="CCW4" s="50">
        <v>1797000</v>
      </c>
      <c r="CCX4" s="50">
        <v>8899.4599999999991</v>
      </c>
      <c r="CCY4" s="50">
        <f>SUM(CCS4:CCX4)</f>
        <v>1818308.75</v>
      </c>
      <c r="CCZ4" s="78">
        <f>+CCY4+CCR4</f>
        <v>1825919.19</v>
      </c>
      <c r="CDA4" s="50"/>
      <c r="CDB4" s="26"/>
      <c r="CDC4" s="50"/>
      <c r="CDD4" s="50">
        <v>16404.830000000002</v>
      </c>
      <c r="CDE4" s="50"/>
      <c r="CDF4" s="50">
        <v>8607.91</v>
      </c>
      <c r="CDG4" s="50">
        <f>SUM(CDA4:CDF4)</f>
        <v>25012.74</v>
      </c>
      <c r="CDH4" s="78">
        <f>+CDG4+CCZ4</f>
        <v>1850931.93</v>
      </c>
      <c r="CDI4" s="50"/>
      <c r="CDJ4" s="26"/>
      <c r="CDK4" s="50"/>
      <c r="CDL4" s="50">
        <v>28518.27</v>
      </c>
      <c r="CDM4" s="50"/>
      <c r="CDN4" s="50">
        <v>4700.49</v>
      </c>
      <c r="CDO4" s="50">
        <f>SUM(CDI4:CDN4)</f>
        <v>33218.76</v>
      </c>
      <c r="CDP4" s="78">
        <f>+CDO4+CDH4</f>
        <v>1884150.69</v>
      </c>
      <c r="CDQ4" s="50"/>
      <c r="CDR4" s="26"/>
      <c r="CDS4" s="50"/>
      <c r="CDT4" s="50">
        <v>11889.35</v>
      </c>
      <c r="CDU4" s="50"/>
      <c r="CDV4" s="50">
        <v>8889.99</v>
      </c>
      <c r="CDW4" s="50">
        <f>SUM(CDQ4:CDV4)</f>
        <v>20779.34</v>
      </c>
      <c r="CDX4" s="78">
        <f>+CDW4+CDP4</f>
        <v>1904930.03</v>
      </c>
      <c r="CDY4" s="50"/>
      <c r="CDZ4" s="26"/>
      <c r="CEA4" s="50"/>
      <c r="CEB4" s="50">
        <f>+CEE4-CED4</f>
        <v>58057.660000000011</v>
      </c>
      <c r="CEC4" s="50"/>
      <c r="CED4" s="50">
        <v>41602.879999999997</v>
      </c>
      <c r="CEE4" s="50">
        <v>99660.540000000008</v>
      </c>
      <c r="CEF4" s="78">
        <f>+CEE4+CDX4</f>
        <v>2004590.57</v>
      </c>
      <c r="CEG4" s="50"/>
      <c r="CEH4" s="26"/>
      <c r="CEI4" s="50"/>
      <c r="CEJ4" s="50">
        <v>274.93</v>
      </c>
      <c r="CEK4" s="50"/>
      <c r="CEL4" s="50">
        <f>+CEM4-CEJ4</f>
        <v>33907.54</v>
      </c>
      <c r="CEM4" s="50">
        <v>34182.47</v>
      </c>
      <c r="CEN4" s="78">
        <f>+CEM4+CEF4</f>
        <v>2038773.04</v>
      </c>
      <c r="CEO4" s="50"/>
      <c r="CEP4" s="26"/>
      <c r="CEQ4" s="50"/>
      <c r="CER4" s="50">
        <v>9668.41</v>
      </c>
      <c r="CES4" s="50"/>
      <c r="CET4" s="50">
        <f>+CEU4-CER4</f>
        <v>23922.149999999998</v>
      </c>
      <c r="CEU4" s="50">
        <v>33590.559999999998</v>
      </c>
      <c r="CEV4" s="78">
        <f>+CEU4+CEN4</f>
        <v>2072363.6</v>
      </c>
      <c r="CEW4" s="50"/>
      <c r="CEX4" s="26"/>
      <c r="CEY4" s="50"/>
      <c r="CEZ4" s="50"/>
      <c r="CFA4" s="50"/>
      <c r="CFB4" s="50">
        <f>+CFC4</f>
        <v>22803.480000000007</v>
      </c>
      <c r="CFC4" s="50">
        <v>22803.480000000007</v>
      </c>
      <c r="CFD4" s="78">
        <f>+CFC4+CEV4</f>
        <v>2095167.08</v>
      </c>
      <c r="CFE4" s="50"/>
      <c r="CFF4" s="26"/>
      <c r="CFG4" s="50"/>
      <c r="CFH4" s="50">
        <v>366142.03</v>
      </c>
      <c r="CFI4" s="50"/>
      <c r="CFJ4" s="50">
        <f>+CFK4-CFH4</f>
        <v>48556.679999999877</v>
      </c>
      <c r="CFK4" s="50">
        <v>414698.7099999999</v>
      </c>
      <c r="CFL4" s="78">
        <f>+CFK4+CFD4</f>
        <v>2509865.79</v>
      </c>
      <c r="CFM4" s="50"/>
      <c r="CFN4" s="26"/>
      <c r="CFO4" s="50"/>
      <c r="CFP4" s="50">
        <v>30447.22</v>
      </c>
      <c r="CFQ4" s="50">
        <v>133000</v>
      </c>
      <c r="CFR4" s="50">
        <f>+CFS4-CFQ4-CFP4</f>
        <v>34339.510000000009</v>
      </c>
      <c r="CFS4" s="50">
        <v>197786.73</v>
      </c>
      <c r="CFT4" s="78">
        <f>+CFS4+CFL4</f>
        <v>2707652.52</v>
      </c>
      <c r="CFU4" s="50"/>
      <c r="CFV4" s="26"/>
      <c r="CFW4" s="50"/>
      <c r="CFX4" s="50">
        <v>6000</v>
      </c>
      <c r="CFY4" s="50"/>
      <c r="CFZ4" s="50">
        <f>+CGA4-CFX4</f>
        <v>46497.969999999994</v>
      </c>
      <c r="CGA4" s="50">
        <v>52497.969999999994</v>
      </c>
      <c r="CGB4" s="78">
        <f>+CGA4+CFT4</f>
        <v>2760150.49</v>
      </c>
      <c r="CGC4" s="50"/>
      <c r="CGD4" s="26"/>
      <c r="CGE4" s="50"/>
      <c r="CGF4" s="50">
        <f>+CGI4-CGH4</f>
        <v>7410.59</v>
      </c>
      <c r="CGG4" s="50"/>
      <c r="CGH4" s="50">
        <v>15208.45</v>
      </c>
      <c r="CGI4" s="50">
        <v>22619.040000000001</v>
      </c>
      <c r="CGJ4" s="78">
        <f>+CGI4+CGB4</f>
        <v>2782769.5300000003</v>
      </c>
      <c r="CGK4" s="50"/>
      <c r="CGL4" s="26"/>
      <c r="CGM4" s="50"/>
      <c r="CGN4" s="50">
        <v>194652.54</v>
      </c>
      <c r="CGO4" s="50"/>
      <c r="CGP4" s="50">
        <f>+CGQ4-CGN4</f>
        <v>33911.330000000016</v>
      </c>
      <c r="CGQ4" s="50">
        <v>228563.87000000002</v>
      </c>
      <c r="CGR4" s="78">
        <f>+CGQ4+CGJ4</f>
        <v>3011333.4000000004</v>
      </c>
      <c r="CGS4" s="50"/>
      <c r="CGT4" s="26"/>
      <c r="CGU4" s="50"/>
      <c r="CGV4" s="50">
        <v>9674.01</v>
      </c>
      <c r="CGW4" s="50"/>
      <c r="CGX4" s="50">
        <f>+CGY4-CGV4</f>
        <v>19187.199999999997</v>
      </c>
      <c r="CGY4" s="50">
        <v>28861.209999999995</v>
      </c>
      <c r="CGZ4" s="78">
        <f>+CGY4+CGR4</f>
        <v>3040194.6100000003</v>
      </c>
      <c r="CHA4" s="50"/>
      <c r="CHB4" s="26"/>
      <c r="CHC4" s="50"/>
      <c r="CHD4" s="50">
        <v>13405.12</v>
      </c>
      <c r="CHE4" s="50"/>
      <c r="CHF4" s="50">
        <f>+CHG4-CHD4</f>
        <v>41478.03</v>
      </c>
      <c r="CHG4" s="50">
        <v>54883.15</v>
      </c>
      <c r="CHH4" s="78">
        <f>+CHG4+CGZ4</f>
        <v>3095077.7600000002</v>
      </c>
      <c r="CHI4" s="50"/>
      <c r="CHJ4" s="26"/>
      <c r="CHK4" s="50"/>
      <c r="CHL4" s="50">
        <v>1898.9</v>
      </c>
      <c r="CHM4" s="50">
        <v>200000</v>
      </c>
      <c r="CHN4" s="50">
        <v>94100.09</v>
      </c>
      <c r="CHO4" s="50">
        <v>295998.99000000011</v>
      </c>
      <c r="CHP4" s="78">
        <f>+CHO4+CHH4</f>
        <v>3391076.7500000005</v>
      </c>
      <c r="CHQ4" s="50"/>
      <c r="CHR4" s="26"/>
      <c r="CHS4" s="50"/>
      <c r="CHT4" s="50">
        <v>7803.26</v>
      </c>
      <c r="CHU4" s="50"/>
      <c r="CHV4" s="50">
        <v>32009</v>
      </c>
      <c r="CHW4" s="50">
        <v>39812.259999999987</v>
      </c>
      <c r="CHX4" s="78">
        <f>+CHW4+CHP4</f>
        <v>3430889.0100000002</v>
      </c>
      <c r="CHY4" s="50"/>
      <c r="CHZ4" s="26"/>
      <c r="CIA4" s="50"/>
      <c r="CIB4" s="50">
        <v>6909.78</v>
      </c>
      <c r="CIC4" s="50"/>
      <c r="CID4" s="50">
        <v>35861.089999999997</v>
      </c>
      <c r="CIE4" s="50">
        <v>42770.87</v>
      </c>
      <c r="CIF4" s="78">
        <f>+CIE4+CHX4</f>
        <v>3473659.8800000004</v>
      </c>
      <c r="CIG4" s="50"/>
      <c r="CIH4" s="26"/>
      <c r="CII4" s="50"/>
      <c r="CIJ4" s="50">
        <v>29530.16</v>
      </c>
      <c r="CIK4" s="50"/>
      <c r="CIL4" s="50">
        <v>32131.06</v>
      </c>
      <c r="CIM4" s="50">
        <v>61661.22</v>
      </c>
      <c r="CIN4" s="78">
        <f>+CIM4+CIF4</f>
        <v>3535321.1000000006</v>
      </c>
      <c r="CIO4" s="50"/>
      <c r="CIP4" s="50">
        <v>50000</v>
      </c>
      <c r="CIQ4" s="50"/>
      <c r="CIR4" s="50">
        <v>27989.46</v>
      </c>
      <c r="CIS4" s="50">
        <v>517500</v>
      </c>
      <c r="CIT4" s="50">
        <v>10397.030000000001</v>
      </c>
      <c r="CIU4" s="50">
        <f>SUM(CIO4:CIT4)</f>
        <v>605886.49</v>
      </c>
      <c r="CIV4" s="78">
        <f>+CIU4+CIN4</f>
        <v>4141207.5900000008</v>
      </c>
      <c r="CIW4" s="50"/>
      <c r="CIX4" s="50"/>
      <c r="CIY4" s="50"/>
      <c r="CIZ4" s="50">
        <v>9303.2900000000009</v>
      </c>
      <c r="CJA4" s="50"/>
      <c r="CJB4" s="50">
        <v>31426.34</v>
      </c>
      <c r="CJC4" s="50">
        <f>SUM(CIW4:CJB4)</f>
        <v>40729.630000000005</v>
      </c>
      <c r="CJD4" s="78">
        <f>+CJC4</f>
        <v>40729.630000000005</v>
      </c>
      <c r="CJE4" s="50"/>
      <c r="CJF4" s="50"/>
      <c r="CJG4" s="50"/>
      <c r="CJH4" s="50">
        <v>7803.22</v>
      </c>
      <c r="CJI4" s="50"/>
      <c r="CJJ4" s="50">
        <v>113182.93</v>
      </c>
      <c r="CJK4" s="50">
        <f>SUM(CJE4:CJJ4)</f>
        <v>120986.15</v>
      </c>
      <c r="CJL4" s="78">
        <f>+CJD4+CJK4</f>
        <v>161715.78</v>
      </c>
      <c r="CJM4" s="50"/>
      <c r="CJN4" s="50"/>
      <c r="CJO4" s="50"/>
      <c r="CJP4" s="50">
        <v>18250.68</v>
      </c>
      <c r="CJQ4" s="50">
        <v>427250</v>
      </c>
      <c r="CJR4" s="50">
        <v>17814.41</v>
      </c>
      <c r="CJS4" s="50">
        <f>SUM(CJM4:CJR4)</f>
        <v>463315.08999999997</v>
      </c>
      <c r="CJT4" s="78">
        <f>+CJL4+CJS4</f>
        <v>625030.87</v>
      </c>
      <c r="CJU4" s="50"/>
      <c r="CJV4" s="50"/>
      <c r="CJW4" s="50"/>
      <c r="CJX4" s="50">
        <v>172219.71</v>
      </c>
      <c r="CJY4" s="50">
        <v>120050</v>
      </c>
      <c r="CJZ4" s="50">
        <v>11039</v>
      </c>
      <c r="CKA4" s="50">
        <f>SUM(CJU4:CJZ4)</f>
        <v>303308.70999999996</v>
      </c>
      <c r="CKB4" s="78">
        <f>+CJT4+CKA4</f>
        <v>928339.58</v>
      </c>
      <c r="CKC4" s="50"/>
      <c r="CKD4" s="50"/>
      <c r="CKE4" s="50"/>
      <c r="CKF4" s="50">
        <f>+CKI4-CKG4-CKH4</f>
        <v>71615.289999999994</v>
      </c>
      <c r="CKG4" s="50">
        <v>519000</v>
      </c>
      <c r="CKH4" s="50">
        <v>65772.960000000006</v>
      </c>
      <c r="CKI4" s="50">
        <v>656388.25</v>
      </c>
      <c r="CKJ4" s="78">
        <f>+CKB4+CKI4</f>
        <v>1584727.83</v>
      </c>
      <c r="CKK4" s="50"/>
      <c r="CKL4" s="50"/>
      <c r="CKM4" s="50"/>
      <c r="CKN4" s="50">
        <v>23904.76</v>
      </c>
      <c r="CKO4" s="50"/>
      <c r="CKP4" s="50">
        <v>7499.29</v>
      </c>
      <c r="CKQ4" s="50">
        <v>31404.050000000003</v>
      </c>
      <c r="CKR4" s="78">
        <f>+CKJ4+CKQ4</f>
        <v>1616131.8800000001</v>
      </c>
      <c r="CKS4" s="50"/>
      <c r="CKT4" s="50"/>
      <c r="CKU4" s="50"/>
      <c r="CKV4" s="50">
        <v>71554.75</v>
      </c>
      <c r="CKW4" s="50"/>
      <c r="CKX4" s="50">
        <f>+CKY4-CKV4</f>
        <v>490914.41000000003</v>
      </c>
      <c r="CKY4" s="50">
        <v>562469.16</v>
      </c>
      <c r="CKZ4" s="78">
        <f>+CKR4+CKY4</f>
        <v>2178601.04</v>
      </c>
      <c r="CLA4" s="50"/>
      <c r="CLB4" s="50"/>
      <c r="CLC4" s="50"/>
      <c r="CLD4" s="50">
        <v>5387.63</v>
      </c>
      <c r="CLE4" s="50"/>
      <c r="CLF4" s="50">
        <f>+CLG4-CLD4</f>
        <v>18587.560000000009</v>
      </c>
      <c r="CLG4" s="50">
        <v>23975.19000000001</v>
      </c>
      <c r="CLH4" s="78">
        <f>+CKZ4+CLG4</f>
        <v>2202576.23</v>
      </c>
      <c r="CLI4" s="50"/>
      <c r="CLJ4" s="50"/>
      <c r="CLK4" s="50"/>
      <c r="CLL4" s="50">
        <v>221632.91</v>
      </c>
      <c r="CLM4" s="50"/>
      <c r="CLN4" s="50">
        <f>+CLO4-CLL4</f>
        <v>32851.640000000014</v>
      </c>
      <c r="CLO4" s="50">
        <v>254484.55000000002</v>
      </c>
      <c r="CLP4" s="78">
        <f>+CLH4+CLO4</f>
        <v>2457060.7799999998</v>
      </c>
    </row>
    <row r="5" spans="1:2356" ht="13.5" customHeight="1" x14ac:dyDescent="0.2">
      <c r="A5" s="52"/>
      <c r="B5" s="47" t="s">
        <v>1</v>
      </c>
      <c r="C5" s="48"/>
      <c r="D5" s="48"/>
      <c r="E5" s="48"/>
      <c r="F5" s="48">
        <f>620171.86+6932.18</f>
        <v>627104.04</v>
      </c>
      <c r="G5" s="48"/>
      <c r="H5" s="48"/>
      <c r="I5" s="75">
        <f t="shared" ref="I5:I15" si="108">SUM(C5:H5)</f>
        <v>627104.04</v>
      </c>
      <c r="J5" s="48"/>
      <c r="K5" s="49"/>
      <c r="L5" s="49">
        <v>124385.31</v>
      </c>
      <c r="M5" s="49"/>
      <c r="N5" s="48"/>
      <c r="O5" s="50">
        <f>+I5+K5+L5+M5+N5</f>
        <v>751489.35000000009</v>
      </c>
      <c r="P5" s="50"/>
      <c r="Q5" s="49">
        <v>4486.66</v>
      </c>
      <c r="R5" s="49"/>
      <c r="S5" s="48"/>
      <c r="T5" s="50">
        <f t="shared" ref="T5:T15" si="109">SUM(P5:S5)</f>
        <v>4486.66</v>
      </c>
      <c r="U5" s="78">
        <f t="shared" ref="U5:U15" si="110">+O5+T5</f>
        <v>755976.01000000013</v>
      </c>
      <c r="V5" s="50"/>
      <c r="W5" s="50"/>
      <c r="X5" s="49">
        <v>58.48</v>
      </c>
      <c r="Y5" s="49"/>
      <c r="Z5" s="48"/>
      <c r="AA5" s="50">
        <f t="shared" ref="AA5:AA15" si="111">SUM(V5:Z5)</f>
        <v>58.48</v>
      </c>
      <c r="AB5" s="78">
        <f t="shared" si="0"/>
        <v>756034.49000000011</v>
      </c>
      <c r="AC5" s="50"/>
      <c r="AD5" s="50"/>
      <c r="AE5" s="49">
        <v>5554.52</v>
      </c>
      <c r="AF5" s="49"/>
      <c r="AG5" s="48"/>
      <c r="AH5" s="50">
        <f t="shared" ref="AH5:AH15" si="112">SUM(AC5:AG5)</f>
        <v>5554.52</v>
      </c>
      <c r="AI5" s="78">
        <f t="shared" ref="AI5:AI15" si="113">+AH5</f>
        <v>5554.52</v>
      </c>
      <c r="AJ5" s="50"/>
      <c r="AK5" s="50"/>
      <c r="AL5" s="49">
        <v>4929.54</v>
      </c>
      <c r="AM5" s="49"/>
      <c r="AN5" s="48"/>
      <c r="AO5" s="50">
        <f t="shared" ref="AO5:AO15" si="114">SUM(AJ5:AN5)</f>
        <v>4929.54</v>
      </c>
      <c r="AP5" s="78">
        <f t="shared" ref="AP5:AP15" si="115">+AI5+AO5</f>
        <v>10484.060000000001</v>
      </c>
      <c r="AQ5" s="50"/>
      <c r="AR5" s="50"/>
      <c r="AS5" s="49">
        <v>3077.99</v>
      </c>
      <c r="AT5" s="49"/>
      <c r="AU5" s="48"/>
      <c r="AV5" s="50">
        <f t="shared" ref="AV5:AV15" si="116">SUM(AQ5:AU5)</f>
        <v>3077.99</v>
      </c>
      <c r="AW5" s="78">
        <f t="shared" ref="AW5:AW15" si="117">+AP5+AV5</f>
        <v>13562.050000000001</v>
      </c>
      <c r="AX5" s="50"/>
      <c r="AY5" s="50"/>
      <c r="AZ5" s="49">
        <v>6500.04</v>
      </c>
      <c r="BA5" s="49"/>
      <c r="BB5" s="48"/>
      <c r="BC5" s="50">
        <f t="shared" ref="BC5:BC15" si="118">SUM(AX5:BB5)</f>
        <v>6500.04</v>
      </c>
      <c r="BD5" s="78">
        <f t="shared" ref="BD5:BD15" si="119">+AW5+BC5</f>
        <v>20062.09</v>
      </c>
      <c r="BE5" s="50"/>
      <c r="BF5" s="50"/>
      <c r="BG5" s="49">
        <v>13247.2</v>
      </c>
      <c r="BH5" s="49"/>
      <c r="BI5" s="48"/>
      <c r="BJ5" s="50">
        <f t="shared" ref="BJ5:BJ15" si="120">SUM(BE5:BI5)</f>
        <v>13247.2</v>
      </c>
      <c r="BK5" s="78">
        <f t="shared" ref="BK5:BK15" si="121">+BD5+BJ5</f>
        <v>33309.29</v>
      </c>
      <c r="BL5" s="50"/>
      <c r="BM5" s="50"/>
      <c r="BN5" s="49">
        <v>15935.66</v>
      </c>
      <c r="BO5" s="49">
        <v>150000</v>
      </c>
      <c r="BP5" s="48"/>
      <c r="BQ5" s="50">
        <f t="shared" ref="BQ5:BQ15" si="122">SUM(BL5:BP5)</f>
        <v>165935.66</v>
      </c>
      <c r="BR5" s="78">
        <f t="shared" ref="BR5:BR15" si="123">+BK5+BQ5</f>
        <v>199244.95</v>
      </c>
      <c r="BS5" s="50"/>
      <c r="BT5" s="50"/>
      <c r="BU5" s="49">
        <v>28444.38</v>
      </c>
      <c r="BV5" s="49"/>
      <c r="BW5" s="48"/>
      <c r="BX5" s="50">
        <f t="shared" ref="BX5:BX15" si="124">SUM(BS5:BW5)</f>
        <v>28444.38</v>
      </c>
      <c r="BY5" s="78">
        <f t="shared" ref="BY5:BY15" si="125">+BR5+BX5</f>
        <v>227689.33000000002</v>
      </c>
      <c r="BZ5" s="50"/>
      <c r="CA5" s="50"/>
      <c r="CB5" s="49">
        <v>32375.23</v>
      </c>
      <c r="CC5" s="49"/>
      <c r="CD5" s="48"/>
      <c r="CE5" s="50">
        <f t="shared" ref="CE5:CE15" si="126">SUM(BZ5:CD5)</f>
        <v>32375.23</v>
      </c>
      <c r="CF5" s="78">
        <f t="shared" ref="CF5:CF15" si="127">+BY5+CE5</f>
        <v>260064.56000000003</v>
      </c>
      <c r="CG5" s="50"/>
      <c r="CH5" s="50"/>
      <c r="CI5" s="49">
        <v>2068</v>
      </c>
      <c r="CJ5" s="49"/>
      <c r="CK5" s="48"/>
      <c r="CL5" s="50">
        <f t="shared" ref="CL5:CL15" si="128">SUM(CG5:CK5)</f>
        <v>2068</v>
      </c>
      <c r="CM5" s="78">
        <f t="shared" ref="CM5:CM15" si="129">+CF5+CL5</f>
        <v>262132.56000000003</v>
      </c>
      <c r="CN5" s="50"/>
      <c r="CO5" s="50"/>
      <c r="CP5" s="49">
        <v>43102.11</v>
      </c>
      <c r="CQ5" s="49"/>
      <c r="CR5" s="48"/>
      <c r="CS5" s="50">
        <f t="shared" ref="CS5:CS15" si="130">SUM(CN5:CR5)</f>
        <v>43102.11</v>
      </c>
      <c r="CT5" s="78">
        <f t="shared" ref="CT5:CT15" si="131">+CM5+CS5</f>
        <v>305234.67000000004</v>
      </c>
      <c r="CU5" s="50"/>
      <c r="CV5" s="50"/>
      <c r="CW5" s="49">
        <v>108157.71</v>
      </c>
      <c r="CX5" s="49"/>
      <c r="CY5" s="48"/>
      <c r="CZ5" s="50">
        <f t="shared" ref="CZ5:CZ15" si="132">SUM(CU5:CY5)</f>
        <v>108157.71</v>
      </c>
      <c r="DA5" s="78">
        <f t="shared" ref="DA5:DA15" si="133">+CT5+CZ5</f>
        <v>413392.38000000006</v>
      </c>
      <c r="DB5" s="50"/>
      <c r="DC5" s="50"/>
      <c r="DD5" s="48">
        <v>647.9</v>
      </c>
      <c r="DE5" s="49"/>
      <c r="DF5" s="48"/>
      <c r="DG5" s="50">
        <f t="shared" ref="DG5:DG15" si="134">SUM(DB5:DF5)</f>
        <v>647.9</v>
      </c>
      <c r="DH5" s="78">
        <f t="shared" ref="DH5:DH15" si="135">+DA5+DG5</f>
        <v>414040.28000000009</v>
      </c>
      <c r="DI5" s="50"/>
      <c r="DJ5" s="50"/>
      <c r="DK5" s="50">
        <v>6100.44</v>
      </c>
      <c r="DL5" s="49"/>
      <c r="DM5" s="26"/>
      <c r="DN5" s="50">
        <f t="shared" ref="DN5:DN15" si="136">SUM(DI5:DM5)</f>
        <v>6100.44</v>
      </c>
      <c r="DO5" s="78">
        <f t="shared" ref="DO5:DO15" si="137">+DH5+DN5</f>
        <v>420140.72000000009</v>
      </c>
      <c r="DP5" s="50"/>
      <c r="DQ5" s="50"/>
      <c r="DR5" s="50">
        <v>6756.32</v>
      </c>
      <c r="DS5" s="49"/>
      <c r="DT5" s="26"/>
      <c r="DU5" s="50">
        <f t="shared" ref="DU5:DU15" si="138">SUM(DP5:DT5)</f>
        <v>6756.32</v>
      </c>
      <c r="DV5" s="78">
        <f t="shared" ref="DV5:DV15" si="139">+DO5+DU5</f>
        <v>426897.0400000001</v>
      </c>
      <c r="DW5" s="50"/>
      <c r="DX5" s="50"/>
      <c r="DY5" s="50"/>
      <c r="DZ5" s="49"/>
      <c r="EA5" s="26"/>
      <c r="EB5" s="50">
        <f t="shared" ref="EB5:EB15" si="140">SUM(DW5:EA5)</f>
        <v>0</v>
      </c>
      <c r="EC5" s="78">
        <f t="shared" ref="EC5:EC15" si="141">+DV5+EB5</f>
        <v>426897.0400000001</v>
      </c>
      <c r="ED5" s="50"/>
      <c r="EE5" s="50"/>
      <c r="EF5" s="26">
        <v>17040.46</v>
      </c>
      <c r="EG5" s="49"/>
      <c r="EH5" s="26"/>
      <c r="EI5" s="50">
        <f t="shared" ref="EI5:EI15" si="142">SUM(ED5:EH5)</f>
        <v>17040.46</v>
      </c>
      <c r="EJ5" s="78">
        <f t="shared" ref="EJ5:EJ15" si="143">+EC5+EI5</f>
        <v>443937.50000000012</v>
      </c>
      <c r="EK5" s="50"/>
      <c r="EL5" s="50"/>
      <c r="EM5" s="50">
        <v>843.28</v>
      </c>
      <c r="EN5" s="49"/>
      <c r="EO5" s="26"/>
      <c r="EP5" s="50">
        <f t="shared" ref="EP5:EP15" si="144">SUM(EK5:EO5)</f>
        <v>843.28</v>
      </c>
      <c r="EQ5" s="78">
        <f t="shared" ref="EQ5:EQ15" si="145">+EJ5+EP5</f>
        <v>444780.78000000014</v>
      </c>
      <c r="ER5" s="50"/>
      <c r="ES5" s="50"/>
      <c r="ET5" s="50">
        <v>52290.239999999998</v>
      </c>
      <c r="EU5" s="50"/>
      <c r="EV5" s="50"/>
      <c r="EW5" s="50">
        <f t="shared" ref="EW5:EW15" si="146">SUM(ER5:EV5)</f>
        <v>52290.239999999998</v>
      </c>
      <c r="EX5" s="78">
        <f t="shared" ref="EX5:EX15" si="147">+EQ5+EW5</f>
        <v>497071.02000000014</v>
      </c>
      <c r="EY5" s="50"/>
      <c r="EZ5" s="50"/>
      <c r="FA5" s="50">
        <v>23616.32</v>
      </c>
      <c r="FB5" s="82"/>
      <c r="FC5" s="50"/>
      <c r="FD5" s="50">
        <f t="shared" ref="FD5:FD10" si="148">SUM(EY5:FC5)</f>
        <v>23616.32</v>
      </c>
      <c r="FE5" s="78">
        <f t="shared" ref="FE5:FE15" si="149">+EX5+FD5</f>
        <v>520687.34000000014</v>
      </c>
      <c r="FF5" s="50"/>
      <c r="FG5" s="50"/>
      <c r="FH5" s="50">
        <v>18895.400000000001</v>
      </c>
      <c r="FI5" s="82"/>
      <c r="FJ5" s="50"/>
      <c r="FK5" s="50">
        <f t="shared" ref="FK5:FK10" si="150">SUM(FF5:FJ5)</f>
        <v>18895.400000000001</v>
      </c>
      <c r="FL5" s="78">
        <f t="shared" ref="FL5:FL15" si="151">+FE5+FK5</f>
        <v>539582.74000000011</v>
      </c>
      <c r="FM5" s="50">
        <v>1182.5</v>
      </c>
      <c r="FN5" s="50"/>
      <c r="FO5" s="50"/>
      <c r="FP5" s="50"/>
      <c r="FQ5" s="50">
        <v>4250.5600000000004</v>
      </c>
      <c r="FR5" s="82"/>
      <c r="FS5" s="50"/>
      <c r="FT5" s="50">
        <f t="shared" ref="FT5:FT10" si="152">SUM(FN5:FS5)</f>
        <v>4250.5600000000004</v>
      </c>
      <c r="FU5" s="78">
        <f t="shared" ref="FU5:FU15" si="153">+FT5</f>
        <v>4250.5600000000004</v>
      </c>
      <c r="FV5" s="50"/>
      <c r="FW5" s="50"/>
      <c r="FX5" s="50"/>
      <c r="FY5" s="50">
        <v>1246.22</v>
      </c>
      <c r="FZ5" s="82"/>
      <c r="GA5" s="50"/>
      <c r="GB5" s="50">
        <f t="shared" ref="GB5:GB10" si="154">SUM(FV5:GA5)</f>
        <v>1246.22</v>
      </c>
      <c r="GC5" s="78">
        <f t="shared" ref="GC5:GC15" si="155">+FU5+GB5</f>
        <v>5496.7800000000007</v>
      </c>
      <c r="GD5" s="50"/>
      <c r="GE5" s="50"/>
      <c r="GF5" s="50"/>
      <c r="GG5" s="50">
        <v>4497.16</v>
      </c>
      <c r="GH5" s="82"/>
      <c r="GI5" s="50"/>
      <c r="GJ5" s="50">
        <f t="shared" ref="GJ5:GJ10" si="156">SUM(GD5:GI5)</f>
        <v>4497.16</v>
      </c>
      <c r="GK5" s="78">
        <f t="shared" ref="GK5:GK15" si="157">+GC5+GJ5</f>
        <v>9993.94</v>
      </c>
      <c r="GL5" s="50"/>
      <c r="GM5" s="50"/>
      <c r="GN5" s="50"/>
      <c r="GO5" s="50">
        <v>3987.38</v>
      </c>
      <c r="GP5" s="50"/>
      <c r="GQ5" s="50"/>
      <c r="GR5" s="50">
        <f t="shared" ref="GR5:GR10" si="158">SUM(GL5:GQ5)</f>
        <v>3987.38</v>
      </c>
      <c r="GS5" s="78">
        <f t="shared" ref="GS5:GS15" si="159">+GK5+GR5</f>
        <v>13981.32</v>
      </c>
      <c r="GT5" s="50"/>
      <c r="GU5" s="50"/>
      <c r="GV5" s="50"/>
      <c r="GW5" s="50">
        <v>28992.28</v>
      </c>
      <c r="GX5" s="50"/>
      <c r="GY5" s="50"/>
      <c r="GZ5" s="50">
        <f t="shared" ref="GZ5:GZ10" si="160">SUM(GT5:GY5)</f>
        <v>28992.28</v>
      </c>
      <c r="HA5" s="78">
        <f t="shared" ref="HA5:HA15" si="161">+GS5+GZ5</f>
        <v>42973.599999999999</v>
      </c>
      <c r="HB5" s="50"/>
      <c r="HC5" s="50"/>
      <c r="HD5" s="50"/>
      <c r="HE5" s="50">
        <v>3975.51</v>
      </c>
      <c r="HF5" s="50"/>
      <c r="HG5" s="50"/>
      <c r="HH5" s="50">
        <f t="shared" ref="HH5:HH10" si="162">SUM(HB5:HG5)</f>
        <v>3975.51</v>
      </c>
      <c r="HI5" s="78">
        <f t="shared" ref="HI5:HI15" si="163">+HA5+HH5</f>
        <v>46949.11</v>
      </c>
      <c r="HJ5" s="50"/>
      <c r="HK5" s="50"/>
      <c r="HL5" s="50"/>
      <c r="HM5" s="50">
        <v>27507.42</v>
      </c>
      <c r="HN5" s="50"/>
      <c r="HO5" s="50"/>
      <c r="HP5" s="50">
        <f t="shared" ref="HP5:HP10" si="164">SUM(HJ5:HO5)</f>
        <v>27507.42</v>
      </c>
      <c r="HQ5" s="78">
        <f t="shared" ref="HQ5:HQ15" si="165">+HI5+HP5</f>
        <v>74456.53</v>
      </c>
      <c r="HR5" s="50"/>
      <c r="HS5" s="50"/>
      <c r="HT5" s="50"/>
      <c r="HU5" s="50">
        <v>515.47</v>
      </c>
      <c r="HV5" s="50">
        <v>135000</v>
      </c>
      <c r="HW5" s="50"/>
      <c r="HX5" s="50">
        <f t="shared" ref="HX5:HX10" si="166">SUM(HR5:HW5)</f>
        <v>135515.47</v>
      </c>
      <c r="HY5" s="78">
        <f t="shared" ref="HY5:HY15" si="167">+HQ5+HX5</f>
        <v>209972</v>
      </c>
      <c r="HZ5" s="50"/>
      <c r="IA5" s="50"/>
      <c r="IB5" s="50"/>
      <c r="IC5" s="50">
        <v>680.39</v>
      </c>
      <c r="ID5" s="50"/>
      <c r="IE5" s="50"/>
      <c r="IF5" s="50">
        <f t="shared" ref="IF5:IF10" si="168">SUM(HZ5:IE5)</f>
        <v>680.39</v>
      </c>
      <c r="IG5" s="78">
        <f t="shared" ref="IG5:IG15" si="169">+HY5+IF5</f>
        <v>210652.39</v>
      </c>
      <c r="IH5" s="50"/>
      <c r="II5" s="50"/>
      <c r="IJ5" s="50"/>
      <c r="IK5" s="50">
        <v>12730.39</v>
      </c>
      <c r="IL5" s="50"/>
      <c r="IM5" s="50"/>
      <c r="IN5" s="50">
        <f t="shared" ref="IN5:IN10" si="170">SUM(IH5:IM5)</f>
        <v>12730.39</v>
      </c>
      <c r="IO5" s="78">
        <f t="shared" ref="IO5:IO15" si="171">+IG5+IN5</f>
        <v>223382.78000000003</v>
      </c>
      <c r="IP5" s="50"/>
      <c r="IQ5" s="50"/>
      <c r="IR5" s="50"/>
      <c r="IS5" s="50"/>
      <c r="IT5" s="50"/>
      <c r="IU5" s="50"/>
      <c r="IV5" s="50">
        <f t="shared" ref="IV5:IV10" si="172">SUM(IP5:IU5)</f>
        <v>0</v>
      </c>
      <c r="IW5" s="78">
        <f t="shared" ref="IW5:IW15" si="173">+IO5+IV5</f>
        <v>223382.78000000003</v>
      </c>
      <c r="IX5" s="50"/>
      <c r="IY5" s="50"/>
      <c r="IZ5" s="50"/>
      <c r="JA5" s="50">
        <v>7147.91</v>
      </c>
      <c r="JB5" s="50"/>
      <c r="JC5" s="50"/>
      <c r="JD5" s="50">
        <f t="shared" ref="JD5:JD10" si="174">SUM(IX5:JC5)</f>
        <v>7147.91</v>
      </c>
      <c r="JE5" s="78">
        <f t="shared" ref="JE5:JE15" si="175">+IW5+JD5</f>
        <v>230530.69000000003</v>
      </c>
      <c r="JF5" s="50"/>
      <c r="JG5" s="50"/>
      <c r="JH5" s="50"/>
      <c r="JI5" s="50">
        <v>7877.04</v>
      </c>
      <c r="JJ5" s="50"/>
      <c r="JK5" s="50"/>
      <c r="JL5" s="50">
        <f t="shared" ref="JL5:JL10" si="176">SUM(JF5:JK5)</f>
        <v>7877.04</v>
      </c>
      <c r="JM5" s="78">
        <f t="shared" ref="JM5:JM15" si="177">+JE5+JL5</f>
        <v>238407.73000000004</v>
      </c>
      <c r="JN5" s="50"/>
      <c r="JO5" s="50"/>
      <c r="JP5" s="50"/>
      <c r="JQ5" s="50">
        <v>30776.65</v>
      </c>
      <c r="JR5" s="50"/>
      <c r="JS5" s="50"/>
      <c r="JT5" s="50">
        <f t="shared" ref="JT5:JT10" si="178">SUM(JN5:JS5)</f>
        <v>30776.65</v>
      </c>
      <c r="JU5" s="78">
        <f t="shared" ref="JU5:JU15" si="179">+JM5+JT5</f>
        <v>269184.38000000006</v>
      </c>
      <c r="JV5" s="50"/>
      <c r="JW5" s="50"/>
      <c r="JX5" s="50"/>
      <c r="JY5" s="50">
        <v>3062.85</v>
      </c>
      <c r="JZ5" s="50"/>
      <c r="KA5" s="50"/>
      <c r="KB5" s="50">
        <f t="shared" ref="KB5:KB10" si="180">SUM(JV5:KA5)</f>
        <v>3062.85</v>
      </c>
      <c r="KC5" s="78">
        <f t="shared" ref="KC5:KC15" si="181">+JU5+KB5</f>
        <v>272247.23000000004</v>
      </c>
      <c r="KD5" s="50"/>
      <c r="KE5" s="50"/>
      <c r="KF5" s="50"/>
      <c r="KG5" s="50">
        <v>2320.27</v>
      </c>
      <c r="KH5" s="50"/>
      <c r="KI5" s="50"/>
      <c r="KJ5" s="50">
        <f t="shared" ref="KJ5:KJ10" si="182">SUM(KD5:KI5)</f>
        <v>2320.27</v>
      </c>
      <c r="KK5" s="78">
        <f t="shared" ref="KK5:KK15" si="183">+KC5+KJ5</f>
        <v>274567.50000000006</v>
      </c>
      <c r="KL5" s="50"/>
      <c r="KM5" s="50"/>
      <c r="KN5" s="50"/>
      <c r="KO5" s="50">
        <v>5434.36</v>
      </c>
      <c r="KP5" s="50"/>
      <c r="KQ5" s="50"/>
      <c r="KR5" s="50">
        <f t="shared" ref="KR5:KR10" si="184">SUM(KL5:KQ5)</f>
        <v>5434.36</v>
      </c>
      <c r="KS5" s="78">
        <f t="shared" ref="KS5:KS15" si="185">+KK5+KR5</f>
        <v>280001.86000000004</v>
      </c>
      <c r="KT5" s="50"/>
      <c r="KU5" s="50"/>
      <c r="KV5" s="50"/>
      <c r="KW5" s="50">
        <v>2383.6799999999998</v>
      </c>
      <c r="KX5" s="50">
        <v>40000</v>
      </c>
      <c r="KY5" s="50"/>
      <c r="KZ5" s="50">
        <f t="shared" ref="KZ5:KZ10" si="186">SUM(KT5:KY5)</f>
        <v>42383.68</v>
      </c>
      <c r="LA5" s="78">
        <f t="shared" ref="LA5:LA15" si="187">+KS5+KZ5</f>
        <v>322385.54000000004</v>
      </c>
      <c r="LB5" s="50"/>
      <c r="LC5" s="50"/>
      <c r="LD5" s="50"/>
      <c r="LE5" s="50">
        <v>2153.91</v>
      </c>
      <c r="LF5" s="50"/>
      <c r="LG5" s="50"/>
      <c r="LH5" s="50">
        <f t="shared" ref="LH5:LH10" si="188">SUM(LB5:LG5)</f>
        <v>2153.91</v>
      </c>
      <c r="LI5" s="78">
        <f t="shared" ref="LI5:LI15" si="189">+LA5+LH5</f>
        <v>324539.45</v>
      </c>
      <c r="LJ5" s="50"/>
      <c r="LK5" s="50"/>
      <c r="LL5" s="50"/>
      <c r="LM5" s="26">
        <v>2463.34</v>
      </c>
      <c r="LN5" s="50"/>
      <c r="LO5" s="50"/>
      <c r="LP5" s="50">
        <f t="shared" ref="LP5:LP10" si="190">SUM(LJ5:LO5)</f>
        <v>2463.34</v>
      </c>
      <c r="LQ5" s="78">
        <f t="shared" ref="LQ5:LQ15" si="191">+LP5</f>
        <v>2463.34</v>
      </c>
      <c r="LR5" s="50"/>
      <c r="LS5" s="50"/>
      <c r="LT5" s="50"/>
      <c r="LU5" s="26">
        <v>4016.43</v>
      </c>
      <c r="LV5" s="50"/>
      <c r="LW5" s="50"/>
      <c r="LX5" s="50">
        <f t="shared" ref="LX5:LX10" si="192">SUM(LR5:LW5)</f>
        <v>4016.43</v>
      </c>
      <c r="LY5" s="78">
        <f t="shared" ref="LY5:LY15" si="193">LQ5+LX5</f>
        <v>6479.77</v>
      </c>
      <c r="LZ5" s="50"/>
      <c r="MA5" s="50"/>
      <c r="MB5" s="50"/>
      <c r="MC5" s="26">
        <v>4571.1400000000003</v>
      </c>
      <c r="MD5" s="50"/>
      <c r="ME5" s="50"/>
      <c r="MF5" s="50">
        <f t="shared" ref="MF5:MF10" si="194">SUM(LZ5:ME5)</f>
        <v>4571.1400000000003</v>
      </c>
      <c r="MG5" s="78">
        <f t="shared" ref="MG5:MG15" si="195">LY5+MF5</f>
        <v>11050.91</v>
      </c>
      <c r="MH5" s="50"/>
      <c r="MI5" s="50"/>
      <c r="MJ5" s="50"/>
      <c r="MK5" s="26">
        <v>4674.8</v>
      </c>
      <c r="ML5" s="50"/>
      <c r="MM5" s="50"/>
      <c r="MN5" s="50">
        <f t="shared" ref="MN5:MN10" si="196">SUM(MH5:MM5)</f>
        <v>4674.8</v>
      </c>
      <c r="MO5" s="78">
        <f t="shared" ref="MO5:MO15" si="197">MG5+MN5</f>
        <v>15725.71</v>
      </c>
      <c r="MP5" s="50"/>
      <c r="MQ5" s="50"/>
      <c r="MR5" s="50"/>
      <c r="MS5" s="26">
        <v>3580.98</v>
      </c>
      <c r="MT5" s="50">
        <v>30000</v>
      </c>
      <c r="MU5" s="50"/>
      <c r="MV5" s="50">
        <f t="shared" ref="MV5:MV10" si="198">SUM(MP5:MU5)</f>
        <v>33580.980000000003</v>
      </c>
      <c r="MW5" s="78">
        <f t="shared" ref="MW5:MW15" si="199">MO5+MV5</f>
        <v>49306.69</v>
      </c>
      <c r="MX5" s="50"/>
      <c r="MY5" s="50"/>
      <c r="MZ5" s="50"/>
      <c r="NA5" s="26">
        <v>8078.21</v>
      </c>
      <c r="NB5" s="50"/>
      <c r="NC5" s="50"/>
      <c r="ND5" s="50">
        <f t="shared" ref="ND5:ND10" si="200">SUM(MX5:NC5)</f>
        <v>8078.21</v>
      </c>
      <c r="NE5" s="78">
        <f t="shared" ref="NE5:NE15" si="201">MW5+ND5</f>
        <v>57384.9</v>
      </c>
      <c r="NF5" s="50"/>
      <c r="NG5" s="50"/>
      <c r="NH5" s="50"/>
      <c r="NI5" s="50">
        <v>3936.28</v>
      </c>
      <c r="NJ5" s="50"/>
      <c r="NK5" s="50"/>
      <c r="NL5" s="50">
        <f t="shared" ref="NL5:NL10" si="202">SUM(NF5:NK5)</f>
        <v>3936.28</v>
      </c>
      <c r="NM5" s="78">
        <f t="shared" ref="NM5:NM15" si="203">NE5+NL5</f>
        <v>61321.18</v>
      </c>
      <c r="NN5" s="50"/>
      <c r="NO5" s="50"/>
      <c r="NP5" s="50"/>
      <c r="NQ5" s="50">
        <v>7272.61</v>
      </c>
      <c r="NR5" s="50">
        <v>30000</v>
      </c>
      <c r="NS5" s="50"/>
      <c r="NT5" s="50">
        <f t="shared" ref="NT5:NT10" si="204">SUM(NN5:NS5)</f>
        <v>37272.61</v>
      </c>
      <c r="NU5" s="78">
        <f t="shared" ref="NU5:NU15" si="205">NM5+NT5</f>
        <v>98593.790000000008</v>
      </c>
      <c r="NV5" s="50"/>
      <c r="NW5" s="50"/>
      <c r="NX5" s="50"/>
      <c r="NY5" s="50">
        <v>7436.41</v>
      </c>
      <c r="NZ5" s="50"/>
      <c r="OA5" s="50"/>
      <c r="OB5" s="50">
        <f t="shared" ref="OB5:OB10" si="206">SUM(NV5:OA5)</f>
        <v>7436.41</v>
      </c>
      <c r="OC5" s="78">
        <f t="shared" ref="OC5:OC15" si="207">NU5+OB5</f>
        <v>106030.20000000001</v>
      </c>
      <c r="OD5" s="50"/>
      <c r="OE5" s="50"/>
      <c r="OF5" s="50"/>
      <c r="OG5" s="50">
        <v>7252.85</v>
      </c>
      <c r="OH5" s="50">
        <v>35000</v>
      </c>
      <c r="OI5" s="50"/>
      <c r="OJ5" s="50">
        <f t="shared" ref="OJ5:OJ10" si="208">SUM(OD5:OI5)</f>
        <v>42252.85</v>
      </c>
      <c r="OK5" s="78">
        <f t="shared" ref="OK5:OK15" si="209">OC5+OJ5</f>
        <v>148283.05000000002</v>
      </c>
      <c r="OL5" s="50"/>
      <c r="OM5" s="50"/>
      <c r="ON5" s="50"/>
      <c r="OO5" s="50">
        <v>3800.18</v>
      </c>
      <c r="OP5" s="50"/>
      <c r="OQ5" s="50"/>
      <c r="OR5" s="50">
        <f t="shared" ref="OR5:OR10" si="210">SUM(OL5:OQ5)</f>
        <v>3800.18</v>
      </c>
      <c r="OS5" s="78">
        <f t="shared" ref="OS5:OS15" si="211">OK5+OR5</f>
        <v>152083.23000000001</v>
      </c>
      <c r="OT5" s="50"/>
      <c r="OU5" s="50"/>
      <c r="OV5" s="50"/>
      <c r="OW5" s="50">
        <v>5379.23</v>
      </c>
      <c r="OX5" s="50"/>
      <c r="OY5" s="50"/>
      <c r="OZ5" s="50">
        <f t="shared" ref="OZ5:OZ10" si="212">SUM(OT5:OY5)</f>
        <v>5379.23</v>
      </c>
      <c r="PA5" s="78">
        <f t="shared" ref="PA5:PA15" si="213">OS5+OZ5</f>
        <v>157462.46000000002</v>
      </c>
      <c r="PB5" s="50"/>
      <c r="PC5" s="50"/>
      <c r="PD5" s="50"/>
      <c r="PE5" s="50">
        <v>5813.75</v>
      </c>
      <c r="PF5" s="50"/>
      <c r="PG5" s="50"/>
      <c r="PH5" s="50">
        <f t="shared" ref="PH5:PH10" si="214">SUM(PB5:PG5)</f>
        <v>5813.75</v>
      </c>
      <c r="PI5" s="78">
        <f t="shared" ref="PI5:PI15" si="215">PA5+PH5</f>
        <v>163276.21000000002</v>
      </c>
      <c r="PJ5" s="50"/>
      <c r="PK5" s="50"/>
      <c r="PL5" s="50"/>
      <c r="PM5" s="50">
        <v>22885.200000000001</v>
      </c>
      <c r="PN5" s="50"/>
      <c r="PO5" s="50"/>
      <c r="PP5" s="50">
        <f t="shared" ref="PP5:PP10" si="216">SUM(PJ5:PO5)</f>
        <v>22885.200000000001</v>
      </c>
      <c r="PQ5" s="78">
        <f t="shared" ref="PQ5:PQ15" si="217">PI5+PP5</f>
        <v>186161.41000000003</v>
      </c>
      <c r="PR5" s="50"/>
      <c r="PS5" s="50"/>
      <c r="PT5" s="50"/>
      <c r="PU5" s="50">
        <v>17869.68</v>
      </c>
      <c r="PV5" s="50"/>
      <c r="PW5" s="50"/>
      <c r="PX5" s="50">
        <f t="shared" ref="PX5:PX10" si="218">SUM(PR5:PW5)</f>
        <v>17869.68</v>
      </c>
      <c r="PY5" s="78">
        <f t="shared" ref="PY5:PY15" si="219">PQ5+PX5</f>
        <v>204031.09000000003</v>
      </c>
      <c r="PZ5" s="50"/>
      <c r="QA5" s="50"/>
      <c r="QB5" s="50"/>
      <c r="QC5" s="50"/>
      <c r="QD5" s="50"/>
      <c r="QE5" s="50"/>
      <c r="QF5" s="50">
        <f t="shared" ref="QF5:QF10" si="220">SUM(PZ5:QE5)</f>
        <v>0</v>
      </c>
      <c r="QG5" s="78">
        <f t="shared" ref="QG5:QG15" si="221">PY5+QF5</f>
        <v>204031.09000000003</v>
      </c>
      <c r="QH5" s="50"/>
      <c r="QI5" s="50"/>
      <c r="QJ5" s="50"/>
      <c r="QK5" s="50">
        <v>7477.2</v>
      </c>
      <c r="QL5" s="50"/>
      <c r="QM5" s="50"/>
      <c r="QN5" s="50">
        <f t="shared" ref="QN5:QN10" si="222">SUM(QH5:QM5)</f>
        <v>7477.2</v>
      </c>
      <c r="QO5" s="78">
        <f t="shared" ref="QO5:QO15" si="223">QG5+QN5</f>
        <v>211508.29000000004</v>
      </c>
      <c r="QP5" s="50"/>
      <c r="QQ5" s="50"/>
      <c r="QR5" s="50"/>
      <c r="QS5" s="50">
        <v>9802.99</v>
      </c>
      <c r="QT5" s="50"/>
      <c r="QU5" s="50"/>
      <c r="QV5" s="50">
        <f t="shared" ref="QV5:QV10" si="224">SUM(QP5:QU5)</f>
        <v>9802.99</v>
      </c>
      <c r="QW5" s="78">
        <f t="shared" ref="QW5:QW15" si="225">QO5+QV5</f>
        <v>221311.28000000003</v>
      </c>
      <c r="QX5" s="50"/>
      <c r="QY5" s="50"/>
      <c r="QZ5" s="50"/>
      <c r="RA5" s="50">
        <v>19936.05</v>
      </c>
      <c r="RB5" s="50"/>
      <c r="RC5" s="50"/>
      <c r="RD5" s="50">
        <f t="shared" ref="RD5:RD10" si="226">SUM(QX5:RC5)</f>
        <v>19936.05</v>
      </c>
      <c r="RE5" s="78">
        <f t="shared" ref="RE5:RE15" si="227">QW5+RD5</f>
        <v>241247.33000000002</v>
      </c>
      <c r="RF5" s="50"/>
      <c r="RG5" s="50"/>
      <c r="RH5" s="50"/>
      <c r="RI5" s="50">
        <v>7883.83</v>
      </c>
      <c r="RJ5" s="50"/>
      <c r="RK5" s="50"/>
      <c r="RL5" s="50">
        <f t="shared" ref="RL5:RL10" si="228">SUM(RF5:RK5)</f>
        <v>7883.83</v>
      </c>
      <c r="RM5" s="78">
        <f t="shared" ref="RM5:RM15" si="229">RE5+RL5</f>
        <v>249131.16</v>
      </c>
      <c r="RN5" s="50"/>
      <c r="RO5" s="50"/>
      <c r="RP5" s="50"/>
      <c r="RQ5" s="50">
        <v>5579.27</v>
      </c>
      <c r="RR5" s="50">
        <v>1675000</v>
      </c>
      <c r="RS5" s="50"/>
      <c r="RT5" s="50">
        <f t="shared" ref="RT5:RT10" si="230">SUM(RN5:RS5)</f>
        <v>1680579.27</v>
      </c>
      <c r="RU5" s="78">
        <f t="shared" ref="RU5:RU15" si="231">RM5+RT5</f>
        <v>1929710.43</v>
      </c>
      <c r="RV5" s="50"/>
      <c r="RW5" s="50"/>
      <c r="RX5" s="50"/>
      <c r="RY5" s="50">
        <v>70.239999999999995</v>
      </c>
      <c r="RZ5" s="50"/>
      <c r="SA5" s="50"/>
      <c r="SB5" s="50">
        <f t="shared" ref="SB5:SB10" si="232">SUM(RV5:SA5)</f>
        <v>70.239999999999995</v>
      </c>
      <c r="SC5" s="78">
        <f t="shared" ref="SC5:SC15" si="233">RU5+SB5</f>
        <v>1929780.67</v>
      </c>
      <c r="SD5" s="50"/>
      <c r="SE5" s="50"/>
      <c r="SF5" s="50"/>
      <c r="SG5" s="50">
        <v>8503.3700000000008</v>
      </c>
      <c r="SH5" s="50"/>
      <c r="SI5" s="50"/>
      <c r="SJ5" s="50">
        <f t="shared" ref="SJ5:SJ10" si="234">SUM(SD5:SI5)</f>
        <v>8503.3700000000008</v>
      </c>
      <c r="SK5" s="78">
        <f t="shared" ref="SK5:SK15" si="235">+SJ5</f>
        <v>8503.3700000000008</v>
      </c>
      <c r="SL5" s="50"/>
      <c r="SM5" s="50"/>
      <c r="SN5" s="50"/>
      <c r="SO5" s="50">
        <v>25069.4</v>
      </c>
      <c r="SP5" s="50"/>
      <c r="SQ5" s="50"/>
      <c r="SR5" s="50">
        <f t="shared" ref="SR5:SR10" si="236">SUM(SL5:SQ5)</f>
        <v>25069.4</v>
      </c>
      <c r="SS5" s="78">
        <f t="shared" ref="SS5:SS15" si="237">+SK5+SR5</f>
        <v>33572.770000000004</v>
      </c>
      <c r="ST5" s="50"/>
      <c r="SU5" s="50"/>
      <c r="SV5" s="50"/>
      <c r="SW5" s="50">
        <v>2164.91</v>
      </c>
      <c r="SX5" s="50"/>
      <c r="SY5" s="50"/>
      <c r="SZ5" s="50">
        <f t="shared" ref="SZ5:SZ10" si="238">SUM(ST5:SY5)</f>
        <v>2164.91</v>
      </c>
      <c r="TA5" s="78">
        <f t="shared" ref="TA5:TA15" si="239">+SS5+SZ5</f>
        <v>35737.680000000008</v>
      </c>
      <c r="TB5" s="50"/>
      <c r="TC5" s="50"/>
      <c r="TD5" s="50"/>
      <c r="TE5" s="50">
        <v>4953.5</v>
      </c>
      <c r="TF5" s="50"/>
      <c r="TG5" s="50"/>
      <c r="TH5" s="50">
        <f t="shared" ref="TH5:TH10" si="240">SUM(TB5:TG5)</f>
        <v>4953.5</v>
      </c>
      <c r="TI5" s="78">
        <f t="shared" ref="TI5:TI15" si="241">+TA5+TH5</f>
        <v>40691.180000000008</v>
      </c>
      <c r="TJ5" s="50"/>
      <c r="TK5" s="50"/>
      <c r="TL5" s="50"/>
      <c r="TM5" s="50">
        <v>19301.7</v>
      </c>
      <c r="TN5" s="50"/>
      <c r="TO5" s="50"/>
      <c r="TP5" s="50">
        <f t="shared" ref="TP5:TP10" si="242">SUM(TJ5:TO5)</f>
        <v>19301.7</v>
      </c>
      <c r="TQ5" s="78">
        <f t="shared" ref="TQ5:TQ15" si="243">+TI5+TP5</f>
        <v>59992.880000000005</v>
      </c>
      <c r="TR5" s="50"/>
      <c r="TS5" s="50"/>
      <c r="TT5" s="50"/>
      <c r="TU5" s="50">
        <v>2277.29</v>
      </c>
      <c r="TV5" s="50"/>
      <c r="TW5" s="50"/>
      <c r="TX5" s="50">
        <f t="shared" ref="TX5:TX10" si="244">SUM(TR5:TW5)</f>
        <v>2277.29</v>
      </c>
      <c r="TY5" s="78">
        <f t="shared" ref="TY5:TY15" si="245">+TQ5+TX5</f>
        <v>62270.170000000006</v>
      </c>
      <c r="TZ5" s="50"/>
      <c r="UA5" s="50"/>
      <c r="UB5" s="50"/>
      <c r="UC5" s="50">
        <v>9357.81</v>
      </c>
      <c r="UD5" s="50"/>
      <c r="UE5" s="50"/>
      <c r="UF5" s="50">
        <f t="shared" ref="UF5:UF10" si="246">SUM(TZ5:UE5)</f>
        <v>9357.81</v>
      </c>
      <c r="UG5" s="78">
        <f t="shared" ref="UG5:UG15" si="247">+TY5+UF5</f>
        <v>71627.98000000001</v>
      </c>
      <c r="UH5" s="50"/>
      <c r="UI5" s="50"/>
      <c r="UJ5" s="50"/>
      <c r="UK5" s="50">
        <v>8372.0499999999993</v>
      </c>
      <c r="UL5" s="50"/>
      <c r="UM5" s="50"/>
      <c r="UN5" s="50">
        <f t="shared" ref="UN5:UN10" si="248">SUM(UH5:UM5)</f>
        <v>8372.0499999999993</v>
      </c>
      <c r="UO5" s="78">
        <f t="shared" ref="UO5:UO15" si="249">+UG5+UN5</f>
        <v>80000.030000000013</v>
      </c>
      <c r="UP5" s="50"/>
      <c r="UQ5" s="50"/>
      <c r="UR5" s="50"/>
      <c r="US5" s="50">
        <v>7123.66</v>
      </c>
      <c r="UT5" s="50"/>
      <c r="UU5" s="50"/>
      <c r="UV5" s="50">
        <f t="shared" ref="UV5:UV10" si="250">SUM(UP5:UU5)</f>
        <v>7123.66</v>
      </c>
      <c r="UW5" s="78">
        <f t="shared" ref="UW5:UW15" si="251">+UO5+UV5</f>
        <v>87123.690000000017</v>
      </c>
      <c r="UX5" s="50"/>
      <c r="UY5" s="50"/>
      <c r="UZ5" s="50"/>
      <c r="VA5" s="50">
        <v>1779.1</v>
      </c>
      <c r="VB5" s="50"/>
      <c r="VC5" s="50"/>
      <c r="VD5" s="50">
        <f t="shared" ref="VD5:VD10" si="252">SUM(UX5:VC5)</f>
        <v>1779.1</v>
      </c>
      <c r="VE5" s="78">
        <f t="shared" ref="VE5:VE15" si="253">+UW5+VD5</f>
        <v>88902.790000000023</v>
      </c>
      <c r="VF5" s="50"/>
      <c r="VG5" s="26"/>
      <c r="VH5" s="50"/>
      <c r="VI5" s="50">
        <f>1602.94+13768+3468.33</f>
        <v>18839.27</v>
      </c>
      <c r="VJ5" s="50"/>
      <c r="VK5" s="50">
        <f>203.24+460+3184+1700.3+1484.42</f>
        <v>7031.96</v>
      </c>
      <c r="VL5" s="50">
        <f t="shared" ref="VL5:VL10" si="254">SUM(VF5:VK5)</f>
        <v>25871.23</v>
      </c>
      <c r="VM5" s="78">
        <f t="shared" ref="VM5:VM15" si="255">+VE5+VL5</f>
        <v>114774.02000000002</v>
      </c>
      <c r="VN5" s="50"/>
      <c r="VO5" s="26"/>
      <c r="VP5" s="50"/>
      <c r="VQ5" s="50">
        <v>214.9</v>
      </c>
      <c r="VR5" s="50"/>
      <c r="VS5" s="50"/>
      <c r="VT5" s="50">
        <f t="shared" ref="VT5:VT10" si="256">SUM(VN5:VS5)</f>
        <v>214.9</v>
      </c>
      <c r="VU5" s="78">
        <f t="shared" ref="VU5:VU15" si="257">+VM5+VT5</f>
        <v>114988.92000000001</v>
      </c>
      <c r="VV5" s="50"/>
      <c r="VW5" s="26"/>
      <c r="VX5" s="50"/>
      <c r="VY5" s="50">
        <v>12364.08</v>
      </c>
      <c r="VZ5" s="50"/>
      <c r="WA5" s="50"/>
      <c r="WB5" s="50">
        <f t="shared" ref="WB5:WB10" si="258">SUM(VV5:WA5)</f>
        <v>12364.08</v>
      </c>
      <c r="WC5" s="78">
        <f t="shared" ref="WC5:WC15" si="259">+VU5+WB5</f>
        <v>127353.00000000001</v>
      </c>
      <c r="WD5" s="50"/>
      <c r="WE5" s="26"/>
      <c r="WF5" s="50"/>
      <c r="WG5" s="50">
        <v>9488.14</v>
      </c>
      <c r="WH5" s="50"/>
      <c r="WI5" s="50"/>
      <c r="WJ5" s="50">
        <f t="shared" ref="WJ5:WJ10" si="260">SUM(WD5:WI5)</f>
        <v>9488.14</v>
      </c>
      <c r="WK5" s="78">
        <f t="shared" ref="WK5:WK15" si="261">+WC5+WJ5</f>
        <v>136841.14000000001</v>
      </c>
      <c r="WL5" s="50"/>
      <c r="WM5" s="26"/>
      <c r="WN5" s="50"/>
      <c r="WO5" s="50">
        <v>1413.71</v>
      </c>
      <c r="WP5" s="50"/>
      <c r="WQ5" s="50"/>
      <c r="WR5" s="50">
        <f t="shared" ref="WR5:WR10" si="262">SUM(WL5:WQ5)</f>
        <v>1413.71</v>
      </c>
      <c r="WS5" s="78">
        <f t="shared" ref="WS5:WS15" si="263">+WK5+WR5</f>
        <v>138254.85</v>
      </c>
      <c r="WT5" s="50"/>
      <c r="WU5" s="26"/>
      <c r="WV5" s="50"/>
      <c r="WW5" s="50">
        <v>10609.87</v>
      </c>
      <c r="WX5" s="50"/>
      <c r="WY5" s="50"/>
      <c r="WZ5" s="50">
        <f t="shared" ref="WZ5:WZ10" si="264">SUM(WT5:WY5)</f>
        <v>10609.87</v>
      </c>
      <c r="XA5" s="78">
        <f t="shared" ref="XA5:XA15" si="265">+WS5+WZ5</f>
        <v>148864.72</v>
      </c>
      <c r="XB5" s="50"/>
      <c r="XC5" s="26"/>
      <c r="XD5" s="50"/>
      <c r="XE5" s="50">
        <v>14</v>
      </c>
      <c r="XF5" s="50"/>
      <c r="XG5" s="50"/>
      <c r="XH5" s="50">
        <f t="shared" ref="XH5:XH10" si="266">SUM(XB5:XG5)</f>
        <v>14</v>
      </c>
      <c r="XI5" s="78">
        <f t="shared" ref="XI5:XI15" si="267">+XA5+XH5</f>
        <v>148878.72</v>
      </c>
      <c r="XJ5" s="50"/>
      <c r="XK5" s="26"/>
      <c r="XL5" s="50"/>
      <c r="XM5" s="50">
        <v>1695.34</v>
      </c>
      <c r="XN5" s="50"/>
      <c r="XO5" s="50"/>
      <c r="XP5" s="50">
        <f t="shared" ref="XP5:XP10" si="268">SUM(XJ5:XO5)</f>
        <v>1695.34</v>
      </c>
      <c r="XQ5" s="78">
        <f t="shared" ref="XQ5:XQ15" si="269">+XI5+XP5</f>
        <v>150574.06</v>
      </c>
      <c r="XR5" s="50"/>
      <c r="XS5" s="26"/>
      <c r="XT5" s="50"/>
      <c r="XU5" s="50">
        <v>130371.31</v>
      </c>
      <c r="XV5" s="50"/>
      <c r="XW5" s="50"/>
      <c r="XX5" s="50">
        <f t="shared" ref="XX5:XX10" si="270">SUM(XR5:XW5)</f>
        <v>130371.31</v>
      </c>
      <c r="XY5" s="78">
        <f t="shared" ref="XY5:XY15" si="271">+XQ5+XX5</f>
        <v>280945.37</v>
      </c>
      <c r="XZ5" s="50"/>
      <c r="YA5" s="26"/>
      <c r="YB5" s="50"/>
      <c r="YC5" s="50">
        <v>6644.09</v>
      </c>
      <c r="YD5" s="50"/>
      <c r="YE5" s="50"/>
      <c r="YF5" s="50">
        <f t="shared" ref="YF5:YF10" si="272">SUM(XZ5:YE5)</f>
        <v>6644.09</v>
      </c>
      <c r="YG5" s="78">
        <f t="shared" ref="YG5:YG15" si="273">+XY5+YF5</f>
        <v>287589.46000000002</v>
      </c>
      <c r="YH5" s="50"/>
      <c r="YI5" s="26"/>
      <c r="YJ5" s="50"/>
      <c r="YK5" s="50">
        <v>6214.23</v>
      </c>
      <c r="YL5" s="50"/>
      <c r="YM5" s="50"/>
      <c r="YN5" s="50">
        <f t="shared" ref="YN5:YN10" si="274">SUM(YH5:YM5)</f>
        <v>6214.23</v>
      </c>
      <c r="YO5" s="78">
        <f t="shared" ref="YO5:YO15" si="275">+YN5</f>
        <v>6214.23</v>
      </c>
      <c r="YP5" s="50"/>
      <c r="YQ5" s="26"/>
      <c r="YR5" s="50"/>
      <c r="YS5" s="50">
        <v>13968.36</v>
      </c>
      <c r="YT5" s="50"/>
      <c r="YU5" s="50"/>
      <c r="YV5" s="50">
        <f t="shared" ref="YV5:YV10" si="276">SUM(YP5:YU5)</f>
        <v>13968.36</v>
      </c>
      <c r="YW5" s="78">
        <f t="shared" ref="YW5:YW15" si="277">+YO5+YV5</f>
        <v>20182.59</v>
      </c>
      <c r="YX5" s="50"/>
      <c r="YY5" s="26"/>
      <c r="YZ5" s="50"/>
      <c r="ZA5" s="50">
        <v>13233.76</v>
      </c>
      <c r="ZB5" s="50"/>
      <c r="ZC5" s="50"/>
      <c r="ZD5" s="50">
        <f t="shared" ref="ZD5:ZD10" si="278">SUM(YX5:ZC5)</f>
        <v>13233.76</v>
      </c>
      <c r="ZE5" s="78">
        <f t="shared" ref="ZE5:ZE15" si="279">+YW5+ZD5</f>
        <v>33416.35</v>
      </c>
      <c r="ZF5" s="50"/>
      <c r="ZG5" s="26"/>
      <c r="ZH5" s="50"/>
      <c r="ZI5" s="50"/>
      <c r="ZJ5" s="50"/>
      <c r="ZK5" s="50"/>
      <c r="ZL5" s="50">
        <f t="shared" ref="ZL5:ZL10" si="280">SUM(ZF5:ZK5)</f>
        <v>0</v>
      </c>
      <c r="ZM5" s="78">
        <f t="shared" ref="ZM5:ZM15" si="281">+ZE5+ZL5</f>
        <v>33416.35</v>
      </c>
      <c r="ZN5" s="50"/>
      <c r="ZO5" s="26"/>
      <c r="ZP5" s="50"/>
      <c r="ZQ5" s="50">
        <v>5000.5600000000004</v>
      </c>
      <c r="ZR5" s="50"/>
      <c r="ZS5" s="50"/>
      <c r="ZT5" s="50">
        <f t="shared" ref="ZT5:ZT10" si="282">SUM(ZN5:ZS5)</f>
        <v>5000.5600000000004</v>
      </c>
      <c r="ZU5" s="78">
        <f t="shared" ref="ZU5:ZU15" si="283">+ZM5+ZT5</f>
        <v>38416.909999999996</v>
      </c>
      <c r="ZV5" s="50"/>
      <c r="ZW5" s="26"/>
      <c r="ZX5" s="50"/>
      <c r="ZY5" s="50">
        <v>98460.49</v>
      </c>
      <c r="ZZ5" s="50"/>
      <c r="AAA5" s="50"/>
      <c r="AAB5" s="50">
        <f t="shared" ref="AAB5:AAB10" si="284">SUM(ZV5:AAA5)</f>
        <v>98460.49</v>
      </c>
      <c r="AAC5" s="78">
        <f t="shared" ref="AAC5:AAC15" si="285">+ZU5+AAB5</f>
        <v>136877.4</v>
      </c>
      <c r="AAD5" s="50"/>
      <c r="AAE5" s="26"/>
      <c r="AAF5" s="50"/>
      <c r="AAG5" s="50">
        <v>3696.06</v>
      </c>
      <c r="AAH5" s="50"/>
      <c r="AAI5" s="50">
        <v>50</v>
      </c>
      <c r="AAJ5" s="50">
        <f t="shared" ref="AAJ5:AAJ10" si="286">SUM(AAD5:AAI5)</f>
        <v>3746.06</v>
      </c>
      <c r="AAK5" s="78">
        <f t="shared" ref="AAK5:AAK15" si="287">+AAC5+AAJ5</f>
        <v>140623.46</v>
      </c>
      <c r="AAL5" s="50"/>
      <c r="AAM5" s="26"/>
      <c r="AAN5" s="50"/>
      <c r="AAO5" s="50">
        <v>930.89</v>
      </c>
      <c r="AAP5" s="50"/>
      <c r="AAQ5" s="50"/>
      <c r="AAR5" s="50">
        <f t="shared" ref="AAR5:AAR10" si="288">SUM(AAL5:AAQ5)</f>
        <v>930.89</v>
      </c>
      <c r="AAS5" s="78">
        <f t="shared" ref="AAS5:AAS15" si="289">+AAK5+AAR5</f>
        <v>141554.35</v>
      </c>
      <c r="AAT5" s="50"/>
      <c r="AAU5" s="26"/>
      <c r="AAV5" s="50"/>
      <c r="AAW5" s="50">
        <v>6391.43</v>
      </c>
      <c r="AAX5" s="50"/>
      <c r="AAY5" s="50"/>
      <c r="AAZ5" s="50">
        <f t="shared" ref="AAZ5:AAZ10" si="290">SUM(AAT5:AAY5)</f>
        <v>6391.43</v>
      </c>
      <c r="ABA5" s="78">
        <f t="shared" ref="ABA5:ABA15" si="291">+AAS5+AAZ5</f>
        <v>147945.78</v>
      </c>
      <c r="ABB5" s="50"/>
      <c r="ABC5" s="26"/>
      <c r="ABD5" s="50"/>
      <c r="ABE5" s="50">
        <v>5148.71</v>
      </c>
      <c r="ABF5" s="50"/>
      <c r="ABG5" s="50"/>
      <c r="ABH5" s="50">
        <f t="shared" ref="ABH5:ABH10" si="292">SUM(ABB5:ABG5)</f>
        <v>5148.71</v>
      </c>
      <c r="ABI5" s="78">
        <f t="shared" ref="ABI5:ABI15" si="293">+ABA5+ABH5</f>
        <v>153094.49</v>
      </c>
      <c r="ABJ5" s="50"/>
      <c r="ABK5" s="26"/>
      <c r="ABL5" s="50"/>
      <c r="ABM5" s="50">
        <v>43179.48</v>
      </c>
      <c r="ABN5" s="50"/>
      <c r="ABO5" s="50"/>
      <c r="ABP5" s="50">
        <f t="shared" ref="ABP5:ABP10" si="294">SUM(ABJ5:ABO5)</f>
        <v>43179.48</v>
      </c>
      <c r="ABQ5" s="78">
        <f t="shared" ref="ABQ5:ABQ15" si="295">+ABI5+ABP5</f>
        <v>196273.97</v>
      </c>
      <c r="ABR5" s="50"/>
      <c r="ABS5" s="26"/>
      <c r="ABT5" s="50"/>
      <c r="ABU5" s="50">
        <v>46336.51</v>
      </c>
      <c r="ABV5" s="50"/>
      <c r="ABW5" s="50"/>
      <c r="ABX5" s="50">
        <f t="shared" ref="ABX5:ABX10" si="296">SUM(ABR5:ABW5)</f>
        <v>46336.51</v>
      </c>
      <c r="ABY5" s="78">
        <f t="shared" ref="ABY5:ABY15" si="297">+ABQ5+ABX5</f>
        <v>242610.48</v>
      </c>
      <c r="ABZ5" s="50"/>
      <c r="ACA5" s="26"/>
      <c r="ACB5" s="50"/>
      <c r="ACC5" s="50"/>
      <c r="ACD5" s="50"/>
      <c r="ACE5" s="50"/>
      <c r="ACF5" s="50">
        <f t="shared" ref="ACF5:ACF10" si="298">SUM(ABZ5:ACE5)</f>
        <v>0</v>
      </c>
      <c r="ACG5" s="78">
        <f t="shared" ref="ACG5:ACG15" si="299">+ABY5+ACF5</f>
        <v>242610.48</v>
      </c>
      <c r="ACH5" s="50"/>
      <c r="ACI5" s="26"/>
      <c r="ACJ5" s="50"/>
      <c r="ACK5" s="50">
        <v>4646.9799999999996</v>
      </c>
      <c r="ACL5" s="50"/>
      <c r="ACM5" s="50"/>
      <c r="ACN5" s="50">
        <f t="shared" ref="ACN5:ACN10" si="300">SUM(ACH5:ACM5)</f>
        <v>4646.9799999999996</v>
      </c>
      <c r="ACO5" s="78">
        <f t="shared" ref="ACO5:ACO15" si="301">+ACG5+ACN5</f>
        <v>247257.46000000002</v>
      </c>
      <c r="ACP5" s="50"/>
      <c r="ACQ5" s="26"/>
      <c r="ACR5" s="50"/>
      <c r="ACS5" s="50">
        <v>16622.04</v>
      </c>
      <c r="ACT5" s="50">
        <v>100000</v>
      </c>
      <c r="ACU5" s="50"/>
      <c r="ACV5" s="50">
        <f t="shared" ref="ACV5:ACV10" si="302">SUM(ACP5:ACU5)</f>
        <v>116622.04000000001</v>
      </c>
      <c r="ACW5" s="78">
        <f t="shared" ref="ACW5:ACW15" si="303">+ACO5+ACV5</f>
        <v>363879.5</v>
      </c>
      <c r="ACX5" s="50"/>
      <c r="ACY5" s="26"/>
      <c r="ACZ5" s="50"/>
      <c r="ADA5" s="50">
        <f>76263.62-50000</f>
        <v>26263.619999999995</v>
      </c>
      <c r="ADB5" s="50">
        <v>50000</v>
      </c>
      <c r="ADC5" s="50"/>
      <c r="ADD5" s="50">
        <f t="shared" ref="ADD5:ADD10" si="304">SUM(ACX5:ADC5)</f>
        <v>76263.62</v>
      </c>
      <c r="ADE5" s="78">
        <f t="shared" ref="ADE5:ADE15" si="305">+ACW5+ADD5</f>
        <v>440143.12</v>
      </c>
      <c r="ADF5" s="50"/>
      <c r="ADG5" s="26"/>
      <c r="ADH5" s="50"/>
      <c r="ADI5" s="50">
        <v>3233.37</v>
      </c>
      <c r="ADJ5" s="50"/>
      <c r="ADK5" s="50"/>
      <c r="ADL5" s="50">
        <f t="shared" ref="ADL5:ADL10" si="306">SUM(ADF5:ADK5)</f>
        <v>3233.37</v>
      </c>
      <c r="ADM5" s="78">
        <f t="shared" ref="ADM5:ADM15" si="307">+ADE5+ADL5</f>
        <v>443376.49</v>
      </c>
      <c r="ADN5" s="50"/>
      <c r="ADO5" s="26"/>
      <c r="ADP5" s="50"/>
      <c r="ADQ5" s="50">
        <v>67652</v>
      </c>
      <c r="ADR5" s="50"/>
      <c r="ADS5" s="50"/>
      <c r="ADT5" s="50">
        <f t="shared" ref="ADT5:ADT10" si="308">SUM(ADN5:ADS5)</f>
        <v>67652</v>
      </c>
      <c r="ADU5" s="78">
        <f t="shared" ref="ADU5:ADU15" si="309">+ADM5+ADT5</f>
        <v>511028.49</v>
      </c>
      <c r="ADV5" s="50"/>
      <c r="ADW5" s="26"/>
      <c r="ADX5" s="50"/>
      <c r="ADY5" s="50">
        <v>29882.92</v>
      </c>
      <c r="ADZ5" s="50"/>
      <c r="AEA5" s="50"/>
      <c r="AEB5" s="50">
        <f t="shared" ref="AEB5:AEB10" si="310">SUM(ADV5:AEA5)</f>
        <v>29882.92</v>
      </c>
      <c r="AEC5" s="78">
        <f t="shared" ref="AEC5:AEC15" si="311">+ADU5+AEB5</f>
        <v>540911.41</v>
      </c>
      <c r="AED5" s="50"/>
      <c r="AEE5" s="26"/>
      <c r="AEF5" s="50"/>
      <c r="AEG5" s="50">
        <v>309.8</v>
      </c>
      <c r="AEH5" s="50"/>
      <c r="AEI5" s="50"/>
      <c r="AEJ5" s="50">
        <f t="shared" ref="AEJ5:AEJ10" si="312">SUM(AED5:AEI5)</f>
        <v>309.8</v>
      </c>
      <c r="AEK5" s="78">
        <f t="shared" ref="AEK5:AEK15" si="313">+AEC5+AEJ5</f>
        <v>541221.21000000008</v>
      </c>
      <c r="AEL5" s="50"/>
      <c r="AEM5" s="26"/>
      <c r="AEN5" s="50"/>
      <c r="AEO5" s="50">
        <v>3779.98</v>
      </c>
      <c r="AEP5" s="50">
        <v>30000</v>
      </c>
      <c r="AEQ5" s="50"/>
      <c r="AER5" s="50">
        <f t="shared" ref="AER5:AER10" si="314">SUM(AEL5:AEQ5)</f>
        <v>33779.980000000003</v>
      </c>
      <c r="AES5" s="78">
        <f t="shared" ref="AES5:AES15" si="315">+AEK5+AER5</f>
        <v>575001.19000000006</v>
      </c>
      <c r="AEU5" s="50">
        <v>162073</v>
      </c>
      <c r="AEV5" s="26"/>
      <c r="AEW5" s="50"/>
      <c r="AEX5" s="50">
        <v>6544.71</v>
      </c>
      <c r="AEY5" s="50"/>
      <c r="AEZ5" s="50"/>
      <c r="AFA5" s="50">
        <f t="shared" ref="AFA5:AFA10" si="316">SUM(AEU5:AEZ5)</f>
        <v>168617.71</v>
      </c>
      <c r="AFB5" s="78">
        <f t="shared" ref="AFB5:AFB15" si="317">AFA5</f>
        <v>168617.71</v>
      </c>
      <c r="AFC5" s="50"/>
      <c r="AFD5" s="26"/>
      <c r="AFE5" s="50"/>
      <c r="AFF5" s="50"/>
      <c r="AFG5" s="50"/>
      <c r="AFH5" s="50"/>
      <c r="AFI5" s="50">
        <f t="shared" ref="AFI5:AFI10" si="318">SUM(AFC5:AFH5)</f>
        <v>0</v>
      </c>
      <c r="AFJ5" s="78">
        <f t="shared" ref="AFJ5:AFJ15" si="319">+AFB5+AFI5</f>
        <v>168617.71</v>
      </c>
      <c r="AFK5" s="50"/>
      <c r="AFL5" s="26"/>
      <c r="AFM5" s="50"/>
      <c r="AFN5" s="50">
        <v>101343.06</v>
      </c>
      <c r="AFO5" s="50"/>
      <c r="AFP5" s="50"/>
      <c r="AFQ5" s="50">
        <f t="shared" ref="AFQ5:AFQ10" si="320">SUM(AFK5:AFP5)</f>
        <v>101343.06</v>
      </c>
      <c r="AFR5" s="78">
        <f t="shared" ref="AFR5:AFR15" si="321">+AFJ5+AFQ5</f>
        <v>269960.77</v>
      </c>
      <c r="AFS5" s="50"/>
      <c r="AFT5" s="26"/>
      <c r="AFU5" s="50"/>
      <c r="AFV5" s="50">
        <v>3274.78</v>
      </c>
      <c r="AFW5" s="50"/>
      <c r="AFX5" s="50"/>
      <c r="AFY5" s="50">
        <f t="shared" ref="AFY5:AFY10" si="322">SUM(AFS5:AFX5)</f>
        <v>3274.78</v>
      </c>
      <c r="AFZ5" s="78">
        <f t="shared" ref="AFZ5:AFZ15" si="323">+AFR5+AFY5</f>
        <v>273235.55000000005</v>
      </c>
      <c r="AGA5" s="50"/>
      <c r="AGB5" s="26"/>
      <c r="AGC5" s="50"/>
      <c r="AGD5" s="50">
        <v>122664.15</v>
      </c>
      <c r="AGE5" s="50"/>
      <c r="AGF5" s="50"/>
      <c r="AGG5" s="50">
        <f t="shared" ref="AGG5:AGG10" si="324">SUM(AGA5:AGF5)</f>
        <v>122664.15</v>
      </c>
      <c r="AGH5" s="78">
        <f t="shared" ref="AGH5:AGH15" si="325">+AFZ5+AGG5</f>
        <v>395899.70000000007</v>
      </c>
      <c r="AGI5" s="50"/>
      <c r="AGJ5" s="26"/>
      <c r="AGK5" s="50"/>
      <c r="AGL5" s="50">
        <v>4394.04</v>
      </c>
      <c r="AGM5" s="50"/>
      <c r="AGN5" s="50"/>
      <c r="AGO5" s="50">
        <f t="shared" ref="AGO5:AGO10" si="326">SUM(AGI5:AGN5)</f>
        <v>4394.04</v>
      </c>
      <c r="AGP5" s="78">
        <f t="shared" ref="AGP5:AGP15" si="327">+AGH5+AGO5</f>
        <v>400293.74000000005</v>
      </c>
      <c r="AGQ5" s="50"/>
      <c r="AGR5" s="26"/>
      <c r="AGS5" s="50"/>
      <c r="AGT5" s="50">
        <v>7000.44</v>
      </c>
      <c r="AGU5" s="50"/>
      <c r="AGV5" s="50"/>
      <c r="AGW5" s="50"/>
      <c r="AGX5" s="50">
        <f t="shared" ref="AGX5:AGX10" si="328">SUM(AGQ5:AGW5)</f>
        <v>7000.44</v>
      </c>
      <c r="AGY5" s="78">
        <f t="shared" ref="AGY5:AGY15" si="329">+AGP5+AGX5</f>
        <v>407294.18000000005</v>
      </c>
      <c r="AGZ5" s="50"/>
      <c r="AHA5" s="26"/>
      <c r="AHB5" s="50"/>
      <c r="AHC5" s="50">
        <v>4132.3999999999996</v>
      </c>
      <c r="AHD5" s="50"/>
      <c r="AHE5" s="50"/>
      <c r="AHF5" s="50">
        <f t="shared" si="1"/>
        <v>4132.3999999999996</v>
      </c>
      <c r="AHG5" s="78">
        <f t="shared" si="2"/>
        <v>411426.58000000007</v>
      </c>
      <c r="AHH5" s="50"/>
      <c r="AHI5" s="26"/>
      <c r="AHJ5" s="50"/>
      <c r="AHK5" s="50">
        <v>17076.41</v>
      </c>
      <c r="AHL5" s="50"/>
      <c r="AHM5" s="50"/>
      <c r="AHN5" s="50">
        <f t="shared" si="3"/>
        <v>17076.41</v>
      </c>
      <c r="AHO5" s="78">
        <f t="shared" si="4"/>
        <v>428502.99000000005</v>
      </c>
      <c r="AHP5" s="50"/>
      <c r="AHQ5" s="26"/>
      <c r="AHR5" s="50"/>
      <c r="AHS5" s="50">
        <v>6795.01</v>
      </c>
      <c r="AHT5" s="50"/>
      <c r="AHU5" s="50"/>
      <c r="AHV5" s="50">
        <f t="shared" si="5"/>
        <v>6795.01</v>
      </c>
      <c r="AHW5" s="78">
        <f t="shared" si="6"/>
        <v>435298.00000000006</v>
      </c>
      <c r="AHX5" s="50"/>
      <c r="AHY5" s="26"/>
      <c r="AHZ5" s="50"/>
      <c r="AIA5" s="50">
        <v>5189.5200000000004</v>
      </c>
      <c r="AIB5" s="50"/>
      <c r="AIC5" s="50"/>
      <c r="AID5" s="50">
        <f t="shared" si="7"/>
        <v>5189.5200000000004</v>
      </c>
      <c r="AIE5" s="78">
        <f t="shared" si="8"/>
        <v>440487.52000000008</v>
      </c>
      <c r="AIF5" s="50"/>
      <c r="AIG5" s="26"/>
      <c r="AIH5" s="50"/>
      <c r="AII5" s="50">
        <v>10687.56</v>
      </c>
      <c r="AIJ5" s="50"/>
      <c r="AIK5" s="50"/>
      <c r="AIL5" s="50">
        <f t="shared" si="9"/>
        <v>10687.56</v>
      </c>
      <c r="AIM5" s="78">
        <f t="shared" si="10"/>
        <v>451175.08000000007</v>
      </c>
      <c r="AIN5" s="50"/>
      <c r="AIO5" s="26"/>
      <c r="AIP5" s="50"/>
      <c r="AIQ5" s="50">
        <v>23758.63</v>
      </c>
      <c r="AIR5" s="50"/>
      <c r="AIS5" s="50"/>
      <c r="AIT5" s="50">
        <f t="shared" si="11"/>
        <v>23758.63</v>
      </c>
      <c r="AIU5" s="78">
        <f t="shared" si="12"/>
        <v>474933.71000000008</v>
      </c>
      <c r="AIV5" s="50"/>
      <c r="AIW5" s="26"/>
      <c r="AIX5" s="50"/>
      <c r="AIY5" s="50">
        <v>5760.72</v>
      </c>
      <c r="AIZ5" s="50"/>
      <c r="AJA5" s="50"/>
      <c r="AJB5" s="50">
        <f t="shared" si="13"/>
        <v>5760.72</v>
      </c>
      <c r="AJC5" s="78">
        <f t="shared" si="14"/>
        <v>480694.43000000005</v>
      </c>
      <c r="AJD5" s="50"/>
      <c r="AJE5" s="26"/>
      <c r="AJF5" s="50"/>
      <c r="AJG5" s="50">
        <v>1244.99</v>
      </c>
      <c r="AJH5" s="50"/>
      <c r="AJI5" s="50"/>
      <c r="AJJ5" s="50">
        <f t="shared" si="15"/>
        <v>1244.99</v>
      </c>
      <c r="AJK5" s="78">
        <f t="shared" si="16"/>
        <v>481939.42000000004</v>
      </c>
      <c r="AJL5" s="50"/>
      <c r="AJM5" s="26"/>
      <c r="AJN5" s="50"/>
      <c r="AJO5" s="50">
        <v>2821.64</v>
      </c>
      <c r="AJP5" s="50"/>
      <c r="AJQ5" s="50"/>
      <c r="AJR5" s="50">
        <f t="shared" si="17"/>
        <v>2821.64</v>
      </c>
      <c r="AJS5" s="78">
        <f t="shared" si="18"/>
        <v>484761.06000000006</v>
      </c>
      <c r="AJT5" s="50"/>
      <c r="AJU5" s="26"/>
      <c r="AJV5" s="50"/>
      <c r="AJW5" s="50">
        <v>1853.09</v>
      </c>
      <c r="AJX5" s="50"/>
      <c r="AJY5" s="50"/>
      <c r="AJZ5" s="50">
        <f t="shared" si="19"/>
        <v>1853.09</v>
      </c>
      <c r="AKA5" s="78">
        <f t="shared" si="20"/>
        <v>486614.15000000008</v>
      </c>
      <c r="AKB5" s="50"/>
      <c r="AKC5" s="26"/>
      <c r="AKD5" s="50"/>
      <c r="AKE5" s="50">
        <v>17145.61</v>
      </c>
      <c r="AKF5" s="50"/>
      <c r="AKG5" s="50"/>
      <c r="AKH5" s="50">
        <f t="shared" ref="AKH5:AKH15" si="330">SUM(AKB5:AKG5)</f>
        <v>17145.61</v>
      </c>
      <c r="AKI5" s="78">
        <f t="shared" si="21"/>
        <v>503759.76000000007</v>
      </c>
      <c r="AKJ5" s="50"/>
      <c r="AKK5" s="26"/>
      <c r="AKL5" s="50"/>
      <c r="AKM5" s="50">
        <v>25589.14</v>
      </c>
      <c r="AKN5" s="50">
        <v>496575</v>
      </c>
      <c r="AKO5" s="50"/>
      <c r="AKP5" s="50">
        <f t="shared" ref="AKP5:AKP15" si="331">SUM(AKJ5:AKO5)</f>
        <v>522164.14</v>
      </c>
      <c r="AKQ5" s="78">
        <f t="shared" si="22"/>
        <v>1025923.9000000001</v>
      </c>
      <c r="AKR5" s="50"/>
      <c r="AKS5" s="26"/>
      <c r="AKT5" s="50"/>
      <c r="AKU5" s="50">
        <v>52366.9</v>
      </c>
      <c r="AKV5" s="50"/>
      <c r="AKW5" s="50"/>
      <c r="AKX5" s="50">
        <f t="shared" ref="AKX5:AKX15" si="332">SUM(AKR5:AKW5)</f>
        <v>52366.9</v>
      </c>
      <c r="AKY5" s="78">
        <f t="shared" si="23"/>
        <v>1078290.8</v>
      </c>
      <c r="AKZ5" s="50"/>
      <c r="ALA5" s="26"/>
      <c r="ALB5" s="50"/>
      <c r="ALC5" s="50">
        <v>5980.59</v>
      </c>
      <c r="ALD5" s="50"/>
      <c r="ALE5" s="50"/>
      <c r="ALF5" s="50">
        <f t="shared" ref="ALF5:ALF15" si="333">SUM(AKZ5:ALE5)</f>
        <v>5980.59</v>
      </c>
      <c r="ALG5" s="78">
        <f t="shared" ref="ALG5:ALG15" si="334">ALF5</f>
        <v>5980.59</v>
      </c>
      <c r="ALH5" s="50"/>
      <c r="ALI5" s="26"/>
      <c r="ALJ5" s="50"/>
      <c r="ALK5" s="50">
        <v>1031.5999999999999</v>
      </c>
      <c r="ALL5" s="50"/>
      <c r="ALM5" s="50"/>
      <c r="ALN5" s="50">
        <f t="shared" si="24"/>
        <v>1031.5999999999999</v>
      </c>
      <c r="ALO5" s="78">
        <f t="shared" ref="ALO5:ALO15" si="335">ALG5+ALN5</f>
        <v>7012.1900000000005</v>
      </c>
      <c r="ALP5" s="50"/>
      <c r="ALQ5" s="26"/>
      <c r="ALR5" s="50"/>
      <c r="ALS5" s="50">
        <v>29137.89</v>
      </c>
      <c r="ALT5" s="50"/>
      <c r="ALU5" s="50"/>
      <c r="ALV5" s="50">
        <f t="shared" si="25"/>
        <v>29137.89</v>
      </c>
      <c r="ALW5" s="78">
        <f t="shared" ref="ALW5:ALW15" si="336">ALO5+ALV5</f>
        <v>36150.080000000002</v>
      </c>
      <c r="ALX5" s="50"/>
      <c r="ALY5" s="26"/>
      <c r="ALZ5" s="50"/>
      <c r="AMA5" s="50">
        <v>3669.12</v>
      </c>
      <c r="AMB5" s="50"/>
      <c r="AMC5" s="50"/>
      <c r="AMD5" s="50">
        <f t="shared" si="26"/>
        <v>3669.12</v>
      </c>
      <c r="AME5" s="78">
        <f t="shared" ref="AME5:AME15" si="337">ALW5+AMD5</f>
        <v>39819.200000000004</v>
      </c>
      <c r="AMF5" s="50"/>
      <c r="AMG5" s="26"/>
      <c r="AMH5" s="50"/>
      <c r="AMI5" s="50">
        <v>722.25</v>
      </c>
      <c r="AMJ5" s="50"/>
      <c r="AMK5" s="50"/>
      <c r="AML5" s="50">
        <f t="shared" si="27"/>
        <v>722.25</v>
      </c>
      <c r="AMM5" s="78">
        <f t="shared" ref="AMM5:AMM15" si="338">AME5+AML5</f>
        <v>40541.450000000004</v>
      </c>
      <c r="AMN5" s="50"/>
      <c r="AMO5" s="26"/>
      <c r="AMP5" s="50"/>
      <c r="AMQ5" s="50">
        <v>14011.67</v>
      </c>
      <c r="AMR5" s="50"/>
      <c r="AMS5" s="50"/>
      <c r="AMT5" s="50">
        <f t="shared" si="28"/>
        <v>14011.67</v>
      </c>
      <c r="AMU5" s="78">
        <f t="shared" ref="AMU5:AMU15" si="339">AMM5+AMT5</f>
        <v>54553.120000000003</v>
      </c>
      <c r="AMV5" s="50"/>
      <c r="AMW5" s="26"/>
      <c r="AMX5" s="50"/>
      <c r="AMY5" s="50">
        <v>47841.63</v>
      </c>
      <c r="AMZ5" s="50">
        <v>20000</v>
      </c>
      <c r="ANA5" s="50"/>
      <c r="ANB5" s="50">
        <f t="shared" si="29"/>
        <v>67841.63</v>
      </c>
      <c r="ANC5" s="78">
        <f t="shared" ref="ANC5:ANC15" si="340">AMU5+ANB5</f>
        <v>122394.75</v>
      </c>
      <c r="AND5" s="50"/>
      <c r="ANE5" s="26"/>
      <c r="ANF5" s="50"/>
      <c r="ANG5" s="50">
        <v>8847.59</v>
      </c>
      <c r="ANH5" s="50"/>
      <c r="ANI5" s="50"/>
      <c r="ANJ5" s="50">
        <f t="shared" si="30"/>
        <v>8847.59</v>
      </c>
      <c r="ANK5" s="78">
        <f t="shared" ref="ANK5:ANK15" si="341">ANC5+ANJ5</f>
        <v>131242.34</v>
      </c>
      <c r="ANL5" s="50"/>
      <c r="ANM5" s="26"/>
      <c r="ANN5" s="50"/>
      <c r="ANO5" s="50">
        <v>4048.8</v>
      </c>
      <c r="ANP5" s="50">
        <v>175000</v>
      </c>
      <c r="ANQ5" s="50"/>
      <c r="ANR5" s="50">
        <f t="shared" si="31"/>
        <v>179048.8</v>
      </c>
      <c r="ANS5" s="78">
        <f t="shared" ref="ANS5:ANS15" si="342">ANK5+ANR5</f>
        <v>310291.14</v>
      </c>
      <c r="ANT5" s="50"/>
      <c r="ANU5" s="26"/>
      <c r="ANV5" s="50"/>
      <c r="ANW5" s="50">
        <v>8434.26</v>
      </c>
      <c r="ANX5" s="50">
        <v>1030285</v>
      </c>
      <c r="ANY5" s="50"/>
      <c r="ANZ5" s="50">
        <f t="shared" si="32"/>
        <v>1038719.26</v>
      </c>
      <c r="AOA5" s="78">
        <f t="shared" ref="AOA5:AOA15" si="343">ANS5+ANZ5</f>
        <v>1349010.4</v>
      </c>
      <c r="AOB5" s="50"/>
      <c r="AOC5" s="26"/>
      <c r="AOD5" s="50"/>
      <c r="AOE5" s="50">
        <v>9579.48</v>
      </c>
      <c r="AOF5" s="50"/>
      <c r="AOG5" s="50"/>
      <c r="AOH5" s="50">
        <f t="shared" si="33"/>
        <v>9579.48</v>
      </c>
      <c r="AOI5" s="78">
        <f t="shared" ref="AOI5:AOI15" si="344">AOA5+AOH5</f>
        <v>1358589.88</v>
      </c>
      <c r="AOJ5" s="50"/>
      <c r="AOK5" s="26"/>
      <c r="AOL5" s="50"/>
      <c r="AOM5" s="50">
        <v>8546.4500000000007</v>
      </c>
      <c r="AON5" s="50"/>
      <c r="AOO5" s="50"/>
      <c r="AOP5" s="50">
        <f t="shared" si="34"/>
        <v>8546.4500000000007</v>
      </c>
      <c r="AOQ5" s="78">
        <f t="shared" ref="AOQ5:AOQ15" si="345">AOI5+AOP5</f>
        <v>1367136.3299999998</v>
      </c>
      <c r="AOR5" s="50"/>
      <c r="AOS5" s="27"/>
      <c r="AOT5" s="50"/>
      <c r="AOU5" s="50">
        <v>5134.8</v>
      </c>
      <c r="AOV5" s="50">
        <v>1602480</v>
      </c>
      <c r="AOW5" s="50"/>
      <c r="AOX5" s="50">
        <f t="shared" si="35"/>
        <v>1607614.8</v>
      </c>
      <c r="AOY5" s="78">
        <f t="shared" ref="AOY5:AOY15" si="346">AOQ5+AOX5</f>
        <v>2974751.13</v>
      </c>
      <c r="AOZ5" s="50"/>
      <c r="APA5" s="27"/>
      <c r="APB5" s="50"/>
      <c r="APC5" s="50">
        <v>5682.13</v>
      </c>
      <c r="APD5" s="50"/>
      <c r="APE5" s="50"/>
      <c r="APF5" s="50">
        <f t="shared" si="36"/>
        <v>5682.13</v>
      </c>
      <c r="APG5" s="78">
        <f t="shared" ref="APG5:APG15" si="347">AOY5+APF5</f>
        <v>2980433.26</v>
      </c>
      <c r="APH5" s="50"/>
      <c r="API5" s="27"/>
      <c r="APJ5" s="50"/>
      <c r="APK5" s="50">
        <v>42.6</v>
      </c>
      <c r="APL5" s="50"/>
      <c r="APM5" s="50"/>
      <c r="APN5" s="50">
        <f t="shared" si="37"/>
        <v>42.6</v>
      </c>
      <c r="APO5" s="78">
        <f t="shared" ref="APO5:APO15" si="348">APG5+APN5</f>
        <v>2980475.86</v>
      </c>
      <c r="APP5" s="50"/>
      <c r="APQ5" s="27"/>
      <c r="APR5" s="50"/>
      <c r="APS5" s="50"/>
      <c r="APT5" s="50"/>
      <c r="APU5" s="50"/>
      <c r="APV5" s="50">
        <f t="shared" si="38"/>
        <v>0</v>
      </c>
      <c r="APW5" s="78">
        <f t="shared" ref="APW5:APW15" si="349">APO5+APV5</f>
        <v>2980475.86</v>
      </c>
      <c r="APX5" s="50"/>
      <c r="APY5" s="27"/>
      <c r="APZ5" s="50"/>
      <c r="AQA5" s="50">
        <v>1550.29</v>
      </c>
      <c r="AQB5" s="50"/>
      <c r="AQC5" s="50"/>
      <c r="AQD5" s="50">
        <f t="shared" si="39"/>
        <v>1550.29</v>
      </c>
      <c r="AQE5" s="78">
        <f t="shared" ref="AQE5:AQE15" si="350">APW5+AQD5</f>
        <v>2982026.15</v>
      </c>
      <c r="AQF5" s="50"/>
      <c r="AQG5" s="27"/>
      <c r="AQH5" s="50"/>
      <c r="AQI5" s="50">
        <v>12669.83</v>
      </c>
      <c r="AQJ5" s="50"/>
      <c r="AQK5" s="50"/>
      <c r="AQL5" s="50">
        <f t="shared" si="40"/>
        <v>12669.83</v>
      </c>
      <c r="AQM5" s="78">
        <f t="shared" ref="AQM5:AQM15" si="351">AQE5+AQL5</f>
        <v>2994695.98</v>
      </c>
      <c r="AQN5" s="50"/>
      <c r="AQO5" s="27"/>
      <c r="AQP5" s="50"/>
      <c r="AQQ5" s="50">
        <v>3501.35</v>
      </c>
      <c r="AQR5" s="50"/>
      <c r="AQS5" s="50"/>
      <c r="AQT5" s="50">
        <f t="shared" si="41"/>
        <v>3501.35</v>
      </c>
      <c r="AQU5" s="78">
        <f t="shared" ref="AQU5:AQU15" si="352">AQM5+AQT5</f>
        <v>2998197.33</v>
      </c>
      <c r="AQV5" s="50"/>
      <c r="AQW5" s="27"/>
      <c r="AQX5" s="50"/>
      <c r="AQY5" s="50">
        <v>11285.85</v>
      </c>
      <c r="AQZ5" s="50"/>
      <c r="ARA5" s="50"/>
      <c r="ARB5" s="50">
        <f t="shared" si="42"/>
        <v>11285.85</v>
      </c>
      <c r="ARC5" s="78">
        <f t="shared" ref="ARC5:ARC15" si="353">AQU5+ARB5</f>
        <v>3009483.18</v>
      </c>
      <c r="ARD5" s="50"/>
      <c r="ARE5" s="27"/>
      <c r="ARF5" s="50"/>
      <c r="ARG5" s="50">
        <v>27818.35</v>
      </c>
      <c r="ARH5" s="50">
        <v>30000</v>
      </c>
      <c r="ARI5" s="50"/>
      <c r="ARJ5" s="50">
        <f t="shared" si="43"/>
        <v>57818.35</v>
      </c>
      <c r="ARK5" s="78">
        <f t="shared" ref="ARK5:ARK15" si="354">ARC5+ARJ5</f>
        <v>3067301.5300000003</v>
      </c>
      <c r="ARL5" s="50"/>
      <c r="ARM5" s="27"/>
      <c r="ARN5" s="50"/>
      <c r="ARO5" s="50">
        <v>27686.02</v>
      </c>
      <c r="ARP5" s="50">
        <v>1010700</v>
      </c>
      <c r="ARQ5" s="50"/>
      <c r="ARR5" s="50">
        <f t="shared" si="44"/>
        <v>1038386.02</v>
      </c>
      <c r="ARS5" s="78">
        <f t="shared" ref="ARS5:ARS15" si="355">ARK5+ARR5</f>
        <v>4105687.5500000003</v>
      </c>
      <c r="ART5" s="50"/>
      <c r="ARU5" s="27"/>
      <c r="ARV5" s="50"/>
      <c r="ARW5" s="50">
        <v>10328.709999999999</v>
      </c>
      <c r="ARX5" s="50"/>
      <c r="ARY5" s="50"/>
      <c r="ARZ5" s="50">
        <f t="shared" si="45"/>
        <v>10328.709999999999</v>
      </c>
      <c r="ASA5" s="78">
        <f t="shared" ref="ASA5:ASA15" si="356">ARZ5</f>
        <v>10328.709999999999</v>
      </c>
      <c r="ASB5" s="50"/>
      <c r="ASC5" s="27"/>
      <c r="ASD5" s="50"/>
      <c r="ASE5" s="50">
        <v>32546.73</v>
      </c>
      <c r="ASF5" s="50"/>
      <c r="ASG5" s="50"/>
      <c r="ASH5" s="50">
        <f t="shared" si="46"/>
        <v>32546.73</v>
      </c>
      <c r="ASI5" s="78">
        <f t="shared" ref="ASI5:ASI15" si="357">ASA5+ASH5</f>
        <v>42875.44</v>
      </c>
      <c r="ASJ5" s="50"/>
      <c r="ASK5" s="27"/>
      <c r="ASL5" s="50"/>
      <c r="ASM5" s="50">
        <v>2808.4</v>
      </c>
      <c r="ASN5" s="50"/>
      <c r="ASO5" s="50"/>
      <c r="ASP5" s="50">
        <f t="shared" si="47"/>
        <v>2808.4</v>
      </c>
      <c r="ASQ5" s="78">
        <f t="shared" ref="ASQ5:ASQ15" si="358">ASI5+ASP5</f>
        <v>45683.840000000004</v>
      </c>
      <c r="ASR5" s="50"/>
      <c r="ASS5" s="27"/>
      <c r="AST5" s="50"/>
      <c r="ASU5" s="50">
        <v>2346.63</v>
      </c>
      <c r="ASV5" s="50"/>
      <c r="ASW5" s="50"/>
      <c r="ASX5" s="50">
        <f t="shared" si="48"/>
        <v>2346.63</v>
      </c>
      <c r="ASY5" s="78">
        <f t="shared" ref="ASY5:ASY15" si="359">ASQ5+ASX5</f>
        <v>48030.47</v>
      </c>
      <c r="ASZ5" s="50"/>
      <c r="ATA5" s="27"/>
      <c r="ATB5" s="50"/>
      <c r="ATC5" s="50">
        <v>13523.84</v>
      </c>
      <c r="ATD5" s="50"/>
      <c r="ATE5" s="50"/>
      <c r="ATF5" s="50">
        <f t="shared" si="49"/>
        <v>13523.84</v>
      </c>
      <c r="ATG5" s="78">
        <f t="shared" ref="ATG5:ATG15" si="360">ASY5+ATF5</f>
        <v>61554.31</v>
      </c>
      <c r="ATH5" s="50"/>
      <c r="ATI5" s="27"/>
      <c r="ATJ5" s="50"/>
      <c r="ATK5" s="50">
        <v>21721.52</v>
      </c>
      <c r="ATL5" s="50"/>
      <c r="ATM5" s="50"/>
      <c r="ATN5" s="50">
        <f t="shared" si="50"/>
        <v>21721.52</v>
      </c>
      <c r="ATO5" s="78">
        <f t="shared" ref="ATO5:ATO15" si="361">ATG5+ATN5</f>
        <v>83275.83</v>
      </c>
      <c r="ATP5" s="50"/>
      <c r="ATQ5" s="27"/>
      <c r="ATR5" s="50"/>
      <c r="ATS5" s="50">
        <v>2070.71</v>
      </c>
      <c r="ATT5" s="50"/>
      <c r="ATU5" s="50"/>
      <c r="ATV5" s="50">
        <f t="shared" si="51"/>
        <v>2070.71</v>
      </c>
      <c r="ATW5" s="78">
        <f t="shared" ref="ATW5:ATW15" si="362">ATO5+ATV5</f>
        <v>85346.540000000008</v>
      </c>
      <c r="ATX5" s="50"/>
      <c r="ATY5" s="27"/>
      <c r="ATZ5" s="50"/>
      <c r="AUA5" s="50">
        <v>10748.32</v>
      </c>
      <c r="AUB5" s="50"/>
      <c r="AUC5" s="50">
        <v>1936.73</v>
      </c>
      <c r="AUD5" s="50">
        <f t="shared" si="52"/>
        <v>12685.05</v>
      </c>
      <c r="AUE5" s="78">
        <f t="shared" ref="AUE5:AUE15" si="363">ATW5+AUD5</f>
        <v>98031.590000000011</v>
      </c>
      <c r="AUF5" s="50"/>
      <c r="AUG5" s="27"/>
      <c r="AUH5" s="50"/>
      <c r="AUI5" s="50">
        <v>5878.27</v>
      </c>
      <c r="AUJ5" s="50"/>
      <c r="AUK5" s="50"/>
      <c r="AUL5" s="50">
        <f t="shared" si="53"/>
        <v>5878.27</v>
      </c>
      <c r="AUM5" s="78">
        <f t="shared" ref="AUM5:AUM15" si="364">AUE5+AUL5</f>
        <v>103909.86000000002</v>
      </c>
      <c r="AUN5" s="50"/>
      <c r="AUO5" s="27"/>
      <c r="AUP5" s="50"/>
      <c r="AUQ5" s="50">
        <v>16954.21</v>
      </c>
      <c r="AUR5" s="50"/>
      <c r="AUS5" s="50"/>
      <c r="AUT5" s="50">
        <f t="shared" si="54"/>
        <v>16954.21</v>
      </c>
      <c r="AUU5" s="78">
        <f t="shared" ref="AUU5:AUU15" si="365">AUM5+AUT5</f>
        <v>120864.07</v>
      </c>
      <c r="AUV5" s="50"/>
      <c r="AUW5" s="27"/>
      <c r="AUX5" s="50"/>
      <c r="AUY5" s="50">
        <v>1375.86</v>
      </c>
      <c r="AUZ5" s="50"/>
      <c r="AVA5" s="50"/>
      <c r="AVB5" s="50">
        <f t="shared" si="55"/>
        <v>1375.86</v>
      </c>
      <c r="AVC5" s="78">
        <f t="shared" ref="AVC5:AVC15" si="366">AUU5+AVB5</f>
        <v>122239.93000000001</v>
      </c>
      <c r="AVD5" s="50"/>
      <c r="AVE5" s="27"/>
      <c r="AVF5" s="50"/>
      <c r="AVG5" s="50">
        <v>41149.839999999997</v>
      </c>
      <c r="AVH5" s="50"/>
      <c r="AVI5" s="50"/>
      <c r="AVJ5" s="50">
        <f t="shared" si="56"/>
        <v>41149.839999999997</v>
      </c>
      <c r="AVK5" s="78">
        <f t="shared" ref="AVK5:AVK15" si="367">AVC5+AVJ5</f>
        <v>163389.77000000002</v>
      </c>
      <c r="AVL5" s="50"/>
      <c r="AVM5" s="27"/>
      <c r="AVN5" s="50"/>
      <c r="AVO5" s="50">
        <v>501.3</v>
      </c>
      <c r="AVP5" s="50"/>
      <c r="AVQ5" s="50"/>
      <c r="AVR5" s="50">
        <f t="shared" si="57"/>
        <v>501.3</v>
      </c>
      <c r="AVS5" s="78">
        <f t="shared" ref="AVS5:AVS15" si="368">AVK5+AVR5</f>
        <v>163891.07</v>
      </c>
      <c r="AVT5" s="50"/>
      <c r="AVU5" s="27"/>
      <c r="AVV5" s="50"/>
      <c r="AVW5" s="50">
        <v>3208.53</v>
      </c>
      <c r="AVX5" s="50"/>
      <c r="AVY5" s="50"/>
      <c r="AVZ5" s="50">
        <f t="shared" si="58"/>
        <v>3208.53</v>
      </c>
      <c r="AWA5" s="78">
        <f t="shared" ref="AWA5:AWA15" si="369">AVS5+AVZ5</f>
        <v>167099.6</v>
      </c>
      <c r="AWB5" s="50"/>
      <c r="AWC5" s="27"/>
      <c r="AWD5" s="50"/>
      <c r="AWE5" s="50">
        <v>114901.18</v>
      </c>
      <c r="AWF5" s="50"/>
      <c r="AWG5" s="50"/>
      <c r="AWH5" s="50">
        <f t="shared" si="59"/>
        <v>114901.18</v>
      </c>
      <c r="AWI5" s="78">
        <f t="shared" ref="AWI5:AWI15" si="370">AWA5+AWH5</f>
        <v>282000.78000000003</v>
      </c>
      <c r="AWJ5" s="50"/>
      <c r="AWK5" s="27"/>
      <c r="AWL5" s="50"/>
      <c r="AWM5" s="50">
        <v>6401.03</v>
      </c>
      <c r="AWN5" s="50"/>
      <c r="AWO5" s="50"/>
      <c r="AWP5" s="50">
        <f t="shared" si="60"/>
        <v>6401.03</v>
      </c>
      <c r="AWQ5" s="78">
        <f t="shared" ref="AWQ5:AWQ15" si="371">AWI5+AWP5</f>
        <v>288401.81000000006</v>
      </c>
      <c r="AWR5" s="50"/>
      <c r="AWS5" s="27"/>
      <c r="AWT5" s="50"/>
      <c r="AWU5" s="50">
        <v>17049.41</v>
      </c>
      <c r="AWV5" s="50"/>
      <c r="AWW5" s="50"/>
      <c r="AWX5" s="50">
        <f t="shared" si="61"/>
        <v>17049.41</v>
      </c>
      <c r="AWY5" s="78">
        <f t="shared" ref="AWY5:AWY15" si="372">AWQ5+AWX5</f>
        <v>305451.22000000003</v>
      </c>
      <c r="AWZ5" s="50"/>
      <c r="AXA5" s="27"/>
      <c r="AXB5" s="50"/>
      <c r="AXC5" s="50">
        <v>24668.51</v>
      </c>
      <c r="AXD5" s="50"/>
      <c r="AXE5" s="50"/>
      <c r="AXF5" s="50">
        <f t="shared" si="62"/>
        <v>24668.51</v>
      </c>
      <c r="AXG5" s="78">
        <f t="shared" ref="AXG5:AXG15" si="373">AWY5+AXF5</f>
        <v>330119.73000000004</v>
      </c>
      <c r="AXH5" s="50"/>
      <c r="AXI5" s="27"/>
      <c r="AXJ5" s="50"/>
      <c r="AXK5" s="50">
        <v>9338.6</v>
      </c>
      <c r="AXL5" s="50"/>
      <c r="AXM5" s="50"/>
      <c r="AXN5" s="50">
        <f t="shared" si="63"/>
        <v>9338.6</v>
      </c>
      <c r="AXO5" s="78">
        <f t="shared" ref="AXO5:AXO15" si="374">AXG5+AXN5</f>
        <v>339458.33</v>
      </c>
      <c r="AXP5" s="50"/>
      <c r="AXQ5" s="27"/>
      <c r="AXR5" s="50"/>
      <c r="AXS5" s="50">
        <v>12712.58</v>
      </c>
      <c r="AXT5" s="50"/>
      <c r="AXU5" s="50"/>
      <c r="AXV5" s="50">
        <f t="shared" si="64"/>
        <v>12712.58</v>
      </c>
      <c r="AXW5" s="78">
        <f t="shared" ref="AXW5:AXW15" si="375">AXO5+AXV5</f>
        <v>352170.91000000003</v>
      </c>
      <c r="AXX5" s="50"/>
      <c r="AXY5" s="27"/>
      <c r="AXZ5" s="50"/>
      <c r="AYA5" s="50">
        <v>16733.41</v>
      </c>
      <c r="AYB5" s="50"/>
      <c r="AYC5" s="50"/>
      <c r="AYD5" s="50">
        <f t="shared" si="65"/>
        <v>16733.41</v>
      </c>
      <c r="AYE5" s="78">
        <f t="shared" ref="AYE5:AYE15" si="376">AYD5</f>
        <v>16733.41</v>
      </c>
      <c r="AYF5" s="50"/>
      <c r="AYG5" s="27"/>
      <c r="AYH5" s="50"/>
      <c r="AYI5" s="50">
        <v>9611.61</v>
      </c>
      <c r="AYJ5" s="50"/>
      <c r="AYK5" s="50"/>
      <c r="AYL5" s="50">
        <f t="shared" si="66"/>
        <v>9611.61</v>
      </c>
      <c r="AYM5" s="78">
        <f t="shared" ref="AYM5:AYM15" si="377">AYE5+AYL5</f>
        <v>26345.02</v>
      </c>
      <c r="AYN5" s="50"/>
      <c r="AYO5" s="27"/>
      <c r="AYP5" s="50"/>
      <c r="AYQ5" s="50">
        <v>28657.69</v>
      </c>
      <c r="AYR5" s="50"/>
      <c r="AYS5" s="50"/>
      <c r="AYT5" s="50">
        <f t="shared" si="67"/>
        <v>28657.69</v>
      </c>
      <c r="AYU5" s="78">
        <f t="shared" ref="AYU5:AYU15" si="378">AYM5+AYT5</f>
        <v>55002.71</v>
      </c>
      <c r="AYV5" s="50"/>
      <c r="AYW5" s="27"/>
      <c r="AYX5" s="50"/>
      <c r="AYY5" s="50">
        <v>16849.37</v>
      </c>
      <c r="AYZ5" s="50"/>
      <c r="AZA5" s="50"/>
      <c r="AZB5" s="50">
        <f t="shared" si="68"/>
        <v>16849.37</v>
      </c>
      <c r="AZC5" s="78">
        <f t="shared" ref="AZC5:AZC15" si="379">AYU5+AZB5</f>
        <v>71852.08</v>
      </c>
      <c r="AZD5" s="50"/>
      <c r="AZE5" s="27"/>
      <c r="AZF5" s="50"/>
      <c r="AZG5" s="50">
        <v>2898.25</v>
      </c>
      <c r="AZH5" s="50"/>
      <c r="AZI5" s="50"/>
      <c r="AZJ5" s="50">
        <f t="shared" si="69"/>
        <v>2898.25</v>
      </c>
      <c r="AZK5" s="78">
        <f t="shared" ref="AZK5:AZK15" si="380">AZC5+AZJ5</f>
        <v>74750.33</v>
      </c>
      <c r="AZL5" s="50"/>
      <c r="AZM5" s="27"/>
      <c r="AZN5" s="50"/>
      <c r="AZO5" s="50">
        <v>183106.3</v>
      </c>
      <c r="AZP5" s="50"/>
      <c r="AZQ5" s="50"/>
      <c r="AZR5" s="50">
        <f t="shared" si="70"/>
        <v>183106.3</v>
      </c>
      <c r="AZS5" s="78">
        <f t="shared" ref="AZS5:AZS15" si="381">AZK5+AZR5</f>
        <v>257856.63</v>
      </c>
      <c r="AZT5" s="50"/>
      <c r="AZU5" s="27"/>
      <c r="AZV5" s="50"/>
      <c r="AZW5" s="50">
        <v>5521.48</v>
      </c>
      <c r="AZX5" s="50"/>
      <c r="AZY5" s="50"/>
      <c r="AZZ5" s="50">
        <f t="shared" si="71"/>
        <v>5521.48</v>
      </c>
      <c r="BAA5" s="78">
        <f t="shared" ref="BAA5:BAA15" si="382">AZS5+AZZ5</f>
        <v>263378.11</v>
      </c>
      <c r="BAB5" s="50"/>
      <c r="BAC5" s="27"/>
      <c r="BAD5" s="50"/>
      <c r="BAE5" s="50">
        <v>186526.3</v>
      </c>
      <c r="BAF5" s="50"/>
      <c r="BAG5" s="50"/>
      <c r="BAH5" s="50">
        <f t="shared" si="72"/>
        <v>186526.3</v>
      </c>
      <c r="BAI5" s="78">
        <f t="shared" ref="BAI5:BAI15" si="383">BAA5+BAH5</f>
        <v>449904.41</v>
      </c>
      <c r="BAJ5" s="50"/>
      <c r="BAK5" s="27"/>
      <c r="BAL5" s="50"/>
      <c r="BAM5" s="50">
        <v>6929.26</v>
      </c>
      <c r="BAN5" s="50"/>
      <c r="BAO5" s="50"/>
      <c r="BAP5" s="50">
        <f t="shared" si="73"/>
        <v>6929.26</v>
      </c>
      <c r="BAQ5" s="78">
        <f t="shared" ref="BAQ5:BAQ15" si="384">BAI5+BAP5</f>
        <v>456833.67</v>
      </c>
      <c r="BAR5" s="50"/>
      <c r="BAS5" s="27"/>
      <c r="BAT5" s="50"/>
      <c r="BAU5" s="50">
        <v>30849.83</v>
      </c>
      <c r="BAV5" s="50">
        <v>40000</v>
      </c>
      <c r="BAW5" s="50"/>
      <c r="BAX5" s="50">
        <f t="shared" si="74"/>
        <v>70849.83</v>
      </c>
      <c r="BAY5" s="78">
        <f t="shared" ref="BAY5:BAY15" si="385">BAQ5+BAX5</f>
        <v>527683.5</v>
      </c>
      <c r="BAZ5" s="50"/>
      <c r="BBA5" s="27"/>
      <c r="BBB5" s="50"/>
      <c r="BBC5" s="50">
        <v>35261.370000000003</v>
      </c>
      <c r="BBD5" s="50"/>
      <c r="BBE5" s="50"/>
      <c r="BBF5" s="50">
        <f t="shared" si="75"/>
        <v>35261.370000000003</v>
      </c>
      <c r="BBG5" s="78">
        <f t="shared" ref="BBG5:BBG15" si="386">BAY5+BBF5</f>
        <v>562944.87</v>
      </c>
      <c r="BBH5" s="50"/>
      <c r="BBI5" s="27"/>
      <c r="BBJ5" s="50"/>
      <c r="BBK5" s="50">
        <v>102052.99</v>
      </c>
      <c r="BBL5" s="50"/>
      <c r="BBM5" s="50"/>
      <c r="BBN5" s="50">
        <f t="shared" si="76"/>
        <v>102052.99</v>
      </c>
      <c r="BBO5" s="78">
        <f t="shared" ref="BBO5:BBO15" si="387">BBG5+BBN5</f>
        <v>664997.86</v>
      </c>
      <c r="BBP5" s="50"/>
      <c r="BBQ5" s="27"/>
      <c r="BBR5" s="50"/>
      <c r="BBS5" s="50">
        <v>26049.72</v>
      </c>
      <c r="BBT5" s="50"/>
      <c r="BBU5" s="50"/>
      <c r="BBV5" s="50">
        <f t="shared" si="77"/>
        <v>26049.72</v>
      </c>
      <c r="BBW5" s="78">
        <f t="shared" ref="BBW5:BBW15" si="388">BBO5+BBV5</f>
        <v>691047.58</v>
      </c>
      <c r="BBX5" s="50"/>
      <c r="BBY5" s="27"/>
      <c r="BBZ5" s="50"/>
      <c r="BCA5" s="50">
        <v>2773.35</v>
      </c>
      <c r="BCB5" s="50"/>
      <c r="BCC5" s="50"/>
      <c r="BCD5" s="50">
        <f t="shared" si="78"/>
        <v>2773.35</v>
      </c>
      <c r="BCE5" s="78">
        <f t="shared" ref="BCE5:BCE15" si="389">BBW5+BCD5</f>
        <v>693820.92999999993</v>
      </c>
      <c r="BCF5" s="50"/>
      <c r="BCG5" s="27"/>
      <c r="BCH5" s="50"/>
      <c r="BCI5" s="50">
        <v>36224.980000000003</v>
      </c>
      <c r="BCJ5" s="50"/>
      <c r="BCK5" s="50"/>
      <c r="BCL5" s="50">
        <f t="shared" si="79"/>
        <v>36224.980000000003</v>
      </c>
      <c r="BCM5" s="78">
        <f t="shared" ref="BCM5:BCM15" si="390">BCE5+BCL5</f>
        <v>730045.90999999992</v>
      </c>
      <c r="BCN5" s="50"/>
      <c r="BCO5" s="27"/>
      <c r="BCP5" s="50"/>
      <c r="BCQ5" s="50">
        <v>19973.07</v>
      </c>
      <c r="BCR5" s="50"/>
      <c r="BCS5" s="50"/>
      <c r="BCT5" s="50">
        <f t="shared" si="80"/>
        <v>19973.07</v>
      </c>
      <c r="BCU5" s="78">
        <f t="shared" ref="BCU5:BCU15" si="391">BCM5+BCT5</f>
        <v>750018.97999999986</v>
      </c>
      <c r="BCV5" s="50"/>
      <c r="BCW5" s="27"/>
      <c r="BCX5" s="50"/>
      <c r="BCY5" s="50">
        <v>6082.84</v>
      </c>
      <c r="BCZ5" s="50"/>
      <c r="BDA5" s="50"/>
      <c r="BDB5" s="50">
        <f t="shared" si="81"/>
        <v>6082.84</v>
      </c>
      <c r="BDC5" s="78">
        <f t="shared" ref="BDC5:BDC15" si="392">BCU5+BDB5</f>
        <v>756101.81999999983</v>
      </c>
      <c r="BDD5" s="50"/>
      <c r="BDE5" s="27"/>
      <c r="BDF5" s="50"/>
      <c r="BDG5" s="50">
        <v>2613.91</v>
      </c>
      <c r="BDH5" s="50"/>
      <c r="BDI5" s="50"/>
      <c r="BDJ5" s="50">
        <f t="shared" si="82"/>
        <v>2613.91</v>
      </c>
      <c r="BDK5" s="78">
        <f t="shared" ref="BDK5:BDK15" si="393">BDC5+BDJ5</f>
        <v>758715.72999999986</v>
      </c>
      <c r="BDL5" s="50"/>
      <c r="BDM5" s="27"/>
      <c r="BDN5" s="50"/>
      <c r="BDO5" s="50">
        <v>41815.120000000003</v>
      </c>
      <c r="BDP5" s="50"/>
      <c r="BDQ5" s="50"/>
      <c r="BDR5" s="50">
        <f t="shared" si="83"/>
        <v>41815.120000000003</v>
      </c>
      <c r="BDS5" s="78">
        <f t="shared" ref="BDS5:BDS15" si="394">BDK5+BDR5</f>
        <v>800530.84999999986</v>
      </c>
      <c r="BDT5" s="50"/>
      <c r="BDU5" s="27"/>
      <c r="BDV5" s="50"/>
      <c r="BDW5" s="50">
        <v>3477.66</v>
      </c>
      <c r="BDX5" s="50"/>
      <c r="BDY5" s="50"/>
      <c r="BDZ5" s="50">
        <f t="shared" si="84"/>
        <v>3477.66</v>
      </c>
      <c r="BEA5" s="78">
        <f t="shared" ref="BEA5:BEA15" si="395">BDS5+BDZ5</f>
        <v>804008.50999999989</v>
      </c>
      <c r="BEB5" s="50"/>
      <c r="BEC5" s="27"/>
      <c r="BED5" s="50"/>
      <c r="BEE5" s="50">
        <v>1219.72</v>
      </c>
      <c r="BEF5" s="50"/>
      <c r="BEG5" s="50"/>
      <c r="BEH5" s="50">
        <f t="shared" si="85"/>
        <v>1219.72</v>
      </c>
      <c r="BEI5" s="78">
        <f t="shared" ref="BEI5:BEI15" si="396">BEA5+BEH5</f>
        <v>805228.22999999986</v>
      </c>
      <c r="BEJ5" s="50"/>
      <c r="BEK5" s="27"/>
      <c r="BEL5" s="50"/>
      <c r="BEM5" s="50">
        <v>4297.16</v>
      </c>
      <c r="BEN5" s="50"/>
      <c r="BEO5" s="50"/>
      <c r="BEP5" s="50">
        <f t="shared" si="86"/>
        <v>4297.16</v>
      </c>
      <c r="BEQ5" s="78">
        <f t="shared" ref="BEQ5:BEQ15" si="397">BEP5</f>
        <v>4297.16</v>
      </c>
      <c r="BER5" s="50"/>
      <c r="BES5" s="27"/>
      <c r="BET5" s="50"/>
      <c r="BEU5" s="50">
        <v>82896.36</v>
      </c>
      <c r="BEV5" s="50"/>
      <c r="BEW5" s="50"/>
      <c r="BEX5" s="50">
        <f t="shared" si="87"/>
        <v>82896.36</v>
      </c>
      <c r="BEY5" s="78">
        <f t="shared" ref="BEY5:BEY15" si="398">BEQ5+BEX5</f>
        <v>87193.52</v>
      </c>
      <c r="BEZ5" s="50"/>
      <c r="BFA5" s="27"/>
      <c r="BFB5" s="50"/>
      <c r="BFC5" s="50">
        <v>50665.72</v>
      </c>
      <c r="BFD5" s="50"/>
      <c r="BFE5" s="50"/>
      <c r="BFF5" s="50">
        <f t="shared" si="88"/>
        <v>50665.72</v>
      </c>
      <c r="BFG5" s="78">
        <f t="shared" ref="BFG5:BFG15" si="399">BEY5+BFF5</f>
        <v>137859.24</v>
      </c>
      <c r="BFH5" s="50"/>
      <c r="BFI5" s="27"/>
      <c r="BFJ5" s="50"/>
      <c r="BFK5" s="50">
        <v>1009.68</v>
      </c>
      <c r="BFL5" s="50"/>
      <c r="BFM5" s="50"/>
      <c r="BFN5" s="50">
        <f t="shared" si="89"/>
        <v>1009.68</v>
      </c>
      <c r="BFO5" s="78">
        <f t="shared" ref="BFO5:BFO15" si="400">BFG5+BFN5</f>
        <v>138868.91999999998</v>
      </c>
      <c r="BFP5" s="50"/>
      <c r="BFQ5" s="27"/>
      <c r="BFR5" s="50"/>
      <c r="BFS5" s="50">
        <v>678252.95</v>
      </c>
      <c r="BFT5" s="50"/>
      <c r="BFU5" s="50"/>
      <c r="BFV5" s="50">
        <f t="shared" si="90"/>
        <v>678252.95</v>
      </c>
      <c r="BFW5" s="78">
        <f t="shared" ref="BFW5:BFW15" si="401">BFO5+BFV5</f>
        <v>817121.86999999988</v>
      </c>
      <c r="BFX5" s="50"/>
      <c r="BFY5" s="27"/>
      <c r="BFZ5" s="50"/>
      <c r="BGA5" s="50">
        <v>7303.71</v>
      </c>
      <c r="BGB5" s="50"/>
      <c r="BGC5" s="50"/>
      <c r="BGD5" s="50">
        <f t="shared" si="91"/>
        <v>7303.71</v>
      </c>
      <c r="BGE5" s="78">
        <f t="shared" ref="BGE5:BGE15" si="402">BFW5+BGD5</f>
        <v>824425.57999999984</v>
      </c>
      <c r="BGF5" s="50"/>
      <c r="BGG5" s="27"/>
      <c r="BGH5" s="50"/>
      <c r="BGI5" s="50">
        <v>4877.76</v>
      </c>
      <c r="BGJ5" s="50"/>
      <c r="BGK5" s="50"/>
      <c r="BGL5" s="50">
        <f t="shared" si="92"/>
        <v>4877.76</v>
      </c>
      <c r="BGM5" s="78">
        <f t="shared" ref="BGM5:BGM15" si="403">BGE5+BGL5</f>
        <v>829303.33999999985</v>
      </c>
      <c r="BGN5" s="50"/>
      <c r="BGO5" s="27"/>
      <c r="BGP5" s="50"/>
      <c r="BGQ5" s="50">
        <v>165327.01999999999</v>
      </c>
      <c r="BGR5" s="50"/>
      <c r="BGS5" s="50"/>
      <c r="BGT5" s="50">
        <f t="shared" si="93"/>
        <v>165327.01999999999</v>
      </c>
      <c r="BGU5" s="78">
        <f t="shared" ref="BGU5:BGU15" si="404">BGM5+BGT5</f>
        <v>994630.35999999987</v>
      </c>
      <c r="BGV5" s="50"/>
      <c r="BGW5" s="27"/>
      <c r="BGX5" s="50"/>
      <c r="BGY5" s="50">
        <v>1460.11</v>
      </c>
      <c r="BGZ5" s="50"/>
      <c r="BHA5" s="50"/>
      <c r="BHB5" s="50">
        <f t="shared" si="94"/>
        <v>1460.11</v>
      </c>
      <c r="BHC5" s="78">
        <f t="shared" ref="BHC5:BHC15" si="405">BGU5+BHB5</f>
        <v>996090.46999999986</v>
      </c>
      <c r="BHD5" s="50"/>
      <c r="BHE5" s="27"/>
      <c r="BHF5" s="50"/>
      <c r="BHG5" s="50">
        <v>19151.310000000001</v>
      </c>
      <c r="BHH5" s="50"/>
      <c r="BHI5" s="50"/>
      <c r="BHJ5" s="50">
        <f t="shared" si="95"/>
        <v>19151.310000000001</v>
      </c>
      <c r="BHK5" s="78">
        <f t="shared" ref="BHK5:BHK15" si="406">BHC5+BHJ5</f>
        <v>1015241.7799999999</v>
      </c>
      <c r="BHL5" s="50"/>
      <c r="BHM5" s="27"/>
      <c r="BHN5" s="50"/>
      <c r="BHO5" s="50">
        <v>16669.55</v>
      </c>
      <c r="BHP5" s="50"/>
      <c r="BHQ5" s="50"/>
      <c r="BHR5" s="50">
        <f t="shared" si="96"/>
        <v>16669.55</v>
      </c>
      <c r="BHS5" s="78">
        <f t="shared" ref="BHS5:BHS15" si="407">BHK5+BHR5</f>
        <v>1031911.33</v>
      </c>
      <c r="BHT5" s="50"/>
      <c r="BHU5" s="27"/>
      <c r="BHV5" s="50"/>
      <c r="BHW5" s="50">
        <v>8666.98</v>
      </c>
      <c r="BHX5" s="50"/>
      <c r="BHY5" s="50"/>
      <c r="BHZ5" s="50">
        <f t="shared" si="97"/>
        <v>8666.98</v>
      </c>
      <c r="BIA5" s="78">
        <f t="shared" ref="BIA5:BIA15" si="408">BHS5+BHZ5</f>
        <v>1040578.3099999999</v>
      </c>
      <c r="BIB5" s="50"/>
      <c r="BIC5" s="27"/>
      <c r="BID5" s="50"/>
      <c r="BIE5" s="50">
        <v>51607.82</v>
      </c>
      <c r="BIF5" s="50"/>
      <c r="BIG5" s="50"/>
      <c r="BIH5" s="50">
        <f t="shared" si="98"/>
        <v>51607.82</v>
      </c>
      <c r="BII5" s="78">
        <f t="shared" ref="BII5:BII15" si="409">BIA5+BIH5</f>
        <v>1092186.1299999999</v>
      </c>
      <c r="BIJ5" s="50"/>
      <c r="BIK5" s="27"/>
      <c r="BIL5" s="50"/>
      <c r="BIM5" s="50">
        <v>7138.66</v>
      </c>
      <c r="BIN5" s="50"/>
      <c r="BIO5" s="50"/>
      <c r="BIP5" s="50">
        <f t="shared" si="99"/>
        <v>7138.66</v>
      </c>
      <c r="BIQ5" s="78">
        <f t="shared" ref="BIQ5:BIQ15" si="410">BII5+BIP5</f>
        <v>1099324.7899999998</v>
      </c>
      <c r="BIR5" s="50"/>
      <c r="BIS5" s="27"/>
      <c r="BIT5" s="50"/>
      <c r="BIU5" s="50">
        <v>7971.37</v>
      </c>
      <c r="BIV5" s="50"/>
      <c r="BIW5" s="50"/>
      <c r="BIX5" s="50">
        <f t="shared" si="100"/>
        <v>7971.37</v>
      </c>
      <c r="BIY5" s="78">
        <f t="shared" ref="BIY5:BIY15" si="411">BIQ5+BIX5</f>
        <v>1107296.1599999999</v>
      </c>
      <c r="BIZ5" s="50"/>
      <c r="BJA5" s="27"/>
      <c r="BJB5" s="50"/>
      <c r="BJC5" s="50">
        <v>3722.58</v>
      </c>
      <c r="BJD5" s="50"/>
      <c r="BJE5" s="50"/>
      <c r="BJF5" s="50">
        <f t="shared" si="101"/>
        <v>3722.58</v>
      </c>
      <c r="BJG5" s="78">
        <f t="shared" ref="BJG5:BJG15" si="412">BIY5+BJF5</f>
        <v>1111018.74</v>
      </c>
      <c r="BJH5" s="50"/>
      <c r="BJI5" s="27"/>
      <c r="BJJ5" s="50"/>
      <c r="BJK5" s="50">
        <v>158085.53</v>
      </c>
      <c r="BJL5" s="50"/>
      <c r="BJM5" s="50"/>
      <c r="BJN5" s="50">
        <f t="shared" si="102"/>
        <v>158085.53</v>
      </c>
      <c r="BJO5" s="78">
        <f t="shared" ref="BJO5:BJO15" si="413">BJG5+BJN5</f>
        <v>1269104.27</v>
      </c>
      <c r="BJP5" s="50"/>
      <c r="BJQ5" s="27"/>
      <c r="BJR5" s="50"/>
      <c r="BJS5" s="50">
        <v>123011.78</v>
      </c>
      <c r="BJT5" s="50"/>
      <c r="BJU5" s="50"/>
      <c r="BJV5" s="50">
        <f t="shared" si="103"/>
        <v>123011.78</v>
      </c>
      <c r="BJW5" s="78">
        <f t="shared" ref="BJW5:BJW15" si="414">BJO5+BJV5</f>
        <v>1392116.05</v>
      </c>
      <c r="BJX5" s="50"/>
      <c r="BJY5" s="27"/>
      <c r="BJZ5" s="50"/>
      <c r="BKA5" s="50">
        <v>3392.38</v>
      </c>
      <c r="BKB5" s="50"/>
      <c r="BKC5" s="50"/>
      <c r="BKD5" s="50">
        <f t="shared" si="104"/>
        <v>3392.38</v>
      </c>
      <c r="BKE5" s="78">
        <f t="shared" ref="BKE5:BKE15" si="415">BJW5+BKD5</f>
        <v>1395508.43</v>
      </c>
      <c r="BKF5" s="50"/>
      <c r="BKG5" s="27"/>
      <c r="BKH5" s="50"/>
      <c r="BKI5" s="50">
        <v>1555.15</v>
      </c>
      <c r="BKJ5" s="50"/>
      <c r="BKK5" s="50"/>
      <c r="BKL5" s="50">
        <f t="shared" si="105"/>
        <v>1555.15</v>
      </c>
      <c r="BKM5" s="78">
        <f t="shared" ref="BKM5:BKM15" si="416">BKE5+BKL5</f>
        <v>1397063.5799999998</v>
      </c>
      <c r="BKN5" s="50"/>
      <c r="BKO5" s="27"/>
      <c r="BKP5" s="50"/>
      <c r="BKQ5" s="50">
        <v>1947.76</v>
      </c>
      <c r="BKR5" s="50"/>
      <c r="BKS5" s="50"/>
      <c r="BKT5" s="50">
        <f t="shared" si="106"/>
        <v>1947.76</v>
      </c>
      <c r="BKU5" s="78">
        <f>BKM5+BKT5</f>
        <v>1399011.3399999999</v>
      </c>
      <c r="BKV5" s="50"/>
      <c r="BKW5" s="27"/>
      <c r="BKX5" s="50"/>
      <c r="BKY5" s="50">
        <v>64043.95</v>
      </c>
      <c r="BKZ5" s="50"/>
      <c r="BLA5" s="50"/>
      <c r="BLB5" s="50">
        <f t="shared" ref="BLB5:BLB15" si="417">SUM(BKV5:BLA5)</f>
        <v>64043.95</v>
      </c>
      <c r="BLC5" s="78">
        <f t="shared" ref="BLC5:BLC15" si="418">BLB5</f>
        <v>64043.95</v>
      </c>
      <c r="BLD5" s="50"/>
      <c r="BLE5" s="27"/>
      <c r="BLF5" s="50"/>
      <c r="BLG5" s="50">
        <v>8084.37</v>
      </c>
      <c r="BLH5" s="50"/>
      <c r="BLI5" s="50">
        <f>3804.85-776.5</f>
        <v>3028.35</v>
      </c>
      <c r="BLJ5" s="50">
        <f t="shared" ref="BLJ5:BLJ15" si="419">SUM(BLD5:BLI5)</f>
        <v>11112.72</v>
      </c>
      <c r="BLK5" s="78">
        <f>+BLC5+BLJ5</f>
        <v>75156.67</v>
      </c>
      <c r="BLL5" s="50"/>
      <c r="BLM5" s="27"/>
      <c r="BLN5" s="50"/>
      <c r="BLO5" s="50">
        <v>2429.6799999999998</v>
      </c>
      <c r="BLP5" s="50"/>
      <c r="BLQ5" s="50"/>
      <c r="BLR5" s="50">
        <f t="shared" ref="BLR5:BLR15" si="420">SUM(BLL5:BLQ5)</f>
        <v>2429.6799999999998</v>
      </c>
      <c r="BLS5" s="78">
        <f>+BLK5+BLR5</f>
        <v>77586.349999999991</v>
      </c>
      <c r="BLT5" s="50"/>
      <c r="BLU5" s="27"/>
      <c r="BLV5" s="50"/>
      <c r="BLW5" s="50">
        <v>42632.36</v>
      </c>
      <c r="BLX5" s="50"/>
      <c r="BLY5" s="50"/>
      <c r="BLZ5" s="50">
        <f t="shared" ref="BLZ5:BLZ15" si="421">SUM(BLT5:BLY5)</f>
        <v>42632.36</v>
      </c>
      <c r="BMA5" s="78">
        <f>+BLS5+BLZ5</f>
        <v>120218.70999999999</v>
      </c>
      <c r="BMB5" s="50"/>
      <c r="BMC5" s="27"/>
      <c r="BMD5" s="50"/>
      <c r="BME5" s="50">
        <v>33429.019999999997</v>
      </c>
      <c r="BMF5" s="50"/>
      <c r="BMG5" s="50">
        <v>20000</v>
      </c>
      <c r="BMH5" s="50">
        <f t="shared" ref="BMH5:BMH15" si="422">SUM(BMB5:BMG5)</f>
        <v>53429.02</v>
      </c>
      <c r="BMI5" s="78">
        <f>+BMA5+BMH5</f>
        <v>173647.72999999998</v>
      </c>
      <c r="BMJ5" s="50"/>
      <c r="BMK5" s="27"/>
      <c r="BML5" s="50"/>
      <c r="BMM5" s="50">
        <v>660.41</v>
      </c>
      <c r="BMN5" s="50">
        <v>176756.09</v>
      </c>
      <c r="BMO5" s="50"/>
      <c r="BMP5" s="50">
        <f t="shared" ref="BMP5:BMP15" si="423">SUM(BMJ5:BMO5)</f>
        <v>177416.5</v>
      </c>
      <c r="BMQ5" s="78">
        <f>+BMI5+BMP5</f>
        <v>351064.23</v>
      </c>
      <c r="BMR5" s="50"/>
      <c r="BMS5" s="27"/>
      <c r="BMT5" s="50"/>
      <c r="BMU5" s="50">
        <v>1586.75</v>
      </c>
      <c r="BMV5" s="50"/>
      <c r="BMW5" s="50"/>
      <c r="BMX5" s="50">
        <f t="shared" ref="BMX5:BMX15" si="424">SUM(BMR5:BMW5)</f>
        <v>1586.75</v>
      </c>
      <c r="BMY5" s="78">
        <f>+BMQ5+BMX5</f>
        <v>352650.98</v>
      </c>
      <c r="BMZ5" s="50"/>
      <c r="BNA5" s="27"/>
      <c r="BNB5" s="50"/>
      <c r="BNC5" s="50">
        <v>3965.97</v>
      </c>
      <c r="BND5" s="50"/>
      <c r="BNE5" s="50"/>
      <c r="BNF5" s="50">
        <f t="shared" ref="BNF5:BNF15" si="425">SUM(BMZ5:BNE5)</f>
        <v>3965.97</v>
      </c>
      <c r="BNG5" s="78">
        <f>+BMY5+BNF5</f>
        <v>356616.94999999995</v>
      </c>
      <c r="BNH5" s="50"/>
      <c r="BNI5" s="27"/>
      <c r="BNJ5" s="50"/>
      <c r="BNK5" s="50">
        <v>4380.46</v>
      </c>
      <c r="BNL5" s="50"/>
      <c r="BNM5" s="50"/>
      <c r="BNN5" s="50">
        <f t="shared" ref="BNN5:BNN15" si="426">SUM(BNH5:BNM5)</f>
        <v>4380.46</v>
      </c>
      <c r="BNO5" s="78">
        <f>+BNG5+BNN5</f>
        <v>360997.41</v>
      </c>
      <c r="BNP5" s="50"/>
      <c r="BNQ5" s="27"/>
      <c r="BNR5" s="50"/>
      <c r="BNS5" s="50">
        <v>8139.59</v>
      </c>
      <c r="BNT5" s="50"/>
      <c r="BNU5" s="50"/>
      <c r="BNV5" s="50">
        <f t="shared" ref="BNV5:BNV15" si="427">SUM(BNP5:BNU5)</f>
        <v>8139.59</v>
      </c>
      <c r="BNW5" s="78">
        <f>+BNO5+BNV5</f>
        <v>369137</v>
      </c>
      <c r="BNX5" s="50"/>
      <c r="BNY5" s="27"/>
      <c r="BNZ5" s="50"/>
      <c r="BOA5" s="50">
        <v>475501.66</v>
      </c>
      <c r="BOB5" s="50"/>
      <c r="BOC5" s="50"/>
      <c r="BOD5" s="50">
        <f t="shared" ref="BOD5:BOD15" si="428">SUM(BNX5:BOC5)</f>
        <v>475501.66</v>
      </c>
      <c r="BOE5" s="78">
        <f>+BNW5+BOD5</f>
        <v>844638.65999999992</v>
      </c>
      <c r="BOF5" s="50"/>
      <c r="BOG5" s="27"/>
      <c r="BOH5" s="50"/>
      <c r="BOI5" s="50">
        <v>2611.02</v>
      </c>
      <c r="BOJ5" s="50"/>
      <c r="BOK5" s="50"/>
      <c r="BOL5" s="50">
        <f t="shared" ref="BOL5:BOL15" si="429">SUM(BOF5:BOK5)</f>
        <v>2611.02</v>
      </c>
      <c r="BOM5" s="78">
        <f>+BOE5+BOL5</f>
        <v>847249.67999999993</v>
      </c>
      <c r="BON5" s="50"/>
      <c r="BOO5" s="27"/>
      <c r="BOP5" s="50"/>
      <c r="BOQ5" s="50">
        <v>21497.9</v>
      </c>
      <c r="BOR5" s="50"/>
      <c r="BOS5" s="50"/>
      <c r="BOT5" s="50">
        <f t="shared" ref="BOT5:BOT15" si="430">SUM(BON5:BOS5)</f>
        <v>21497.9</v>
      </c>
      <c r="BOU5" s="78">
        <f>+BOM5+BOT5</f>
        <v>868747.58</v>
      </c>
      <c r="BOV5" s="50"/>
      <c r="BOW5" s="27"/>
      <c r="BOX5" s="50"/>
      <c r="BOY5" s="50">
        <v>15281.59</v>
      </c>
      <c r="BOZ5" s="50"/>
      <c r="BPA5" s="50"/>
      <c r="BPB5" s="50">
        <f t="shared" ref="BPB5:BPB15" si="431">SUM(BOV5:BPA5)</f>
        <v>15281.59</v>
      </c>
      <c r="BPC5" s="78">
        <f>+BOU5+BPB5</f>
        <v>884029.16999999993</v>
      </c>
      <c r="BPD5" s="50"/>
      <c r="BPE5" s="27"/>
      <c r="BPF5" s="50"/>
      <c r="BPG5" s="50">
        <v>9073.27</v>
      </c>
      <c r="BPH5" s="50"/>
      <c r="BPI5" s="50"/>
      <c r="BPJ5" s="50">
        <f t="shared" ref="BPJ5:BPJ15" si="432">SUM(BPD5:BPI5)</f>
        <v>9073.27</v>
      </c>
      <c r="BPK5" s="78">
        <f>+BPC5+BPJ5</f>
        <v>893102.44</v>
      </c>
      <c r="BPL5" s="50"/>
      <c r="BPM5" s="27"/>
      <c r="BPN5" s="50"/>
      <c r="BPO5" s="50">
        <v>81929.37</v>
      </c>
      <c r="BPP5" s="50"/>
      <c r="BPQ5" s="50"/>
      <c r="BPR5" s="50">
        <f t="shared" ref="BPR5:BPR15" si="433">SUM(BPL5:BPQ5)</f>
        <v>81929.37</v>
      </c>
      <c r="BPS5" s="78">
        <f>+BPK5+BPR5</f>
        <v>975031.80999999994</v>
      </c>
      <c r="BPT5" s="50"/>
      <c r="BPU5" s="27"/>
      <c r="BPV5" s="50"/>
      <c r="BPW5" s="50">
        <v>31776.71</v>
      </c>
      <c r="BPX5" s="50"/>
      <c r="BPY5" s="50"/>
      <c r="BPZ5" s="50">
        <f t="shared" ref="BPZ5:BPZ15" si="434">SUM(BPT5:BPY5)</f>
        <v>31776.71</v>
      </c>
      <c r="BQA5" s="78">
        <f>+BPS5+BPZ5</f>
        <v>1006808.5199999999</v>
      </c>
      <c r="BQB5" s="50"/>
      <c r="BQC5" s="27"/>
      <c r="BQD5" s="50"/>
      <c r="BQE5" s="50">
        <v>3404.07</v>
      </c>
      <c r="BQF5" s="50"/>
      <c r="BQG5" s="50"/>
      <c r="BQH5" s="50">
        <f t="shared" ref="BQH5:BQH15" si="435">SUM(BQB5:BQG5)</f>
        <v>3404.07</v>
      </c>
      <c r="BQI5" s="78">
        <f>+BQA5+BQH5</f>
        <v>1010212.5899999999</v>
      </c>
      <c r="BQJ5" s="50"/>
      <c r="BQK5" s="27"/>
      <c r="BQL5" s="50"/>
      <c r="BQM5" s="50">
        <v>15882.54</v>
      </c>
      <c r="BQN5" s="50"/>
      <c r="BQO5" s="50"/>
      <c r="BQP5" s="50">
        <f>SUM(BQJ5:BQO5)</f>
        <v>15882.54</v>
      </c>
      <c r="BQQ5" s="78">
        <f t="shared" si="107"/>
        <v>1026095.1299999999</v>
      </c>
      <c r="BQR5" s="78">
        <f t="shared" si="107"/>
        <v>1026095.1299999999</v>
      </c>
      <c r="BQS5" s="86">
        <v>24063.32</v>
      </c>
      <c r="BQT5" s="26">
        <v>8697.23</v>
      </c>
      <c r="BQU5" s="26">
        <v>5179.4799999999996</v>
      </c>
      <c r="BQV5" s="26">
        <v>2519.19</v>
      </c>
      <c r="BQW5" s="117">
        <v>10599.69</v>
      </c>
      <c r="BQX5" s="119">
        <v>150032.57999999999</v>
      </c>
      <c r="BQY5" s="117">
        <v>204561.66999999998</v>
      </c>
      <c r="BQZ5" s="119">
        <v>4190.5</v>
      </c>
      <c r="BRA5" s="119">
        <v>5843.54</v>
      </c>
      <c r="BRB5" s="119">
        <v>34485.949999999997</v>
      </c>
      <c r="BRC5" s="119">
        <v>36863.160000000003</v>
      </c>
      <c r="BRD5" s="119">
        <v>100711.4</v>
      </c>
      <c r="BRE5" s="119">
        <v>41019.21</v>
      </c>
      <c r="BRF5" s="119">
        <v>15363.33</v>
      </c>
      <c r="BRG5" s="119">
        <v>8098.76</v>
      </c>
      <c r="BRH5" s="119">
        <v>18989.120000000003</v>
      </c>
      <c r="BRI5" s="119">
        <v>41927.770000000004</v>
      </c>
      <c r="BRJ5" s="119">
        <v>415707.15</v>
      </c>
      <c r="BRK5" s="119">
        <v>68938.490000000005</v>
      </c>
      <c r="BRL5" s="119">
        <v>11032.07</v>
      </c>
      <c r="BRM5" s="119">
        <v>9232.82</v>
      </c>
      <c r="BRN5" s="119">
        <v>22897.96</v>
      </c>
      <c r="BRO5" s="119">
        <v>25280.129999999997</v>
      </c>
      <c r="BRP5" s="119">
        <v>3983.66</v>
      </c>
      <c r="BRQ5" s="119">
        <v>84151.599999999991</v>
      </c>
      <c r="BRR5" s="119">
        <v>5231.38</v>
      </c>
      <c r="BRS5" s="119">
        <v>88068.12999999999</v>
      </c>
      <c r="BRT5" s="119">
        <v>281219.7</v>
      </c>
      <c r="BRU5" s="119">
        <v>5634.44</v>
      </c>
      <c r="BRV5" s="119">
        <v>5290.8</v>
      </c>
      <c r="BRW5" s="119">
        <v>6460.28</v>
      </c>
      <c r="BRX5" s="119">
        <v>10194.450000000001</v>
      </c>
      <c r="BRY5" s="119">
        <v>341.78</v>
      </c>
      <c r="BRZ5" s="119">
        <v>114401.20999999999</v>
      </c>
      <c r="BSA5" s="119">
        <v>29680.77</v>
      </c>
      <c r="BSB5" s="119">
        <v>29619.11</v>
      </c>
      <c r="BSC5" s="119">
        <v>27225.030000000002</v>
      </c>
      <c r="BSD5" s="119">
        <v>26407.71</v>
      </c>
      <c r="BSE5" s="119">
        <v>384741.58999999997</v>
      </c>
      <c r="BSF5" s="119">
        <v>23082.33</v>
      </c>
      <c r="BSG5" s="119">
        <v>36086.67</v>
      </c>
      <c r="BSH5" s="119">
        <v>43296.880000000005</v>
      </c>
      <c r="BSI5" s="119">
        <v>44575.910000000018</v>
      </c>
      <c r="BSJ5" s="119">
        <v>11805.51</v>
      </c>
      <c r="BSK5" s="119">
        <v>5058.6000000000004</v>
      </c>
      <c r="BSL5" s="36">
        <v>10564.77</v>
      </c>
      <c r="BSM5" s="36">
        <v>12696.400000000001</v>
      </c>
      <c r="BSN5" s="36">
        <v>9220.9600000000009</v>
      </c>
      <c r="BSO5" s="117">
        <v>5780.48</v>
      </c>
      <c r="BSP5" s="117">
        <v>194153.21</v>
      </c>
      <c r="BSQ5" s="117">
        <v>11063.939999999999</v>
      </c>
      <c r="BSR5" s="117">
        <v>49340.2</v>
      </c>
      <c r="BSS5" s="117">
        <v>7477.76</v>
      </c>
      <c r="BST5" s="117">
        <v>35047.17</v>
      </c>
      <c r="BSU5" s="117">
        <v>107363.58</v>
      </c>
      <c r="BSV5" s="117">
        <v>21175.83</v>
      </c>
      <c r="BSW5" s="50"/>
      <c r="BSX5" s="27"/>
      <c r="BSY5" s="50"/>
      <c r="BSZ5" s="50">
        <f>+BTC5-BTB5</f>
        <v>5547.3899999999994</v>
      </c>
      <c r="BTA5" s="50"/>
      <c r="BTB5" s="50">
        <v>951.6</v>
      </c>
      <c r="BTC5" s="50">
        <v>6498.99</v>
      </c>
      <c r="BTD5" s="78">
        <f t="shared" ref="BTD5:BTD15" si="436">+BSK5+BSL5+BSM5+BSN5+BSO5+BSP5+BSQ5+BSR5+BSS5+BST5+BSU5+BSV5+BTC5</f>
        <v>475441.89</v>
      </c>
      <c r="BTE5" s="50"/>
      <c r="BTF5" s="27"/>
      <c r="BTG5" s="50"/>
      <c r="BTH5" s="50">
        <f>+BTK5-BTJ5</f>
        <v>7301.9400000000005</v>
      </c>
      <c r="BTI5" s="50"/>
      <c r="BTJ5" s="50">
        <v>11.5</v>
      </c>
      <c r="BTK5" s="50">
        <v>7313.4400000000005</v>
      </c>
      <c r="BTL5" s="78">
        <f t="shared" ref="BTL5:BTL15" si="437">+BTD5+BTK5</f>
        <v>482755.33</v>
      </c>
      <c r="BTM5" s="50"/>
      <c r="BTN5" s="27"/>
      <c r="BTO5" s="50"/>
      <c r="BTP5" s="50">
        <v>60655.46</v>
      </c>
      <c r="BTQ5" s="50"/>
      <c r="BTR5" s="50">
        <v>2684.2</v>
      </c>
      <c r="BTS5" s="117">
        <v>63339.66</v>
      </c>
      <c r="BTT5" s="78">
        <f t="shared" ref="BTT5:BTT15" si="438">+BTL5+BTS5</f>
        <v>546094.99</v>
      </c>
      <c r="BTU5" s="50"/>
      <c r="BTV5" s="27"/>
      <c r="BTW5" s="50"/>
      <c r="BTX5" s="50">
        <v>45259.51</v>
      </c>
      <c r="BTY5" s="50"/>
      <c r="BTZ5" s="50">
        <v>8134.08</v>
      </c>
      <c r="BUA5" s="50">
        <v>53393.59</v>
      </c>
      <c r="BUB5" s="78">
        <f t="shared" ref="BUB5:BUB15" si="439">+BTT5+BUA5</f>
        <v>599488.57999999996</v>
      </c>
      <c r="BUC5" s="50"/>
      <c r="BUD5" s="27"/>
      <c r="BUE5" s="50"/>
      <c r="BUF5" s="50"/>
      <c r="BUG5" s="50"/>
      <c r="BUH5" s="50"/>
      <c r="BUI5" s="50">
        <v>0</v>
      </c>
      <c r="BUJ5" s="78">
        <f t="shared" ref="BUJ5:BUJ15" si="440">+BUB5+BUI5</f>
        <v>599488.57999999996</v>
      </c>
      <c r="BUK5" s="50"/>
      <c r="BUL5" s="27"/>
      <c r="BUM5" s="50"/>
      <c r="BUN5" s="50">
        <v>2149.39</v>
      </c>
      <c r="BUO5" s="50"/>
      <c r="BUP5" s="50"/>
      <c r="BUQ5" s="50">
        <v>2149.39</v>
      </c>
      <c r="BUR5" s="78">
        <f t="shared" ref="BUR5:BUR15" si="441">+BUJ5+BUQ5</f>
        <v>601637.97</v>
      </c>
      <c r="BUS5" s="50"/>
      <c r="BUT5" s="27"/>
      <c r="BUU5" s="50"/>
      <c r="BUV5" s="50">
        <v>4365.51</v>
      </c>
      <c r="BUW5" s="50"/>
      <c r="BUX5" s="50">
        <v>7832.28</v>
      </c>
      <c r="BUY5" s="50">
        <v>12197.79</v>
      </c>
      <c r="BUZ5" s="78">
        <f t="shared" ref="BUZ5:BUZ15" si="442">+BUR5+BUY5</f>
        <v>613835.76</v>
      </c>
      <c r="BVA5" s="50"/>
      <c r="BVB5" s="27"/>
      <c r="BVC5" s="50"/>
      <c r="BVD5" s="50">
        <v>4086.67</v>
      </c>
      <c r="BVE5" s="50"/>
      <c r="BVF5" s="50">
        <v>1697.04</v>
      </c>
      <c r="BVG5" s="50">
        <v>5783.71</v>
      </c>
      <c r="BVH5" s="78">
        <f t="shared" ref="BVH5:BVH15" si="443">+BUZ5+BVG5</f>
        <v>619619.47</v>
      </c>
      <c r="BVI5" s="50"/>
      <c r="BVJ5" s="27"/>
      <c r="BVK5" s="50"/>
      <c r="BVL5" s="50"/>
      <c r="BVM5" s="50"/>
      <c r="BVN5" s="50"/>
      <c r="BVO5" s="50">
        <v>0</v>
      </c>
      <c r="BVP5" s="78">
        <f t="shared" ref="BVP5:BVP15" si="444">+BVH5+BVO5</f>
        <v>619619.47</v>
      </c>
      <c r="BVQ5" s="50"/>
      <c r="BVR5" s="27"/>
      <c r="BVS5" s="50"/>
      <c r="BVT5" s="50"/>
      <c r="BVU5" s="50"/>
      <c r="BVV5" s="50">
        <v>3775.3</v>
      </c>
      <c r="BVW5" s="50">
        <v>3775.3</v>
      </c>
      <c r="BVX5" s="78">
        <f t="shared" ref="BVX5:BVX15" si="445">+BVW5</f>
        <v>3775.3</v>
      </c>
      <c r="BVY5" s="50"/>
      <c r="BVZ5" s="27"/>
      <c r="BWA5" s="50"/>
      <c r="BWB5" s="50">
        <v>4474.16</v>
      </c>
      <c r="BWC5" s="50"/>
      <c r="BWD5" s="50">
        <v>37976.92</v>
      </c>
      <c r="BWE5" s="50">
        <v>42451.08</v>
      </c>
      <c r="BWF5" s="78">
        <f t="shared" ref="BWF5:BWF14" si="446">+BVX5+BWE5</f>
        <v>46226.380000000005</v>
      </c>
      <c r="BWG5" s="50"/>
      <c r="BWH5" s="27"/>
      <c r="BWI5" s="50"/>
      <c r="BWJ5" s="50"/>
      <c r="BWK5" s="50"/>
      <c r="BWL5" s="50">
        <v>13469.73</v>
      </c>
      <c r="BWM5" s="50">
        <v>13469.73</v>
      </c>
      <c r="BWN5" s="78">
        <f t="shared" ref="BWN5:BWN14" si="447">+BWF5+BWM5</f>
        <v>59696.11</v>
      </c>
      <c r="BWO5" s="50"/>
      <c r="BWP5" s="27"/>
      <c r="BWQ5" s="50"/>
      <c r="BWR5" s="50">
        <v>707.58</v>
      </c>
      <c r="BWS5" s="50">
        <v>176756.09</v>
      </c>
      <c r="BWT5" s="50">
        <v>7287.78</v>
      </c>
      <c r="BWU5" s="50">
        <v>184751.45</v>
      </c>
      <c r="BWV5" s="78">
        <f t="shared" ref="BWV5:BWV14" si="448">+BWN5+BWU5</f>
        <v>244447.56</v>
      </c>
      <c r="BWW5" s="50"/>
      <c r="BWX5" s="27"/>
      <c r="BWY5" s="50"/>
      <c r="BWZ5" s="50"/>
      <c r="BXA5" s="50"/>
      <c r="BXB5" s="50">
        <v>12927.54</v>
      </c>
      <c r="BXC5" s="50">
        <v>12927.54</v>
      </c>
      <c r="BXD5" s="78">
        <f t="shared" ref="BXD5:BXD14" si="449">+BWV5+BXC5</f>
        <v>257375.1</v>
      </c>
      <c r="BXE5" s="50"/>
      <c r="BXF5" s="27"/>
      <c r="BXG5" s="50"/>
      <c r="BXH5" s="50"/>
      <c r="BXI5" s="50"/>
      <c r="BXJ5" s="50">
        <v>4852.53</v>
      </c>
      <c r="BXK5" s="50">
        <v>4852.53</v>
      </c>
      <c r="BXL5" s="78">
        <f t="shared" ref="BXL5:BXL14" si="450">+BXD5+BXK5</f>
        <v>262227.63</v>
      </c>
      <c r="BXM5" s="50"/>
      <c r="BXN5" s="27"/>
      <c r="BXO5" s="50"/>
      <c r="BXP5" s="50"/>
      <c r="BXQ5" s="50"/>
      <c r="BXR5" s="50">
        <v>8880.77</v>
      </c>
      <c r="BXS5" s="50">
        <v>8880.77</v>
      </c>
      <c r="BXT5" s="78">
        <f t="shared" ref="BXT5:BXT14" si="451">+BXL5+BXS5</f>
        <v>271108.40000000002</v>
      </c>
      <c r="BXU5" s="50"/>
      <c r="BXV5" s="27"/>
      <c r="BXW5" s="50"/>
      <c r="BXX5" s="50">
        <v>15470.02</v>
      </c>
      <c r="BXY5" s="50"/>
      <c r="BXZ5" s="50">
        <f>+BYA5-BXX5</f>
        <v>7735.3999999999978</v>
      </c>
      <c r="BYA5" s="50">
        <v>23205.42</v>
      </c>
      <c r="BYB5" s="78">
        <f t="shared" ref="BYB5:BYB14" si="452">+BXT5+BYA5</f>
        <v>294313.82</v>
      </c>
      <c r="BYC5" s="50">
        <v>401200</v>
      </c>
      <c r="BYD5" s="27"/>
      <c r="BYE5" s="50"/>
      <c r="BYF5" s="50"/>
      <c r="BYG5" s="50"/>
      <c r="BYH5" s="50">
        <f>+BYI5-BYC5</f>
        <v>3472.9000000000233</v>
      </c>
      <c r="BYI5" s="50">
        <v>404672.9</v>
      </c>
      <c r="BYJ5" s="78">
        <f t="shared" ref="BYJ5:BYJ14" si="453">+BYB5+BYI5</f>
        <v>698986.72</v>
      </c>
      <c r="BYK5" s="50"/>
      <c r="BYL5" s="27"/>
      <c r="BYM5" s="50"/>
      <c r="BYN5" s="50"/>
      <c r="BYO5" s="50"/>
      <c r="BYP5" s="50"/>
      <c r="BYQ5" s="50">
        <v>0</v>
      </c>
      <c r="BYR5" s="78">
        <f t="shared" ref="BYR5:BYR14" si="454">+BYJ5+BYQ5</f>
        <v>698986.72</v>
      </c>
      <c r="BYS5" s="50"/>
      <c r="BYT5" s="27"/>
      <c r="BYU5" s="50"/>
      <c r="BYV5" s="50">
        <v>5322.91</v>
      </c>
      <c r="BYW5" s="50"/>
      <c r="BYX5" s="50"/>
      <c r="BYY5" s="50">
        <v>5322.91</v>
      </c>
      <c r="BYZ5" s="78">
        <f t="shared" ref="BYZ5:BYZ14" si="455">+BYR5+BYY5</f>
        <v>704309.63</v>
      </c>
      <c r="BZA5" s="50"/>
      <c r="BZB5" s="27"/>
      <c r="BZC5" s="50"/>
      <c r="BZD5" s="50">
        <v>2306.16</v>
      </c>
      <c r="BZE5" s="50"/>
      <c r="BZF5" s="50">
        <f>+BZG5-BZD5</f>
        <v>25307.329999999998</v>
      </c>
      <c r="BZG5" s="50">
        <v>27613.489999999998</v>
      </c>
      <c r="BZH5" s="78">
        <f t="shared" ref="BZH5:BZH14" si="456">+BYZ5+BZG5</f>
        <v>731923.12</v>
      </c>
      <c r="BZI5" s="50"/>
      <c r="BZJ5" s="27"/>
      <c r="BZK5" s="50"/>
      <c r="BZL5" s="50"/>
      <c r="BZM5" s="50"/>
      <c r="BZN5" s="50">
        <v>4674.74</v>
      </c>
      <c r="BZO5" s="50">
        <v>4674.74</v>
      </c>
      <c r="BZP5" s="78">
        <f t="shared" ref="BZP5:BZP14" si="457">+BZH5+BZO5</f>
        <v>736597.86</v>
      </c>
      <c r="BZQ5" s="50"/>
      <c r="BZR5" s="27"/>
      <c r="BZS5" s="50"/>
      <c r="BZT5" s="50">
        <f>+BZW5-BZV5</f>
        <v>12178.130000000001</v>
      </c>
      <c r="BZU5" s="50"/>
      <c r="BZV5" s="50">
        <v>16491.05</v>
      </c>
      <c r="BZW5" s="50">
        <v>28669.18</v>
      </c>
      <c r="BZX5" s="78">
        <f t="shared" ref="BZX5:BZX14" si="458">+BZP5+BZW5</f>
        <v>765267.04</v>
      </c>
      <c r="BZY5" s="50"/>
      <c r="BZZ5" s="27"/>
      <c r="CAA5" s="50"/>
      <c r="CAB5" s="50"/>
      <c r="CAC5" s="50"/>
      <c r="CAD5" s="50">
        <v>706.4</v>
      </c>
      <c r="CAE5" s="50">
        <v>706.4</v>
      </c>
      <c r="CAF5" s="78">
        <f t="shared" ref="CAF5:CAF14" si="459">+BZX5+CAE5</f>
        <v>765973.44000000006</v>
      </c>
      <c r="CAG5" s="50"/>
      <c r="CAH5" s="27"/>
      <c r="CAI5" s="50"/>
      <c r="CAJ5" s="50">
        <f>+CAM5-CAL5</f>
        <v>12296</v>
      </c>
      <c r="CAK5" s="50"/>
      <c r="CAL5" s="50">
        <v>19036.88</v>
      </c>
      <c r="CAM5" s="50">
        <v>31332.880000000001</v>
      </c>
      <c r="CAN5" s="78">
        <f t="shared" ref="CAN5:CAN14" si="460">+CAF5+CAM5</f>
        <v>797306.32000000007</v>
      </c>
      <c r="CAO5" s="50"/>
      <c r="CAP5" s="27"/>
      <c r="CAQ5" s="50"/>
      <c r="CAR5" s="50"/>
      <c r="CAS5" s="50"/>
      <c r="CAT5" s="50">
        <v>1991.46</v>
      </c>
      <c r="CAU5" s="50">
        <v>1991.46</v>
      </c>
      <c r="CAV5" s="78">
        <f t="shared" ref="CAV5:CAV14" si="461">+CAN5+CAU5</f>
        <v>799297.78</v>
      </c>
      <c r="CAW5" s="50"/>
      <c r="CAX5" s="27"/>
      <c r="CAY5" s="50"/>
      <c r="CAZ5" s="50"/>
      <c r="CBA5" s="50"/>
      <c r="CBB5" s="50">
        <v>25523.74</v>
      </c>
      <c r="CBC5" s="50">
        <v>25523.739999999998</v>
      </c>
      <c r="CBD5" s="78">
        <f t="shared" ref="CBD5:CBD14" si="462">+CAV5+CBC5</f>
        <v>824821.52</v>
      </c>
      <c r="CBE5" s="50"/>
      <c r="CBF5" s="27"/>
      <c r="CBG5" s="50"/>
      <c r="CBH5" s="50">
        <f>15527.64+7454.56</f>
        <v>22982.2</v>
      </c>
      <c r="CBI5" s="50"/>
      <c r="CBJ5" s="50">
        <f>+CBK5-CBH5</f>
        <v>7729.59</v>
      </c>
      <c r="CBK5" s="50">
        <v>30711.79</v>
      </c>
      <c r="CBL5" s="78">
        <f t="shared" ref="CBL5:CBL14" si="463">+CBD5+CBK5</f>
        <v>855533.31</v>
      </c>
      <c r="CBM5" s="50"/>
      <c r="CBN5" s="27"/>
      <c r="CBO5" s="50"/>
      <c r="CBP5" s="50">
        <f>+CBS5-CBR5</f>
        <v>10919.43</v>
      </c>
      <c r="CBQ5" s="50"/>
      <c r="CBR5" s="50">
        <v>3462.91</v>
      </c>
      <c r="CBS5" s="50">
        <v>14382.34</v>
      </c>
      <c r="CBT5" s="78">
        <f t="shared" ref="CBT5:CBT14" si="464">+CBL5+CBS5</f>
        <v>869915.65</v>
      </c>
      <c r="CBU5" s="50"/>
      <c r="CBV5" s="27"/>
      <c r="CBW5" s="50"/>
      <c r="CBX5" s="50"/>
      <c r="CBY5" s="50"/>
      <c r="CBZ5" s="50">
        <v>5102.93</v>
      </c>
      <c r="CCA5" s="50">
        <v>5102.93</v>
      </c>
      <c r="CCB5" s="78">
        <f t="shared" ref="CCB5:CCB14" si="465">+CBT5+CCA5</f>
        <v>875018.58000000007</v>
      </c>
      <c r="CCC5" s="50"/>
      <c r="CCD5" s="27"/>
      <c r="CCE5" s="50"/>
      <c r="CCF5" s="50">
        <v>7427.66</v>
      </c>
      <c r="CCG5" s="50"/>
      <c r="CCH5" s="50"/>
      <c r="CCI5" s="50">
        <f t="shared" ref="CCI5:CCI15" si="466">SUM(CCC5:CCH5)</f>
        <v>7427.66</v>
      </c>
      <c r="CCJ5" s="78">
        <f t="shared" ref="CCJ5:CCJ14" si="467">+CCB5+CCI5</f>
        <v>882446.24000000011</v>
      </c>
      <c r="CCK5" s="50"/>
      <c r="CCL5" s="27"/>
      <c r="CCM5" s="50"/>
      <c r="CCN5" s="50">
        <v>853.7</v>
      </c>
      <c r="CCO5" s="50"/>
      <c r="CCP5" s="50"/>
      <c r="CCQ5" s="50">
        <f t="shared" ref="CCQ5:CCQ15" si="468">SUM(CCK5:CCP5)</f>
        <v>853.7</v>
      </c>
      <c r="CCR5" s="78">
        <f t="shared" ref="CCR5:CCR15" si="469">+CCQ5</f>
        <v>853.7</v>
      </c>
      <c r="CCS5" s="50"/>
      <c r="CCT5" s="27"/>
      <c r="CCU5" s="50"/>
      <c r="CCV5" s="50">
        <v>9140.9800000000014</v>
      </c>
      <c r="CCW5" s="50"/>
      <c r="CCX5" s="50"/>
      <c r="CCY5" s="50">
        <f t="shared" ref="CCY5:CCY15" si="470">SUM(CCS5:CCX5)</f>
        <v>9140.9800000000014</v>
      </c>
      <c r="CCZ5" s="78">
        <f t="shared" ref="CCZ5:CCZ15" si="471">+CCY5+CCR5</f>
        <v>9994.6800000000021</v>
      </c>
      <c r="CDA5" s="50"/>
      <c r="CDB5" s="27"/>
      <c r="CDC5" s="50"/>
      <c r="CDD5" s="50">
        <v>4384</v>
      </c>
      <c r="CDE5" s="50"/>
      <c r="CDF5" s="50"/>
      <c r="CDG5" s="50">
        <f t="shared" ref="CDG5:CDG15" si="472">SUM(CDA5:CDF5)</f>
        <v>4384</v>
      </c>
      <c r="CDH5" s="78">
        <f t="shared" ref="CDH5:CDH15" si="473">+CDG5+CCZ5</f>
        <v>14378.680000000002</v>
      </c>
      <c r="CDI5" s="50"/>
      <c r="CDJ5" s="27"/>
      <c r="CDK5" s="50"/>
      <c r="CDL5" s="50">
        <v>13067.759999999998</v>
      </c>
      <c r="CDM5" s="50"/>
      <c r="CDN5" s="50"/>
      <c r="CDO5" s="50">
        <f t="shared" ref="CDO5:CDO15" si="474">SUM(CDI5:CDN5)</f>
        <v>13067.759999999998</v>
      </c>
      <c r="CDP5" s="78">
        <f t="shared" ref="CDP5:CDP15" si="475">+CDO5+CDH5</f>
        <v>27446.440000000002</v>
      </c>
      <c r="CDQ5" s="50"/>
      <c r="CDR5" s="27"/>
      <c r="CDS5" s="50"/>
      <c r="CDT5" s="50">
        <v>6846.64</v>
      </c>
      <c r="CDU5" s="50"/>
      <c r="CDV5" s="50"/>
      <c r="CDW5" s="50">
        <f t="shared" ref="CDW5:CDW15" si="476">SUM(CDQ5:CDV5)</f>
        <v>6846.64</v>
      </c>
      <c r="CDX5" s="78">
        <f t="shared" ref="CDX5:CDX15" si="477">+CDW5+CDP5</f>
        <v>34293.08</v>
      </c>
      <c r="CDY5" s="50"/>
      <c r="CDZ5" s="27"/>
      <c r="CEA5" s="50"/>
      <c r="CEB5" s="50">
        <v>6244.93</v>
      </c>
      <c r="CEC5" s="50"/>
      <c r="CED5" s="50">
        <f>+CEE5-CEB5</f>
        <v>183438.75</v>
      </c>
      <c r="CEE5" s="50">
        <v>189683.68</v>
      </c>
      <c r="CEF5" s="78">
        <f t="shared" ref="CEF5:CEF15" si="478">+CEE5+CDX5</f>
        <v>223976.76</v>
      </c>
      <c r="CEG5" s="50"/>
      <c r="CEH5" s="27"/>
      <c r="CEI5" s="50"/>
      <c r="CEJ5" s="50"/>
      <c r="CEK5" s="50"/>
      <c r="CEL5" s="50">
        <v>2361.7399999999998</v>
      </c>
      <c r="CEM5" s="50">
        <v>2361.7400000000002</v>
      </c>
      <c r="CEN5" s="78">
        <f t="shared" ref="CEN5:CEN15" si="479">+CEM5+CEF5</f>
        <v>226338.5</v>
      </c>
      <c r="CEO5" s="50"/>
      <c r="CEP5" s="27"/>
      <c r="CEQ5" s="50"/>
      <c r="CER5" s="50"/>
      <c r="CES5" s="50"/>
      <c r="CET5" s="50">
        <v>35773.54</v>
      </c>
      <c r="CEU5" s="50">
        <v>35773.54</v>
      </c>
      <c r="CEV5" s="78">
        <f t="shared" ref="CEV5:CEV15" si="480">+CEU5+CEN5</f>
        <v>262112.04</v>
      </c>
      <c r="CEW5" s="50"/>
      <c r="CEX5" s="27"/>
      <c r="CEY5" s="50"/>
      <c r="CEZ5" s="50"/>
      <c r="CFA5" s="50"/>
      <c r="CFB5" s="50">
        <v>11232.01</v>
      </c>
      <c r="CFC5" s="50">
        <v>11232.01</v>
      </c>
      <c r="CFD5" s="78">
        <f t="shared" ref="CFD5:CFD15" si="481">+CFC5+CEV5</f>
        <v>273344.05</v>
      </c>
      <c r="CFE5" s="50"/>
      <c r="CFF5" s="27"/>
      <c r="CFG5" s="50"/>
      <c r="CFH5" s="50"/>
      <c r="CFI5" s="50"/>
      <c r="CFJ5" s="50">
        <v>14201.78</v>
      </c>
      <c r="CFK5" s="50">
        <v>14201.779999999999</v>
      </c>
      <c r="CFL5" s="78">
        <f t="shared" ref="CFL5:CFL15" si="482">+CFK5+CFD5</f>
        <v>287545.82999999996</v>
      </c>
      <c r="CFM5" s="50"/>
      <c r="CFN5" s="27"/>
      <c r="CFO5" s="50"/>
      <c r="CFP5" s="50"/>
      <c r="CFQ5" s="50"/>
      <c r="CFR5" s="50">
        <v>18379.5</v>
      </c>
      <c r="CFS5" s="50">
        <v>18379.5</v>
      </c>
      <c r="CFT5" s="78">
        <f t="shared" ref="CFT5:CFT15" si="483">+CFS5+CFL5</f>
        <v>305925.32999999996</v>
      </c>
      <c r="CFU5" s="50"/>
      <c r="CFV5" s="27"/>
      <c r="CFW5" s="50"/>
      <c r="CFX5" s="50"/>
      <c r="CFY5" s="50"/>
      <c r="CFZ5" s="50">
        <v>8204.4</v>
      </c>
      <c r="CGA5" s="50">
        <v>8204.4</v>
      </c>
      <c r="CGB5" s="78">
        <f t="shared" ref="CGB5:CGB15" si="484">+CGA5+CFT5</f>
        <v>314129.73</v>
      </c>
      <c r="CGC5" s="50"/>
      <c r="CGD5" s="27"/>
      <c r="CGE5" s="50"/>
      <c r="CGF5" s="50"/>
      <c r="CGG5" s="50"/>
      <c r="CGH5" s="50">
        <v>1801.37</v>
      </c>
      <c r="CGI5" s="50">
        <v>1801.37</v>
      </c>
      <c r="CGJ5" s="78">
        <f t="shared" ref="CGJ5:CGJ15" si="485">+CGI5+CGB5</f>
        <v>315931.09999999998</v>
      </c>
      <c r="CGK5" s="50"/>
      <c r="CGL5" s="27"/>
      <c r="CGM5" s="50"/>
      <c r="CGN5" s="50">
        <v>1422.05</v>
      </c>
      <c r="CGO5" s="50"/>
      <c r="CGP5" s="50">
        <f>+CGQ5-CGN5</f>
        <v>794.95</v>
      </c>
      <c r="CGQ5" s="50">
        <v>2217</v>
      </c>
      <c r="CGR5" s="78">
        <f t="shared" ref="CGR5:CGR15" si="486">+CGQ5+CGJ5</f>
        <v>318148.09999999998</v>
      </c>
      <c r="CGS5" s="50"/>
      <c r="CGT5" s="27"/>
      <c r="CGU5" s="50"/>
      <c r="CGV5" s="50">
        <v>500</v>
      </c>
      <c r="CGW5" s="50"/>
      <c r="CGX5" s="50">
        <f>+CGY5-CGV5</f>
        <v>15801.650000000001</v>
      </c>
      <c r="CGY5" s="50">
        <v>16301.650000000001</v>
      </c>
      <c r="CGZ5" s="78">
        <f t="shared" ref="CGZ5:CGZ15" si="487">+CGY5+CGR5</f>
        <v>334449.75</v>
      </c>
      <c r="CHA5" s="50"/>
      <c r="CHB5" s="27"/>
      <c r="CHC5" s="50"/>
      <c r="CHD5" s="50"/>
      <c r="CHE5" s="50"/>
      <c r="CHF5" s="50">
        <v>5385.24</v>
      </c>
      <c r="CHG5" s="50">
        <v>5385.24</v>
      </c>
      <c r="CHH5" s="78">
        <f t="shared" ref="CHH5:CHH15" si="488">+CHG5+CGZ5</f>
        <v>339834.99</v>
      </c>
      <c r="CHI5" s="50"/>
      <c r="CHJ5" s="27"/>
      <c r="CHK5" s="50"/>
      <c r="CHL5" s="50">
        <v>30161.47</v>
      </c>
      <c r="CHM5" s="50"/>
      <c r="CHN5" s="50">
        <v>7464.32</v>
      </c>
      <c r="CHO5" s="50">
        <v>37625.79</v>
      </c>
      <c r="CHP5" s="78">
        <f t="shared" ref="CHP5:CHP15" si="489">+CHO5+CHH5</f>
        <v>377460.77999999997</v>
      </c>
      <c r="CHQ5" s="50"/>
      <c r="CHR5" s="27"/>
      <c r="CHS5" s="50"/>
      <c r="CHT5" s="50"/>
      <c r="CHU5" s="50">
        <v>500240</v>
      </c>
      <c r="CHV5" s="50">
        <v>12040.24</v>
      </c>
      <c r="CHW5" s="50">
        <v>512280.24</v>
      </c>
      <c r="CHX5" s="78">
        <f t="shared" ref="CHX5:CHX15" si="490">+CHW5+CHP5</f>
        <v>889741.02</v>
      </c>
      <c r="CHY5" s="50"/>
      <c r="CHZ5" s="27"/>
      <c r="CIA5" s="50"/>
      <c r="CIB5" s="50">
        <v>21526.44</v>
      </c>
      <c r="CIC5" s="50"/>
      <c r="CID5" s="50">
        <v>5465.95</v>
      </c>
      <c r="CIE5" s="50">
        <v>26992.39</v>
      </c>
      <c r="CIF5" s="78">
        <f t="shared" ref="CIF5:CIF15" si="491">+CIE5+CHX5</f>
        <v>916733.41</v>
      </c>
      <c r="CIG5" s="50"/>
      <c r="CIH5" s="27"/>
      <c r="CII5" s="50"/>
      <c r="CIJ5" s="50"/>
      <c r="CIK5" s="50"/>
      <c r="CIL5" s="50">
        <v>58117.43</v>
      </c>
      <c r="CIM5" s="50">
        <v>58117.43</v>
      </c>
      <c r="CIN5" s="78">
        <f t="shared" ref="CIN5:CIN15" si="492">+CIM5+CIF5</f>
        <v>974850.84000000008</v>
      </c>
      <c r="CIO5" s="50"/>
      <c r="CIP5" s="27"/>
      <c r="CIQ5" s="50"/>
      <c r="CIR5" s="50">
        <v>87607.54</v>
      </c>
      <c r="CIS5" s="50"/>
      <c r="CIT5" s="50"/>
      <c r="CIU5" s="50">
        <f t="shared" ref="CIU5:CIU15" si="493">SUM(CIO5:CIT5)</f>
        <v>87607.54</v>
      </c>
      <c r="CIV5" s="78">
        <f t="shared" ref="CIV5:CIV15" si="494">+CIU5+CIN5</f>
        <v>1062458.3800000001</v>
      </c>
      <c r="CIW5" s="50"/>
      <c r="CIX5" s="27"/>
      <c r="CIY5" s="50"/>
      <c r="CIZ5" s="50">
        <v>5313.22</v>
      </c>
      <c r="CJA5" s="50"/>
      <c r="CJB5" s="50"/>
      <c r="CJC5" s="50">
        <f t="shared" ref="CJC5:CJC15" si="495">SUM(CIW5:CJB5)</f>
        <v>5313.22</v>
      </c>
      <c r="CJD5" s="78">
        <f t="shared" ref="CJD5:CJD15" si="496">+CJC5</f>
        <v>5313.22</v>
      </c>
      <c r="CJE5" s="50"/>
      <c r="CJF5" s="27"/>
      <c r="CJG5" s="50"/>
      <c r="CJH5" s="50">
        <v>5065.24</v>
      </c>
      <c r="CJI5" s="50"/>
      <c r="CJJ5" s="50"/>
      <c r="CJK5" s="50">
        <f t="shared" ref="CJK5:CJK15" si="497">SUM(CJE5:CJJ5)</f>
        <v>5065.24</v>
      </c>
      <c r="CJL5" s="78">
        <f t="shared" ref="CJL5:CJL15" si="498">+CJD5+CJK5</f>
        <v>10378.459999999999</v>
      </c>
      <c r="CJM5" s="50"/>
      <c r="CJN5" s="27"/>
      <c r="CJO5" s="50"/>
      <c r="CJP5" s="50">
        <v>8608.1299999999992</v>
      </c>
      <c r="CJQ5" s="50"/>
      <c r="CJR5" s="50"/>
      <c r="CJS5" s="50">
        <f t="shared" ref="CJS5:CJS15" si="499">SUM(CJM5:CJR5)</f>
        <v>8608.1299999999992</v>
      </c>
      <c r="CJT5" s="78">
        <f t="shared" ref="CJT5:CJT14" si="500">+CJL5+CJS5</f>
        <v>18986.589999999997</v>
      </c>
      <c r="CJU5" s="50"/>
      <c r="CJV5" s="27"/>
      <c r="CJW5" s="50"/>
      <c r="CJX5" s="50">
        <v>2838.58</v>
      </c>
      <c r="CJY5" s="50"/>
      <c r="CJZ5" s="50"/>
      <c r="CKA5" s="50">
        <f t="shared" ref="CKA5:CKA15" si="501">SUM(CJU5:CJZ5)</f>
        <v>2838.58</v>
      </c>
      <c r="CKB5" s="78">
        <f t="shared" ref="CKB5:CKB14" si="502">+CJT5+CKA5</f>
        <v>21825.17</v>
      </c>
      <c r="CKC5" s="50"/>
      <c r="CKD5" s="27"/>
      <c r="CKE5" s="50">
        <v>82505.16</v>
      </c>
      <c r="CKF5" s="50"/>
      <c r="CKG5" s="50"/>
      <c r="CKH5" s="50">
        <f>+CKI5-CKE5</f>
        <v>1909.8699999999953</v>
      </c>
      <c r="CKI5" s="50">
        <v>84415.03</v>
      </c>
      <c r="CKJ5" s="78">
        <f t="shared" ref="CKJ5:CKJ14" si="503">+CKB5+CKI5</f>
        <v>106240.2</v>
      </c>
      <c r="CKK5" s="50"/>
      <c r="CKL5" s="27"/>
      <c r="CKM5" s="50"/>
      <c r="CKN5" s="50"/>
      <c r="CKO5" s="50">
        <v>176756.08</v>
      </c>
      <c r="CKP5" s="50">
        <f>+CKQ5-CKO5</f>
        <v>50688.760000000009</v>
      </c>
      <c r="CKQ5" s="50">
        <v>227444.84</v>
      </c>
      <c r="CKR5" s="78">
        <f t="shared" ref="CKR5:CKR14" si="504">+CKJ5+CKQ5</f>
        <v>333685.03999999998</v>
      </c>
      <c r="CKS5" s="50"/>
      <c r="CKT5" s="27"/>
      <c r="CKU5" s="50"/>
      <c r="CKV5" s="50"/>
      <c r="CKW5" s="50"/>
      <c r="CKX5" s="50">
        <v>15046.9</v>
      </c>
      <c r="CKY5" s="50">
        <v>15046.899999999998</v>
      </c>
      <c r="CKZ5" s="78">
        <f t="shared" ref="CKZ5:CKZ14" si="505">+CKR5+CKY5</f>
        <v>348731.94</v>
      </c>
      <c r="CLA5" s="50"/>
      <c r="CLB5" s="27"/>
      <c r="CLC5" s="50"/>
      <c r="CLD5" s="50">
        <v>23986.61</v>
      </c>
      <c r="CLE5" s="50"/>
      <c r="CLF5" s="50">
        <f>+CLG5-CLD5</f>
        <v>2981</v>
      </c>
      <c r="CLG5" s="50">
        <v>26967.61</v>
      </c>
      <c r="CLH5" s="78">
        <f t="shared" ref="CLH5:CLH14" si="506">+CKZ5+CLG5</f>
        <v>375699.55</v>
      </c>
      <c r="CLI5" s="50"/>
      <c r="CLJ5" s="27"/>
      <c r="CLK5" s="50"/>
      <c r="CLL5" s="50"/>
      <c r="CLM5" s="50"/>
      <c r="CLN5" s="50">
        <v>2557.92</v>
      </c>
      <c r="CLO5" s="50">
        <v>2557.92</v>
      </c>
      <c r="CLP5" s="78">
        <f t="shared" ref="CLP5:CLP14" si="507">+CLH5+CLO5</f>
        <v>378257.47</v>
      </c>
    </row>
    <row r="6" spans="1:2356" ht="13.5" customHeight="1" x14ac:dyDescent="0.2">
      <c r="A6" s="52"/>
      <c r="B6" s="47" t="s">
        <v>4</v>
      </c>
      <c r="C6" s="48"/>
      <c r="D6" s="48"/>
      <c r="E6" s="48">
        <v>171870.38</v>
      </c>
      <c r="F6" s="48">
        <f>52508.17+12488.65</f>
        <v>64996.82</v>
      </c>
      <c r="G6" s="48">
        <v>880000</v>
      </c>
      <c r="H6" s="48">
        <v>44455.1</v>
      </c>
      <c r="I6" s="75">
        <f t="shared" si="108"/>
        <v>1161322.3</v>
      </c>
      <c r="J6" s="48"/>
      <c r="K6" s="49"/>
      <c r="L6" s="49">
        <v>160758.67000000001</v>
      </c>
      <c r="M6" s="49"/>
      <c r="N6" s="48"/>
      <c r="O6" s="50">
        <f t="shared" ref="O6:O14" si="508">+I6+K6+L6+M6+N6</f>
        <v>1322080.97</v>
      </c>
      <c r="P6" s="50"/>
      <c r="Q6" s="49">
        <v>37337</v>
      </c>
      <c r="R6" s="49"/>
      <c r="S6" s="48"/>
      <c r="T6" s="50">
        <f t="shared" si="109"/>
        <v>37337</v>
      </c>
      <c r="U6" s="78">
        <f t="shared" si="110"/>
        <v>1359417.97</v>
      </c>
      <c r="V6" s="50"/>
      <c r="W6" s="50"/>
      <c r="X6" s="49">
        <v>140.9</v>
      </c>
      <c r="Y6" s="49"/>
      <c r="Z6" s="48"/>
      <c r="AA6" s="50">
        <f t="shared" si="111"/>
        <v>140.9</v>
      </c>
      <c r="AB6" s="78">
        <f t="shared" si="0"/>
        <v>1359558.8699999999</v>
      </c>
      <c r="AC6" s="50"/>
      <c r="AD6" s="50"/>
      <c r="AE6" s="49">
        <v>27088.959999999999</v>
      </c>
      <c r="AF6" s="49"/>
      <c r="AG6" s="48"/>
      <c r="AH6" s="50">
        <f t="shared" si="112"/>
        <v>27088.959999999999</v>
      </c>
      <c r="AI6" s="78">
        <f t="shared" si="113"/>
        <v>27088.959999999999</v>
      </c>
      <c r="AJ6" s="50"/>
      <c r="AK6" s="50"/>
      <c r="AL6" s="49">
        <v>1003.3</v>
      </c>
      <c r="AM6" s="49"/>
      <c r="AN6" s="48"/>
      <c r="AO6" s="50">
        <f t="shared" si="114"/>
        <v>1003.3</v>
      </c>
      <c r="AP6" s="78">
        <f t="shared" si="115"/>
        <v>28092.26</v>
      </c>
      <c r="AQ6" s="50"/>
      <c r="AR6" s="50"/>
      <c r="AS6" s="49">
        <v>4969.7</v>
      </c>
      <c r="AT6" s="49"/>
      <c r="AU6" s="48"/>
      <c r="AV6" s="50">
        <f t="shared" si="116"/>
        <v>4969.7</v>
      </c>
      <c r="AW6" s="78">
        <f t="shared" si="117"/>
        <v>33061.96</v>
      </c>
      <c r="AX6" s="50"/>
      <c r="AY6" s="50"/>
      <c r="AZ6" s="49">
        <v>592.79999999999995</v>
      </c>
      <c r="BA6" s="49"/>
      <c r="BB6" s="48"/>
      <c r="BC6" s="50">
        <f t="shared" si="118"/>
        <v>592.79999999999995</v>
      </c>
      <c r="BD6" s="78">
        <f t="shared" si="119"/>
        <v>33654.76</v>
      </c>
      <c r="BE6" s="50"/>
      <c r="BF6" s="50"/>
      <c r="BG6" s="49">
        <v>3357.87</v>
      </c>
      <c r="BH6" s="49"/>
      <c r="BI6" s="48"/>
      <c r="BJ6" s="50">
        <f t="shared" si="120"/>
        <v>3357.87</v>
      </c>
      <c r="BK6" s="78">
        <f t="shared" si="121"/>
        <v>37012.630000000005</v>
      </c>
      <c r="BL6" s="50"/>
      <c r="BM6" s="50"/>
      <c r="BN6" s="49">
        <v>5310.75</v>
      </c>
      <c r="BO6" s="49"/>
      <c r="BP6" s="48"/>
      <c r="BQ6" s="50">
        <f t="shared" si="122"/>
        <v>5310.75</v>
      </c>
      <c r="BR6" s="78">
        <f t="shared" si="123"/>
        <v>42323.380000000005</v>
      </c>
      <c r="BS6" s="50"/>
      <c r="BT6" s="50"/>
      <c r="BU6" s="49">
        <v>801786</v>
      </c>
      <c r="BV6" s="49"/>
      <c r="BW6" s="48"/>
      <c r="BX6" s="50">
        <f t="shared" si="124"/>
        <v>801786</v>
      </c>
      <c r="BY6" s="78">
        <f t="shared" si="125"/>
        <v>844109.38</v>
      </c>
      <c r="BZ6" s="50"/>
      <c r="CA6" s="50"/>
      <c r="CB6" s="49">
        <v>14808.24</v>
      </c>
      <c r="CC6" s="49"/>
      <c r="CD6" s="48"/>
      <c r="CE6" s="50">
        <f t="shared" si="126"/>
        <v>14808.24</v>
      </c>
      <c r="CF6" s="78">
        <f t="shared" si="127"/>
        <v>858917.62</v>
      </c>
      <c r="CG6" s="50"/>
      <c r="CH6" s="50"/>
      <c r="CI6" s="49">
        <v>1898</v>
      </c>
      <c r="CJ6" s="49"/>
      <c r="CK6" s="48"/>
      <c r="CL6" s="50">
        <f t="shared" si="128"/>
        <v>1898</v>
      </c>
      <c r="CM6" s="78">
        <f t="shared" si="129"/>
        <v>860815.62</v>
      </c>
      <c r="CN6" s="50"/>
      <c r="CO6" s="50"/>
      <c r="CP6" s="49">
        <v>2785.7</v>
      </c>
      <c r="CQ6" s="49"/>
      <c r="CR6" s="48"/>
      <c r="CS6" s="50">
        <f t="shared" si="130"/>
        <v>2785.7</v>
      </c>
      <c r="CT6" s="78">
        <f t="shared" si="131"/>
        <v>863601.32</v>
      </c>
      <c r="CU6" s="50"/>
      <c r="CV6" s="50"/>
      <c r="CW6" s="49">
        <v>19993.78</v>
      </c>
      <c r="CX6" s="49"/>
      <c r="CY6" s="48"/>
      <c r="CZ6" s="50">
        <f t="shared" si="132"/>
        <v>19993.78</v>
      </c>
      <c r="DA6" s="78">
        <f t="shared" si="133"/>
        <v>883595.1</v>
      </c>
      <c r="DB6" s="50"/>
      <c r="DC6" s="50"/>
      <c r="DD6" s="48">
        <v>9151.16</v>
      </c>
      <c r="DE6" s="49"/>
      <c r="DF6" s="48"/>
      <c r="DG6" s="50">
        <f t="shared" si="134"/>
        <v>9151.16</v>
      </c>
      <c r="DH6" s="78">
        <f t="shared" si="135"/>
        <v>892746.26</v>
      </c>
      <c r="DI6" s="50"/>
      <c r="DJ6" s="50"/>
      <c r="DK6" s="50">
        <v>7335.5</v>
      </c>
      <c r="DL6" s="49"/>
      <c r="DM6" s="48"/>
      <c r="DN6" s="50">
        <f t="shared" si="136"/>
        <v>7335.5</v>
      </c>
      <c r="DO6" s="78">
        <f t="shared" si="137"/>
        <v>900081.76</v>
      </c>
      <c r="DP6" s="50"/>
      <c r="DQ6" s="50"/>
      <c r="DR6" s="50">
        <v>11552.8</v>
      </c>
      <c r="DS6" s="49"/>
      <c r="DT6" s="48"/>
      <c r="DU6" s="50">
        <f t="shared" si="138"/>
        <v>11552.8</v>
      </c>
      <c r="DV6" s="78">
        <f t="shared" si="139"/>
        <v>911634.56</v>
      </c>
      <c r="DW6" s="50"/>
      <c r="DX6" s="50"/>
      <c r="DY6" s="50"/>
      <c r="DZ6" s="49"/>
      <c r="EA6" s="48"/>
      <c r="EB6" s="50">
        <f t="shared" si="140"/>
        <v>0</v>
      </c>
      <c r="EC6" s="78">
        <f t="shared" si="141"/>
        <v>911634.56</v>
      </c>
      <c r="ED6" s="50"/>
      <c r="EE6" s="50"/>
      <c r="EF6" s="26">
        <v>7222.51</v>
      </c>
      <c r="EG6" s="49"/>
      <c r="EH6" s="48"/>
      <c r="EI6" s="50">
        <f t="shared" si="142"/>
        <v>7222.51</v>
      </c>
      <c r="EJ6" s="78">
        <f t="shared" si="143"/>
        <v>918857.07000000007</v>
      </c>
      <c r="EK6" s="50"/>
      <c r="EL6" s="50"/>
      <c r="EM6" s="50">
        <v>6472.25</v>
      </c>
      <c r="EN6" s="49"/>
      <c r="EO6" s="48"/>
      <c r="EP6" s="50">
        <f t="shared" si="144"/>
        <v>6472.25</v>
      </c>
      <c r="EQ6" s="78">
        <f t="shared" si="145"/>
        <v>925329.32000000007</v>
      </c>
      <c r="ER6" s="50"/>
      <c r="ES6" s="50"/>
      <c r="ET6" s="50">
        <v>3387.88</v>
      </c>
      <c r="EU6" s="50"/>
      <c r="EV6" s="50"/>
      <c r="EW6" s="50">
        <f t="shared" si="146"/>
        <v>3387.88</v>
      </c>
      <c r="EX6" s="78">
        <f t="shared" si="147"/>
        <v>928717.20000000007</v>
      </c>
      <c r="EY6" s="50"/>
      <c r="EZ6" s="50"/>
      <c r="FA6" s="50">
        <v>8634.2000000000007</v>
      </c>
      <c r="FB6" s="50"/>
      <c r="FC6" s="50"/>
      <c r="FD6" s="50">
        <f t="shared" si="148"/>
        <v>8634.2000000000007</v>
      </c>
      <c r="FE6" s="78">
        <f t="shared" si="149"/>
        <v>937351.4</v>
      </c>
      <c r="FF6" s="50"/>
      <c r="FG6" s="50"/>
      <c r="FH6" s="50">
        <v>2559</v>
      </c>
      <c r="FI6" s="50">
        <v>75000</v>
      </c>
      <c r="FJ6" s="50"/>
      <c r="FK6" s="50">
        <f t="shared" si="150"/>
        <v>77559</v>
      </c>
      <c r="FL6" s="78">
        <f t="shared" si="151"/>
        <v>1014910.4</v>
      </c>
      <c r="FM6" s="50">
        <v>86070.6</v>
      </c>
      <c r="FN6" s="50"/>
      <c r="FO6" s="50"/>
      <c r="FP6" s="50"/>
      <c r="FQ6" s="50">
        <v>1113</v>
      </c>
      <c r="FR6" s="50"/>
      <c r="FS6" s="50"/>
      <c r="FT6" s="50">
        <f t="shared" si="152"/>
        <v>1113</v>
      </c>
      <c r="FU6" s="78">
        <f t="shared" si="153"/>
        <v>1113</v>
      </c>
      <c r="FV6" s="50"/>
      <c r="FW6" s="50"/>
      <c r="FX6" s="50"/>
      <c r="FY6" s="50"/>
      <c r="FZ6" s="50"/>
      <c r="GA6" s="50"/>
      <c r="GB6" s="50">
        <f t="shared" si="154"/>
        <v>0</v>
      </c>
      <c r="GC6" s="78">
        <f t="shared" si="155"/>
        <v>1113</v>
      </c>
      <c r="GD6" s="50"/>
      <c r="GE6" s="50"/>
      <c r="GF6" s="50"/>
      <c r="GG6" s="50">
        <v>10830.26</v>
      </c>
      <c r="GH6" s="50"/>
      <c r="GI6" s="50"/>
      <c r="GJ6" s="50">
        <f t="shared" si="156"/>
        <v>10830.26</v>
      </c>
      <c r="GK6" s="78">
        <f t="shared" si="157"/>
        <v>11943.26</v>
      </c>
      <c r="GL6" s="50"/>
      <c r="GM6" s="50"/>
      <c r="GN6" s="50"/>
      <c r="GO6" s="50">
        <v>123122.8</v>
      </c>
      <c r="GP6" s="50"/>
      <c r="GQ6" s="50"/>
      <c r="GR6" s="50">
        <f t="shared" si="158"/>
        <v>123122.8</v>
      </c>
      <c r="GS6" s="78">
        <f t="shared" si="159"/>
        <v>135066.06</v>
      </c>
      <c r="GT6" s="50"/>
      <c r="GU6" s="50"/>
      <c r="GV6" s="50"/>
      <c r="GW6" s="50">
        <v>800.87</v>
      </c>
      <c r="GX6" s="50"/>
      <c r="GY6" s="50"/>
      <c r="GZ6" s="50">
        <f t="shared" si="160"/>
        <v>800.87</v>
      </c>
      <c r="HA6" s="78">
        <f t="shared" si="161"/>
        <v>135866.93</v>
      </c>
      <c r="HB6" s="50"/>
      <c r="HC6" s="50"/>
      <c r="HD6" s="50"/>
      <c r="HE6" s="50">
        <v>10858.939999999999</v>
      </c>
      <c r="HF6" s="50"/>
      <c r="HG6" s="50"/>
      <c r="HH6" s="50">
        <f t="shared" si="162"/>
        <v>10858.939999999999</v>
      </c>
      <c r="HI6" s="78">
        <f t="shared" si="163"/>
        <v>146725.87</v>
      </c>
      <c r="HJ6" s="50"/>
      <c r="HK6" s="50"/>
      <c r="HL6" s="50"/>
      <c r="HM6" s="50">
        <v>2689.98</v>
      </c>
      <c r="HN6" s="50"/>
      <c r="HO6" s="50"/>
      <c r="HP6" s="50">
        <f t="shared" si="164"/>
        <v>2689.98</v>
      </c>
      <c r="HQ6" s="78">
        <f t="shared" si="165"/>
        <v>149415.85</v>
      </c>
      <c r="HR6" s="50"/>
      <c r="HS6" s="50"/>
      <c r="HT6" s="50"/>
      <c r="HU6" s="50">
        <v>4873.1000000000004</v>
      </c>
      <c r="HV6" s="50">
        <v>275000</v>
      </c>
      <c r="HW6" s="50"/>
      <c r="HX6" s="50">
        <f t="shared" si="166"/>
        <v>279873.09999999998</v>
      </c>
      <c r="HY6" s="78">
        <f t="shared" si="167"/>
        <v>429288.94999999995</v>
      </c>
      <c r="HZ6" s="50"/>
      <c r="IA6" s="50"/>
      <c r="IB6" s="50"/>
      <c r="IC6" s="50">
        <v>8814.1</v>
      </c>
      <c r="ID6" s="50"/>
      <c r="IE6" s="50"/>
      <c r="IF6" s="50">
        <f t="shared" si="168"/>
        <v>8814.1</v>
      </c>
      <c r="IG6" s="78">
        <f t="shared" si="169"/>
        <v>438103.04999999993</v>
      </c>
      <c r="IH6" s="50"/>
      <c r="II6" s="50"/>
      <c r="IJ6" s="50"/>
      <c r="IK6" s="50">
        <v>219.5</v>
      </c>
      <c r="IL6" s="50"/>
      <c r="IM6" s="50"/>
      <c r="IN6" s="50">
        <f t="shared" si="170"/>
        <v>219.5</v>
      </c>
      <c r="IO6" s="78">
        <f t="shared" si="171"/>
        <v>438322.54999999993</v>
      </c>
      <c r="IP6" s="50"/>
      <c r="IQ6" s="50"/>
      <c r="IR6" s="50"/>
      <c r="IS6" s="50">
        <v>9297.57</v>
      </c>
      <c r="IT6" s="50"/>
      <c r="IU6" s="50"/>
      <c r="IV6" s="50">
        <f t="shared" si="172"/>
        <v>9297.57</v>
      </c>
      <c r="IW6" s="78">
        <f t="shared" si="173"/>
        <v>447620.11999999994</v>
      </c>
      <c r="IX6" s="50"/>
      <c r="IY6" s="50"/>
      <c r="IZ6" s="50"/>
      <c r="JA6" s="50">
        <v>2272.4499999999998</v>
      </c>
      <c r="JB6" s="50"/>
      <c r="JC6" s="50"/>
      <c r="JD6" s="50">
        <f t="shared" si="174"/>
        <v>2272.4499999999998</v>
      </c>
      <c r="JE6" s="78">
        <f t="shared" si="175"/>
        <v>449892.56999999995</v>
      </c>
      <c r="JF6" s="50"/>
      <c r="JG6" s="50"/>
      <c r="JH6" s="50"/>
      <c r="JI6" s="50">
        <v>275.10000000000002</v>
      </c>
      <c r="JJ6" s="50"/>
      <c r="JK6" s="50"/>
      <c r="JL6" s="50">
        <f t="shared" si="176"/>
        <v>275.10000000000002</v>
      </c>
      <c r="JM6" s="78">
        <f t="shared" si="177"/>
        <v>450167.66999999993</v>
      </c>
      <c r="JN6" s="50"/>
      <c r="JO6" s="50"/>
      <c r="JP6" s="50"/>
      <c r="JQ6" s="50">
        <v>1636.8</v>
      </c>
      <c r="JR6" s="50">
        <v>330000</v>
      </c>
      <c r="JS6" s="50"/>
      <c r="JT6" s="50">
        <f t="shared" si="178"/>
        <v>331636.8</v>
      </c>
      <c r="JU6" s="78">
        <f t="shared" si="179"/>
        <v>781804.47</v>
      </c>
      <c r="JV6" s="50"/>
      <c r="JW6" s="50"/>
      <c r="JX6" s="50"/>
      <c r="JY6" s="50">
        <v>5414.2</v>
      </c>
      <c r="JZ6" s="50"/>
      <c r="KA6" s="50"/>
      <c r="KB6" s="50">
        <f t="shared" si="180"/>
        <v>5414.2</v>
      </c>
      <c r="KC6" s="78">
        <f t="shared" si="181"/>
        <v>787218.66999999993</v>
      </c>
      <c r="KD6" s="50"/>
      <c r="KE6" s="50"/>
      <c r="KF6" s="50"/>
      <c r="KG6" s="50">
        <v>6257.3099999999995</v>
      </c>
      <c r="KH6" s="50"/>
      <c r="KI6" s="50"/>
      <c r="KJ6" s="50">
        <f t="shared" si="182"/>
        <v>6257.3099999999995</v>
      </c>
      <c r="KK6" s="78">
        <f t="shared" si="183"/>
        <v>793475.98</v>
      </c>
      <c r="KL6" s="50"/>
      <c r="KM6" s="50"/>
      <c r="KN6" s="50"/>
      <c r="KO6" s="50">
        <v>10533.1</v>
      </c>
      <c r="KP6" s="50"/>
      <c r="KQ6" s="50"/>
      <c r="KR6" s="50">
        <f t="shared" si="184"/>
        <v>10533.1</v>
      </c>
      <c r="KS6" s="78">
        <f t="shared" si="185"/>
        <v>804009.08</v>
      </c>
      <c r="KT6" s="50"/>
      <c r="KU6" s="50"/>
      <c r="KV6" s="50"/>
      <c r="KW6" s="50">
        <v>5804.25</v>
      </c>
      <c r="KX6" s="50">
        <v>200000</v>
      </c>
      <c r="KY6" s="50"/>
      <c r="KZ6" s="50">
        <f t="shared" si="186"/>
        <v>205804.25</v>
      </c>
      <c r="LA6" s="78">
        <f t="shared" si="187"/>
        <v>1009813.33</v>
      </c>
      <c r="LB6" s="50"/>
      <c r="LC6" s="50"/>
      <c r="LD6" s="50"/>
      <c r="LE6" s="50">
        <v>667224.66</v>
      </c>
      <c r="LF6" s="50"/>
      <c r="LG6" s="50"/>
      <c r="LH6" s="50">
        <f t="shared" si="188"/>
        <v>667224.66</v>
      </c>
      <c r="LI6" s="78">
        <f t="shared" si="189"/>
        <v>1677037.99</v>
      </c>
      <c r="LJ6" s="50"/>
      <c r="LK6" s="50"/>
      <c r="LL6" s="50"/>
      <c r="LM6" s="50">
        <v>1923.1</v>
      </c>
      <c r="LN6" s="50"/>
      <c r="LO6" s="50"/>
      <c r="LP6" s="50">
        <f t="shared" si="190"/>
        <v>1923.1</v>
      </c>
      <c r="LQ6" s="78">
        <f t="shared" si="191"/>
        <v>1923.1</v>
      </c>
      <c r="LR6" s="50"/>
      <c r="LS6" s="50"/>
      <c r="LT6" s="50"/>
      <c r="LU6" s="50">
        <v>4228.2</v>
      </c>
      <c r="LV6" s="50"/>
      <c r="LW6" s="50"/>
      <c r="LX6" s="50">
        <f t="shared" si="192"/>
        <v>4228.2</v>
      </c>
      <c r="LY6" s="78">
        <f t="shared" si="193"/>
        <v>6151.2999999999993</v>
      </c>
      <c r="LZ6" s="50"/>
      <c r="MA6" s="50"/>
      <c r="MB6" s="50"/>
      <c r="MC6" s="50">
        <v>5319.76</v>
      </c>
      <c r="MD6" s="50"/>
      <c r="ME6" s="50"/>
      <c r="MF6" s="50">
        <f t="shared" si="194"/>
        <v>5319.76</v>
      </c>
      <c r="MG6" s="78">
        <f t="shared" si="195"/>
        <v>11471.06</v>
      </c>
      <c r="MH6" s="50"/>
      <c r="MI6" s="50"/>
      <c r="MJ6" s="50"/>
      <c r="MK6" s="50">
        <v>1107.0999999999999</v>
      </c>
      <c r="ML6" s="50"/>
      <c r="MM6" s="50"/>
      <c r="MN6" s="50">
        <f t="shared" si="196"/>
        <v>1107.0999999999999</v>
      </c>
      <c r="MO6" s="78">
        <f t="shared" si="197"/>
        <v>12578.16</v>
      </c>
      <c r="MP6" s="50"/>
      <c r="MQ6" s="50"/>
      <c r="MR6" s="50"/>
      <c r="MS6" s="50">
        <v>3459.7</v>
      </c>
      <c r="MT6" s="50">
        <v>135000</v>
      </c>
      <c r="MU6" s="50"/>
      <c r="MV6" s="50">
        <f t="shared" si="198"/>
        <v>138459.70000000001</v>
      </c>
      <c r="MW6" s="78">
        <f t="shared" si="199"/>
        <v>151037.86000000002</v>
      </c>
      <c r="MX6" s="50"/>
      <c r="MY6" s="50"/>
      <c r="MZ6" s="50"/>
      <c r="NA6" s="50">
        <v>350.2</v>
      </c>
      <c r="NB6" s="50"/>
      <c r="NC6" s="50"/>
      <c r="ND6" s="50">
        <f t="shared" si="200"/>
        <v>350.2</v>
      </c>
      <c r="NE6" s="78">
        <f t="shared" si="201"/>
        <v>151388.06000000003</v>
      </c>
      <c r="NF6" s="50"/>
      <c r="NG6" s="50"/>
      <c r="NH6" s="50"/>
      <c r="NI6" s="50">
        <v>457.7</v>
      </c>
      <c r="NJ6" s="50"/>
      <c r="NK6" s="50"/>
      <c r="NL6" s="50">
        <f t="shared" si="202"/>
        <v>457.7</v>
      </c>
      <c r="NM6" s="78">
        <f t="shared" si="203"/>
        <v>151845.76000000004</v>
      </c>
      <c r="NN6" s="50"/>
      <c r="NO6" s="50"/>
      <c r="NP6" s="50"/>
      <c r="NQ6" s="50"/>
      <c r="NR6" s="50"/>
      <c r="NS6" s="50"/>
      <c r="NT6" s="50">
        <f t="shared" si="204"/>
        <v>0</v>
      </c>
      <c r="NU6" s="78">
        <f t="shared" si="205"/>
        <v>151845.76000000004</v>
      </c>
      <c r="NV6" s="50"/>
      <c r="NW6" s="50"/>
      <c r="NX6" s="50"/>
      <c r="NY6" s="50">
        <v>1458.9</v>
      </c>
      <c r="NZ6" s="50"/>
      <c r="OA6" s="50"/>
      <c r="OB6" s="50">
        <f t="shared" si="206"/>
        <v>1458.9</v>
      </c>
      <c r="OC6" s="78">
        <f t="shared" si="207"/>
        <v>153304.66000000003</v>
      </c>
      <c r="OD6" s="50"/>
      <c r="OE6" s="50"/>
      <c r="OF6" s="50"/>
      <c r="OG6" s="50">
        <v>1239.5899999999999</v>
      </c>
      <c r="OH6" s="50">
        <v>95000</v>
      </c>
      <c r="OI6" s="50"/>
      <c r="OJ6" s="50">
        <f t="shared" si="208"/>
        <v>96239.59</v>
      </c>
      <c r="OK6" s="78">
        <f t="shared" si="209"/>
        <v>249544.25000000003</v>
      </c>
      <c r="OL6" s="50"/>
      <c r="OM6" s="50"/>
      <c r="ON6" s="50"/>
      <c r="OO6" s="50">
        <v>15293.199999999999</v>
      </c>
      <c r="OP6" s="50"/>
      <c r="OQ6" s="50"/>
      <c r="OR6" s="50">
        <f t="shared" si="210"/>
        <v>15293.199999999999</v>
      </c>
      <c r="OS6" s="78">
        <f t="shared" si="211"/>
        <v>264837.45</v>
      </c>
      <c r="OT6" s="50"/>
      <c r="OU6" s="50"/>
      <c r="OV6" s="50"/>
      <c r="OW6" s="50">
        <v>53253</v>
      </c>
      <c r="OX6" s="50">
        <v>1860000</v>
      </c>
      <c r="OY6" s="50"/>
      <c r="OZ6" s="50">
        <f t="shared" si="212"/>
        <v>1913253</v>
      </c>
      <c r="PA6" s="78">
        <f t="shared" si="213"/>
        <v>2178090.4500000002</v>
      </c>
      <c r="PB6" s="50"/>
      <c r="PC6" s="50"/>
      <c r="PD6" s="50"/>
      <c r="PE6" s="50">
        <v>13336.82</v>
      </c>
      <c r="PF6" s="50"/>
      <c r="PG6" s="50"/>
      <c r="PH6" s="50">
        <f t="shared" si="214"/>
        <v>13336.82</v>
      </c>
      <c r="PI6" s="78">
        <f t="shared" si="215"/>
        <v>2191427.27</v>
      </c>
      <c r="PJ6" s="50"/>
      <c r="PK6" s="50"/>
      <c r="PL6" s="50"/>
      <c r="PM6" s="50"/>
      <c r="PN6" s="50"/>
      <c r="PO6" s="50"/>
      <c r="PP6" s="50">
        <f t="shared" si="216"/>
        <v>0</v>
      </c>
      <c r="PQ6" s="78">
        <f t="shared" si="217"/>
        <v>2191427.27</v>
      </c>
      <c r="PR6" s="50"/>
      <c r="PS6" s="50"/>
      <c r="PT6" s="50"/>
      <c r="PU6" s="50">
        <v>18209.36</v>
      </c>
      <c r="PV6" s="50"/>
      <c r="PW6" s="50"/>
      <c r="PX6" s="50">
        <f t="shared" si="218"/>
        <v>18209.36</v>
      </c>
      <c r="PY6" s="78">
        <f t="shared" si="219"/>
        <v>2209636.63</v>
      </c>
      <c r="PZ6" s="50"/>
      <c r="QA6" s="50"/>
      <c r="QB6" s="50"/>
      <c r="QC6" s="50">
        <v>424.8</v>
      </c>
      <c r="QD6" s="50"/>
      <c r="QE6" s="50"/>
      <c r="QF6" s="50">
        <f t="shared" si="220"/>
        <v>424.8</v>
      </c>
      <c r="QG6" s="78">
        <f t="shared" si="221"/>
        <v>2210061.4299999997</v>
      </c>
      <c r="QH6" s="50"/>
      <c r="QI6" s="50"/>
      <c r="QJ6" s="50"/>
      <c r="QK6" s="50">
        <v>39047.11</v>
      </c>
      <c r="QL6" s="50"/>
      <c r="QM6" s="50"/>
      <c r="QN6" s="50">
        <f t="shared" si="222"/>
        <v>39047.11</v>
      </c>
      <c r="QO6" s="78">
        <f t="shared" si="223"/>
        <v>2249108.5399999996</v>
      </c>
      <c r="QP6" s="50"/>
      <c r="QQ6" s="50"/>
      <c r="QR6" s="50"/>
      <c r="QS6" s="50">
        <v>3894.17</v>
      </c>
      <c r="QT6" s="50"/>
      <c r="QU6" s="50"/>
      <c r="QV6" s="50">
        <f t="shared" si="224"/>
        <v>3894.17</v>
      </c>
      <c r="QW6" s="78">
        <f t="shared" si="225"/>
        <v>2253002.7099999995</v>
      </c>
      <c r="QX6" s="50"/>
      <c r="QY6" s="50"/>
      <c r="QZ6" s="50"/>
      <c r="RA6" s="50">
        <v>603</v>
      </c>
      <c r="RB6" s="50"/>
      <c r="RC6" s="50"/>
      <c r="RD6" s="50">
        <f t="shared" si="226"/>
        <v>603</v>
      </c>
      <c r="RE6" s="78">
        <f t="shared" si="227"/>
        <v>2253605.7099999995</v>
      </c>
      <c r="RF6" s="50"/>
      <c r="RG6" s="50"/>
      <c r="RH6" s="50"/>
      <c r="RI6" s="50"/>
      <c r="RJ6" s="50"/>
      <c r="RK6" s="50"/>
      <c r="RL6" s="50">
        <f t="shared" si="228"/>
        <v>0</v>
      </c>
      <c r="RM6" s="78">
        <f t="shared" si="229"/>
        <v>2253605.7099999995</v>
      </c>
      <c r="RN6" s="50"/>
      <c r="RO6" s="50"/>
      <c r="RP6" s="50"/>
      <c r="RQ6" s="50">
        <v>5181.7</v>
      </c>
      <c r="RR6" s="50">
        <v>120000</v>
      </c>
      <c r="RS6" s="50"/>
      <c r="RT6" s="50">
        <f t="shared" si="230"/>
        <v>125181.7</v>
      </c>
      <c r="RU6" s="78">
        <f t="shared" si="231"/>
        <v>2378787.4099999997</v>
      </c>
      <c r="RV6" s="50"/>
      <c r="RW6" s="50"/>
      <c r="RX6" s="50"/>
      <c r="RY6" s="50">
        <v>15740.2</v>
      </c>
      <c r="RZ6" s="50"/>
      <c r="SA6" s="50"/>
      <c r="SB6" s="50">
        <f t="shared" si="232"/>
        <v>15740.2</v>
      </c>
      <c r="SC6" s="78">
        <f t="shared" si="233"/>
        <v>2394527.61</v>
      </c>
      <c r="SD6" s="50"/>
      <c r="SE6" s="50"/>
      <c r="SF6" s="50"/>
      <c r="SG6" s="50">
        <v>6343.76</v>
      </c>
      <c r="SH6" s="50"/>
      <c r="SI6" s="50"/>
      <c r="SJ6" s="50">
        <f t="shared" si="234"/>
        <v>6343.76</v>
      </c>
      <c r="SK6" s="78">
        <f t="shared" si="235"/>
        <v>6343.76</v>
      </c>
      <c r="SL6" s="50"/>
      <c r="SM6" s="50"/>
      <c r="SN6" s="50"/>
      <c r="SO6" s="50">
        <v>2177.23</v>
      </c>
      <c r="SP6" s="50">
        <v>135000</v>
      </c>
      <c r="SQ6" s="50"/>
      <c r="SR6" s="50">
        <f t="shared" si="236"/>
        <v>137177.23000000001</v>
      </c>
      <c r="SS6" s="78">
        <f t="shared" si="237"/>
        <v>143520.99000000002</v>
      </c>
      <c r="ST6" s="50"/>
      <c r="SU6" s="50"/>
      <c r="SV6" s="50"/>
      <c r="SW6" s="50">
        <v>1051.4000000000001</v>
      </c>
      <c r="SX6" s="50"/>
      <c r="SY6" s="50"/>
      <c r="SZ6" s="50">
        <f t="shared" si="238"/>
        <v>1051.4000000000001</v>
      </c>
      <c r="TA6" s="78">
        <f t="shared" si="239"/>
        <v>144572.39000000001</v>
      </c>
      <c r="TB6" s="50"/>
      <c r="TC6" s="50"/>
      <c r="TD6" s="50"/>
      <c r="TE6" s="50">
        <v>893.8</v>
      </c>
      <c r="TF6" s="50"/>
      <c r="TG6" s="50"/>
      <c r="TH6" s="50">
        <f t="shared" si="240"/>
        <v>893.8</v>
      </c>
      <c r="TI6" s="78">
        <f t="shared" si="241"/>
        <v>145466.19</v>
      </c>
      <c r="TJ6" s="50"/>
      <c r="TK6" s="50"/>
      <c r="TL6" s="50"/>
      <c r="TM6" s="50">
        <v>815</v>
      </c>
      <c r="TN6" s="50">
        <v>70000</v>
      </c>
      <c r="TO6" s="50"/>
      <c r="TP6" s="50">
        <f t="shared" si="242"/>
        <v>70815</v>
      </c>
      <c r="TQ6" s="78">
        <f t="shared" si="243"/>
        <v>216281.19</v>
      </c>
      <c r="TR6" s="50"/>
      <c r="TS6" s="50"/>
      <c r="TT6" s="50"/>
      <c r="TU6" s="50">
        <v>976.33</v>
      </c>
      <c r="TV6" s="50"/>
      <c r="TW6" s="50"/>
      <c r="TX6" s="50">
        <f t="shared" si="244"/>
        <v>976.33</v>
      </c>
      <c r="TY6" s="78">
        <f t="shared" si="245"/>
        <v>217257.52</v>
      </c>
      <c r="TZ6" s="50"/>
      <c r="UA6" s="50"/>
      <c r="UB6" s="50"/>
      <c r="UC6" s="50">
        <v>1894.3999999999999</v>
      </c>
      <c r="UD6" s="50"/>
      <c r="UE6" s="50"/>
      <c r="UF6" s="50">
        <f t="shared" si="246"/>
        <v>1894.3999999999999</v>
      </c>
      <c r="UG6" s="78">
        <f t="shared" si="247"/>
        <v>219151.91999999998</v>
      </c>
      <c r="UH6" s="50"/>
      <c r="UI6" s="50"/>
      <c r="UJ6" s="50"/>
      <c r="UK6" s="50">
        <v>3171</v>
      </c>
      <c r="UL6" s="50">
        <v>30000</v>
      </c>
      <c r="UM6" s="50"/>
      <c r="UN6" s="50">
        <f t="shared" si="248"/>
        <v>33171</v>
      </c>
      <c r="UO6" s="78">
        <f t="shared" si="249"/>
        <v>252322.91999999998</v>
      </c>
      <c r="UP6" s="50"/>
      <c r="UQ6" s="50"/>
      <c r="UR6" s="50"/>
      <c r="US6" s="50">
        <v>950.4</v>
      </c>
      <c r="UT6" s="50"/>
      <c r="UU6" s="50"/>
      <c r="UV6" s="50">
        <f t="shared" si="250"/>
        <v>950.4</v>
      </c>
      <c r="UW6" s="78">
        <f t="shared" si="251"/>
        <v>253273.31999999998</v>
      </c>
      <c r="UX6" s="50"/>
      <c r="UY6" s="50"/>
      <c r="UZ6" s="50"/>
      <c r="VA6" s="50">
        <v>1975.4</v>
      </c>
      <c r="VB6" s="50">
        <v>100000</v>
      </c>
      <c r="VC6" s="50"/>
      <c r="VD6" s="50">
        <f t="shared" si="252"/>
        <v>101975.4</v>
      </c>
      <c r="VE6" s="78">
        <f t="shared" si="253"/>
        <v>355248.72</v>
      </c>
      <c r="VF6" s="50"/>
      <c r="VG6" s="50"/>
      <c r="VH6" s="50"/>
      <c r="VI6" s="50"/>
      <c r="VJ6" s="50"/>
      <c r="VK6" s="50">
        <v>8904.1</v>
      </c>
      <c r="VL6" s="83">
        <f t="shared" si="254"/>
        <v>8904.1</v>
      </c>
      <c r="VM6" s="78">
        <f t="shared" si="255"/>
        <v>364152.81999999995</v>
      </c>
      <c r="VN6" s="50"/>
      <c r="VO6" s="50"/>
      <c r="VP6" s="50"/>
      <c r="VQ6" s="50">
        <v>430.2</v>
      </c>
      <c r="VR6" s="50">
        <v>300000</v>
      </c>
      <c r="VS6" s="50"/>
      <c r="VT6" s="83">
        <f t="shared" si="256"/>
        <v>300430.2</v>
      </c>
      <c r="VU6" s="78">
        <f t="shared" si="257"/>
        <v>664583.02</v>
      </c>
      <c r="VV6" s="50"/>
      <c r="VW6" s="50"/>
      <c r="VX6" s="50"/>
      <c r="VY6" s="50"/>
      <c r="VZ6" s="50">
        <v>80000</v>
      </c>
      <c r="WA6" s="50"/>
      <c r="WB6" s="83">
        <f t="shared" si="258"/>
        <v>80000</v>
      </c>
      <c r="WC6" s="78">
        <f t="shared" si="259"/>
        <v>744583.02</v>
      </c>
      <c r="WD6" s="50"/>
      <c r="WE6" s="50"/>
      <c r="WF6" s="50"/>
      <c r="WG6" s="50">
        <v>7008.01</v>
      </c>
      <c r="WH6" s="50"/>
      <c r="WI6" s="50"/>
      <c r="WJ6" s="83">
        <f t="shared" si="260"/>
        <v>7008.01</v>
      </c>
      <c r="WK6" s="78">
        <f t="shared" si="261"/>
        <v>751591.03</v>
      </c>
      <c r="WL6" s="50"/>
      <c r="WM6" s="50"/>
      <c r="WN6" s="50"/>
      <c r="WO6" s="50">
        <v>1222.92</v>
      </c>
      <c r="WP6" s="50"/>
      <c r="WQ6" s="50"/>
      <c r="WR6" s="83">
        <f t="shared" si="262"/>
        <v>1222.92</v>
      </c>
      <c r="WS6" s="78">
        <f t="shared" si="263"/>
        <v>752813.95000000007</v>
      </c>
      <c r="WT6" s="50"/>
      <c r="WU6" s="50"/>
      <c r="WV6" s="50"/>
      <c r="WW6" s="50">
        <v>6495.2400000000007</v>
      </c>
      <c r="WX6" s="50"/>
      <c r="WY6" s="50"/>
      <c r="WZ6" s="83">
        <f t="shared" si="264"/>
        <v>6495.2400000000007</v>
      </c>
      <c r="XA6" s="78">
        <f t="shared" si="265"/>
        <v>759309.19000000006</v>
      </c>
      <c r="XB6" s="50"/>
      <c r="XC6" s="50"/>
      <c r="XD6" s="50"/>
      <c r="XE6" s="50">
        <v>2211.9</v>
      </c>
      <c r="XF6" s="50"/>
      <c r="XG6" s="50"/>
      <c r="XH6" s="83">
        <f t="shared" si="266"/>
        <v>2211.9</v>
      </c>
      <c r="XI6" s="78">
        <f t="shared" si="267"/>
        <v>761521.09000000008</v>
      </c>
      <c r="XJ6" s="50"/>
      <c r="XK6" s="50"/>
      <c r="XL6" s="50"/>
      <c r="XM6" s="50">
        <v>1915.8</v>
      </c>
      <c r="XN6" s="50"/>
      <c r="XO6" s="50"/>
      <c r="XP6" s="83">
        <f t="shared" si="268"/>
        <v>1915.8</v>
      </c>
      <c r="XQ6" s="78">
        <f t="shared" si="269"/>
        <v>763436.89000000013</v>
      </c>
      <c r="XR6" s="50"/>
      <c r="XS6" s="50"/>
      <c r="XT6" s="50"/>
      <c r="XU6" s="50">
        <v>5236.0999999999995</v>
      </c>
      <c r="XV6" s="50"/>
      <c r="XW6" s="50"/>
      <c r="XX6" s="83">
        <f t="shared" si="270"/>
        <v>5236.0999999999995</v>
      </c>
      <c r="XY6" s="78">
        <f t="shared" si="271"/>
        <v>768672.99000000011</v>
      </c>
      <c r="XZ6" s="50"/>
      <c r="YA6" s="50"/>
      <c r="YB6" s="50"/>
      <c r="YC6" s="50">
        <v>21174.79</v>
      </c>
      <c r="YD6" s="50">
        <v>190000</v>
      </c>
      <c r="YE6" s="50"/>
      <c r="YF6" s="83">
        <f t="shared" si="272"/>
        <v>211174.79</v>
      </c>
      <c r="YG6" s="78">
        <f t="shared" si="273"/>
        <v>979847.78000000014</v>
      </c>
      <c r="YH6" s="50"/>
      <c r="YI6" s="50"/>
      <c r="YJ6" s="50"/>
      <c r="YK6" s="50">
        <v>7449.84</v>
      </c>
      <c r="YL6" s="50"/>
      <c r="YM6" s="50"/>
      <c r="YN6" s="83">
        <f t="shared" si="274"/>
        <v>7449.84</v>
      </c>
      <c r="YO6" s="78">
        <f t="shared" si="275"/>
        <v>7449.84</v>
      </c>
      <c r="YP6" s="50"/>
      <c r="YQ6" s="50"/>
      <c r="YR6" s="50"/>
      <c r="YS6" s="50">
        <v>1825.15</v>
      </c>
      <c r="YT6" s="50"/>
      <c r="YU6" s="50"/>
      <c r="YV6" s="83">
        <f t="shared" si="276"/>
        <v>1825.15</v>
      </c>
      <c r="YW6" s="78">
        <f t="shared" si="277"/>
        <v>9274.99</v>
      </c>
      <c r="YX6" s="50"/>
      <c r="YY6" s="50"/>
      <c r="YZ6" s="50"/>
      <c r="ZA6" s="50">
        <v>11922.800000000001</v>
      </c>
      <c r="ZB6" s="50"/>
      <c r="ZC6" s="50"/>
      <c r="ZD6" s="83">
        <f t="shared" si="278"/>
        <v>11922.800000000001</v>
      </c>
      <c r="ZE6" s="78">
        <f t="shared" si="279"/>
        <v>21197.79</v>
      </c>
      <c r="ZF6" s="50"/>
      <c r="ZG6" s="50"/>
      <c r="ZH6" s="50"/>
      <c r="ZI6" s="50">
        <v>5173.55</v>
      </c>
      <c r="ZJ6" s="50"/>
      <c r="ZK6" s="50"/>
      <c r="ZL6" s="83">
        <f t="shared" si="280"/>
        <v>5173.55</v>
      </c>
      <c r="ZM6" s="78">
        <f t="shared" si="281"/>
        <v>26371.34</v>
      </c>
      <c r="ZN6" s="50"/>
      <c r="ZO6" s="50"/>
      <c r="ZP6" s="50"/>
      <c r="ZQ6" s="50">
        <v>16135.99</v>
      </c>
      <c r="ZR6" s="50">
        <v>105000</v>
      </c>
      <c r="ZS6" s="50"/>
      <c r="ZT6" s="83">
        <f t="shared" si="282"/>
        <v>121135.99</v>
      </c>
      <c r="ZU6" s="78">
        <f t="shared" si="283"/>
        <v>147507.33000000002</v>
      </c>
      <c r="ZV6" s="50"/>
      <c r="ZW6" s="50"/>
      <c r="ZX6" s="50"/>
      <c r="ZY6" s="50">
        <v>5300.9800000000005</v>
      </c>
      <c r="ZZ6" s="50"/>
      <c r="AAA6" s="50"/>
      <c r="AAB6" s="83">
        <f t="shared" si="284"/>
        <v>5300.9800000000005</v>
      </c>
      <c r="AAC6" s="78">
        <f t="shared" si="285"/>
        <v>152808.31000000003</v>
      </c>
      <c r="AAD6" s="50"/>
      <c r="AAE6" s="50"/>
      <c r="AAF6" s="50"/>
      <c r="AAG6" s="50">
        <v>4000.6</v>
      </c>
      <c r="AAH6" s="50"/>
      <c r="AAI6" s="50">
        <v>126.56</v>
      </c>
      <c r="AAJ6" s="83">
        <f t="shared" si="286"/>
        <v>4127.16</v>
      </c>
      <c r="AAK6" s="78">
        <f t="shared" si="287"/>
        <v>156935.47000000003</v>
      </c>
      <c r="AAL6" s="50"/>
      <c r="AAM6" s="50"/>
      <c r="AAN6" s="50"/>
      <c r="AAO6" s="50">
        <v>7316.2999999999993</v>
      </c>
      <c r="AAP6" s="50"/>
      <c r="AAQ6" s="50"/>
      <c r="AAR6" s="83">
        <f t="shared" si="288"/>
        <v>7316.2999999999993</v>
      </c>
      <c r="AAS6" s="78">
        <f t="shared" si="289"/>
        <v>164251.77000000002</v>
      </c>
      <c r="AAT6" s="50"/>
      <c r="AAU6" s="50"/>
      <c r="AAV6" s="50"/>
      <c r="AAW6" s="50">
        <v>2781.2</v>
      </c>
      <c r="AAX6" s="50"/>
      <c r="AAY6" s="50"/>
      <c r="AAZ6" s="83">
        <f t="shared" si="290"/>
        <v>2781.2</v>
      </c>
      <c r="ABA6" s="78">
        <f t="shared" si="291"/>
        <v>167032.97000000003</v>
      </c>
      <c r="ABB6" s="50"/>
      <c r="ABC6" s="50"/>
      <c r="ABD6" s="50"/>
      <c r="ABE6" s="50"/>
      <c r="ABF6" s="50">
        <v>85000</v>
      </c>
      <c r="ABG6" s="50"/>
      <c r="ABH6" s="83">
        <f t="shared" si="292"/>
        <v>85000</v>
      </c>
      <c r="ABI6" s="78">
        <f t="shared" si="293"/>
        <v>252032.97000000003</v>
      </c>
      <c r="ABJ6" s="50"/>
      <c r="ABK6" s="50"/>
      <c r="ABL6" s="50"/>
      <c r="ABM6" s="50">
        <v>8962.16</v>
      </c>
      <c r="ABN6" s="50"/>
      <c r="ABO6" s="50"/>
      <c r="ABP6" s="83">
        <f t="shared" si="294"/>
        <v>8962.16</v>
      </c>
      <c r="ABQ6" s="78">
        <f t="shared" si="295"/>
        <v>260995.13000000003</v>
      </c>
      <c r="ABR6" s="50"/>
      <c r="ABS6" s="50"/>
      <c r="ABT6" s="50"/>
      <c r="ABU6" s="50">
        <v>4319.58</v>
      </c>
      <c r="ABV6" s="50"/>
      <c r="ABW6" s="50"/>
      <c r="ABX6" s="83">
        <f t="shared" si="296"/>
        <v>4319.58</v>
      </c>
      <c r="ABY6" s="78">
        <f t="shared" si="297"/>
        <v>265314.71000000002</v>
      </c>
      <c r="ABZ6" s="50"/>
      <c r="ACA6" s="50"/>
      <c r="ACB6" s="50"/>
      <c r="ACC6" s="50">
        <v>9733.41</v>
      </c>
      <c r="ACD6" s="50">
        <f>100000+1435000</f>
        <v>1535000</v>
      </c>
      <c r="ACE6" s="50"/>
      <c r="ACF6" s="83">
        <f t="shared" si="298"/>
        <v>1544733.41</v>
      </c>
      <c r="ACG6" s="78">
        <f t="shared" si="299"/>
        <v>1810048.1199999999</v>
      </c>
      <c r="ACH6" s="50"/>
      <c r="ACI6" s="50"/>
      <c r="ACJ6" s="50"/>
      <c r="ACK6" s="50">
        <v>4681.55</v>
      </c>
      <c r="ACL6" s="50"/>
      <c r="ACM6" s="50"/>
      <c r="ACN6" s="83">
        <f t="shared" si="300"/>
        <v>4681.55</v>
      </c>
      <c r="ACO6" s="78">
        <f t="shared" si="301"/>
        <v>1814729.67</v>
      </c>
      <c r="ACP6" s="50"/>
      <c r="ACQ6" s="50"/>
      <c r="ACR6" s="50"/>
      <c r="ACS6" s="50">
        <v>4387.46</v>
      </c>
      <c r="ACT6" s="50">
        <v>200000</v>
      </c>
      <c r="ACU6" s="50"/>
      <c r="ACV6" s="83">
        <f t="shared" si="302"/>
        <v>204387.46</v>
      </c>
      <c r="ACW6" s="78">
        <f t="shared" si="303"/>
        <v>2019117.13</v>
      </c>
      <c r="ACX6" s="50"/>
      <c r="ACY6" s="50"/>
      <c r="ACZ6" s="50"/>
      <c r="ADA6" s="50">
        <v>13477.68</v>
      </c>
      <c r="ADB6" s="50">
        <v>10000</v>
      </c>
      <c r="ADC6" s="50"/>
      <c r="ADD6" s="83">
        <f t="shared" si="304"/>
        <v>23477.68</v>
      </c>
      <c r="ADE6" s="78">
        <f t="shared" si="305"/>
        <v>2042594.8099999998</v>
      </c>
      <c r="ADF6" s="50"/>
      <c r="ADG6" s="50"/>
      <c r="ADH6" s="50"/>
      <c r="ADI6" s="50">
        <v>8501.7799999999988</v>
      </c>
      <c r="ADJ6" s="50"/>
      <c r="ADK6" s="50"/>
      <c r="ADL6" s="83">
        <f t="shared" si="306"/>
        <v>8501.7799999999988</v>
      </c>
      <c r="ADM6" s="78">
        <f t="shared" si="307"/>
        <v>2051096.5899999999</v>
      </c>
      <c r="ADN6" s="50"/>
      <c r="ADO6" s="50"/>
      <c r="ADP6" s="50"/>
      <c r="ADQ6" s="50">
        <v>13102.199999999999</v>
      </c>
      <c r="ADR6" s="50">
        <v>20000</v>
      </c>
      <c r="ADS6" s="50"/>
      <c r="ADT6" s="83">
        <f t="shared" si="308"/>
        <v>33102.199999999997</v>
      </c>
      <c r="ADU6" s="78">
        <f t="shared" si="309"/>
        <v>2084198.7899999998</v>
      </c>
      <c r="ADV6" s="50"/>
      <c r="ADW6" s="50"/>
      <c r="ADX6" s="50"/>
      <c r="ADY6" s="50"/>
      <c r="ADZ6" s="50"/>
      <c r="AEA6" s="50"/>
      <c r="AEB6" s="83">
        <f t="shared" si="310"/>
        <v>0</v>
      </c>
      <c r="AEC6" s="78">
        <f t="shared" si="311"/>
        <v>2084198.7899999998</v>
      </c>
      <c r="AED6" s="50"/>
      <c r="AEE6" s="50"/>
      <c r="AEF6" s="50"/>
      <c r="AEG6" s="50"/>
      <c r="AEH6" s="50"/>
      <c r="AEI6" s="50"/>
      <c r="AEJ6" s="83">
        <f t="shared" si="312"/>
        <v>0</v>
      </c>
      <c r="AEK6" s="78">
        <f t="shared" si="313"/>
        <v>2084198.7899999998</v>
      </c>
      <c r="AEL6" s="50"/>
      <c r="AEM6" s="50"/>
      <c r="AEN6" s="50"/>
      <c r="AEO6" s="50">
        <v>14467.1</v>
      </c>
      <c r="AEP6" s="50">
        <v>265000</v>
      </c>
      <c r="AEQ6" s="50"/>
      <c r="AER6" s="83">
        <f t="shared" si="314"/>
        <v>279467.09999999998</v>
      </c>
      <c r="AES6" s="78">
        <f t="shared" si="315"/>
        <v>2363665.8899999997</v>
      </c>
      <c r="AEU6" s="50"/>
      <c r="AEV6" s="50"/>
      <c r="AEW6" s="50"/>
      <c r="AEX6" s="50">
        <v>2872</v>
      </c>
      <c r="AEY6" s="50"/>
      <c r="AEZ6" s="50"/>
      <c r="AFA6" s="83">
        <f t="shared" si="316"/>
        <v>2872</v>
      </c>
      <c r="AFB6" s="78">
        <f t="shared" si="317"/>
        <v>2872</v>
      </c>
      <c r="AFC6" s="50"/>
      <c r="AFD6" s="50"/>
      <c r="AFE6" s="50"/>
      <c r="AFF6" s="50">
        <v>5878.5300000000007</v>
      </c>
      <c r="AFG6" s="50"/>
      <c r="AFH6" s="50"/>
      <c r="AFI6" s="83">
        <f t="shared" si="318"/>
        <v>5878.5300000000007</v>
      </c>
      <c r="AFJ6" s="78">
        <f t="shared" si="319"/>
        <v>8750.5300000000007</v>
      </c>
      <c r="AFK6" s="50"/>
      <c r="AFL6" s="50"/>
      <c r="AFM6" s="50"/>
      <c r="AFN6" s="50">
        <v>7599.8099999999995</v>
      </c>
      <c r="AFO6" s="50"/>
      <c r="AFP6" s="50"/>
      <c r="AFQ6" s="83">
        <f t="shared" si="320"/>
        <v>7599.8099999999995</v>
      </c>
      <c r="AFR6" s="78">
        <f t="shared" si="321"/>
        <v>16350.34</v>
      </c>
      <c r="AFS6" s="50"/>
      <c r="AFT6" s="50"/>
      <c r="AFU6" s="50"/>
      <c r="AFV6" s="50">
        <v>822.79</v>
      </c>
      <c r="AFW6" s="50"/>
      <c r="AFX6" s="50"/>
      <c r="AFY6" s="83">
        <f t="shared" si="322"/>
        <v>822.79</v>
      </c>
      <c r="AFZ6" s="78">
        <f t="shared" si="323"/>
        <v>17173.13</v>
      </c>
      <c r="AGA6" s="50"/>
      <c r="AGB6" s="50"/>
      <c r="AGC6" s="50"/>
      <c r="AGD6" s="50">
        <v>6607.75</v>
      </c>
      <c r="AGE6" s="50">
        <v>65000</v>
      </c>
      <c r="AGF6" s="50"/>
      <c r="AGG6" s="83">
        <f t="shared" si="324"/>
        <v>71607.75</v>
      </c>
      <c r="AGH6" s="78">
        <f t="shared" si="325"/>
        <v>88780.88</v>
      </c>
      <c r="AGI6" s="50"/>
      <c r="AGJ6" s="50"/>
      <c r="AGK6" s="50"/>
      <c r="AGL6" s="50">
        <v>2347.3000000000002</v>
      </c>
      <c r="AGM6" s="50"/>
      <c r="AGN6" s="50"/>
      <c r="AGO6" s="83">
        <f t="shared" si="326"/>
        <v>2347.3000000000002</v>
      </c>
      <c r="AGP6" s="78">
        <f t="shared" si="327"/>
        <v>91128.180000000008</v>
      </c>
      <c r="AGQ6" s="50"/>
      <c r="AGR6" s="50"/>
      <c r="AGS6" s="50"/>
      <c r="AGT6" s="50">
        <v>20639.98</v>
      </c>
      <c r="AGU6" s="50"/>
      <c r="AGV6" s="50"/>
      <c r="AGW6" s="50"/>
      <c r="AGX6" s="83">
        <f t="shared" si="328"/>
        <v>20639.98</v>
      </c>
      <c r="AGY6" s="78">
        <f t="shared" si="329"/>
        <v>111768.16</v>
      </c>
      <c r="AGZ6" s="50"/>
      <c r="AHA6" s="50"/>
      <c r="AHB6" s="50"/>
      <c r="AHC6" s="50">
        <v>618.4</v>
      </c>
      <c r="AHD6" s="50"/>
      <c r="AHE6" s="50"/>
      <c r="AHF6" s="83">
        <f t="shared" si="1"/>
        <v>618.4</v>
      </c>
      <c r="AHG6" s="78">
        <f t="shared" si="2"/>
        <v>112386.56</v>
      </c>
      <c r="AHH6" s="50"/>
      <c r="AHI6" s="50"/>
      <c r="AHJ6" s="50"/>
      <c r="AHK6" s="50"/>
      <c r="AHL6" s="50"/>
      <c r="AHM6" s="50"/>
      <c r="AHN6" s="83">
        <f t="shared" si="3"/>
        <v>0</v>
      </c>
      <c r="AHO6" s="78">
        <f t="shared" si="4"/>
        <v>112386.56</v>
      </c>
      <c r="AHP6" s="50"/>
      <c r="AHQ6" s="50"/>
      <c r="AHR6" s="50"/>
      <c r="AHS6" s="50">
        <v>16287.61</v>
      </c>
      <c r="AHT6" s="50"/>
      <c r="AHU6" s="50"/>
      <c r="AHV6" s="83">
        <f t="shared" si="5"/>
        <v>16287.61</v>
      </c>
      <c r="AHW6" s="78">
        <f t="shared" si="6"/>
        <v>128674.17</v>
      </c>
      <c r="AHX6" s="50"/>
      <c r="AHY6" s="50"/>
      <c r="AHZ6" s="50"/>
      <c r="AIA6" s="50">
        <v>9753.7800000000007</v>
      </c>
      <c r="AIB6" s="50">
        <v>100000</v>
      </c>
      <c r="AIC6" s="50"/>
      <c r="AID6" s="83">
        <f t="shared" si="7"/>
        <v>109753.78</v>
      </c>
      <c r="AIE6" s="78">
        <f t="shared" si="8"/>
        <v>238427.95</v>
      </c>
      <c r="AIF6" s="50"/>
      <c r="AIG6" s="50"/>
      <c r="AIH6" s="50"/>
      <c r="AII6" s="50">
        <v>1280</v>
      </c>
      <c r="AIJ6" s="50">
        <v>580000</v>
      </c>
      <c r="AIK6" s="50"/>
      <c r="AIL6" s="83">
        <f t="shared" si="9"/>
        <v>581280</v>
      </c>
      <c r="AIM6" s="78">
        <f t="shared" si="10"/>
        <v>819707.95</v>
      </c>
      <c r="AIN6" s="50"/>
      <c r="AIO6" s="50"/>
      <c r="AIP6" s="50"/>
      <c r="AIQ6" s="50">
        <v>6996.1999999999989</v>
      </c>
      <c r="AIR6" s="50"/>
      <c r="AIS6" s="50"/>
      <c r="AIT6" s="83">
        <f t="shared" si="11"/>
        <v>6996.1999999999989</v>
      </c>
      <c r="AIU6" s="78">
        <f t="shared" si="12"/>
        <v>826704.14999999991</v>
      </c>
      <c r="AIV6" s="50"/>
      <c r="AIW6" s="50"/>
      <c r="AIX6" s="50"/>
      <c r="AIY6" s="50">
        <v>9696.07</v>
      </c>
      <c r="AIZ6" s="50"/>
      <c r="AJA6" s="50"/>
      <c r="AJB6" s="83">
        <f t="shared" si="13"/>
        <v>9696.07</v>
      </c>
      <c r="AJC6" s="78">
        <f t="shared" si="14"/>
        <v>836400.21999999986</v>
      </c>
      <c r="AJD6" s="50"/>
      <c r="AJE6" s="50"/>
      <c r="AJF6" s="50"/>
      <c r="AJG6" s="50">
        <v>4885.5999999999995</v>
      </c>
      <c r="AJH6" s="50"/>
      <c r="AJI6" s="50"/>
      <c r="AJJ6" s="83">
        <f t="shared" si="15"/>
        <v>4885.5999999999995</v>
      </c>
      <c r="AJK6" s="78">
        <f t="shared" si="16"/>
        <v>841285.81999999983</v>
      </c>
      <c r="AJL6" s="50"/>
      <c r="AJM6" s="50"/>
      <c r="AJN6" s="50"/>
      <c r="AJO6" s="50">
        <v>759</v>
      </c>
      <c r="AJP6" s="50"/>
      <c r="AJQ6" s="50"/>
      <c r="AJR6" s="83">
        <f t="shared" si="17"/>
        <v>759</v>
      </c>
      <c r="AJS6" s="78">
        <f t="shared" si="18"/>
        <v>842044.81999999983</v>
      </c>
      <c r="AJT6" s="50"/>
      <c r="AJU6" s="50"/>
      <c r="AJV6" s="50"/>
      <c r="AJW6" s="50">
        <v>2117.6999999999998</v>
      </c>
      <c r="AJX6" s="50"/>
      <c r="AJY6" s="50"/>
      <c r="AJZ6" s="83">
        <f t="shared" si="19"/>
        <v>2117.6999999999998</v>
      </c>
      <c r="AKA6" s="78">
        <f t="shared" si="20"/>
        <v>844162.51999999979</v>
      </c>
      <c r="AKB6" s="50"/>
      <c r="AKC6" s="50"/>
      <c r="AKD6" s="50"/>
      <c r="AKE6" s="50">
        <v>10757.65</v>
      </c>
      <c r="AKF6" s="50"/>
      <c r="AKG6" s="50"/>
      <c r="AKH6" s="83">
        <f t="shared" si="330"/>
        <v>10757.65</v>
      </c>
      <c r="AKI6" s="78">
        <f t="shared" si="21"/>
        <v>854920.16999999981</v>
      </c>
      <c r="AKJ6" s="50"/>
      <c r="AKK6" s="50"/>
      <c r="AKL6" s="50"/>
      <c r="AKM6" s="50">
        <v>5094.2899999999991</v>
      </c>
      <c r="AKN6" s="50"/>
      <c r="AKO6" s="50"/>
      <c r="AKP6" s="83">
        <f t="shared" si="331"/>
        <v>5094.2899999999991</v>
      </c>
      <c r="AKQ6" s="78">
        <f t="shared" si="22"/>
        <v>860014.45999999985</v>
      </c>
      <c r="AKR6" s="50"/>
      <c r="AKS6" s="50"/>
      <c r="AKT6" s="50"/>
      <c r="AKU6" s="50">
        <v>3232.6</v>
      </c>
      <c r="AKV6" s="50">
        <v>170000</v>
      </c>
      <c r="AKW6" s="50"/>
      <c r="AKX6" s="83">
        <f t="shared" si="332"/>
        <v>173232.6</v>
      </c>
      <c r="AKY6" s="78">
        <f t="shared" si="23"/>
        <v>1033247.0599999998</v>
      </c>
      <c r="AKZ6" s="50"/>
      <c r="ALA6" s="50"/>
      <c r="ALB6" s="50"/>
      <c r="ALC6" s="50">
        <v>3163.5</v>
      </c>
      <c r="ALD6" s="50"/>
      <c r="ALE6" s="50"/>
      <c r="ALF6" s="83">
        <f t="shared" si="333"/>
        <v>3163.5</v>
      </c>
      <c r="ALG6" s="78">
        <f t="shared" si="334"/>
        <v>3163.5</v>
      </c>
      <c r="ALH6" s="50"/>
      <c r="ALI6" s="50"/>
      <c r="ALJ6" s="50"/>
      <c r="ALK6" s="50">
        <v>4625.22</v>
      </c>
      <c r="ALL6" s="50">
        <v>50000</v>
      </c>
      <c r="ALM6" s="50"/>
      <c r="ALN6" s="83">
        <f t="shared" si="24"/>
        <v>54625.22</v>
      </c>
      <c r="ALO6" s="78">
        <f t="shared" si="335"/>
        <v>57788.72</v>
      </c>
      <c r="ALP6" s="50"/>
      <c r="ALQ6" s="50"/>
      <c r="ALR6" s="50"/>
      <c r="ALS6" s="50">
        <v>4570.1499999999996</v>
      </c>
      <c r="ALT6" s="50"/>
      <c r="ALU6" s="50"/>
      <c r="ALV6" s="83">
        <f t="shared" si="25"/>
        <v>4570.1499999999996</v>
      </c>
      <c r="ALW6" s="78">
        <f t="shared" si="336"/>
        <v>62358.87</v>
      </c>
      <c r="ALX6" s="50"/>
      <c r="ALY6" s="50"/>
      <c r="ALZ6" s="50"/>
      <c r="AMA6" s="50">
        <v>1714.7</v>
      </c>
      <c r="AMB6" s="50"/>
      <c r="AMC6" s="50"/>
      <c r="AMD6" s="83">
        <f t="shared" si="26"/>
        <v>1714.7</v>
      </c>
      <c r="AME6" s="78">
        <f t="shared" si="337"/>
        <v>64073.57</v>
      </c>
      <c r="AMF6" s="50"/>
      <c r="AMG6" s="50"/>
      <c r="AMH6" s="50"/>
      <c r="AMI6" s="50">
        <v>5582.8</v>
      </c>
      <c r="AMJ6" s="50">
        <v>20000</v>
      </c>
      <c r="AMK6" s="50"/>
      <c r="AML6" s="83">
        <f t="shared" si="27"/>
        <v>25582.799999999999</v>
      </c>
      <c r="AMM6" s="78">
        <f t="shared" si="338"/>
        <v>89656.37</v>
      </c>
      <c r="AMN6" s="50">
        <v>368500.01</v>
      </c>
      <c r="AMO6" s="50"/>
      <c r="AMP6" s="50"/>
      <c r="AMQ6" s="50">
        <v>20414.2</v>
      </c>
      <c r="AMR6" s="50"/>
      <c r="AMS6" s="50"/>
      <c r="AMT6" s="83">
        <f t="shared" si="28"/>
        <v>388914.21</v>
      </c>
      <c r="AMU6" s="78">
        <f t="shared" si="339"/>
        <v>478570.58</v>
      </c>
      <c r="AMV6" s="50"/>
      <c r="AMW6" s="50"/>
      <c r="AMX6" s="50"/>
      <c r="AMY6" s="50">
        <v>5101.9400000000005</v>
      </c>
      <c r="AMZ6" s="50"/>
      <c r="ANA6" s="50"/>
      <c r="ANB6" s="83">
        <f t="shared" si="29"/>
        <v>5101.9400000000005</v>
      </c>
      <c r="ANC6" s="78">
        <f t="shared" si="340"/>
        <v>483672.52</v>
      </c>
      <c r="AND6" s="50"/>
      <c r="ANE6" s="50"/>
      <c r="ANF6" s="50"/>
      <c r="ANG6" s="50">
        <v>3054.8999999999996</v>
      </c>
      <c r="ANH6" s="50"/>
      <c r="ANI6" s="50"/>
      <c r="ANJ6" s="83">
        <f t="shared" si="30"/>
        <v>3054.8999999999996</v>
      </c>
      <c r="ANK6" s="78">
        <f t="shared" si="341"/>
        <v>486727.42000000004</v>
      </c>
      <c r="ANL6" s="50"/>
      <c r="ANM6" s="50"/>
      <c r="ANN6" s="50"/>
      <c r="ANO6" s="50">
        <v>5237.8599999999997</v>
      </c>
      <c r="ANP6" s="50"/>
      <c r="ANQ6" s="50"/>
      <c r="ANR6" s="83">
        <f t="shared" si="31"/>
        <v>5237.8599999999997</v>
      </c>
      <c r="ANS6" s="78">
        <f t="shared" si="342"/>
        <v>491965.28</v>
      </c>
      <c r="ANT6" s="50"/>
      <c r="ANU6" s="50"/>
      <c r="ANV6" s="50"/>
      <c r="ANW6" s="50">
        <v>12291.6</v>
      </c>
      <c r="ANX6" s="50">
        <v>60000</v>
      </c>
      <c r="ANY6" s="50"/>
      <c r="ANZ6" s="83">
        <f t="shared" si="32"/>
        <v>72291.600000000006</v>
      </c>
      <c r="AOA6" s="78">
        <f t="shared" si="343"/>
        <v>564256.88</v>
      </c>
      <c r="AOB6" s="50"/>
      <c r="AOC6" s="50"/>
      <c r="AOD6" s="50"/>
      <c r="AOE6" s="50">
        <v>996.6</v>
      </c>
      <c r="AOF6" s="50"/>
      <c r="AOG6" s="50"/>
      <c r="AOH6" s="83">
        <f t="shared" si="33"/>
        <v>996.6</v>
      </c>
      <c r="AOI6" s="78">
        <f t="shared" si="344"/>
        <v>565253.48</v>
      </c>
      <c r="AOJ6" s="50"/>
      <c r="AOK6" s="50"/>
      <c r="AOL6" s="50"/>
      <c r="AOM6" s="50">
        <v>5008.2000000000007</v>
      </c>
      <c r="AON6" s="50"/>
      <c r="AOO6" s="50"/>
      <c r="AOP6" s="83">
        <f t="shared" si="34"/>
        <v>5008.2000000000007</v>
      </c>
      <c r="AOQ6" s="78">
        <f t="shared" si="345"/>
        <v>570261.67999999993</v>
      </c>
      <c r="AOR6" s="50"/>
      <c r="AOS6" s="50"/>
      <c r="AOT6" s="50"/>
      <c r="AOU6" s="50"/>
      <c r="AOV6" s="50">
        <v>1600000</v>
      </c>
      <c r="AOW6" s="50"/>
      <c r="AOX6" s="83">
        <f t="shared" si="35"/>
        <v>1600000</v>
      </c>
      <c r="AOY6" s="78">
        <f t="shared" si="346"/>
        <v>2170261.6799999997</v>
      </c>
      <c r="AOZ6" s="50"/>
      <c r="APA6" s="50"/>
      <c r="APB6" s="50"/>
      <c r="APC6" s="50">
        <v>9238.35</v>
      </c>
      <c r="APD6" s="50"/>
      <c r="APE6" s="50">
        <v>100000</v>
      </c>
      <c r="APF6" s="83">
        <f t="shared" si="36"/>
        <v>109238.35</v>
      </c>
      <c r="APG6" s="78">
        <f t="shared" si="347"/>
        <v>2279500.0299999998</v>
      </c>
      <c r="APH6" s="50"/>
      <c r="API6" s="50"/>
      <c r="APJ6" s="50"/>
      <c r="APK6" s="50">
        <v>7468.6</v>
      </c>
      <c r="APL6" s="50"/>
      <c r="APM6" s="50"/>
      <c r="APN6" s="83">
        <f t="shared" si="37"/>
        <v>7468.6</v>
      </c>
      <c r="APO6" s="78">
        <f t="shared" si="348"/>
        <v>2286968.63</v>
      </c>
      <c r="APP6" s="50"/>
      <c r="APQ6" s="50"/>
      <c r="APR6" s="50"/>
      <c r="APS6" s="50">
        <v>2317.1800000000003</v>
      </c>
      <c r="APT6" s="50"/>
      <c r="APU6" s="50"/>
      <c r="APV6" s="83">
        <f t="shared" si="38"/>
        <v>2317.1800000000003</v>
      </c>
      <c r="APW6" s="78">
        <f t="shared" si="349"/>
        <v>2289285.81</v>
      </c>
      <c r="APX6" s="50"/>
      <c r="APY6" s="50"/>
      <c r="APZ6" s="50"/>
      <c r="AQA6" s="50">
        <v>1236.31</v>
      </c>
      <c r="AQB6" s="50"/>
      <c r="AQC6" s="50"/>
      <c r="AQD6" s="83">
        <f t="shared" si="39"/>
        <v>1236.31</v>
      </c>
      <c r="AQE6" s="78">
        <f t="shared" si="350"/>
        <v>2290522.12</v>
      </c>
      <c r="AQF6" s="50"/>
      <c r="AQG6" s="50"/>
      <c r="AQH6" s="50"/>
      <c r="AQI6" s="50">
        <v>908.5</v>
      </c>
      <c r="AQJ6" s="50"/>
      <c r="AQK6" s="50"/>
      <c r="AQL6" s="83">
        <f t="shared" si="40"/>
        <v>908.5</v>
      </c>
      <c r="AQM6" s="78">
        <f t="shared" si="351"/>
        <v>2291430.62</v>
      </c>
      <c r="AQN6" s="50"/>
      <c r="AQO6" s="50"/>
      <c r="AQP6" s="50"/>
      <c r="AQQ6" s="50">
        <v>57042.68</v>
      </c>
      <c r="AQR6" s="50"/>
      <c r="AQS6" s="50"/>
      <c r="AQT6" s="83">
        <f t="shared" si="41"/>
        <v>57042.68</v>
      </c>
      <c r="AQU6" s="78">
        <f t="shared" si="352"/>
        <v>2348473.3000000003</v>
      </c>
      <c r="AQV6" s="50"/>
      <c r="AQW6" s="50"/>
      <c r="AQX6" s="50"/>
      <c r="AQY6" s="50">
        <v>12069.570000000002</v>
      </c>
      <c r="AQZ6" s="50"/>
      <c r="ARA6" s="50"/>
      <c r="ARB6" s="83">
        <f t="shared" si="42"/>
        <v>12069.570000000002</v>
      </c>
      <c r="ARC6" s="78">
        <f t="shared" si="353"/>
        <v>2360542.87</v>
      </c>
      <c r="ARD6" s="50"/>
      <c r="ARE6" s="50"/>
      <c r="ARF6" s="50"/>
      <c r="ARG6" s="50">
        <v>11890.5</v>
      </c>
      <c r="ARH6" s="50">
        <v>90000</v>
      </c>
      <c r="ARI6" s="50"/>
      <c r="ARJ6" s="83">
        <f t="shared" si="43"/>
        <v>101890.5</v>
      </c>
      <c r="ARK6" s="78">
        <f t="shared" si="354"/>
        <v>2462433.37</v>
      </c>
      <c r="ARL6" s="50"/>
      <c r="ARM6" s="50"/>
      <c r="ARN6" s="50"/>
      <c r="ARO6" s="50"/>
      <c r="ARP6" s="50"/>
      <c r="ARQ6" s="50"/>
      <c r="ARR6" s="83">
        <f t="shared" si="44"/>
        <v>0</v>
      </c>
      <c r="ARS6" s="78">
        <f t="shared" si="355"/>
        <v>2462433.37</v>
      </c>
      <c r="ART6" s="50"/>
      <c r="ARU6" s="50"/>
      <c r="ARV6" s="50"/>
      <c r="ARW6" s="50">
        <v>2330.86</v>
      </c>
      <c r="ARX6" s="50"/>
      <c r="ARY6" s="50"/>
      <c r="ARZ6" s="83">
        <f t="shared" si="45"/>
        <v>2330.86</v>
      </c>
      <c r="ASA6" s="78">
        <f t="shared" si="356"/>
        <v>2330.86</v>
      </c>
      <c r="ASB6" s="50"/>
      <c r="ASC6" s="50"/>
      <c r="ASD6" s="50"/>
      <c r="ASE6" s="50">
        <v>28951.399999999998</v>
      </c>
      <c r="ASF6" s="50"/>
      <c r="ASG6" s="50"/>
      <c r="ASH6" s="83">
        <f t="shared" si="46"/>
        <v>28951.399999999998</v>
      </c>
      <c r="ASI6" s="78">
        <f t="shared" si="357"/>
        <v>31282.26</v>
      </c>
      <c r="ASJ6" s="50"/>
      <c r="ASK6" s="50"/>
      <c r="ASL6" s="50"/>
      <c r="ASM6" s="50">
        <v>1494.7</v>
      </c>
      <c r="ASN6" s="50"/>
      <c r="ASO6" s="50"/>
      <c r="ASP6" s="83">
        <f t="shared" si="47"/>
        <v>1494.7</v>
      </c>
      <c r="ASQ6" s="78">
        <f t="shared" si="358"/>
        <v>32776.959999999999</v>
      </c>
      <c r="ASR6" s="50"/>
      <c r="ASS6" s="50"/>
      <c r="AST6" s="50"/>
      <c r="ASU6" s="50">
        <v>3476.17</v>
      </c>
      <c r="ASV6" s="50"/>
      <c r="ASW6" s="50"/>
      <c r="ASX6" s="83">
        <f t="shared" si="48"/>
        <v>3476.17</v>
      </c>
      <c r="ASY6" s="78">
        <f t="shared" si="359"/>
        <v>36253.129999999997</v>
      </c>
      <c r="ASZ6" s="50"/>
      <c r="ATA6" s="50"/>
      <c r="ATB6" s="50"/>
      <c r="ATC6" s="50">
        <v>3358.96</v>
      </c>
      <c r="ATD6" s="50"/>
      <c r="ATE6" s="50"/>
      <c r="ATF6" s="83">
        <f t="shared" si="49"/>
        <v>3358.96</v>
      </c>
      <c r="ATG6" s="78">
        <f t="shared" si="360"/>
        <v>39612.089999999997</v>
      </c>
      <c r="ATH6" s="50"/>
      <c r="ATI6" s="50"/>
      <c r="ATJ6" s="50"/>
      <c r="ATK6" s="50">
        <v>270.5</v>
      </c>
      <c r="ATL6" s="50"/>
      <c r="ATM6" s="50"/>
      <c r="ATN6" s="83">
        <f t="shared" si="50"/>
        <v>270.5</v>
      </c>
      <c r="ATO6" s="78">
        <f t="shared" si="361"/>
        <v>39882.589999999997</v>
      </c>
      <c r="ATP6" s="50"/>
      <c r="ATQ6" s="50"/>
      <c r="ATR6" s="50"/>
      <c r="ATS6" s="50">
        <v>2630.8</v>
      </c>
      <c r="ATT6" s="50"/>
      <c r="ATU6" s="50"/>
      <c r="ATV6" s="83">
        <f t="shared" si="51"/>
        <v>2630.8</v>
      </c>
      <c r="ATW6" s="78">
        <f t="shared" si="362"/>
        <v>42513.39</v>
      </c>
      <c r="ATX6" s="50"/>
      <c r="ATY6" s="50"/>
      <c r="ATZ6" s="50"/>
      <c r="AUA6" s="50">
        <v>5555.5</v>
      </c>
      <c r="AUB6" s="50"/>
      <c r="AUC6" s="50"/>
      <c r="AUD6" s="83">
        <f t="shared" si="52"/>
        <v>5555.5</v>
      </c>
      <c r="AUE6" s="78">
        <f t="shared" si="363"/>
        <v>48068.89</v>
      </c>
      <c r="AUF6" s="50"/>
      <c r="AUG6" s="50"/>
      <c r="AUH6" s="50"/>
      <c r="AUI6" s="50">
        <v>20254.77</v>
      </c>
      <c r="AUJ6" s="50"/>
      <c r="AUK6" s="50"/>
      <c r="AUL6" s="83">
        <f t="shared" si="53"/>
        <v>20254.77</v>
      </c>
      <c r="AUM6" s="78">
        <f t="shared" si="364"/>
        <v>68323.66</v>
      </c>
      <c r="AUN6" s="50"/>
      <c r="AUO6" s="50"/>
      <c r="AUP6" s="50"/>
      <c r="AUQ6" s="50">
        <v>20427.96</v>
      </c>
      <c r="AUR6" s="50">
        <v>65000</v>
      </c>
      <c r="AUS6" s="50"/>
      <c r="AUT6" s="83">
        <f t="shared" si="54"/>
        <v>85427.959999999992</v>
      </c>
      <c r="AUU6" s="78">
        <f t="shared" si="365"/>
        <v>153751.62</v>
      </c>
      <c r="AUV6" s="50"/>
      <c r="AUW6" s="50"/>
      <c r="AUX6" s="50"/>
      <c r="AUY6" s="50">
        <v>9128.4</v>
      </c>
      <c r="AUZ6" s="50"/>
      <c r="AVA6" s="50"/>
      <c r="AVB6" s="83">
        <f t="shared" si="55"/>
        <v>9128.4</v>
      </c>
      <c r="AVC6" s="78">
        <f t="shared" si="366"/>
        <v>162880.01999999999</v>
      </c>
      <c r="AVD6" s="50"/>
      <c r="AVE6" s="50"/>
      <c r="AVF6" s="50"/>
      <c r="AVG6" s="50">
        <v>5560.33</v>
      </c>
      <c r="AVH6" s="50"/>
      <c r="AVI6" s="50"/>
      <c r="AVJ6" s="83">
        <f t="shared" si="56"/>
        <v>5560.33</v>
      </c>
      <c r="AVK6" s="78">
        <f t="shared" si="367"/>
        <v>168440.34999999998</v>
      </c>
      <c r="AVL6" s="50"/>
      <c r="AVM6" s="50"/>
      <c r="AVN6" s="50"/>
      <c r="AVO6" s="50">
        <v>7166.94</v>
      </c>
      <c r="AVP6" s="50">
        <v>250000</v>
      </c>
      <c r="AVQ6" s="50"/>
      <c r="AVR6" s="83">
        <f t="shared" si="57"/>
        <v>257166.94</v>
      </c>
      <c r="AVS6" s="78">
        <f t="shared" si="368"/>
        <v>425607.29</v>
      </c>
      <c r="AVT6" s="50"/>
      <c r="AVU6" s="50"/>
      <c r="AVV6" s="50"/>
      <c r="AVW6" s="50">
        <v>620000</v>
      </c>
      <c r="AVX6" s="50"/>
      <c r="AVY6" s="50"/>
      <c r="AVZ6" s="83">
        <f t="shared" si="58"/>
        <v>620000</v>
      </c>
      <c r="AWA6" s="78">
        <f t="shared" si="369"/>
        <v>1045607.29</v>
      </c>
      <c r="AWB6" s="50"/>
      <c r="AWC6" s="50"/>
      <c r="AWD6" s="50"/>
      <c r="AWE6" s="50">
        <v>42108.409999999996</v>
      </c>
      <c r="AWF6" s="50"/>
      <c r="AWG6" s="50"/>
      <c r="AWH6" s="83">
        <f t="shared" si="59"/>
        <v>42108.409999999996</v>
      </c>
      <c r="AWI6" s="78">
        <f t="shared" si="370"/>
        <v>1087715.7</v>
      </c>
      <c r="AWJ6" s="50"/>
      <c r="AWK6" s="50"/>
      <c r="AWL6" s="50"/>
      <c r="AWM6" s="50">
        <v>5426.96</v>
      </c>
      <c r="AWN6" s="50"/>
      <c r="AWO6" s="50"/>
      <c r="AWP6" s="83">
        <f t="shared" si="60"/>
        <v>5426.96</v>
      </c>
      <c r="AWQ6" s="78">
        <f t="shared" si="371"/>
        <v>1093142.6599999999</v>
      </c>
      <c r="AWR6" s="50"/>
      <c r="AWS6" s="50"/>
      <c r="AWT6" s="50"/>
      <c r="AWU6" s="50">
        <v>258596.72999999998</v>
      </c>
      <c r="AWV6" s="50"/>
      <c r="AWW6" s="50"/>
      <c r="AWX6" s="83">
        <f t="shared" si="61"/>
        <v>258596.72999999998</v>
      </c>
      <c r="AWY6" s="78">
        <f t="shared" si="372"/>
        <v>1351739.39</v>
      </c>
      <c r="AWZ6" s="50"/>
      <c r="AXA6" s="50"/>
      <c r="AXB6" s="50"/>
      <c r="AXC6" s="50">
        <v>12398.53</v>
      </c>
      <c r="AXD6" s="50"/>
      <c r="AXE6" s="50"/>
      <c r="AXF6" s="83">
        <f t="shared" si="62"/>
        <v>12398.53</v>
      </c>
      <c r="AXG6" s="78">
        <f t="shared" si="373"/>
        <v>1364137.92</v>
      </c>
      <c r="AXH6" s="50"/>
      <c r="AXI6" s="50"/>
      <c r="AXJ6" s="50"/>
      <c r="AXK6" s="50"/>
      <c r="AXL6" s="50"/>
      <c r="AXM6" s="50"/>
      <c r="AXN6" s="83">
        <f t="shared" si="63"/>
        <v>0</v>
      </c>
      <c r="AXO6" s="78">
        <f t="shared" si="374"/>
        <v>1364137.92</v>
      </c>
      <c r="AXP6" s="50"/>
      <c r="AXQ6" s="50"/>
      <c r="AXR6" s="50"/>
      <c r="AXS6" s="50">
        <v>12391.189999999999</v>
      </c>
      <c r="AXT6" s="50"/>
      <c r="AXU6" s="50"/>
      <c r="AXV6" s="83">
        <f t="shared" si="64"/>
        <v>12391.189999999999</v>
      </c>
      <c r="AXW6" s="78">
        <f t="shared" si="375"/>
        <v>1376529.1099999999</v>
      </c>
      <c r="AXX6" s="50"/>
      <c r="AXY6" s="50"/>
      <c r="AXZ6" s="50"/>
      <c r="AYA6" s="50">
        <v>3869.06</v>
      </c>
      <c r="AYB6" s="50"/>
      <c r="AYC6" s="50"/>
      <c r="AYD6" s="83">
        <f t="shared" si="65"/>
        <v>3869.06</v>
      </c>
      <c r="AYE6" s="78">
        <f t="shared" si="376"/>
        <v>3869.06</v>
      </c>
      <c r="AYF6" s="50"/>
      <c r="AYG6" s="50"/>
      <c r="AYH6" s="50"/>
      <c r="AYI6" s="50">
        <v>2338.1</v>
      </c>
      <c r="AYJ6" s="50"/>
      <c r="AYK6" s="50"/>
      <c r="AYL6" s="83">
        <f t="shared" si="66"/>
        <v>2338.1</v>
      </c>
      <c r="AYM6" s="78">
        <f t="shared" si="377"/>
        <v>6207.16</v>
      </c>
      <c r="AYN6" s="50"/>
      <c r="AYO6" s="50"/>
      <c r="AYP6" s="50"/>
      <c r="AYQ6" s="50">
        <v>127.5</v>
      </c>
      <c r="AYR6" s="50"/>
      <c r="AYS6" s="50"/>
      <c r="AYT6" s="83">
        <f t="shared" si="67"/>
        <v>127.5</v>
      </c>
      <c r="AYU6" s="78">
        <f t="shared" si="378"/>
        <v>6334.66</v>
      </c>
      <c r="AYV6" s="50"/>
      <c r="AYW6" s="50"/>
      <c r="AYX6" s="50"/>
      <c r="AYY6" s="50">
        <v>15536.630000000001</v>
      </c>
      <c r="AYZ6" s="50"/>
      <c r="AZA6" s="50"/>
      <c r="AZB6" s="83">
        <f t="shared" si="68"/>
        <v>15536.630000000001</v>
      </c>
      <c r="AZC6" s="78">
        <f t="shared" si="379"/>
        <v>21871.29</v>
      </c>
      <c r="AZD6" s="50"/>
      <c r="AZE6" s="50"/>
      <c r="AZF6" s="50"/>
      <c r="AZG6" s="50">
        <v>8577.1200000000008</v>
      </c>
      <c r="AZH6" s="50"/>
      <c r="AZI6" s="50"/>
      <c r="AZJ6" s="83">
        <f t="shared" si="69"/>
        <v>8577.1200000000008</v>
      </c>
      <c r="AZK6" s="78">
        <f t="shared" si="380"/>
        <v>30448.410000000003</v>
      </c>
      <c r="AZL6" s="50"/>
      <c r="AZM6" s="50"/>
      <c r="AZN6" s="50"/>
      <c r="AZO6" s="50">
        <v>545.11</v>
      </c>
      <c r="AZP6" s="50"/>
      <c r="AZQ6" s="50"/>
      <c r="AZR6" s="83">
        <f t="shared" si="70"/>
        <v>545.11</v>
      </c>
      <c r="AZS6" s="78">
        <f t="shared" si="381"/>
        <v>30993.520000000004</v>
      </c>
      <c r="AZT6" s="50"/>
      <c r="AZU6" s="50"/>
      <c r="AZV6" s="50"/>
      <c r="AZW6" s="50">
        <v>11641.47</v>
      </c>
      <c r="AZX6" s="50"/>
      <c r="AZY6" s="50"/>
      <c r="AZZ6" s="83">
        <f t="shared" si="71"/>
        <v>11641.47</v>
      </c>
      <c r="BAA6" s="78">
        <f t="shared" si="382"/>
        <v>42634.990000000005</v>
      </c>
      <c r="BAB6" s="50"/>
      <c r="BAC6" s="50"/>
      <c r="BAD6" s="50"/>
      <c r="BAE6" s="50">
        <v>4315.1000000000004</v>
      </c>
      <c r="BAF6" s="50"/>
      <c r="BAG6" s="50"/>
      <c r="BAH6" s="83">
        <f t="shared" si="72"/>
        <v>4315.1000000000004</v>
      </c>
      <c r="BAI6" s="78">
        <f t="shared" si="383"/>
        <v>46950.090000000004</v>
      </c>
      <c r="BAJ6" s="50"/>
      <c r="BAK6" s="50"/>
      <c r="BAL6" s="50"/>
      <c r="BAM6" s="50">
        <v>1687.62</v>
      </c>
      <c r="BAN6" s="50">
        <v>330000</v>
      </c>
      <c r="BAO6" s="50"/>
      <c r="BAP6" s="83">
        <f t="shared" si="73"/>
        <v>331687.62</v>
      </c>
      <c r="BAQ6" s="78">
        <f t="shared" si="384"/>
        <v>378637.71</v>
      </c>
      <c r="BAR6" s="50"/>
      <c r="BAS6" s="50"/>
      <c r="BAT6" s="50"/>
      <c r="BAU6" s="50">
        <v>16078.130000000001</v>
      </c>
      <c r="BAV6" s="50"/>
      <c r="BAW6" s="50"/>
      <c r="BAX6" s="83">
        <f t="shared" si="74"/>
        <v>16078.130000000001</v>
      </c>
      <c r="BAY6" s="78">
        <f t="shared" si="385"/>
        <v>394715.84</v>
      </c>
      <c r="BAZ6" s="50"/>
      <c r="BBA6" s="50"/>
      <c r="BBB6" s="50"/>
      <c r="BBC6" s="50">
        <v>6257</v>
      </c>
      <c r="BBD6" s="50">
        <v>40000</v>
      </c>
      <c r="BBE6" s="50"/>
      <c r="BBF6" s="83">
        <f t="shared" si="75"/>
        <v>46257</v>
      </c>
      <c r="BBG6" s="78">
        <f t="shared" si="386"/>
        <v>440972.84</v>
      </c>
      <c r="BBH6" s="50"/>
      <c r="BBI6" s="50"/>
      <c r="BBJ6" s="50"/>
      <c r="BBK6" s="50">
        <v>5205.3</v>
      </c>
      <c r="BBL6" s="50">
        <v>444000</v>
      </c>
      <c r="BBM6" s="50"/>
      <c r="BBN6" s="83">
        <f t="shared" si="76"/>
        <v>449205.3</v>
      </c>
      <c r="BBO6" s="78">
        <f t="shared" si="387"/>
        <v>890178.14</v>
      </c>
      <c r="BBP6" s="50"/>
      <c r="BBQ6" s="50"/>
      <c r="BBR6" s="50"/>
      <c r="BBS6" s="50">
        <v>676.8</v>
      </c>
      <c r="BBT6" s="50"/>
      <c r="BBU6" s="50"/>
      <c r="BBV6" s="83">
        <f t="shared" si="77"/>
        <v>676.8</v>
      </c>
      <c r="BBW6" s="78">
        <f t="shared" si="388"/>
        <v>890854.94000000006</v>
      </c>
      <c r="BBX6" s="50"/>
      <c r="BBY6" s="50"/>
      <c r="BBZ6" s="50"/>
      <c r="BCA6" s="50">
        <v>17814.79</v>
      </c>
      <c r="BCB6" s="50"/>
      <c r="BCC6" s="50"/>
      <c r="BCD6" s="83">
        <f t="shared" si="78"/>
        <v>17814.79</v>
      </c>
      <c r="BCE6" s="78">
        <f t="shared" si="389"/>
        <v>908669.7300000001</v>
      </c>
      <c r="BCF6" s="50"/>
      <c r="BCG6" s="50"/>
      <c r="BCH6" s="50"/>
      <c r="BCI6" s="50">
        <v>8085.79</v>
      </c>
      <c r="BCJ6" s="50"/>
      <c r="BCK6" s="50"/>
      <c r="BCL6" s="83">
        <f t="shared" si="79"/>
        <v>8085.79</v>
      </c>
      <c r="BCM6" s="78">
        <f t="shared" si="390"/>
        <v>916755.52000000014</v>
      </c>
      <c r="BCN6" s="50"/>
      <c r="BCO6" s="50"/>
      <c r="BCP6" s="50"/>
      <c r="BCQ6" s="50"/>
      <c r="BCR6" s="50">
        <v>2450000</v>
      </c>
      <c r="BCS6" s="50"/>
      <c r="BCT6" s="83">
        <f t="shared" si="80"/>
        <v>2450000</v>
      </c>
      <c r="BCU6" s="78">
        <f t="shared" si="391"/>
        <v>3366755.52</v>
      </c>
      <c r="BCV6" s="50"/>
      <c r="BCW6" s="50"/>
      <c r="BCX6" s="50"/>
      <c r="BCY6" s="50">
        <v>302.58999999999997</v>
      </c>
      <c r="BCZ6" s="50"/>
      <c r="BDA6" s="50"/>
      <c r="BDB6" s="83">
        <f t="shared" si="81"/>
        <v>302.58999999999997</v>
      </c>
      <c r="BDC6" s="78">
        <f t="shared" si="392"/>
        <v>3367058.11</v>
      </c>
      <c r="BDD6" s="50"/>
      <c r="BDE6" s="50"/>
      <c r="BDF6" s="50"/>
      <c r="BDG6" s="50">
        <v>101609</v>
      </c>
      <c r="BDH6" s="50"/>
      <c r="BDI6" s="50"/>
      <c r="BDJ6" s="83">
        <f t="shared" si="82"/>
        <v>101609</v>
      </c>
      <c r="BDK6" s="78">
        <f t="shared" si="393"/>
        <v>3468667.11</v>
      </c>
      <c r="BDL6" s="50"/>
      <c r="BDM6" s="50"/>
      <c r="BDN6" s="50"/>
      <c r="BDO6" s="50">
        <v>7017.09</v>
      </c>
      <c r="BDP6" s="50"/>
      <c r="BDQ6" s="50"/>
      <c r="BDR6" s="83">
        <f t="shared" si="83"/>
        <v>7017.09</v>
      </c>
      <c r="BDS6" s="78">
        <f t="shared" si="394"/>
        <v>3475684.1999999997</v>
      </c>
      <c r="BDT6" s="50"/>
      <c r="BDU6" s="50"/>
      <c r="BDV6" s="50"/>
      <c r="BDW6" s="50">
        <v>16974.900000000001</v>
      </c>
      <c r="BDX6" s="50"/>
      <c r="BDY6" s="50"/>
      <c r="BDZ6" s="83">
        <f t="shared" si="84"/>
        <v>16974.900000000001</v>
      </c>
      <c r="BEA6" s="78">
        <f t="shared" si="395"/>
        <v>3492659.0999999996</v>
      </c>
      <c r="BEB6" s="50"/>
      <c r="BEC6" s="50"/>
      <c r="BED6" s="50"/>
      <c r="BEE6" s="50">
        <v>28418.38</v>
      </c>
      <c r="BEF6" s="50"/>
      <c r="BEG6" s="50"/>
      <c r="BEH6" s="83">
        <f t="shared" si="85"/>
        <v>28418.38</v>
      </c>
      <c r="BEI6" s="78">
        <f t="shared" si="396"/>
        <v>3521077.4799999995</v>
      </c>
      <c r="BEJ6" s="50"/>
      <c r="BEK6" s="50"/>
      <c r="BEL6" s="50"/>
      <c r="BEM6" s="50">
        <v>1537.3</v>
      </c>
      <c r="BEN6" s="50"/>
      <c r="BEO6" s="50"/>
      <c r="BEP6" s="83">
        <f t="shared" si="86"/>
        <v>1537.3</v>
      </c>
      <c r="BEQ6" s="78">
        <f t="shared" si="397"/>
        <v>1537.3</v>
      </c>
      <c r="BER6" s="50"/>
      <c r="BES6" s="50"/>
      <c r="BET6" s="50"/>
      <c r="BEU6" s="50">
        <v>10194.6</v>
      </c>
      <c r="BEV6" s="50"/>
      <c r="BEW6" s="50"/>
      <c r="BEX6" s="83">
        <f t="shared" si="87"/>
        <v>10194.6</v>
      </c>
      <c r="BEY6" s="78">
        <f t="shared" si="398"/>
        <v>11731.9</v>
      </c>
      <c r="BEZ6" s="50"/>
      <c r="BFA6" s="50"/>
      <c r="BFB6" s="50"/>
      <c r="BFC6" s="50">
        <v>11176.39</v>
      </c>
      <c r="BFD6" s="50"/>
      <c r="BFE6" s="50"/>
      <c r="BFF6" s="83">
        <f t="shared" si="88"/>
        <v>11176.39</v>
      </c>
      <c r="BFG6" s="78">
        <f t="shared" si="399"/>
        <v>22908.29</v>
      </c>
      <c r="BFH6" s="50"/>
      <c r="BFI6" s="50"/>
      <c r="BFJ6" s="50"/>
      <c r="BFK6" s="50"/>
      <c r="BFL6" s="50"/>
      <c r="BFM6" s="50"/>
      <c r="BFN6" s="83">
        <f t="shared" si="89"/>
        <v>0</v>
      </c>
      <c r="BFO6" s="78">
        <f t="shared" si="400"/>
        <v>22908.29</v>
      </c>
      <c r="BFP6" s="50"/>
      <c r="BFQ6" s="50"/>
      <c r="BFR6" s="50"/>
      <c r="BFS6" s="50">
        <v>8435.7000000000007</v>
      </c>
      <c r="BFT6" s="50">
        <v>30000</v>
      </c>
      <c r="BFU6" s="50"/>
      <c r="BFV6" s="83">
        <f t="shared" si="90"/>
        <v>38435.699999999997</v>
      </c>
      <c r="BFW6" s="78">
        <f t="shared" si="401"/>
        <v>61343.99</v>
      </c>
      <c r="BFX6" s="50"/>
      <c r="BFY6" s="50"/>
      <c r="BFZ6" s="50"/>
      <c r="BGA6" s="50">
        <v>76847.929999999993</v>
      </c>
      <c r="BGB6" s="50"/>
      <c r="BGC6" s="50"/>
      <c r="BGD6" s="83">
        <f t="shared" si="91"/>
        <v>76847.929999999993</v>
      </c>
      <c r="BGE6" s="78">
        <f t="shared" si="402"/>
        <v>138191.91999999998</v>
      </c>
      <c r="BGF6" s="50"/>
      <c r="BGG6" s="50"/>
      <c r="BGH6" s="50"/>
      <c r="BGI6" s="50">
        <v>36975.46</v>
      </c>
      <c r="BGJ6" s="50"/>
      <c r="BGK6" s="50"/>
      <c r="BGL6" s="83">
        <f t="shared" si="92"/>
        <v>36975.46</v>
      </c>
      <c r="BGM6" s="78">
        <f t="shared" si="403"/>
        <v>175167.37999999998</v>
      </c>
      <c r="BGN6" s="50"/>
      <c r="BGO6" s="50"/>
      <c r="BGP6" s="50"/>
      <c r="BGQ6" s="50">
        <v>812.23</v>
      </c>
      <c r="BGR6" s="50"/>
      <c r="BGS6" s="50"/>
      <c r="BGT6" s="83">
        <f t="shared" si="93"/>
        <v>812.23</v>
      </c>
      <c r="BGU6" s="78">
        <f t="shared" si="404"/>
        <v>175979.61</v>
      </c>
      <c r="BGV6" s="50"/>
      <c r="BGW6" s="50"/>
      <c r="BGX6" s="50"/>
      <c r="BGY6" s="50">
        <v>457</v>
      </c>
      <c r="BGZ6" s="50"/>
      <c r="BHA6" s="50"/>
      <c r="BHB6" s="83">
        <f t="shared" si="94"/>
        <v>457</v>
      </c>
      <c r="BHC6" s="78">
        <f t="shared" si="405"/>
        <v>176436.61</v>
      </c>
      <c r="BHD6" s="50"/>
      <c r="BHE6" s="50"/>
      <c r="BHF6" s="50"/>
      <c r="BHG6" s="50">
        <v>506.22</v>
      </c>
      <c r="BHH6" s="50"/>
      <c r="BHI6" s="50"/>
      <c r="BHJ6" s="83">
        <f t="shared" si="95"/>
        <v>506.22</v>
      </c>
      <c r="BHK6" s="78">
        <f t="shared" si="406"/>
        <v>176942.83</v>
      </c>
      <c r="BHL6" s="50"/>
      <c r="BHM6" s="50"/>
      <c r="BHN6" s="50"/>
      <c r="BHO6" s="50">
        <v>580.39</v>
      </c>
      <c r="BHP6" s="50"/>
      <c r="BHQ6" s="50"/>
      <c r="BHR6" s="83">
        <f t="shared" si="96"/>
        <v>580.39</v>
      </c>
      <c r="BHS6" s="78">
        <f t="shared" si="407"/>
        <v>177523.22</v>
      </c>
      <c r="BHT6" s="50"/>
      <c r="BHU6" s="50"/>
      <c r="BHV6" s="50"/>
      <c r="BHW6" s="50">
        <v>36.92</v>
      </c>
      <c r="BHX6" s="50"/>
      <c r="BHY6" s="50"/>
      <c r="BHZ6" s="83">
        <f t="shared" si="97"/>
        <v>36.92</v>
      </c>
      <c r="BIA6" s="78">
        <f t="shared" si="408"/>
        <v>177560.14</v>
      </c>
      <c r="BIB6" s="50"/>
      <c r="BIC6" s="50"/>
      <c r="BID6" s="50"/>
      <c r="BIE6" s="50">
        <v>4381.3999999999996</v>
      </c>
      <c r="BIF6" s="50">
        <v>2030000</v>
      </c>
      <c r="BIG6" s="50"/>
      <c r="BIH6" s="83">
        <f t="shared" si="98"/>
        <v>2034381.4</v>
      </c>
      <c r="BII6" s="78">
        <f t="shared" si="409"/>
        <v>2211941.54</v>
      </c>
      <c r="BIJ6" s="50"/>
      <c r="BIK6" s="50"/>
      <c r="BIL6" s="50"/>
      <c r="BIM6" s="50">
        <v>4890</v>
      </c>
      <c r="BIN6" s="50"/>
      <c r="BIO6" s="50"/>
      <c r="BIP6" s="83">
        <f t="shared" si="99"/>
        <v>4890</v>
      </c>
      <c r="BIQ6" s="78">
        <f t="shared" si="410"/>
        <v>2216831.54</v>
      </c>
      <c r="BIR6" s="50"/>
      <c r="BIS6" s="50"/>
      <c r="BIT6" s="50"/>
      <c r="BIU6" s="50"/>
      <c r="BIV6" s="50"/>
      <c r="BIW6" s="50"/>
      <c r="BIX6" s="83">
        <f t="shared" si="100"/>
        <v>0</v>
      </c>
      <c r="BIY6" s="78">
        <f t="shared" si="411"/>
        <v>2216831.54</v>
      </c>
      <c r="BIZ6" s="50"/>
      <c r="BJA6" s="50"/>
      <c r="BJB6" s="50"/>
      <c r="BJC6" s="50">
        <v>1071.24</v>
      </c>
      <c r="BJD6" s="50"/>
      <c r="BJE6" s="50"/>
      <c r="BJF6" s="83">
        <f t="shared" si="101"/>
        <v>1071.24</v>
      </c>
      <c r="BJG6" s="78">
        <f t="shared" si="412"/>
        <v>2217902.7800000003</v>
      </c>
      <c r="BJH6" s="50"/>
      <c r="BJI6" s="50"/>
      <c r="BJJ6" s="50"/>
      <c r="BJK6" s="50">
        <v>1778.56</v>
      </c>
      <c r="BJL6" s="50"/>
      <c r="BJM6" s="50"/>
      <c r="BJN6" s="83">
        <f t="shared" si="102"/>
        <v>1778.56</v>
      </c>
      <c r="BJO6" s="78">
        <f t="shared" si="413"/>
        <v>2219681.3400000003</v>
      </c>
      <c r="BJP6" s="50"/>
      <c r="BJQ6" s="50"/>
      <c r="BJR6" s="50"/>
      <c r="BJS6" s="50">
        <v>28.9</v>
      </c>
      <c r="BJT6" s="50"/>
      <c r="BJU6" s="50"/>
      <c r="BJV6" s="83">
        <f t="shared" si="103"/>
        <v>28.9</v>
      </c>
      <c r="BJW6" s="78">
        <f t="shared" si="414"/>
        <v>2219710.2400000002</v>
      </c>
      <c r="BJX6" s="50"/>
      <c r="BJY6" s="50"/>
      <c r="BJZ6" s="50"/>
      <c r="BKA6" s="50">
        <v>2398.6800000000003</v>
      </c>
      <c r="BKB6" s="50"/>
      <c r="BKC6" s="50"/>
      <c r="BKD6" s="83">
        <f t="shared" si="104"/>
        <v>2398.6800000000003</v>
      </c>
      <c r="BKE6" s="78">
        <f t="shared" si="415"/>
        <v>2222108.9200000004</v>
      </c>
      <c r="BKF6" s="50"/>
      <c r="BKG6" s="50"/>
      <c r="BKH6" s="50"/>
      <c r="BKI6" s="50">
        <v>6844.2</v>
      </c>
      <c r="BKJ6" s="50">
        <v>130000</v>
      </c>
      <c r="BKK6" s="50"/>
      <c r="BKL6" s="83">
        <f t="shared" si="105"/>
        <v>136844.20000000001</v>
      </c>
      <c r="BKM6" s="78">
        <f t="shared" si="416"/>
        <v>2358953.1200000006</v>
      </c>
      <c r="BKN6" s="50"/>
      <c r="BKO6" s="50"/>
      <c r="BKP6" s="50"/>
      <c r="BKQ6" s="50">
        <v>8928.5</v>
      </c>
      <c r="BKR6" s="50"/>
      <c r="BKS6" s="50"/>
      <c r="BKT6" s="83">
        <f t="shared" si="106"/>
        <v>8928.5</v>
      </c>
      <c r="BKU6" s="78">
        <f t="shared" ref="BKU6:BKU14" si="509">BKM6+BKT6</f>
        <v>2367881.6200000006</v>
      </c>
      <c r="BKV6" s="50"/>
      <c r="BKW6" s="50"/>
      <c r="BKX6" s="50"/>
      <c r="BKY6" s="50">
        <v>1045.4000000000001</v>
      </c>
      <c r="BKZ6" s="50"/>
      <c r="BLA6" s="50"/>
      <c r="BLB6" s="83">
        <f t="shared" si="417"/>
        <v>1045.4000000000001</v>
      </c>
      <c r="BLC6" s="78">
        <f t="shared" si="418"/>
        <v>1045.4000000000001</v>
      </c>
      <c r="BLD6" s="50"/>
      <c r="BLE6" s="50"/>
      <c r="BLF6" s="50"/>
      <c r="BLG6" s="50">
        <v>2688.24</v>
      </c>
      <c r="BLH6" s="50"/>
      <c r="BLI6" s="50">
        <v>7697</v>
      </c>
      <c r="BLJ6" s="83">
        <f t="shared" si="419"/>
        <v>10385.24</v>
      </c>
      <c r="BLK6" s="78">
        <f>+BLC6+BLJ6</f>
        <v>11430.64</v>
      </c>
      <c r="BLL6" s="50"/>
      <c r="BLM6" s="50"/>
      <c r="BLN6" s="50"/>
      <c r="BLO6" s="50"/>
      <c r="BLP6" s="50"/>
      <c r="BLQ6" s="50"/>
      <c r="BLR6" s="83">
        <f t="shared" si="420"/>
        <v>0</v>
      </c>
      <c r="BLS6" s="78">
        <f>+BLK6+BLR6</f>
        <v>11430.64</v>
      </c>
      <c r="BLT6" s="50"/>
      <c r="BLU6" s="50"/>
      <c r="BLV6" s="50"/>
      <c r="BLW6" s="50">
        <v>3219.24</v>
      </c>
      <c r="BLX6" s="50">
        <v>140000</v>
      </c>
      <c r="BLY6" s="50"/>
      <c r="BLZ6" s="83">
        <f t="shared" si="421"/>
        <v>143219.24</v>
      </c>
      <c r="BMA6" s="78">
        <f>+BLS6+BLZ6</f>
        <v>154649.88</v>
      </c>
      <c r="BMB6" s="50"/>
      <c r="BMC6" s="50"/>
      <c r="BMD6" s="50"/>
      <c r="BME6" s="50">
        <v>14238.37</v>
      </c>
      <c r="BMF6" s="50"/>
      <c r="BMG6" s="50"/>
      <c r="BMH6" s="83">
        <f t="shared" si="422"/>
        <v>14238.37</v>
      </c>
      <c r="BMI6" s="78">
        <f>+BMA6+BMH6</f>
        <v>168888.25</v>
      </c>
      <c r="BMJ6" s="50"/>
      <c r="BMK6" s="50"/>
      <c r="BML6" s="50"/>
      <c r="BMM6" s="50">
        <v>159.1</v>
      </c>
      <c r="BMN6" s="50">
        <v>30000</v>
      </c>
      <c r="BMO6" s="50"/>
      <c r="BMP6" s="83">
        <f t="shared" si="423"/>
        <v>30159.1</v>
      </c>
      <c r="BMQ6" s="78">
        <f>+BMI6+BMP6</f>
        <v>199047.35</v>
      </c>
      <c r="BMR6" s="50"/>
      <c r="BMS6" s="50"/>
      <c r="BMT6" s="50"/>
      <c r="BMU6" s="50">
        <v>6323.3300000000008</v>
      </c>
      <c r="BMV6" s="50"/>
      <c r="BMW6" s="50"/>
      <c r="BMX6" s="83">
        <f t="shared" si="424"/>
        <v>6323.3300000000008</v>
      </c>
      <c r="BMY6" s="78">
        <f>+BMQ6+BMX6</f>
        <v>205370.68</v>
      </c>
      <c r="BMZ6" s="50"/>
      <c r="BNA6" s="50"/>
      <c r="BNB6" s="50"/>
      <c r="BNC6" s="50">
        <v>3480</v>
      </c>
      <c r="BND6" s="50"/>
      <c r="BNE6" s="50"/>
      <c r="BNF6" s="83">
        <f t="shared" si="425"/>
        <v>3480</v>
      </c>
      <c r="BNG6" s="78">
        <f>+BMY6+BNF6</f>
        <v>208850.68</v>
      </c>
      <c r="BNH6" s="50"/>
      <c r="BNI6" s="50"/>
      <c r="BNJ6" s="50"/>
      <c r="BNK6" s="50">
        <v>500</v>
      </c>
      <c r="BNL6" s="50">
        <v>400000</v>
      </c>
      <c r="BNM6" s="50"/>
      <c r="BNN6" s="83">
        <f t="shared" si="426"/>
        <v>400500</v>
      </c>
      <c r="BNO6" s="78">
        <f>+BNG6+BNN6</f>
        <v>609350.67999999993</v>
      </c>
      <c r="BNP6" s="50"/>
      <c r="BNQ6" s="50"/>
      <c r="BNR6" s="50"/>
      <c r="BNS6" s="50">
        <v>14604.849999999999</v>
      </c>
      <c r="BNT6" s="50"/>
      <c r="BNU6" s="50"/>
      <c r="BNV6" s="83">
        <f t="shared" si="427"/>
        <v>14604.849999999999</v>
      </c>
      <c r="BNW6" s="78">
        <f>+BNO6+BNV6</f>
        <v>623955.52999999991</v>
      </c>
      <c r="BNX6" s="50"/>
      <c r="BNY6" s="50"/>
      <c r="BNZ6" s="50"/>
      <c r="BOA6" s="50">
        <v>2791.6</v>
      </c>
      <c r="BOB6" s="50"/>
      <c r="BOC6" s="50"/>
      <c r="BOD6" s="83">
        <f t="shared" si="428"/>
        <v>2791.6</v>
      </c>
      <c r="BOE6" s="78">
        <f>+BNW6+BOD6</f>
        <v>626747.12999999989</v>
      </c>
      <c r="BOF6" s="50"/>
      <c r="BOG6" s="50"/>
      <c r="BOH6" s="50"/>
      <c r="BOI6" s="50">
        <v>1383.2</v>
      </c>
      <c r="BOJ6" s="50"/>
      <c r="BOK6" s="50"/>
      <c r="BOL6" s="83">
        <f t="shared" si="429"/>
        <v>1383.2</v>
      </c>
      <c r="BOM6" s="78">
        <f>+BOE6+BOL6</f>
        <v>628130.32999999984</v>
      </c>
      <c r="BON6" s="50"/>
      <c r="BOO6" s="50"/>
      <c r="BOP6" s="50"/>
      <c r="BOQ6" s="50"/>
      <c r="BOR6" s="50"/>
      <c r="BOS6" s="50"/>
      <c r="BOT6" s="83">
        <f t="shared" si="430"/>
        <v>0</v>
      </c>
      <c r="BOU6" s="78">
        <f>+BOM6+BOT6</f>
        <v>628130.32999999984</v>
      </c>
      <c r="BOV6" s="50"/>
      <c r="BOW6" s="50"/>
      <c r="BOX6" s="50"/>
      <c r="BOY6" s="50"/>
      <c r="BOZ6" s="50"/>
      <c r="BPA6" s="50"/>
      <c r="BPB6" s="83">
        <f t="shared" si="431"/>
        <v>0</v>
      </c>
      <c r="BPC6" s="78">
        <f>+BOU6+BPB6</f>
        <v>628130.32999999984</v>
      </c>
      <c r="BPD6" s="50"/>
      <c r="BPE6" s="50"/>
      <c r="BPF6" s="50"/>
      <c r="BPG6" s="50">
        <v>11130.960000000001</v>
      </c>
      <c r="BPH6" s="50"/>
      <c r="BPI6" s="50"/>
      <c r="BPJ6" s="83">
        <f t="shared" si="432"/>
        <v>11130.960000000001</v>
      </c>
      <c r="BPK6" s="78">
        <f>+BPC6+BPJ6</f>
        <v>639261.2899999998</v>
      </c>
      <c r="BPL6" s="50"/>
      <c r="BPM6" s="50"/>
      <c r="BPN6" s="50"/>
      <c r="BPO6" s="50">
        <v>2107.8000000000002</v>
      </c>
      <c r="BPP6" s="50"/>
      <c r="BPQ6" s="50"/>
      <c r="BPR6" s="83">
        <f t="shared" si="433"/>
        <v>2107.8000000000002</v>
      </c>
      <c r="BPS6" s="78">
        <f>+BPK6+BPR6</f>
        <v>641369.08999999985</v>
      </c>
      <c r="BPT6" s="50"/>
      <c r="BPU6" s="50"/>
      <c r="BPV6" s="50"/>
      <c r="BPW6" s="50">
        <v>9069.93</v>
      </c>
      <c r="BPX6" s="50"/>
      <c r="BPY6" s="50"/>
      <c r="BPZ6" s="83">
        <f t="shared" si="434"/>
        <v>9069.93</v>
      </c>
      <c r="BQA6" s="78">
        <f>+BPS6+BPZ6</f>
        <v>650439.0199999999</v>
      </c>
      <c r="BQB6" s="50"/>
      <c r="BQC6" s="50"/>
      <c r="BQD6" s="50"/>
      <c r="BQE6" s="50">
        <v>61.7</v>
      </c>
      <c r="BQF6" s="50"/>
      <c r="BQG6" s="50"/>
      <c r="BQH6" s="83">
        <f t="shared" si="435"/>
        <v>61.7</v>
      </c>
      <c r="BQI6" s="78">
        <f>+BQA6+BQH6</f>
        <v>650500.71999999986</v>
      </c>
      <c r="BQJ6" s="50"/>
      <c r="BQK6" s="50"/>
      <c r="BQL6" s="50"/>
      <c r="BQM6" s="50">
        <v>9371.6</v>
      </c>
      <c r="BQN6" s="50"/>
      <c r="BQO6" s="50"/>
      <c r="BQP6" s="83">
        <f>SUM(BQJ6:BQO6)</f>
        <v>9371.6</v>
      </c>
      <c r="BQQ6" s="78">
        <f t="shared" si="107"/>
        <v>659872.31999999983</v>
      </c>
      <c r="BQR6" s="78">
        <f t="shared" si="107"/>
        <v>659872.31999999983</v>
      </c>
      <c r="BQS6" s="86">
        <v>8550.2800000000007</v>
      </c>
      <c r="BQT6" s="86">
        <v>121893.29999999999</v>
      </c>
      <c r="BQU6" s="116">
        <v>14702.269999999997</v>
      </c>
      <c r="BQV6" s="36">
        <v>0</v>
      </c>
      <c r="BQW6" s="115">
        <v>6996.4</v>
      </c>
      <c r="BQX6" s="119">
        <v>7039.2999999999993</v>
      </c>
      <c r="BQY6" s="117">
        <v>157634.79999999999</v>
      </c>
      <c r="BQZ6" s="86">
        <v>0</v>
      </c>
      <c r="BRA6" s="86">
        <v>203.24</v>
      </c>
      <c r="BRB6" s="116">
        <v>12086.2</v>
      </c>
      <c r="BRC6" s="116">
        <v>5257.8</v>
      </c>
      <c r="BRD6" s="116">
        <v>50531.61</v>
      </c>
      <c r="BRE6" s="116">
        <v>7072.4</v>
      </c>
      <c r="BRF6" s="86">
        <v>0</v>
      </c>
      <c r="BRG6" s="86">
        <v>360446.81</v>
      </c>
      <c r="BRH6" s="86">
        <v>3723</v>
      </c>
      <c r="BRI6" s="86">
        <v>29900</v>
      </c>
      <c r="BRJ6" s="86">
        <v>2788.7000000000003</v>
      </c>
      <c r="BRK6" s="86">
        <v>8344.14</v>
      </c>
      <c r="BRL6" s="86">
        <v>27467.19</v>
      </c>
      <c r="BRM6" s="86">
        <v>10914.929999999998</v>
      </c>
      <c r="BRN6" s="86">
        <v>17632.47</v>
      </c>
      <c r="BRO6" s="86">
        <v>109480.1</v>
      </c>
      <c r="BRP6" s="86">
        <v>33861.999999999993</v>
      </c>
      <c r="BRQ6" s="86">
        <v>2484.79</v>
      </c>
      <c r="BRR6" s="86">
        <v>3263.59</v>
      </c>
      <c r="BRS6" s="86">
        <v>2476.2000000000003</v>
      </c>
      <c r="BRT6" s="86">
        <v>3853.1</v>
      </c>
      <c r="BRU6" s="86">
        <v>152239.42000000001</v>
      </c>
      <c r="BRV6" s="86">
        <v>2382.6999999999998</v>
      </c>
      <c r="BRW6" s="86">
        <v>0</v>
      </c>
      <c r="BRX6" s="86">
        <v>500362.97000000003</v>
      </c>
      <c r="BRY6" s="86">
        <v>17732.099999999999</v>
      </c>
      <c r="BRZ6" s="86">
        <v>6806</v>
      </c>
      <c r="BSA6" s="86">
        <v>17437.7</v>
      </c>
      <c r="BSB6" s="86">
        <v>2758</v>
      </c>
      <c r="BSC6" s="86">
        <v>2</v>
      </c>
      <c r="BSD6" s="86">
        <v>0</v>
      </c>
      <c r="BSE6" s="86">
        <v>7991</v>
      </c>
      <c r="BSF6" s="86">
        <v>2678.7999999999997</v>
      </c>
      <c r="BSG6" s="86">
        <v>13666.420000000002</v>
      </c>
      <c r="BSH6" s="86">
        <v>2314.4</v>
      </c>
      <c r="BSI6" s="86">
        <v>154000</v>
      </c>
      <c r="BSJ6" s="86">
        <v>24126.02</v>
      </c>
      <c r="BSK6" s="86">
        <v>4451.3999999999996</v>
      </c>
      <c r="BSL6" s="86">
        <v>0</v>
      </c>
      <c r="BSM6" s="86">
        <v>2643.14</v>
      </c>
      <c r="BSN6" s="86">
        <v>189.1</v>
      </c>
      <c r="BSO6" s="117">
        <v>75715.62999999999</v>
      </c>
      <c r="BSP6" s="117">
        <v>1637.98</v>
      </c>
      <c r="BSQ6" s="117">
        <v>0</v>
      </c>
      <c r="BSR6" s="117">
        <v>87945.599999999991</v>
      </c>
      <c r="BSS6" s="117">
        <v>440.1</v>
      </c>
      <c r="BST6" s="117">
        <v>11685.29</v>
      </c>
      <c r="BSU6" s="117">
        <v>274529.31</v>
      </c>
      <c r="BSV6" s="117">
        <v>3504.9</v>
      </c>
      <c r="BSW6" s="50"/>
      <c r="BSX6" s="50"/>
      <c r="BSY6" s="50"/>
      <c r="BSZ6" s="50">
        <v>7971.6</v>
      </c>
      <c r="BTA6" s="50"/>
      <c r="BTB6" s="50"/>
      <c r="BTC6" s="83">
        <v>7971.6</v>
      </c>
      <c r="BTD6" s="78">
        <f t="shared" si="436"/>
        <v>470714.05</v>
      </c>
      <c r="BTE6" s="50"/>
      <c r="BTF6" s="50"/>
      <c r="BTG6" s="50"/>
      <c r="BTH6" s="50">
        <v>5530.5</v>
      </c>
      <c r="BTI6" s="50"/>
      <c r="BTJ6" s="50"/>
      <c r="BTK6" s="83">
        <v>5530.5</v>
      </c>
      <c r="BTL6" s="78">
        <f t="shared" si="437"/>
        <v>476244.55</v>
      </c>
      <c r="BTM6" s="50"/>
      <c r="BTN6" s="50"/>
      <c r="BTO6" s="50"/>
      <c r="BTP6" s="50"/>
      <c r="BTQ6" s="50">
        <v>300000</v>
      </c>
      <c r="BTR6" s="50">
        <v>4052.22</v>
      </c>
      <c r="BTS6" s="117">
        <v>304052.21999999997</v>
      </c>
      <c r="BTT6" s="78">
        <f t="shared" si="438"/>
        <v>780296.77</v>
      </c>
      <c r="BTU6" s="50"/>
      <c r="BTV6" s="50"/>
      <c r="BTW6" s="50"/>
      <c r="BTX6" s="50">
        <v>26412.5</v>
      </c>
      <c r="BTY6" s="50"/>
      <c r="BTZ6" s="50"/>
      <c r="BUA6" s="50">
        <v>26412.5</v>
      </c>
      <c r="BUB6" s="78">
        <f t="shared" si="439"/>
        <v>806709.27</v>
      </c>
      <c r="BUC6" s="50"/>
      <c r="BUD6" s="50"/>
      <c r="BUE6" s="50"/>
      <c r="BUF6" s="50"/>
      <c r="BUG6" s="50"/>
      <c r="BUH6" s="50"/>
      <c r="BUI6" s="50">
        <v>0</v>
      </c>
      <c r="BUJ6" s="78">
        <f t="shared" si="440"/>
        <v>806709.27</v>
      </c>
      <c r="BUK6" s="50"/>
      <c r="BUL6" s="50"/>
      <c r="BUM6" s="50"/>
      <c r="BUN6" s="50"/>
      <c r="BUO6" s="50"/>
      <c r="BUP6" s="50"/>
      <c r="BUQ6" s="50">
        <v>0</v>
      </c>
      <c r="BUR6" s="78">
        <f t="shared" si="441"/>
        <v>806709.27</v>
      </c>
      <c r="BUS6" s="50"/>
      <c r="BUT6" s="50"/>
      <c r="BUU6" s="50"/>
      <c r="BUV6" s="50">
        <v>5354.1</v>
      </c>
      <c r="BUW6" s="50"/>
      <c r="BUX6" s="50"/>
      <c r="BUY6" s="50">
        <v>5354.1</v>
      </c>
      <c r="BUZ6" s="78">
        <f t="shared" si="442"/>
        <v>812063.37</v>
      </c>
      <c r="BVA6" s="50"/>
      <c r="BVB6" s="50"/>
      <c r="BVC6" s="50"/>
      <c r="BVD6" s="50">
        <v>884.5</v>
      </c>
      <c r="BVE6" s="50">
        <v>150000</v>
      </c>
      <c r="BVF6" s="50"/>
      <c r="BVG6" s="50">
        <v>150884.5</v>
      </c>
      <c r="BVH6" s="78">
        <f t="shared" si="443"/>
        <v>962947.87</v>
      </c>
      <c r="BVI6" s="50"/>
      <c r="BVJ6" s="50"/>
      <c r="BVK6" s="50"/>
      <c r="BVL6" s="50"/>
      <c r="BVM6" s="50"/>
      <c r="BVN6" s="50"/>
      <c r="BVO6" s="50">
        <v>0</v>
      </c>
      <c r="BVP6" s="78">
        <f t="shared" si="444"/>
        <v>962947.87</v>
      </c>
      <c r="BVQ6" s="50"/>
      <c r="BVR6" s="50"/>
      <c r="BVS6" s="50"/>
      <c r="BVT6" s="50"/>
      <c r="BVU6" s="50"/>
      <c r="BVV6" s="50">
        <v>1213</v>
      </c>
      <c r="BVW6" s="50">
        <v>1213</v>
      </c>
      <c r="BVX6" s="78">
        <f t="shared" si="445"/>
        <v>1213</v>
      </c>
      <c r="BVY6" s="50"/>
      <c r="BVZ6" s="50"/>
      <c r="BWA6" s="50"/>
      <c r="BWB6" s="50"/>
      <c r="BWC6" s="50"/>
      <c r="BWD6" s="50"/>
      <c r="BWE6" s="50">
        <v>3527.2</v>
      </c>
      <c r="BWF6" s="78">
        <f t="shared" si="446"/>
        <v>4740.2</v>
      </c>
      <c r="BWG6" s="50"/>
      <c r="BWH6" s="50"/>
      <c r="BWI6" s="50"/>
      <c r="BWJ6" s="50">
        <v>4454.2</v>
      </c>
      <c r="BWK6" s="50"/>
      <c r="BWL6" s="50"/>
      <c r="BWM6" s="50">
        <v>4454.2</v>
      </c>
      <c r="BWN6" s="78">
        <f t="shared" si="447"/>
        <v>9194.4</v>
      </c>
      <c r="BWO6" s="50"/>
      <c r="BWP6" s="50"/>
      <c r="BWQ6" s="50"/>
      <c r="BWR6" s="50"/>
      <c r="BWS6" s="50"/>
      <c r="BWT6" s="50">
        <v>14577.69</v>
      </c>
      <c r="BWU6" s="50">
        <v>14577.689999999999</v>
      </c>
      <c r="BWV6" s="78">
        <f t="shared" si="448"/>
        <v>23772.089999999997</v>
      </c>
      <c r="BWW6" s="50"/>
      <c r="BWX6" s="50"/>
      <c r="BWY6" s="50"/>
      <c r="BWZ6" s="50"/>
      <c r="BXA6" s="50">
        <v>150000</v>
      </c>
      <c r="BXB6" s="50">
        <v>470.86</v>
      </c>
      <c r="BXC6" s="50">
        <v>150470.85999999999</v>
      </c>
      <c r="BXD6" s="78">
        <f t="shared" si="449"/>
        <v>174242.94999999998</v>
      </c>
      <c r="BXE6" s="50"/>
      <c r="BXF6" s="50"/>
      <c r="BXG6" s="50"/>
      <c r="BXH6" s="50"/>
      <c r="BXI6" s="50"/>
      <c r="BXJ6" s="50">
        <v>1064.68</v>
      </c>
      <c r="BXK6" s="50">
        <v>1064.68</v>
      </c>
      <c r="BXL6" s="78">
        <f t="shared" si="450"/>
        <v>175307.62999999998</v>
      </c>
      <c r="BXM6" s="50"/>
      <c r="BXN6" s="50"/>
      <c r="BXO6" s="50"/>
      <c r="BXP6" s="50"/>
      <c r="BXQ6" s="50"/>
      <c r="BXR6" s="50">
        <v>11499</v>
      </c>
      <c r="BXS6" s="50">
        <v>11499</v>
      </c>
      <c r="BXT6" s="78">
        <f t="shared" si="451"/>
        <v>186806.62999999998</v>
      </c>
      <c r="BXU6" s="50"/>
      <c r="BXV6" s="50"/>
      <c r="BXW6" s="50"/>
      <c r="BXX6" s="50"/>
      <c r="BXY6" s="50"/>
      <c r="BXZ6" s="50">
        <v>76.400000000000006</v>
      </c>
      <c r="BYA6" s="50">
        <v>76.400000000000006</v>
      </c>
      <c r="BYB6" s="78">
        <f t="shared" si="452"/>
        <v>186883.02999999997</v>
      </c>
      <c r="BYC6" s="50"/>
      <c r="BYD6" s="50"/>
      <c r="BYE6" s="50"/>
      <c r="BYF6" s="50"/>
      <c r="BYG6" s="50"/>
      <c r="BYH6" s="50">
        <v>2302.69</v>
      </c>
      <c r="BYI6" s="50">
        <v>2302.69</v>
      </c>
      <c r="BYJ6" s="78">
        <f t="shared" si="453"/>
        <v>189185.71999999997</v>
      </c>
      <c r="BYK6" s="50"/>
      <c r="BYL6" s="50"/>
      <c r="BYM6" s="50"/>
      <c r="BYN6" s="50"/>
      <c r="BYO6" s="50">
        <v>50000</v>
      </c>
      <c r="BYP6" s="50">
        <v>2392.1</v>
      </c>
      <c r="BYQ6" s="50">
        <v>52392.1</v>
      </c>
      <c r="BYR6" s="78">
        <f t="shared" si="454"/>
        <v>241577.81999999998</v>
      </c>
      <c r="BYS6" s="50"/>
      <c r="BYT6" s="50"/>
      <c r="BYU6" s="50"/>
      <c r="BYV6" s="50">
        <v>270810</v>
      </c>
      <c r="BYW6" s="50"/>
      <c r="BYX6" s="50">
        <f>+BYY6-BYV6</f>
        <v>8021.2999999999884</v>
      </c>
      <c r="BYY6" s="50">
        <v>278831.3</v>
      </c>
      <c r="BYZ6" s="78">
        <f t="shared" si="455"/>
        <v>520409.12</v>
      </c>
      <c r="BZA6" s="50"/>
      <c r="BZB6" s="50"/>
      <c r="BZC6" s="50"/>
      <c r="BZD6" s="50"/>
      <c r="BZE6" s="50"/>
      <c r="BZF6" s="50">
        <v>5048.3999999999996</v>
      </c>
      <c r="BZG6" s="50">
        <v>5048.3999999999996</v>
      </c>
      <c r="BZH6" s="78">
        <f t="shared" si="456"/>
        <v>525457.52</v>
      </c>
      <c r="BZI6" s="50"/>
      <c r="BZJ6" s="50"/>
      <c r="BZK6" s="50"/>
      <c r="BZL6" s="50"/>
      <c r="BZM6" s="50"/>
      <c r="BZN6" s="50">
        <v>1052.3399999999999</v>
      </c>
      <c r="BZO6" s="50">
        <v>1052.3400000000001</v>
      </c>
      <c r="BZP6" s="78">
        <f t="shared" si="457"/>
        <v>526509.86</v>
      </c>
      <c r="BZQ6" s="50"/>
      <c r="BZR6" s="50"/>
      <c r="BZS6" s="50"/>
      <c r="BZT6" s="50"/>
      <c r="BZU6" s="50"/>
      <c r="BZV6" s="50">
        <v>2707.3</v>
      </c>
      <c r="BZW6" s="50">
        <v>2707.3</v>
      </c>
      <c r="BZX6" s="78">
        <f t="shared" si="458"/>
        <v>529217.16</v>
      </c>
      <c r="BZY6" s="50"/>
      <c r="BZZ6" s="50"/>
      <c r="CAA6" s="50"/>
      <c r="CAB6" s="50"/>
      <c r="CAC6" s="50"/>
      <c r="CAD6" s="50"/>
      <c r="CAE6" s="50">
        <v>0</v>
      </c>
      <c r="CAF6" s="78">
        <f t="shared" si="459"/>
        <v>529217.16</v>
      </c>
      <c r="CAG6" s="50"/>
      <c r="CAH6" s="50"/>
      <c r="CAI6" s="50"/>
      <c r="CAJ6" s="50"/>
      <c r="CAK6" s="50">
        <v>250000</v>
      </c>
      <c r="CAL6" s="50">
        <f>+CAM6-CAK6</f>
        <v>2290.5999999999767</v>
      </c>
      <c r="CAM6" s="50">
        <v>252290.59999999998</v>
      </c>
      <c r="CAN6" s="78">
        <f t="shared" si="460"/>
        <v>781507.76</v>
      </c>
      <c r="CAO6" s="50"/>
      <c r="CAP6" s="50"/>
      <c r="CAQ6" s="50"/>
      <c r="CAR6" s="50"/>
      <c r="CAS6" s="50"/>
      <c r="CAT6" s="50">
        <v>36829.089999999997</v>
      </c>
      <c r="CAU6" s="50">
        <v>36829.089999999997</v>
      </c>
      <c r="CAV6" s="78">
        <f t="shared" si="461"/>
        <v>818336.85</v>
      </c>
      <c r="CAW6" s="50"/>
      <c r="CAX6" s="50"/>
      <c r="CAY6" s="50"/>
      <c r="CAZ6" s="50"/>
      <c r="CBA6" s="50">
        <v>133000</v>
      </c>
      <c r="CBB6" s="50">
        <f>+CBC6-CBA6</f>
        <v>625.60000000000582</v>
      </c>
      <c r="CBC6" s="50">
        <v>133625.60000000001</v>
      </c>
      <c r="CBD6" s="78">
        <f t="shared" si="462"/>
        <v>951962.45</v>
      </c>
      <c r="CBE6" s="50"/>
      <c r="CBF6" s="50"/>
      <c r="CBG6" s="50"/>
      <c r="CBH6" s="50"/>
      <c r="CBI6" s="50"/>
      <c r="CBJ6" s="50">
        <v>471.5</v>
      </c>
      <c r="CBK6" s="50">
        <v>471.5</v>
      </c>
      <c r="CBL6" s="78">
        <f t="shared" si="463"/>
        <v>952433.95</v>
      </c>
      <c r="CBM6" s="50"/>
      <c r="CBN6" s="50"/>
      <c r="CBO6" s="50"/>
      <c r="CBP6" s="50"/>
      <c r="CBQ6" s="50"/>
      <c r="CBR6" s="50">
        <v>7917.32</v>
      </c>
      <c r="CBS6" s="50">
        <v>7917.32</v>
      </c>
      <c r="CBT6" s="78">
        <f t="shared" si="464"/>
        <v>960351.2699999999</v>
      </c>
      <c r="CBU6" s="50"/>
      <c r="CBV6" s="50"/>
      <c r="CBW6" s="50"/>
      <c r="CBX6" s="50"/>
      <c r="CBY6" s="50"/>
      <c r="CBZ6" s="50">
        <v>16902.41</v>
      </c>
      <c r="CCA6" s="50">
        <v>16902.41</v>
      </c>
      <c r="CCB6" s="78">
        <f t="shared" si="465"/>
        <v>977253.67999999993</v>
      </c>
      <c r="CCC6" s="50"/>
      <c r="CCD6" s="50"/>
      <c r="CCE6" s="50"/>
      <c r="CCF6" s="50">
        <v>9618.61</v>
      </c>
      <c r="CCG6" s="50"/>
      <c r="CCH6" s="50"/>
      <c r="CCI6" s="50">
        <f t="shared" si="466"/>
        <v>9618.61</v>
      </c>
      <c r="CCJ6" s="78">
        <f t="shared" si="467"/>
        <v>986872.28999999992</v>
      </c>
      <c r="CCK6" s="50"/>
      <c r="CCL6" s="50"/>
      <c r="CCM6" s="50"/>
      <c r="CCN6" s="50"/>
      <c r="CCO6" s="50"/>
      <c r="CCP6" s="50"/>
      <c r="CCQ6" s="50">
        <f t="shared" si="468"/>
        <v>0</v>
      </c>
      <c r="CCR6" s="78">
        <f t="shared" si="469"/>
        <v>0</v>
      </c>
      <c r="CCS6" s="50"/>
      <c r="CCT6" s="50"/>
      <c r="CCU6" s="50"/>
      <c r="CCV6" s="50">
        <v>673.47</v>
      </c>
      <c r="CCW6" s="50"/>
      <c r="CCX6" s="50"/>
      <c r="CCY6" s="50">
        <f t="shared" si="470"/>
        <v>673.47</v>
      </c>
      <c r="CCZ6" s="78">
        <f t="shared" si="471"/>
        <v>673.47</v>
      </c>
      <c r="CDA6" s="50"/>
      <c r="CDB6" s="50"/>
      <c r="CDC6" s="50"/>
      <c r="CDD6" s="50"/>
      <c r="CDE6" s="50"/>
      <c r="CDF6" s="50"/>
      <c r="CDG6" s="50">
        <f t="shared" si="472"/>
        <v>0</v>
      </c>
      <c r="CDH6" s="78">
        <f t="shared" si="473"/>
        <v>673.47</v>
      </c>
      <c r="CDI6" s="50"/>
      <c r="CDJ6" s="50"/>
      <c r="CDK6" s="50"/>
      <c r="CDL6" s="50">
        <v>5293.6</v>
      </c>
      <c r="CDM6" s="50"/>
      <c r="CDN6" s="50"/>
      <c r="CDO6" s="50">
        <f t="shared" si="474"/>
        <v>5293.6</v>
      </c>
      <c r="CDP6" s="78">
        <f t="shared" si="475"/>
        <v>5967.0700000000006</v>
      </c>
      <c r="CDQ6" s="50"/>
      <c r="CDR6" s="50"/>
      <c r="CDS6" s="50"/>
      <c r="CDT6" s="50"/>
      <c r="CDU6" s="50">
        <v>150000</v>
      </c>
      <c r="CDV6" s="50">
        <v>4.53</v>
      </c>
      <c r="CDW6" s="50">
        <f t="shared" si="476"/>
        <v>150004.53</v>
      </c>
      <c r="CDX6" s="78">
        <f t="shared" si="477"/>
        <v>155971.6</v>
      </c>
      <c r="CDY6" s="50"/>
      <c r="CDZ6" s="50"/>
      <c r="CEA6" s="50"/>
      <c r="CEB6" s="50"/>
      <c r="CEC6" s="50">
        <v>150000</v>
      </c>
      <c r="CED6" s="50"/>
      <c r="CEE6" s="50">
        <v>150000</v>
      </c>
      <c r="CEF6" s="78">
        <f t="shared" si="478"/>
        <v>305971.59999999998</v>
      </c>
      <c r="CEG6" s="50"/>
      <c r="CEH6" s="50"/>
      <c r="CEI6" s="50"/>
      <c r="CEJ6" s="50"/>
      <c r="CEK6" s="50"/>
      <c r="CEL6" s="50">
        <v>104886.25</v>
      </c>
      <c r="CEM6" s="50">
        <v>104886.25</v>
      </c>
      <c r="CEN6" s="78">
        <f t="shared" si="479"/>
        <v>410857.85</v>
      </c>
      <c r="CEO6" s="50"/>
      <c r="CEP6" s="50"/>
      <c r="CEQ6" s="50"/>
      <c r="CER6" s="50"/>
      <c r="CES6" s="50"/>
      <c r="CET6" s="50">
        <v>3575.5</v>
      </c>
      <c r="CEU6" s="50">
        <v>3575.4999999999995</v>
      </c>
      <c r="CEV6" s="78">
        <f t="shared" si="480"/>
        <v>414433.35</v>
      </c>
      <c r="CEW6" s="50"/>
      <c r="CEX6" s="50"/>
      <c r="CEY6" s="50"/>
      <c r="CEZ6" s="50"/>
      <c r="CFA6" s="50"/>
      <c r="CFB6" s="50"/>
      <c r="CFC6" s="50">
        <v>0</v>
      </c>
      <c r="CFD6" s="78">
        <f t="shared" si="481"/>
        <v>414433.35</v>
      </c>
      <c r="CFE6" s="50"/>
      <c r="CFF6" s="50"/>
      <c r="CFG6" s="50"/>
      <c r="CFH6" s="50"/>
      <c r="CFI6" s="50"/>
      <c r="CFJ6" s="50">
        <v>425.67</v>
      </c>
      <c r="CFK6" s="50">
        <v>425.66999999999996</v>
      </c>
      <c r="CFL6" s="78">
        <f t="shared" si="482"/>
        <v>414859.01999999996</v>
      </c>
      <c r="CFM6" s="50"/>
      <c r="CFN6" s="50"/>
      <c r="CFO6" s="50"/>
      <c r="CFP6" s="50"/>
      <c r="CFQ6" s="50"/>
      <c r="CFR6" s="50">
        <v>2346</v>
      </c>
      <c r="CFS6" s="50">
        <v>2346</v>
      </c>
      <c r="CFT6" s="78">
        <f t="shared" si="483"/>
        <v>417205.01999999996</v>
      </c>
      <c r="CFU6" s="50"/>
      <c r="CFV6" s="50"/>
      <c r="CFW6" s="50"/>
      <c r="CFX6" s="50"/>
      <c r="CFY6" s="50"/>
      <c r="CFZ6" s="50">
        <v>45370.7</v>
      </c>
      <c r="CGA6" s="50">
        <v>45370.7</v>
      </c>
      <c r="CGB6" s="78">
        <f t="shared" si="484"/>
        <v>462575.72</v>
      </c>
      <c r="CGC6" s="50"/>
      <c r="CGD6" s="50"/>
      <c r="CGE6" s="50"/>
      <c r="CGF6" s="50"/>
      <c r="CGG6" s="50"/>
      <c r="CGH6" s="50">
        <v>763.4</v>
      </c>
      <c r="CGI6" s="50">
        <v>763.4</v>
      </c>
      <c r="CGJ6" s="78">
        <f t="shared" si="485"/>
        <v>463339.12</v>
      </c>
      <c r="CGK6" s="50"/>
      <c r="CGL6" s="50"/>
      <c r="CGM6" s="50"/>
      <c r="CGN6" s="50"/>
      <c r="CGO6" s="50"/>
      <c r="CGP6" s="50">
        <v>919.9</v>
      </c>
      <c r="CGQ6" s="50">
        <v>919.90000000000009</v>
      </c>
      <c r="CGR6" s="78">
        <f t="shared" si="486"/>
        <v>464259.02</v>
      </c>
      <c r="CGS6" s="50"/>
      <c r="CGT6" s="50"/>
      <c r="CGU6" s="50"/>
      <c r="CGV6" s="50"/>
      <c r="CGW6" s="50">
        <v>580000</v>
      </c>
      <c r="CGX6" s="50"/>
      <c r="CGY6" s="50">
        <v>580000</v>
      </c>
      <c r="CGZ6" s="78">
        <f t="shared" si="487"/>
        <v>1044259.02</v>
      </c>
      <c r="CHA6" s="50"/>
      <c r="CHB6" s="50"/>
      <c r="CHC6" s="50"/>
      <c r="CHD6" s="50"/>
      <c r="CHE6" s="50"/>
      <c r="CHF6" s="50">
        <v>24874.29</v>
      </c>
      <c r="CHG6" s="50">
        <v>24874.290000000005</v>
      </c>
      <c r="CHH6" s="78">
        <f t="shared" si="488"/>
        <v>1069133.31</v>
      </c>
      <c r="CHI6" s="50"/>
      <c r="CHJ6" s="50"/>
      <c r="CHK6" s="50"/>
      <c r="CHL6" s="50"/>
      <c r="CHM6" s="50"/>
      <c r="CHN6" s="50">
        <v>3766</v>
      </c>
      <c r="CHO6" s="50">
        <v>3766</v>
      </c>
      <c r="CHP6" s="78">
        <f t="shared" si="489"/>
        <v>1072899.31</v>
      </c>
      <c r="CHQ6" s="50"/>
      <c r="CHR6" s="50"/>
      <c r="CHS6" s="50"/>
      <c r="CHT6" s="50"/>
      <c r="CHU6" s="50"/>
      <c r="CHV6" s="50">
        <v>1614</v>
      </c>
      <c r="CHW6" s="50">
        <v>1614</v>
      </c>
      <c r="CHX6" s="78">
        <f t="shared" si="490"/>
        <v>1074513.31</v>
      </c>
      <c r="CHY6" s="50"/>
      <c r="CHZ6" s="50"/>
      <c r="CIA6" s="50"/>
      <c r="CIB6" s="50"/>
      <c r="CIC6" s="50"/>
      <c r="CID6" s="50">
        <v>2644.4</v>
      </c>
      <c r="CIE6" s="50">
        <v>2644.4</v>
      </c>
      <c r="CIF6" s="78">
        <f t="shared" si="491"/>
        <v>1077157.71</v>
      </c>
      <c r="CIG6" s="50"/>
      <c r="CIH6" s="50"/>
      <c r="CII6" s="50"/>
      <c r="CIJ6" s="50"/>
      <c r="CIK6" s="50"/>
      <c r="CIL6" s="50">
        <v>2495.5100000000002</v>
      </c>
      <c r="CIM6" s="50">
        <v>2495.5099999999998</v>
      </c>
      <c r="CIN6" s="78">
        <f t="shared" si="492"/>
        <v>1079653.22</v>
      </c>
      <c r="CIO6" s="50"/>
      <c r="CIP6" s="50"/>
      <c r="CIQ6" s="50"/>
      <c r="CIR6" s="50">
        <v>3843.31</v>
      </c>
      <c r="CIS6" s="50">
        <v>150000</v>
      </c>
      <c r="CIT6" s="50"/>
      <c r="CIU6" s="50">
        <f t="shared" si="493"/>
        <v>153843.31</v>
      </c>
      <c r="CIV6" s="78">
        <f t="shared" si="494"/>
        <v>1233496.53</v>
      </c>
      <c r="CIW6" s="50"/>
      <c r="CIX6" s="50"/>
      <c r="CIY6" s="50"/>
      <c r="CIZ6" s="50">
        <v>29118.300000000007</v>
      </c>
      <c r="CJA6" s="50"/>
      <c r="CJB6" s="50"/>
      <c r="CJC6" s="50">
        <f t="shared" si="495"/>
        <v>29118.300000000007</v>
      </c>
      <c r="CJD6" s="78">
        <f t="shared" si="496"/>
        <v>29118.300000000007</v>
      </c>
      <c r="CJE6" s="50"/>
      <c r="CJF6" s="50"/>
      <c r="CJG6" s="50"/>
      <c r="CJH6" s="50"/>
      <c r="CJI6" s="50"/>
      <c r="CJJ6" s="50"/>
      <c r="CJK6" s="50">
        <f t="shared" si="497"/>
        <v>0</v>
      </c>
      <c r="CJL6" s="78">
        <f t="shared" si="498"/>
        <v>29118.300000000007</v>
      </c>
      <c r="CJM6" s="50"/>
      <c r="CJN6" s="50"/>
      <c r="CJO6" s="50"/>
      <c r="CJP6" s="50">
        <v>2134.5</v>
      </c>
      <c r="CJQ6" s="50"/>
      <c r="CJR6" s="50"/>
      <c r="CJS6" s="50">
        <f t="shared" si="499"/>
        <v>2134.5</v>
      </c>
      <c r="CJT6" s="78">
        <f t="shared" si="500"/>
        <v>31252.800000000007</v>
      </c>
      <c r="CJU6" s="50"/>
      <c r="CJV6" s="50"/>
      <c r="CJW6" s="50"/>
      <c r="CJX6" s="50"/>
      <c r="CJY6" s="50"/>
      <c r="CJZ6" s="50"/>
      <c r="CKA6" s="50">
        <f t="shared" si="501"/>
        <v>0</v>
      </c>
      <c r="CKB6" s="78">
        <f t="shared" si="502"/>
        <v>31252.800000000007</v>
      </c>
      <c r="CKC6" s="50"/>
      <c r="CKD6" s="50"/>
      <c r="CKE6" s="50"/>
      <c r="CKF6" s="50"/>
      <c r="CKG6" s="50">
        <v>110000</v>
      </c>
      <c r="CKH6" s="50">
        <f>+CKI6-CKG6</f>
        <v>22207.670000000013</v>
      </c>
      <c r="CKI6" s="50">
        <v>132207.67000000001</v>
      </c>
      <c r="CKJ6" s="78">
        <f t="shared" si="503"/>
        <v>163460.47000000003</v>
      </c>
      <c r="CKK6" s="50"/>
      <c r="CKL6" s="50"/>
      <c r="CKM6" s="50"/>
      <c r="CKN6" s="50"/>
      <c r="CKO6" s="50"/>
      <c r="CKP6" s="50">
        <v>14308.72</v>
      </c>
      <c r="CKQ6" s="50">
        <v>14308.72</v>
      </c>
      <c r="CKR6" s="78">
        <f t="shared" si="504"/>
        <v>177769.19000000003</v>
      </c>
      <c r="CKS6" s="50"/>
      <c r="CKT6" s="50"/>
      <c r="CKU6" s="50"/>
      <c r="CKV6" s="50"/>
      <c r="CKW6" s="50"/>
      <c r="CKX6" s="50">
        <v>4930.5</v>
      </c>
      <c r="CKY6" s="50">
        <v>4930.5</v>
      </c>
      <c r="CKZ6" s="78">
        <f t="shared" si="505"/>
        <v>182699.69000000003</v>
      </c>
      <c r="CLA6" s="50"/>
      <c r="CLB6" s="50"/>
      <c r="CLC6" s="50"/>
      <c r="CLD6" s="50"/>
      <c r="CLE6" s="50"/>
      <c r="CLF6" s="50"/>
      <c r="CLG6" s="50">
        <v>0</v>
      </c>
      <c r="CLH6" s="78">
        <f t="shared" si="506"/>
        <v>182699.69000000003</v>
      </c>
      <c r="CLI6" s="50"/>
      <c r="CLJ6" s="50"/>
      <c r="CLK6" s="50"/>
      <c r="CLL6" s="50"/>
      <c r="CLM6" s="50"/>
      <c r="CLN6" s="50"/>
      <c r="CLO6" s="50">
        <v>0</v>
      </c>
      <c r="CLP6" s="78">
        <f t="shared" si="507"/>
        <v>182699.69000000003</v>
      </c>
    </row>
    <row r="7" spans="1:2356" ht="13.5" customHeight="1" x14ac:dyDescent="0.2">
      <c r="A7" s="52"/>
      <c r="B7" s="47" t="s">
        <v>34</v>
      </c>
      <c r="C7" s="48"/>
      <c r="D7" s="48"/>
      <c r="E7" s="48"/>
      <c r="F7" s="48"/>
      <c r="G7" s="48"/>
      <c r="H7" s="48"/>
      <c r="I7" s="75"/>
      <c r="J7" s="48"/>
      <c r="K7" s="49"/>
      <c r="L7" s="49"/>
      <c r="M7" s="49"/>
      <c r="N7" s="48"/>
      <c r="O7" s="50"/>
      <c r="P7" s="50"/>
      <c r="Q7" s="49"/>
      <c r="R7" s="49"/>
      <c r="S7" s="48"/>
      <c r="T7" s="50"/>
      <c r="U7" s="78"/>
      <c r="V7" s="50"/>
      <c r="W7" s="50"/>
      <c r="X7" s="49"/>
      <c r="Y7" s="49"/>
      <c r="Z7" s="48"/>
      <c r="AA7" s="50"/>
      <c r="AB7" s="78"/>
      <c r="AC7" s="50"/>
      <c r="AD7" s="50"/>
      <c r="AE7" s="49"/>
      <c r="AF7" s="49"/>
      <c r="AG7" s="48"/>
      <c r="AH7" s="50"/>
      <c r="AI7" s="78"/>
      <c r="AJ7" s="50"/>
      <c r="AK7" s="50"/>
      <c r="AL7" s="49"/>
      <c r="AM7" s="49"/>
      <c r="AN7" s="48"/>
      <c r="AO7" s="50"/>
      <c r="AP7" s="78"/>
      <c r="AQ7" s="50"/>
      <c r="AR7" s="50"/>
      <c r="AS7" s="49"/>
      <c r="AT7" s="49"/>
      <c r="AU7" s="48"/>
      <c r="AV7" s="50"/>
      <c r="AW7" s="78"/>
      <c r="AX7" s="50"/>
      <c r="AY7" s="50"/>
      <c r="AZ7" s="49"/>
      <c r="BA7" s="49"/>
      <c r="BB7" s="48"/>
      <c r="BC7" s="50"/>
      <c r="BD7" s="78"/>
      <c r="BE7" s="50"/>
      <c r="BF7" s="50"/>
      <c r="BG7" s="49"/>
      <c r="BH7" s="49"/>
      <c r="BI7" s="48"/>
      <c r="BJ7" s="50"/>
      <c r="BK7" s="78"/>
      <c r="BL7" s="50"/>
      <c r="BM7" s="50"/>
      <c r="BN7" s="49"/>
      <c r="BO7" s="49"/>
      <c r="BP7" s="48"/>
      <c r="BQ7" s="50"/>
      <c r="BR7" s="78"/>
      <c r="BS7" s="50"/>
      <c r="BT7" s="50"/>
      <c r="BU7" s="49"/>
      <c r="BV7" s="49"/>
      <c r="BW7" s="48"/>
      <c r="BX7" s="50"/>
      <c r="BY7" s="78"/>
      <c r="BZ7" s="50"/>
      <c r="CA7" s="50"/>
      <c r="CB7" s="49"/>
      <c r="CC7" s="49"/>
      <c r="CD7" s="48"/>
      <c r="CE7" s="50"/>
      <c r="CF7" s="78"/>
      <c r="CG7" s="50"/>
      <c r="CH7" s="50"/>
      <c r="CI7" s="49"/>
      <c r="CJ7" s="49"/>
      <c r="CK7" s="48"/>
      <c r="CL7" s="50"/>
      <c r="CM7" s="78"/>
      <c r="CN7" s="50"/>
      <c r="CO7" s="50"/>
      <c r="CP7" s="49"/>
      <c r="CQ7" s="49"/>
      <c r="CR7" s="48"/>
      <c r="CS7" s="50"/>
      <c r="CT7" s="78"/>
      <c r="CU7" s="50"/>
      <c r="CV7" s="50"/>
      <c r="CW7" s="49"/>
      <c r="CX7" s="49"/>
      <c r="CY7" s="48"/>
      <c r="CZ7" s="50"/>
      <c r="DA7" s="78"/>
      <c r="DB7" s="50"/>
      <c r="DC7" s="50"/>
      <c r="DD7" s="49"/>
      <c r="DE7" s="49"/>
      <c r="DF7" s="48"/>
      <c r="DG7" s="50"/>
      <c r="DH7" s="78"/>
      <c r="DI7" s="50"/>
      <c r="DJ7" s="50"/>
      <c r="DK7" s="50"/>
      <c r="DL7" s="49"/>
      <c r="DM7" s="48"/>
      <c r="DN7" s="50"/>
      <c r="DO7" s="78"/>
      <c r="DP7" s="50"/>
      <c r="DQ7" s="50"/>
      <c r="DR7" s="50"/>
      <c r="DS7" s="49"/>
      <c r="DT7" s="48"/>
      <c r="DU7" s="50"/>
      <c r="DV7" s="78"/>
      <c r="DW7" s="50"/>
      <c r="DX7" s="50"/>
      <c r="DY7" s="50"/>
      <c r="DZ7" s="49"/>
      <c r="EA7" s="48"/>
      <c r="EB7" s="50"/>
      <c r="EC7" s="78"/>
      <c r="ED7" s="50"/>
      <c r="EE7" s="50"/>
      <c r="EF7" s="28"/>
      <c r="EG7" s="49"/>
      <c r="EH7" s="48"/>
      <c r="EI7" s="50"/>
      <c r="EJ7" s="78"/>
      <c r="EK7" s="50"/>
      <c r="EL7" s="50"/>
      <c r="EM7" s="50"/>
      <c r="EN7" s="49"/>
      <c r="EO7" s="48"/>
      <c r="EP7" s="50"/>
      <c r="EQ7" s="78"/>
      <c r="ER7" s="50"/>
      <c r="ES7" s="50"/>
      <c r="ET7" s="50"/>
      <c r="EU7" s="50"/>
      <c r="EV7" s="50"/>
      <c r="EW7" s="50"/>
      <c r="EX7" s="78"/>
      <c r="EY7" s="50"/>
      <c r="EZ7" s="50"/>
      <c r="FA7" s="50"/>
      <c r="FB7" s="50"/>
      <c r="FC7" s="50"/>
      <c r="FD7" s="50"/>
      <c r="FE7" s="78"/>
      <c r="FF7" s="50"/>
      <c r="FG7" s="50"/>
      <c r="FH7" s="50"/>
      <c r="FI7" s="50"/>
      <c r="FJ7" s="50"/>
      <c r="FK7" s="50"/>
      <c r="FL7" s="78"/>
      <c r="FM7" s="50"/>
      <c r="FN7" s="50"/>
      <c r="FO7" s="50"/>
      <c r="FP7" s="50"/>
      <c r="FQ7" s="50"/>
      <c r="FR7" s="50"/>
      <c r="FS7" s="50"/>
      <c r="FT7" s="50"/>
      <c r="FU7" s="78"/>
      <c r="FV7" s="50"/>
      <c r="FW7" s="50"/>
      <c r="FX7" s="50"/>
      <c r="FY7" s="50"/>
      <c r="FZ7" s="50"/>
      <c r="GA7" s="50"/>
      <c r="GB7" s="50"/>
      <c r="GC7" s="78"/>
      <c r="GD7" s="50"/>
      <c r="GE7" s="50"/>
      <c r="GF7" s="50"/>
      <c r="GG7" s="50"/>
      <c r="GH7" s="50"/>
      <c r="GI7" s="50"/>
      <c r="GJ7" s="50"/>
      <c r="GK7" s="78"/>
      <c r="GL7" s="50"/>
      <c r="GM7" s="50"/>
      <c r="GN7" s="50"/>
      <c r="GO7" s="50"/>
      <c r="GP7" s="50"/>
      <c r="GQ7" s="50"/>
      <c r="GR7" s="50"/>
      <c r="GS7" s="78"/>
      <c r="GT7" s="50"/>
      <c r="GU7" s="50"/>
      <c r="GV7" s="50"/>
      <c r="GW7" s="50"/>
      <c r="GX7" s="50"/>
      <c r="GY7" s="50"/>
      <c r="GZ7" s="50"/>
      <c r="HA7" s="78"/>
      <c r="HB7" s="50"/>
      <c r="HC7" s="50"/>
      <c r="HD7" s="50"/>
      <c r="HE7" s="50"/>
      <c r="HF7" s="50"/>
      <c r="HG7" s="50"/>
      <c r="HH7" s="50"/>
      <c r="HI7" s="78"/>
      <c r="HJ7" s="50"/>
      <c r="HK7" s="50"/>
      <c r="HL7" s="50"/>
      <c r="HM7" s="50"/>
      <c r="HN7" s="50"/>
      <c r="HO7" s="50"/>
      <c r="HP7" s="50"/>
      <c r="HQ7" s="78"/>
      <c r="HR7" s="50"/>
      <c r="HS7" s="50"/>
      <c r="HT7" s="50"/>
      <c r="HU7" s="50"/>
      <c r="HV7" s="50"/>
      <c r="HW7" s="50"/>
      <c r="HX7" s="50"/>
      <c r="HY7" s="78"/>
      <c r="HZ7" s="50"/>
      <c r="IA7" s="50"/>
      <c r="IB7" s="50"/>
      <c r="IC7" s="50"/>
      <c r="ID7" s="50"/>
      <c r="IE7" s="50"/>
      <c r="IF7" s="50"/>
      <c r="IG7" s="78"/>
      <c r="IH7" s="50"/>
      <c r="II7" s="50"/>
      <c r="IJ7" s="50"/>
      <c r="IK7" s="50"/>
      <c r="IL7" s="50"/>
      <c r="IM7" s="50"/>
      <c r="IN7" s="50"/>
      <c r="IO7" s="78"/>
      <c r="IP7" s="50"/>
      <c r="IQ7" s="50"/>
      <c r="IR7" s="50"/>
      <c r="IS7" s="50"/>
      <c r="IT7" s="50"/>
      <c r="IU7" s="50"/>
      <c r="IV7" s="50"/>
      <c r="IW7" s="78"/>
      <c r="IX7" s="50"/>
      <c r="IY7" s="50"/>
      <c r="IZ7" s="50"/>
      <c r="JA7" s="50"/>
      <c r="JB7" s="50"/>
      <c r="JC7" s="50"/>
      <c r="JD7" s="50"/>
      <c r="JE7" s="78"/>
      <c r="JF7" s="50"/>
      <c r="JG7" s="50"/>
      <c r="JH7" s="50"/>
      <c r="JI7" s="50"/>
      <c r="JJ7" s="50"/>
      <c r="JK7" s="50"/>
      <c r="JL7" s="50"/>
      <c r="JM7" s="78"/>
      <c r="JN7" s="50"/>
      <c r="JO7" s="50"/>
      <c r="JP7" s="50"/>
      <c r="JQ7" s="50"/>
      <c r="JR7" s="50"/>
      <c r="JS7" s="50"/>
      <c r="JT7" s="50"/>
      <c r="JU7" s="78"/>
      <c r="JV7" s="50"/>
      <c r="JW7" s="50"/>
      <c r="JX7" s="50"/>
      <c r="JY7" s="50"/>
      <c r="JZ7" s="50"/>
      <c r="KA7" s="50"/>
      <c r="KB7" s="50"/>
      <c r="KC7" s="78"/>
      <c r="KD7" s="50"/>
      <c r="KE7" s="50"/>
      <c r="KF7" s="50"/>
      <c r="KG7" s="50"/>
      <c r="KH7" s="50"/>
      <c r="KI7" s="50"/>
      <c r="KJ7" s="50"/>
      <c r="KK7" s="78"/>
      <c r="KL7" s="50"/>
      <c r="KM7" s="50"/>
      <c r="KN7" s="50"/>
      <c r="KO7" s="50"/>
      <c r="KP7" s="50"/>
      <c r="KQ7" s="50"/>
      <c r="KR7" s="50"/>
      <c r="KS7" s="78"/>
      <c r="KT7" s="50"/>
      <c r="KU7" s="50"/>
      <c r="KV7" s="50"/>
      <c r="KW7" s="50"/>
      <c r="KX7" s="50"/>
      <c r="KY7" s="50"/>
      <c r="KZ7" s="50"/>
      <c r="LA7" s="78"/>
      <c r="LB7" s="50"/>
      <c r="LC7" s="50"/>
      <c r="LD7" s="50"/>
      <c r="LE7" s="50"/>
      <c r="LF7" s="50"/>
      <c r="LG7" s="50"/>
      <c r="LH7" s="50"/>
      <c r="LI7" s="78"/>
      <c r="LJ7" s="50"/>
      <c r="LK7" s="50"/>
      <c r="LL7" s="50"/>
      <c r="LM7" s="50"/>
      <c r="LN7" s="50"/>
      <c r="LO7" s="50"/>
      <c r="LP7" s="50"/>
      <c r="LQ7" s="78"/>
      <c r="LR7" s="50"/>
      <c r="LS7" s="50"/>
      <c r="LT7" s="50"/>
      <c r="LU7" s="50"/>
      <c r="LV7" s="50"/>
      <c r="LW7" s="50"/>
      <c r="LX7" s="50"/>
      <c r="LY7" s="78"/>
      <c r="LZ7" s="50"/>
      <c r="MA7" s="50"/>
      <c r="MB7" s="50"/>
      <c r="MC7" s="50"/>
      <c r="MD7" s="50"/>
      <c r="ME7" s="50"/>
      <c r="MF7" s="50"/>
      <c r="MG7" s="78"/>
      <c r="MH7" s="50"/>
      <c r="MI7" s="50"/>
      <c r="MJ7" s="50"/>
      <c r="MK7" s="50"/>
      <c r="ML7" s="50"/>
      <c r="MM7" s="50"/>
      <c r="MN7" s="50"/>
      <c r="MO7" s="78"/>
      <c r="MP7" s="50"/>
      <c r="MQ7" s="50"/>
      <c r="MR7" s="50"/>
      <c r="MS7" s="50"/>
      <c r="MT7" s="50"/>
      <c r="MU7" s="50"/>
      <c r="MV7" s="50"/>
      <c r="MW7" s="78"/>
      <c r="MX7" s="50"/>
      <c r="MY7" s="50"/>
      <c r="MZ7" s="50"/>
      <c r="NA7" s="50"/>
      <c r="NB7" s="50"/>
      <c r="NC7" s="50"/>
      <c r="ND7" s="50"/>
      <c r="NE7" s="78"/>
      <c r="NF7" s="50"/>
      <c r="NG7" s="50"/>
      <c r="NH7" s="50"/>
      <c r="NI7" s="50"/>
      <c r="NJ7" s="50"/>
      <c r="NK7" s="50"/>
      <c r="NL7" s="50"/>
      <c r="NM7" s="78"/>
      <c r="NN7" s="50"/>
      <c r="NO7" s="50"/>
      <c r="NP7" s="50"/>
      <c r="NQ7" s="50"/>
      <c r="NR7" s="50"/>
      <c r="NS7" s="50"/>
      <c r="NT7" s="50"/>
      <c r="NU7" s="78"/>
      <c r="NV7" s="50"/>
      <c r="NW7" s="50"/>
      <c r="NX7" s="50"/>
      <c r="NY7" s="50"/>
      <c r="NZ7" s="50"/>
      <c r="OA7" s="50"/>
      <c r="OB7" s="50"/>
      <c r="OC7" s="78"/>
      <c r="OD7" s="50"/>
      <c r="OE7" s="50"/>
      <c r="OF7" s="50"/>
      <c r="OG7" s="50"/>
      <c r="OH7" s="50"/>
      <c r="OI7" s="50"/>
      <c r="OJ7" s="50"/>
      <c r="OK7" s="78"/>
      <c r="OL7" s="50"/>
      <c r="OM7" s="50"/>
      <c r="ON7" s="50"/>
      <c r="OO7" s="50"/>
      <c r="OP7" s="50"/>
      <c r="OQ7" s="50"/>
      <c r="OR7" s="50"/>
      <c r="OS7" s="78"/>
      <c r="OT7" s="50"/>
      <c r="OU7" s="50"/>
      <c r="OV7" s="50"/>
      <c r="OW7" s="50"/>
      <c r="OX7" s="50"/>
      <c r="OY7" s="50"/>
      <c r="OZ7" s="50"/>
      <c r="PA7" s="78"/>
      <c r="PB7" s="50"/>
      <c r="PC7" s="50"/>
      <c r="PD7" s="50"/>
      <c r="PE7" s="50"/>
      <c r="PF7" s="50"/>
      <c r="PG7" s="50"/>
      <c r="PH7" s="50"/>
      <c r="PI7" s="78"/>
      <c r="PJ7" s="50"/>
      <c r="PK7" s="50"/>
      <c r="PL7" s="50"/>
      <c r="PM7" s="50"/>
      <c r="PN7" s="50"/>
      <c r="PO7" s="50"/>
      <c r="PP7" s="50"/>
      <c r="PQ7" s="78"/>
      <c r="PR7" s="50"/>
      <c r="PS7" s="50"/>
      <c r="PT7" s="50"/>
      <c r="PU7" s="50"/>
      <c r="PV7" s="50"/>
      <c r="PW7" s="50"/>
      <c r="PX7" s="50"/>
      <c r="PY7" s="78"/>
      <c r="PZ7" s="50"/>
      <c r="QA7" s="50"/>
      <c r="QB7" s="50"/>
      <c r="QC7" s="50"/>
      <c r="QD7" s="50"/>
      <c r="QE7" s="50"/>
      <c r="QF7" s="50"/>
      <c r="QG7" s="78"/>
      <c r="QH7" s="50"/>
      <c r="QI7" s="50"/>
      <c r="QJ7" s="50"/>
      <c r="QK7" s="50"/>
      <c r="QL7" s="50"/>
      <c r="QM7" s="50"/>
      <c r="QN7" s="50"/>
      <c r="QO7" s="78"/>
      <c r="QP7" s="50"/>
      <c r="QQ7" s="50"/>
      <c r="QR7" s="50"/>
      <c r="QS7" s="50"/>
      <c r="QT7" s="50"/>
      <c r="QU7" s="50"/>
      <c r="QV7" s="50"/>
      <c r="QW7" s="78"/>
      <c r="QX7" s="50"/>
      <c r="QY7" s="50"/>
      <c r="QZ7" s="50"/>
      <c r="RA7" s="50"/>
      <c r="RB7" s="50"/>
      <c r="RC7" s="50"/>
      <c r="RD7" s="50"/>
      <c r="RE7" s="78"/>
      <c r="RF7" s="50"/>
      <c r="RG7" s="50"/>
      <c r="RH7" s="50"/>
      <c r="RI7" s="50"/>
      <c r="RJ7" s="50"/>
      <c r="RK7" s="50"/>
      <c r="RL7" s="50"/>
      <c r="RM7" s="78"/>
      <c r="RN7" s="50"/>
      <c r="RO7" s="50"/>
      <c r="RP7" s="50"/>
      <c r="RQ7" s="50"/>
      <c r="RR7" s="50"/>
      <c r="RS7" s="50"/>
      <c r="RT7" s="50"/>
      <c r="RU7" s="78"/>
      <c r="RV7" s="50"/>
      <c r="RW7" s="50"/>
      <c r="RX7" s="50"/>
      <c r="RY7" s="50"/>
      <c r="RZ7" s="50"/>
      <c r="SA7" s="50"/>
      <c r="SB7" s="50"/>
      <c r="SC7" s="78"/>
      <c r="SD7" s="50"/>
      <c r="SE7" s="50"/>
      <c r="SF7" s="50"/>
      <c r="SG7" s="50"/>
      <c r="SH7" s="50"/>
      <c r="SI7" s="50"/>
      <c r="SJ7" s="50"/>
      <c r="SK7" s="78"/>
      <c r="SL7" s="50"/>
      <c r="SM7" s="50"/>
      <c r="SN7" s="50"/>
      <c r="SO7" s="50"/>
      <c r="SP7" s="50"/>
      <c r="SQ7" s="50"/>
      <c r="SR7" s="50"/>
      <c r="SS7" s="78"/>
      <c r="ST7" s="50"/>
      <c r="SU7" s="50"/>
      <c r="SV7" s="50"/>
      <c r="SW7" s="50"/>
      <c r="SX7" s="50"/>
      <c r="SY7" s="50"/>
      <c r="SZ7" s="50"/>
      <c r="TA7" s="78"/>
      <c r="TB7" s="50"/>
      <c r="TC7" s="50"/>
      <c r="TD7" s="50"/>
      <c r="TE7" s="50"/>
      <c r="TF7" s="50"/>
      <c r="TG7" s="50"/>
      <c r="TH7" s="50"/>
      <c r="TI7" s="78"/>
      <c r="TJ7" s="50"/>
      <c r="TK7" s="50"/>
      <c r="TL7" s="50"/>
      <c r="TM7" s="50"/>
      <c r="TN7" s="50"/>
      <c r="TO7" s="50"/>
      <c r="TP7" s="50"/>
      <c r="TQ7" s="78"/>
      <c r="TR7" s="50"/>
      <c r="TS7" s="50"/>
      <c r="TT7" s="50"/>
      <c r="TU7" s="50"/>
      <c r="TV7" s="50"/>
      <c r="TW7" s="50"/>
      <c r="TX7" s="50"/>
      <c r="TY7" s="78"/>
      <c r="TZ7" s="50"/>
      <c r="UA7" s="50"/>
      <c r="UB7" s="50"/>
      <c r="UC7" s="50"/>
      <c r="UD7" s="50"/>
      <c r="UE7" s="50"/>
      <c r="UF7" s="50"/>
      <c r="UG7" s="78"/>
      <c r="UH7" s="50"/>
      <c r="UI7" s="50"/>
      <c r="UJ7" s="50"/>
      <c r="UK7" s="50"/>
      <c r="UL7" s="50"/>
      <c r="UM7" s="50"/>
      <c r="UN7" s="50"/>
      <c r="UO7" s="78"/>
      <c r="UP7" s="50"/>
      <c r="UQ7" s="50"/>
      <c r="UR7" s="50"/>
      <c r="US7" s="50"/>
      <c r="UT7" s="50"/>
      <c r="UU7" s="50"/>
      <c r="UV7" s="50"/>
      <c r="UW7" s="78"/>
      <c r="UX7" s="50"/>
      <c r="UY7" s="50"/>
      <c r="UZ7" s="50"/>
      <c r="VA7" s="50"/>
      <c r="VB7" s="50"/>
      <c r="VC7" s="50"/>
      <c r="VD7" s="50"/>
      <c r="VE7" s="78"/>
      <c r="VF7" s="50"/>
      <c r="VG7" s="50"/>
      <c r="VH7" s="50"/>
      <c r="VI7" s="50"/>
      <c r="VJ7" s="50"/>
      <c r="VK7" s="50"/>
      <c r="VL7" s="83"/>
      <c r="VM7" s="78"/>
      <c r="VN7" s="50"/>
      <c r="VO7" s="50"/>
      <c r="VP7" s="50"/>
      <c r="VQ7" s="50"/>
      <c r="VR7" s="50"/>
      <c r="VS7" s="50"/>
      <c r="VT7" s="83"/>
      <c r="VU7" s="78"/>
      <c r="VV7" s="50"/>
      <c r="VW7" s="50"/>
      <c r="VX7" s="50"/>
      <c r="VY7" s="50"/>
      <c r="VZ7" s="50"/>
      <c r="WA7" s="50"/>
      <c r="WB7" s="83"/>
      <c r="WC7" s="78"/>
      <c r="WD7" s="50"/>
      <c r="WE7" s="50"/>
      <c r="WF7" s="50"/>
      <c r="WG7" s="50"/>
      <c r="WH7" s="50"/>
      <c r="WI7" s="50"/>
      <c r="WJ7" s="83"/>
      <c r="WK7" s="78"/>
      <c r="WL7" s="50"/>
      <c r="WM7" s="50"/>
      <c r="WN7" s="50"/>
      <c r="WO7" s="50"/>
      <c r="WP7" s="50"/>
      <c r="WQ7" s="50"/>
      <c r="WR7" s="83"/>
      <c r="WS7" s="78"/>
      <c r="WT7" s="50"/>
      <c r="WU7" s="50"/>
      <c r="WV7" s="50"/>
      <c r="WW7" s="50"/>
      <c r="WX7" s="50"/>
      <c r="WY7" s="50"/>
      <c r="WZ7" s="83"/>
      <c r="XA7" s="78"/>
      <c r="XB7" s="50"/>
      <c r="XC7" s="50"/>
      <c r="XD7" s="50"/>
      <c r="XE7" s="50"/>
      <c r="XF7" s="50"/>
      <c r="XG7" s="50"/>
      <c r="XH7" s="83"/>
      <c r="XI7" s="78"/>
      <c r="XJ7" s="50"/>
      <c r="XK7" s="50"/>
      <c r="XL7" s="50"/>
      <c r="XM7" s="50"/>
      <c r="XN7" s="50"/>
      <c r="XO7" s="50"/>
      <c r="XP7" s="83"/>
      <c r="XQ7" s="78"/>
      <c r="XR7" s="50"/>
      <c r="XS7" s="50"/>
      <c r="XT7" s="50"/>
      <c r="XU7" s="50"/>
      <c r="XV7" s="50"/>
      <c r="XW7" s="50"/>
      <c r="XX7" s="83"/>
      <c r="XY7" s="78"/>
      <c r="XZ7" s="50"/>
      <c r="YA7" s="50"/>
      <c r="YB7" s="50"/>
      <c r="YC7" s="50"/>
      <c r="YD7" s="50"/>
      <c r="YE7" s="50"/>
      <c r="YF7" s="83"/>
      <c r="YG7" s="78"/>
      <c r="YH7" s="50"/>
      <c r="YI7" s="50"/>
      <c r="YJ7" s="50"/>
      <c r="YK7" s="50"/>
      <c r="YL7" s="50"/>
      <c r="YM7" s="50"/>
      <c r="YN7" s="83"/>
      <c r="YO7" s="78"/>
      <c r="YP7" s="50"/>
      <c r="YQ7" s="50"/>
      <c r="YR7" s="50"/>
      <c r="YS7" s="50"/>
      <c r="YT7" s="50"/>
      <c r="YU7" s="50"/>
      <c r="YV7" s="83"/>
      <c r="YW7" s="78"/>
      <c r="YX7" s="50"/>
      <c r="YY7" s="50"/>
      <c r="YZ7" s="50"/>
      <c r="ZA7" s="50"/>
      <c r="ZB7" s="50"/>
      <c r="ZC7" s="50"/>
      <c r="ZD7" s="83"/>
      <c r="ZE7" s="78"/>
      <c r="ZF7" s="50"/>
      <c r="ZG7" s="50"/>
      <c r="ZH7" s="50"/>
      <c r="ZI7" s="50"/>
      <c r="ZJ7" s="50"/>
      <c r="ZK7" s="50"/>
      <c r="ZL7" s="83"/>
      <c r="ZM7" s="78"/>
      <c r="ZN7" s="50"/>
      <c r="ZO7" s="50"/>
      <c r="ZP7" s="50"/>
      <c r="ZQ7" s="50"/>
      <c r="ZR7" s="50"/>
      <c r="ZS7" s="50"/>
      <c r="ZT7" s="83"/>
      <c r="ZU7" s="78"/>
      <c r="ZV7" s="50"/>
      <c r="ZW7" s="50"/>
      <c r="ZX7" s="50"/>
      <c r="ZY7" s="50"/>
      <c r="ZZ7" s="50"/>
      <c r="AAA7" s="50"/>
      <c r="AAB7" s="83"/>
      <c r="AAC7" s="78"/>
      <c r="AAD7" s="50"/>
      <c r="AAE7" s="50"/>
      <c r="AAF7" s="50"/>
      <c r="AAG7" s="50"/>
      <c r="AAH7" s="50"/>
      <c r="AAI7" s="50"/>
      <c r="AAJ7" s="83"/>
      <c r="AAK7" s="78"/>
      <c r="AAL7" s="50"/>
      <c r="AAM7" s="50"/>
      <c r="AAN7" s="50"/>
      <c r="AAO7" s="50"/>
      <c r="AAP7" s="50"/>
      <c r="AAQ7" s="50"/>
      <c r="AAR7" s="83"/>
      <c r="AAS7" s="78"/>
      <c r="AAT7" s="50"/>
      <c r="AAU7" s="50"/>
      <c r="AAV7" s="50"/>
      <c r="AAW7" s="50"/>
      <c r="AAX7" s="50"/>
      <c r="AAY7" s="50"/>
      <c r="AAZ7" s="83"/>
      <c r="ABA7" s="78"/>
      <c r="ABB7" s="50"/>
      <c r="ABC7" s="50"/>
      <c r="ABD7" s="50"/>
      <c r="ABE7" s="50"/>
      <c r="ABF7" s="50"/>
      <c r="ABG7" s="50"/>
      <c r="ABH7" s="83"/>
      <c r="ABI7" s="78"/>
      <c r="ABJ7" s="50"/>
      <c r="ABK7" s="50"/>
      <c r="ABL7" s="50"/>
      <c r="ABM7" s="50"/>
      <c r="ABN7" s="50"/>
      <c r="ABO7" s="50"/>
      <c r="ABP7" s="83"/>
      <c r="ABQ7" s="78"/>
      <c r="ABR7" s="50"/>
      <c r="ABS7" s="50"/>
      <c r="ABT7" s="50"/>
      <c r="ABU7" s="50"/>
      <c r="ABV7" s="50"/>
      <c r="ABW7" s="50"/>
      <c r="ABX7" s="83"/>
      <c r="ABY7" s="78"/>
      <c r="ABZ7" s="50"/>
      <c r="ACA7" s="50"/>
      <c r="ACB7" s="50"/>
      <c r="ACC7" s="50">
        <v>3797796.15</v>
      </c>
      <c r="ACD7" s="50"/>
      <c r="ACE7" s="50"/>
      <c r="ACF7" s="83">
        <f t="shared" si="298"/>
        <v>3797796.15</v>
      </c>
      <c r="ACG7" s="78">
        <f>+ABY7+ACF7</f>
        <v>3797796.15</v>
      </c>
      <c r="ACH7" s="50"/>
      <c r="ACI7" s="50"/>
      <c r="ACJ7" s="50"/>
      <c r="ACK7" s="50"/>
      <c r="ACL7" s="50"/>
      <c r="ACM7" s="50"/>
      <c r="ACN7" s="83">
        <f t="shared" si="300"/>
        <v>0</v>
      </c>
      <c r="ACO7" s="78">
        <f t="shared" si="301"/>
        <v>3797796.15</v>
      </c>
      <c r="ACP7" s="50"/>
      <c r="ACQ7" s="50"/>
      <c r="ACR7" s="50"/>
      <c r="ACS7" s="50"/>
      <c r="ACT7" s="50"/>
      <c r="ACU7" s="50"/>
      <c r="ACV7" s="83"/>
      <c r="ACW7" s="78">
        <f t="shared" si="303"/>
        <v>3797796.15</v>
      </c>
      <c r="ACX7" s="50"/>
      <c r="ACY7" s="50"/>
      <c r="ACZ7" s="50"/>
      <c r="ADA7" s="50"/>
      <c r="ADB7" s="50"/>
      <c r="ADC7" s="50"/>
      <c r="ADD7" s="83">
        <f t="shared" si="304"/>
        <v>0</v>
      </c>
      <c r="ADE7" s="78">
        <f t="shared" si="305"/>
        <v>3797796.15</v>
      </c>
      <c r="ADF7" s="50"/>
      <c r="ADG7" s="50"/>
      <c r="ADH7" s="50"/>
      <c r="ADI7" s="50"/>
      <c r="ADJ7" s="50"/>
      <c r="ADK7" s="50"/>
      <c r="ADL7" s="83">
        <f t="shared" si="306"/>
        <v>0</v>
      </c>
      <c r="ADM7" s="78">
        <f t="shared" si="307"/>
        <v>3797796.15</v>
      </c>
      <c r="ADN7" s="50"/>
      <c r="ADO7" s="50"/>
      <c r="ADP7" s="50"/>
      <c r="ADQ7" s="50"/>
      <c r="ADR7" s="50"/>
      <c r="ADS7" s="50"/>
      <c r="ADT7" s="83">
        <f t="shared" si="308"/>
        <v>0</v>
      </c>
      <c r="ADU7" s="78">
        <f t="shared" si="309"/>
        <v>3797796.15</v>
      </c>
      <c r="ADV7" s="50"/>
      <c r="ADW7" s="50"/>
      <c r="ADX7" s="50"/>
      <c r="ADY7" s="50"/>
      <c r="ADZ7" s="50"/>
      <c r="AEA7" s="50"/>
      <c r="AEB7" s="83">
        <f t="shared" si="310"/>
        <v>0</v>
      </c>
      <c r="AEC7" s="78">
        <f t="shared" si="311"/>
        <v>3797796.15</v>
      </c>
      <c r="AED7" s="50"/>
      <c r="AEE7" s="50"/>
      <c r="AEF7" s="50"/>
      <c r="AEG7" s="50"/>
      <c r="AEH7" s="50"/>
      <c r="AEI7" s="50"/>
      <c r="AEJ7" s="83">
        <f t="shared" si="312"/>
        <v>0</v>
      </c>
      <c r="AEK7" s="78">
        <f t="shared" si="313"/>
        <v>3797796.15</v>
      </c>
      <c r="AEL7" s="50"/>
      <c r="AEM7" s="50"/>
      <c r="AEN7" s="50"/>
      <c r="AEO7" s="50"/>
      <c r="AEP7" s="50"/>
      <c r="AEQ7" s="50"/>
      <c r="AER7" s="83">
        <f t="shared" si="314"/>
        <v>0</v>
      </c>
      <c r="AES7" s="78">
        <f t="shared" si="315"/>
        <v>3797796.15</v>
      </c>
      <c r="AEU7" s="50"/>
      <c r="AEV7" s="50"/>
      <c r="AEW7" s="50"/>
      <c r="AEX7" s="50"/>
      <c r="AEY7" s="50"/>
      <c r="AEZ7" s="50"/>
      <c r="AFA7" s="83">
        <f t="shared" si="316"/>
        <v>0</v>
      </c>
      <c r="AFB7" s="78">
        <f t="shared" si="317"/>
        <v>0</v>
      </c>
      <c r="AFC7" s="50"/>
      <c r="AFD7" s="50"/>
      <c r="AFE7" s="50"/>
      <c r="AFF7" s="50"/>
      <c r="AFG7" s="50"/>
      <c r="AFH7" s="50"/>
      <c r="AFI7" s="83">
        <f t="shared" si="318"/>
        <v>0</v>
      </c>
      <c r="AFJ7" s="78">
        <f t="shared" si="319"/>
        <v>0</v>
      </c>
      <c r="AFK7" s="50"/>
      <c r="AFL7" s="50"/>
      <c r="AFM7" s="50"/>
      <c r="AFN7" s="50"/>
      <c r="AFO7" s="50"/>
      <c r="AFP7" s="50"/>
      <c r="AFQ7" s="83">
        <f t="shared" si="320"/>
        <v>0</v>
      </c>
      <c r="AFR7" s="78">
        <f t="shared" si="321"/>
        <v>0</v>
      </c>
      <c r="AFS7" s="50"/>
      <c r="AFT7" s="50"/>
      <c r="AFU7" s="50"/>
      <c r="AFV7" s="50"/>
      <c r="AFW7" s="50"/>
      <c r="AFX7" s="50"/>
      <c r="AFY7" s="83">
        <f t="shared" si="322"/>
        <v>0</v>
      </c>
      <c r="AFZ7" s="78">
        <f t="shared" si="323"/>
        <v>0</v>
      </c>
      <c r="AGA7" s="50"/>
      <c r="AGB7" s="50"/>
      <c r="AGC7" s="50"/>
      <c r="AGD7" s="50"/>
      <c r="AGE7" s="50"/>
      <c r="AGF7" s="50"/>
      <c r="AGG7" s="83">
        <f t="shared" si="324"/>
        <v>0</v>
      </c>
      <c r="AGH7" s="78">
        <f t="shared" si="325"/>
        <v>0</v>
      </c>
      <c r="AGI7" s="50"/>
      <c r="AGJ7" s="50"/>
      <c r="AGK7" s="50"/>
      <c r="AGL7" s="50"/>
      <c r="AGM7" s="50"/>
      <c r="AGN7" s="50"/>
      <c r="AGO7" s="83">
        <f t="shared" si="326"/>
        <v>0</v>
      </c>
      <c r="AGP7" s="78">
        <f t="shared" si="327"/>
        <v>0</v>
      </c>
      <c r="AGQ7" s="50"/>
      <c r="AGR7" s="50"/>
      <c r="AGS7" s="50"/>
      <c r="AGT7" s="50"/>
      <c r="AGU7" s="50"/>
      <c r="AGV7" s="50"/>
      <c r="AGW7" s="50"/>
      <c r="AGX7" s="83">
        <f t="shared" si="328"/>
        <v>0</v>
      </c>
      <c r="AGY7" s="78">
        <f t="shared" si="329"/>
        <v>0</v>
      </c>
      <c r="AGZ7" s="50"/>
      <c r="AHA7" s="50"/>
      <c r="AHB7" s="50"/>
      <c r="AHC7" s="50"/>
      <c r="AHD7" s="50"/>
      <c r="AHE7" s="50"/>
      <c r="AHF7" s="83">
        <f t="shared" si="1"/>
        <v>0</v>
      </c>
      <c r="AHG7" s="78">
        <f t="shared" si="2"/>
        <v>0</v>
      </c>
      <c r="AHH7" s="50"/>
      <c r="AHI7" s="50"/>
      <c r="AHJ7" s="50"/>
      <c r="AHK7" s="50"/>
      <c r="AHL7" s="50"/>
      <c r="AHM7" s="50"/>
      <c r="AHN7" s="83">
        <f t="shared" si="3"/>
        <v>0</v>
      </c>
      <c r="AHO7" s="78">
        <f t="shared" si="4"/>
        <v>0</v>
      </c>
      <c r="AHP7" s="50"/>
      <c r="AHQ7" s="50"/>
      <c r="AHR7" s="50"/>
      <c r="AHS7" s="50"/>
      <c r="AHT7" s="50"/>
      <c r="AHU7" s="50"/>
      <c r="AHV7" s="83">
        <f t="shared" si="5"/>
        <v>0</v>
      </c>
      <c r="AHW7" s="78">
        <f t="shared" si="6"/>
        <v>0</v>
      </c>
      <c r="AHX7" s="50"/>
      <c r="AHY7" s="50"/>
      <c r="AHZ7" s="50"/>
      <c r="AIA7" s="50"/>
      <c r="AIB7" s="50"/>
      <c r="AIC7" s="50"/>
      <c r="AID7" s="83">
        <f t="shared" si="7"/>
        <v>0</v>
      </c>
      <c r="AIE7" s="78">
        <f t="shared" si="8"/>
        <v>0</v>
      </c>
      <c r="AIF7" s="50"/>
      <c r="AIG7" s="50"/>
      <c r="AIH7" s="50"/>
      <c r="AII7" s="50"/>
      <c r="AIJ7" s="50"/>
      <c r="AIK7" s="50"/>
      <c r="AIL7" s="83">
        <f t="shared" si="9"/>
        <v>0</v>
      </c>
      <c r="AIM7" s="78">
        <f t="shared" si="10"/>
        <v>0</v>
      </c>
      <c r="AIN7" s="50"/>
      <c r="AIO7" s="50"/>
      <c r="AIP7" s="50"/>
      <c r="AIQ7" s="50"/>
      <c r="AIR7" s="50"/>
      <c r="AIS7" s="50"/>
      <c r="AIT7" s="83">
        <f t="shared" si="11"/>
        <v>0</v>
      </c>
      <c r="AIU7" s="78">
        <f t="shared" si="12"/>
        <v>0</v>
      </c>
      <c r="AIV7" s="50"/>
      <c r="AIW7" s="50"/>
      <c r="AIX7" s="50"/>
      <c r="AIY7" s="50">
        <v>349</v>
      </c>
      <c r="AIZ7" s="50"/>
      <c r="AJA7" s="50"/>
      <c r="AJB7" s="83">
        <f t="shared" si="13"/>
        <v>349</v>
      </c>
      <c r="AJC7" s="78">
        <f t="shared" si="14"/>
        <v>349</v>
      </c>
      <c r="AJD7" s="50"/>
      <c r="AJE7" s="50"/>
      <c r="AJF7" s="50"/>
      <c r="AJG7" s="50"/>
      <c r="AJH7" s="50"/>
      <c r="AJI7" s="50"/>
      <c r="AJJ7" s="83">
        <f t="shared" si="15"/>
        <v>0</v>
      </c>
      <c r="AJK7" s="78">
        <f t="shared" si="16"/>
        <v>349</v>
      </c>
      <c r="AJL7" s="50"/>
      <c r="AJM7" s="50"/>
      <c r="AJN7" s="50"/>
      <c r="AJO7" s="50"/>
      <c r="AJP7" s="50"/>
      <c r="AJQ7" s="50"/>
      <c r="AJR7" s="83">
        <f t="shared" si="17"/>
        <v>0</v>
      </c>
      <c r="AJS7" s="78">
        <f t="shared" si="18"/>
        <v>349</v>
      </c>
      <c r="AJT7" s="50"/>
      <c r="AJU7" s="50"/>
      <c r="AJV7" s="50"/>
      <c r="AJW7" s="50"/>
      <c r="AJX7" s="50"/>
      <c r="AJY7" s="50"/>
      <c r="AJZ7" s="83">
        <f t="shared" si="19"/>
        <v>0</v>
      </c>
      <c r="AKA7" s="78">
        <f t="shared" si="20"/>
        <v>349</v>
      </c>
      <c r="AKB7" s="50"/>
      <c r="AKC7" s="50"/>
      <c r="AKD7" s="50"/>
      <c r="AKE7" s="50"/>
      <c r="AKF7" s="50"/>
      <c r="AKG7" s="50">
        <v>49580</v>
      </c>
      <c r="AKH7" s="83">
        <f t="shared" si="330"/>
        <v>49580</v>
      </c>
      <c r="AKI7" s="78">
        <f t="shared" si="21"/>
        <v>49929</v>
      </c>
      <c r="AKJ7" s="50"/>
      <c r="AKK7" s="50"/>
      <c r="AKL7" s="50"/>
      <c r="AKM7" s="50"/>
      <c r="AKN7" s="50"/>
      <c r="AKO7" s="50"/>
      <c r="AKP7" s="83">
        <f t="shared" si="331"/>
        <v>0</v>
      </c>
      <c r="AKQ7" s="78">
        <f t="shared" si="22"/>
        <v>49929</v>
      </c>
      <c r="AKR7" s="50"/>
      <c r="AKS7" s="50"/>
      <c r="AKT7" s="50"/>
      <c r="AKU7" s="50"/>
      <c r="AKV7" s="50"/>
      <c r="AKW7" s="50"/>
      <c r="AKX7" s="83">
        <f t="shared" si="332"/>
        <v>0</v>
      </c>
      <c r="AKY7" s="78">
        <f t="shared" si="23"/>
        <v>49929</v>
      </c>
      <c r="AKZ7" s="50"/>
      <c r="ALA7" s="50"/>
      <c r="ALB7" s="50"/>
      <c r="ALC7" s="50"/>
      <c r="ALD7" s="50"/>
      <c r="ALE7" s="50"/>
      <c r="ALF7" s="83">
        <f t="shared" si="333"/>
        <v>0</v>
      </c>
      <c r="ALG7" s="78">
        <f t="shared" si="334"/>
        <v>0</v>
      </c>
      <c r="ALH7" s="50"/>
      <c r="ALI7" s="50"/>
      <c r="ALJ7" s="50"/>
      <c r="ALK7" s="50"/>
      <c r="ALL7" s="50"/>
      <c r="ALM7" s="50"/>
      <c r="ALN7" s="83">
        <f t="shared" si="24"/>
        <v>0</v>
      </c>
      <c r="ALO7" s="78">
        <f t="shared" si="335"/>
        <v>0</v>
      </c>
      <c r="ALP7" s="50"/>
      <c r="ALQ7" s="50"/>
      <c r="ALR7" s="50"/>
      <c r="ALS7" s="50"/>
      <c r="ALT7" s="50"/>
      <c r="ALU7" s="50"/>
      <c r="ALV7" s="83">
        <f t="shared" si="25"/>
        <v>0</v>
      </c>
      <c r="ALW7" s="78">
        <f t="shared" si="336"/>
        <v>0</v>
      </c>
      <c r="ALX7" s="50"/>
      <c r="ALY7" s="50"/>
      <c r="ALZ7" s="50"/>
      <c r="AMA7" s="50"/>
      <c r="AMB7" s="50"/>
      <c r="AMC7" s="50"/>
      <c r="AMD7" s="83">
        <f t="shared" si="26"/>
        <v>0</v>
      </c>
      <c r="AME7" s="78">
        <f t="shared" si="337"/>
        <v>0</v>
      </c>
      <c r="AMF7" s="50"/>
      <c r="AMG7" s="50"/>
      <c r="AMH7" s="50"/>
      <c r="AMI7" s="50"/>
      <c r="AMJ7" s="50"/>
      <c r="AMK7" s="50"/>
      <c r="AML7" s="83">
        <f t="shared" si="27"/>
        <v>0</v>
      </c>
      <c r="AMM7" s="78">
        <f t="shared" si="338"/>
        <v>0</v>
      </c>
      <c r="AMN7" s="50"/>
      <c r="AMO7" s="50"/>
      <c r="AMP7" s="50"/>
      <c r="AMQ7" s="50"/>
      <c r="AMR7" s="50"/>
      <c r="AMS7" s="50"/>
      <c r="AMT7" s="83">
        <f t="shared" si="28"/>
        <v>0</v>
      </c>
      <c r="AMU7" s="78">
        <f t="shared" si="339"/>
        <v>0</v>
      </c>
      <c r="AMV7" s="50"/>
      <c r="AMW7" s="50"/>
      <c r="AMX7" s="50"/>
      <c r="AMY7" s="50"/>
      <c r="AMZ7" s="50"/>
      <c r="ANA7" s="50"/>
      <c r="ANB7" s="83">
        <f t="shared" si="29"/>
        <v>0</v>
      </c>
      <c r="ANC7" s="78">
        <f t="shared" si="340"/>
        <v>0</v>
      </c>
      <c r="AND7" s="50"/>
      <c r="ANE7" s="50"/>
      <c r="ANF7" s="50"/>
      <c r="ANG7" s="50"/>
      <c r="ANH7" s="50"/>
      <c r="ANI7" s="50"/>
      <c r="ANJ7" s="83">
        <f t="shared" si="30"/>
        <v>0</v>
      </c>
      <c r="ANK7" s="78">
        <f t="shared" si="341"/>
        <v>0</v>
      </c>
      <c r="ANL7" s="50"/>
      <c r="ANM7" s="50"/>
      <c r="ANN7" s="50"/>
      <c r="ANO7" s="50"/>
      <c r="ANP7" s="50"/>
      <c r="ANQ7" s="50"/>
      <c r="ANR7" s="83">
        <f t="shared" si="31"/>
        <v>0</v>
      </c>
      <c r="ANS7" s="78">
        <f t="shared" si="342"/>
        <v>0</v>
      </c>
      <c r="ANT7" s="50"/>
      <c r="ANU7" s="50"/>
      <c r="ANV7" s="50"/>
      <c r="ANW7" s="50"/>
      <c r="ANX7" s="50"/>
      <c r="ANY7" s="50"/>
      <c r="ANZ7" s="83">
        <f t="shared" si="32"/>
        <v>0</v>
      </c>
      <c r="AOA7" s="78">
        <f t="shared" si="343"/>
        <v>0</v>
      </c>
      <c r="AOB7" s="50"/>
      <c r="AOC7" s="50"/>
      <c r="AOD7" s="50"/>
      <c r="AOE7" s="50"/>
      <c r="AOF7" s="50"/>
      <c r="AOG7" s="50"/>
      <c r="AOH7" s="83">
        <f t="shared" si="33"/>
        <v>0</v>
      </c>
      <c r="AOI7" s="78">
        <f t="shared" si="344"/>
        <v>0</v>
      </c>
      <c r="AOJ7" s="50"/>
      <c r="AOK7" s="50"/>
      <c r="AOL7" s="50"/>
      <c r="AOM7" s="50"/>
      <c r="AON7" s="50"/>
      <c r="AOO7" s="50"/>
      <c r="AOP7" s="83">
        <f t="shared" si="34"/>
        <v>0</v>
      </c>
      <c r="AOQ7" s="78">
        <f t="shared" si="345"/>
        <v>0</v>
      </c>
      <c r="AOR7" s="50"/>
      <c r="AOS7" s="50"/>
      <c r="AOT7" s="50"/>
      <c r="AOU7" s="50"/>
      <c r="AOV7" s="50"/>
      <c r="AOW7" s="50"/>
      <c r="AOX7" s="83">
        <f t="shared" si="35"/>
        <v>0</v>
      </c>
      <c r="AOY7" s="78">
        <f t="shared" si="346"/>
        <v>0</v>
      </c>
      <c r="AOZ7" s="50"/>
      <c r="APA7" s="50"/>
      <c r="APB7" s="50"/>
      <c r="APC7" s="50"/>
      <c r="APD7" s="50"/>
      <c r="APE7" s="50"/>
      <c r="APF7" s="83">
        <f t="shared" si="36"/>
        <v>0</v>
      </c>
      <c r="APG7" s="78">
        <f t="shared" si="347"/>
        <v>0</v>
      </c>
      <c r="APH7" s="50"/>
      <c r="API7" s="50"/>
      <c r="APJ7" s="50"/>
      <c r="APK7" s="50"/>
      <c r="APL7" s="50"/>
      <c r="APM7" s="50"/>
      <c r="APN7" s="83">
        <f t="shared" si="37"/>
        <v>0</v>
      </c>
      <c r="APO7" s="78">
        <f t="shared" si="348"/>
        <v>0</v>
      </c>
      <c r="APP7" s="50"/>
      <c r="APQ7" s="50"/>
      <c r="APR7" s="50"/>
      <c r="APS7" s="50"/>
      <c r="APT7" s="50"/>
      <c r="APU7" s="50"/>
      <c r="APV7" s="83">
        <f t="shared" si="38"/>
        <v>0</v>
      </c>
      <c r="APW7" s="78">
        <f t="shared" si="349"/>
        <v>0</v>
      </c>
      <c r="APX7" s="50"/>
      <c r="APY7" s="50"/>
      <c r="APZ7" s="50"/>
      <c r="AQA7" s="50"/>
      <c r="AQB7" s="50"/>
      <c r="AQC7" s="50"/>
      <c r="AQD7" s="83">
        <f t="shared" si="39"/>
        <v>0</v>
      </c>
      <c r="AQE7" s="78">
        <f t="shared" si="350"/>
        <v>0</v>
      </c>
      <c r="AQF7" s="50"/>
      <c r="AQG7" s="50"/>
      <c r="AQH7" s="50"/>
      <c r="AQI7" s="50"/>
      <c r="AQJ7" s="50"/>
      <c r="AQK7" s="50"/>
      <c r="AQL7" s="83">
        <f t="shared" si="40"/>
        <v>0</v>
      </c>
      <c r="AQM7" s="78">
        <f t="shared" si="351"/>
        <v>0</v>
      </c>
      <c r="AQN7" s="50"/>
      <c r="AQO7" s="50"/>
      <c r="AQP7" s="50"/>
      <c r="AQQ7" s="50"/>
      <c r="AQR7" s="50"/>
      <c r="AQS7" s="50"/>
      <c r="AQT7" s="83">
        <f t="shared" si="41"/>
        <v>0</v>
      </c>
      <c r="AQU7" s="78">
        <f t="shared" si="352"/>
        <v>0</v>
      </c>
      <c r="AQV7" s="50"/>
      <c r="AQW7" s="50"/>
      <c r="AQX7" s="50"/>
      <c r="AQY7" s="50"/>
      <c r="AQZ7" s="50"/>
      <c r="ARA7" s="50"/>
      <c r="ARB7" s="83">
        <f t="shared" si="42"/>
        <v>0</v>
      </c>
      <c r="ARC7" s="78">
        <f t="shared" si="353"/>
        <v>0</v>
      </c>
      <c r="ARD7" s="50"/>
      <c r="ARE7" s="50"/>
      <c r="ARF7" s="50"/>
      <c r="ARG7" s="50"/>
      <c r="ARH7" s="50"/>
      <c r="ARI7" s="50"/>
      <c r="ARJ7" s="83">
        <f t="shared" si="43"/>
        <v>0</v>
      </c>
      <c r="ARK7" s="78">
        <f t="shared" si="354"/>
        <v>0</v>
      </c>
      <c r="ARL7" s="50"/>
      <c r="ARM7" s="50"/>
      <c r="ARN7" s="50"/>
      <c r="ARO7" s="50">
        <v>14050.68</v>
      </c>
      <c r="ARP7" s="50"/>
      <c r="ARQ7" s="50"/>
      <c r="ARR7" s="83">
        <f t="shared" si="44"/>
        <v>14050.68</v>
      </c>
      <c r="ARS7" s="78">
        <f t="shared" si="355"/>
        <v>14050.68</v>
      </c>
      <c r="ART7" s="50"/>
      <c r="ARU7" s="50"/>
      <c r="ARV7" s="50"/>
      <c r="ARW7" s="50"/>
      <c r="ARX7" s="50"/>
      <c r="ARY7" s="50"/>
      <c r="ARZ7" s="83">
        <f t="shared" si="45"/>
        <v>0</v>
      </c>
      <c r="ASA7" s="78">
        <f t="shared" si="356"/>
        <v>0</v>
      </c>
      <c r="ASB7" s="50"/>
      <c r="ASC7" s="50"/>
      <c r="ASD7" s="50"/>
      <c r="ASE7" s="50"/>
      <c r="ASF7" s="50"/>
      <c r="ASG7" s="50"/>
      <c r="ASH7" s="83">
        <f t="shared" si="46"/>
        <v>0</v>
      </c>
      <c r="ASI7" s="78">
        <f t="shared" si="357"/>
        <v>0</v>
      </c>
      <c r="ASJ7" s="50"/>
      <c r="ASK7" s="50"/>
      <c r="ASL7" s="50"/>
      <c r="ASM7" s="50"/>
      <c r="ASN7" s="50"/>
      <c r="ASO7" s="50"/>
      <c r="ASP7" s="83">
        <f t="shared" si="47"/>
        <v>0</v>
      </c>
      <c r="ASQ7" s="78">
        <f t="shared" si="358"/>
        <v>0</v>
      </c>
      <c r="ASR7" s="50"/>
      <c r="ASS7" s="50"/>
      <c r="AST7" s="50"/>
      <c r="ASU7" s="50"/>
      <c r="ASV7" s="50"/>
      <c r="ASW7" s="50"/>
      <c r="ASX7" s="83">
        <f t="shared" si="48"/>
        <v>0</v>
      </c>
      <c r="ASY7" s="78">
        <f t="shared" si="359"/>
        <v>0</v>
      </c>
      <c r="ASZ7" s="50"/>
      <c r="ATA7" s="50"/>
      <c r="ATB7" s="50"/>
      <c r="ATC7" s="50"/>
      <c r="ATD7" s="50"/>
      <c r="ATE7" s="50"/>
      <c r="ATF7" s="83">
        <f t="shared" si="49"/>
        <v>0</v>
      </c>
      <c r="ATG7" s="78">
        <f t="shared" si="360"/>
        <v>0</v>
      </c>
      <c r="ATH7" s="50"/>
      <c r="ATI7" s="50"/>
      <c r="ATJ7" s="50"/>
      <c r="ATK7" s="50"/>
      <c r="ATL7" s="50"/>
      <c r="ATM7" s="50"/>
      <c r="ATN7" s="83">
        <f t="shared" si="50"/>
        <v>0</v>
      </c>
      <c r="ATO7" s="78">
        <f t="shared" si="361"/>
        <v>0</v>
      </c>
      <c r="ATP7" s="50"/>
      <c r="ATQ7" s="50"/>
      <c r="ATR7" s="50"/>
      <c r="ATS7" s="50"/>
      <c r="ATT7" s="50"/>
      <c r="ATU7" s="50"/>
      <c r="ATV7" s="83">
        <f t="shared" si="51"/>
        <v>0</v>
      </c>
      <c r="ATW7" s="78">
        <f t="shared" si="362"/>
        <v>0</v>
      </c>
      <c r="ATX7" s="50"/>
      <c r="ATY7" s="50"/>
      <c r="ATZ7" s="50"/>
      <c r="AUA7" s="50"/>
      <c r="AUB7" s="50"/>
      <c r="AUC7" s="50"/>
      <c r="AUD7" s="83">
        <f t="shared" si="52"/>
        <v>0</v>
      </c>
      <c r="AUE7" s="78">
        <f t="shared" si="363"/>
        <v>0</v>
      </c>
      <c r="AUF7" s="50"/>
      <c r="AUG7" s="50"/>
      <c r="AUH7" s="50"/>
      <c r="AUI7" s="50"/>
      <c r="AUJ7" s="50"/>
      <c r="AUK7" s="50"/>
      <c r="AUL7" s="83">
        <f t="shared" si="53"/>
        <v>0</v>
      </c>
      <c r="AUM7" s="78">
        <f t="shared" si="364"/>
        <v>0</v>
      </c>
      <c r="AUN7" s="50"/>
      <c r="AUO7" s="50"/>
      <c r="AUP7" s="50"/>
      <c r="AUQ7" s="50"/>
      <c r="AUR7" s="50"/>
      <c r="AUS7" s="50"/>
      <c r="AUT7" s="83">
        <f t="shared" si="54"/>
        <v>0</v>
      </c>
      <c r="AUU7" s="78">
        <f t="shared" si="365"/>
        <v>0</v>
      </c>
      <c r="AUV7" s="50"/>
      <c r="AUW7" s="50"/>
      <c r="AUX7" s="50"/>
      <c r="AUY7" s="50"/>
      <c r="AUZ7" s="50"/>
      <c r="AVA7" s="50"/>
      <c r="AVB7" s="83">
        <f t="shared" si="55"/>
        <v>0</v>
      </c>
      <c r="AVC7" s="78">
        <f t="shared" si="366"/>
        <v>0</v>
      </c>
      <c r="AVD7" s="50"/>
      <c r="AVE7" s="50"/>
      <c r="AVF7" s="50"/>
      <c r="AVG7" s="50"/>
      <c r="AVH7" s="50"/>
      <c r="AVI7" s="50"/>
      <c r="AVJ7" s="83">
        <f t="shared" si="56"/>
        <v>0</v>
      </c>
      <c r="AVK7" s="78">
        <f t="shared" si="367"/>
        <v>0</v>
      </c>
      <c r="AVL7" s="50"/>
      <c r="AVM7" s="50"/>
      <c r="AVN7" s="50"/>
      <c r="AVO7" s="50"/>
      <c r="AVP7" s="50"/>
      <c r="AVQ7" s="50"/>
      <c r="AVR7" s="83">
        <f t="shared" si="57"/>
        <v>0</v>
      </c>
      <c r="AVS7" s="78">
        <f t="shared" si="368"/>
        <v>0</v>
      </c>
      <c r="AVT7" s="50"/>
      <c r="AVU7" s="50"/>
      <c r="AVV7" s="50"/>
      <c r="AVW7" s="50"/>
      <c r="AVX7" s="50"/>
      <c r="AVY7" s="50"/>
      <c r="AVZ7" s="83">
        <f t="shared" si="58"/>
        <v>0</v>
      </c>
      <c r="AWA7" s="78">
        <f t="shared" si="369"/>
        <v>0</v>
      </c>
      <c r="AWB7" s="50"/>
      <c r="AWC7" s="50"/>
      <c r="AWD7" s="50"/>
      <c r="AWE7" s="50"/>
      <c r="AWF7" s="50"/>
      <c r="AWG7" s="50"/>
      <c r="AWH7" s="83">
        <f t="shared" si="59"/>
        <v>0</v>
      </c>
      <c r="AWI7" s="78">
        <f t="shared" si="370"/>
        <v>0</v>
      </c>
      <c r="AWJ7" s="50"/>
      <c r="AWK7" s="50"/>
      <c r="AWL7" s="50"/>
      <c r="AWM7" s="50"/>
      <c r="AWN7" s="50"/>
      <c r="AWO7" s="50"/>
      <c r="AWP7" s="83">
        <f t="shared" si="60"/>
        <v>0</v>
      </c>
      <c r="AWQ7" s="78">
        <f t="shared" si="371"/>
        <v>0</v>
      </c>
      <c r="AWR7" s="50"/>
      <c r="AWS7" s="50"/>
      <c r="AWT7" s="50"/>
      <c r="AWU7" s="50"/>
      <c r="AWV7" s="50"/>
      <c r="AWW7" s="50"/>
      <c r="AWX7" s="83">
        <f t="shared" si="61"/>
        <v>0</v>
      </c>
      <c r="AWY7" s="78">
        <f t="shared" si="372"/>
        <v>0</v>
      </c>
      <c r="AWZ7" s="50"/>
      <c r="AXA7" s="50"/>
      <c r="AXB7" s="50"/>
      <c r="AXC7" s="50"/>
      <c r="AXD7" s="50"/>
      <c r="AXE7" s="50"/>
      <c r="AXF7" s="83">
        <f t="shared" si="62"/>
        <v>0</v>
      </c>
      <c r="AXG7" s="78">
        <f t="shared" si="373"/>
        <v>0</v>
      </c>
      <c r="AXH7" s="50"/>
      <c r="AXI7" s="50"/>
      <c r="AXJ7" s="50"/>
      <c r="AXK7" s="50"/>
      <c r="AXL7" s="50"/>
      <c r="AXM7" s="50"/>
      <c r="AXN7" s="83">
        <f t="shared" si="63"/>
        <v>0</v>
      </c>
      <c r="AXO7" s="78">
        <f t="shared" si="374"/>
        <v>0</v>
      </c>
      <c r="AXP7" s="50"/>
      <c r="AXQ7" s="50"/>
      <c r="AXR7" s="50"/>
      <c r="AXS7" s="50"/>
      <c r="AXT7" s="50"/>
      <c r="AXU7" s="50"/>
      <c r="AXV7" s="83">
        <f t="shared" si="64"/>
        <v>0</v>
      </c>
      <c r="AXW7" s="78">
        <f t="shared" si="375"/>
        <v>0</v>
      </c>
      <c r="AXX7" s="50"/>
      <c r="AXY7" s="50"/>
      <c r="AXZ7" s="50"/>
      <c r="AYA7" s="50"/>
      <c r="AYB7" s="50"/>
      <c r="AYC7" s="50"/>
      <c r="AYD7" s="83">
        <f t="shared" si="65"/>
        <v>0</v>
      </c>
      <c r="AYE7" s="78">
        <f t="shared" si="376"/>
        <v>0</v>
      </c>
      <c r="AYF7" s="50"/>
      <c r="AYG7" s="50"/>
      <c r="AYH7" s="50"/>
      <c r="AYI7" s="50"/>
      <c r="AYJ7" s="50"/>
      <c r="AYK7" s="50"/>
      <c r="AYL7" s="83">
        <f t="shared" si="66"/>
        <v>0</v>
      </c>
      <c r="AYM7" s="78">
        <f t="shared" si="377"/>
        <v>0</v>
      </c>
      <c r="AYN7" s="50"/>
      <c r="AYO7" s="50"/>
      <c r="AYP7" s="50"/>
      <c r="AYQ7" s="50"/>
      <c r="AYR7" s="50"/>
      <c r="AYS7" s="50"/>
      <c r="AYT7" s="83">
        <f t="shared" si="67"/>
        <v>0</v>
      </c>
      <c r="AYU7" s="78">
        <f t="shared" si="378"/>
        <v>0</v>
      </c>
      <c r="AYV7" s="50"/>
      <c r="AYW7" s="50"/>
      <c r="AYX7" s="50"/>
      <c r="AYY7" s="50"/>
      <c r="AYZ7" s="50"/>
      <c r="AZA7" s="50"/>
      <c r="AZB7" s="83">
        <f t="shared" si="68"/>
        <v>0</v>
      </c>
      <c r="AZC7" s="78">
        <f t="shared" si="379"/>
        <v>0</v>
      </c>
      <c r="AZD7" s="50"/>
      <c r="AZE7" s="50"/>
      <c r="AZF7" s="50"/>
      <c r="AZG7" s="50"/>
      <c r="AZH7" s="50"/>
      <c r="AZI7" s="50"/>
      <c r="AZJ7" s="83">
        <f t="shared" si="69"/>
        <v>0</v>
      </c>
      <c r="AZK7" s="78">
        <f t="shared" si="380"/>
        <v>0</v>
      </c>
      <c r="AZL7" s="50"/>
      <c r="AZM7" s="50"/>
      <c r="AZN7" s="50"/>
      <c r="AZO7" s="50"/>
      <c r="AZP7" s="50"/>
      <c r="AZQ7" s="50"/>
      <c r="AZR7" s="83">
        <f t="shared" si="70"/>
        <v>0</v>
      </c>
      <c r="AZS7" s="78">
        <f t="shared" si="381"/>
        <v>0</v>
      </c>
      <c r="AZT7" s="50"/>
      <c r="AZU7" s="50"/>
      <c r="AZV7" s="50"/>
      <c r="AZW7" s="50"/>
      <c r="AZX7" s="50"/>
      <c r="AZY7" s="50"/>
      <c r="AZZ7" s="83">
        <f t="shared" si="71"/>
        <v>0</v>
      </c>
      <c r="BAA7" s="78">
        <f t="shared" si="382"/>
        <v>0</v>
      </c>
      <c r="BAB7" s="50"/>
      <c r="BAC7" s="50"/>
      <c r="BAD7" s="50"/>
      <c r="BAE7" s="50"/>
      <c r="BAF7" s="50"/>
      <c r="BAG7" s="50"/>
      <c r="BAH7" s="83">
        <f t="shared" si="72"/>
        <v>0</v>
      </c>
      <c r="BAI7" s="78">
        <f t="shared" si="383"/>
        <v>0</v>
      </c>
      <c r="BAJ7" s="50"/>
      <c r="BAK7" s="50"/>
      <c r="BAL7" s="50"/>
      <c r="BAM7" s="50"/>
      <c r="BAN7" s="50"/>
      <c r="BAO7" s="50"/>
      <c r="BAP7" s="83">
        <f t="shared" si="73"/>
        <v>0</v>
      </c>
      <c r="BAQ7" s="78">
        <f t="shared" si="384"/>
        <v>0</v>
      </c>
      <c r="BAR7" s="50"/>
      <c r="BAS7" s="50"/>
      <c r="BAT7" s="50"/>
      <c r="BAU7" s="50"/>
      <c r="BAV7" s="50"/>
      <c r="BAW7" s="50"/>
      <c r="BAX7" s="83">
        <f t="shared" si="74"/>
        <v>0</v>
      </c>
      <c r="BAY7" s="78">
        <f t="shared" si="385"/>
        <v>0</v>
      </c>
      <c r="BAZ7" s="50"/>
      <c r="BBA7" s="50"/>
      <c r="BBB7" s="50"/>
      <c r="BBC7" s="50"/>
      <c r="BBD7" s="50"/>
      <c r="BBE7" s="50"/>
      <c r="BBF7" s="83">
        <f t="shared" si="75"/>
        <v>0</v>
      </c>
      <c r="BBG7" s="78">
        <f t="shared" si="386"/>
        <v>0</v>
      </c>
      <c r="BBH7" s="50"/>
      <c r="BBI7" s="50"/>
      <c r="BBJ7" s="50"/>
      <c r="BBK7" s="50"/>
      <c r="BBL7" s="50"/>
      <c r="BBM7" s="50"/>
      <c r="BBN7" s="83">
        <f t="shared" si="76"/>
        <v>0</v>
      </c>
      <c r="BBO7" s="78">
        <f t="shared" si="387"/>
        <v>0</v>
      </c>
      <c r="BBP7" s="50"/>
      <c r="BBQ7" s="50"/>
      <c r="BBR7" s="50"/>
      <c r="BBS7" s="50"/>
      <c r="BBT7" s="50"/>
      <c r="BBU7" s="50"/>
      <c r="BBV7" s="83">
        <f t="shared" si="77"/>
        <v>0</v>
      </c>
      <c r="BBW7" s="78">
        <f t="shared" si="388"/>
        <v>0</v>
      </c>
      <c r="BBX7" s="50"/>
      <c r="BBY7" s="50"/>
      <c r="BBZ7" s="50"/>
      <c r="BCA7" s="50"/>
      <c r="BCB7" s="50"/>
      <c r="BCC7" s="50"/>
      <c r="BCD7" s="83">
        <f t="shared" si="78"/>
        <v>0</v>
      </c>
      <c r="BCE7" s="78">
        <f t="shared" si="389"/>
        <v>0</v>
      </c>
      <c r="BCF7" s="50"/>
      <c r="BCG7" s="50"/>
      <c r="BCH7" s="50"/>
      <c r="BCI7" s="50"/>
      <c r="BCJ7" s="50"/>
      <c r="BCK7" s="50"/>
      <c r="BCL7" s="83">
        <f t="shared" si="79"/>
        <v>0</v>
      </c>
      <c r="BCM7" s="78">
        <f t="shared" si="390"/>
        <v>0</v>
      </c>
      <c r="BCN7" s="50"/>
      <c r="BCO7" s="50"/>
      <c r="BCP7" s="50"/>
      <c r="BCQ7" s="50"/>
      <c r="BCR7" s="50"/>
      <c r="BCS7" s="50"/>
      <c r="BCT7" s="83">
        <f t="shared" si="80"/>
        <v>0</v>
      </c>
      <c r="BCU7" s="78">
        <f t="shared" si="391"/>
        <v>0</v>
      </c>
      <c r="BCV7" s="50"/>
      <c r="BCW7" s="50"/>
      <c r="BCX7" s="50"/>
      <c r="BCY7" s="50"/>
      <c r="BCZ7" s="50"/>
      <c r="BDA7" s="50"/>
      <c r="BDB7" s="83">
        <f t="shared" si="81"/>
        <v>0</v>
      </c>
      <c r="BDC7" s="78">
        <f t="shared" si="392"/>
        <v>0</v>
      </c>
      <c r="BDD7" s="50"/>
      <c r="BDE7" s="50"/>
      <c r="BDF7" s="50"/>
      <c r="BDG7" s="50"/>
      <c r="BDH7" s="50"/>
      <c r="BDI7" s="50"/>
      <c r="BDJ7" s="83">
        <f t="shared" si="82"/>
        <v>0</v>
      </c>
      <c r="BDK7" s="78">
        <f t="shared" si="393"/>
        <v>0</v>
      </c>
      <c r="BDL7" s="50"/>
      <c r="BDM7" s="50"/>
      <c r="BDN7" s="50"/>
      <c r="BDO7" s="50"/>
      <c r="BDP7" s="50"/>
      <c r="BDQ7" s="50"/>
      <c r="BDR7" s="83">
        <f t="shared" si="83"/>
        <v>0</v>
      </c>
      <c r="BDS7" s="78">
        <f t="shared" si="394"/>
        <v>0</v>
      </c>
      <c r="BDT7" s="50"/>
      <c r="BDU7" s="50"/>
      <c r="BDV7" s="50"/>
      <c r="BDW7" s="50"/>
      <c r="BDX7" s="50"/>
      <c r="BDY7" s="50"/>
      <c r="BDZ7" s="83">
        <f t="shared" si="84"/>
        <v>0</v>
      </c>
      <c r="BEA7" s="78">
        <f t="shared" si="395"/>
        <v>0</v>
      </c>
      <c r="BEB7" s="50"/>
      <c r="BEC7" s="50"/>
      <c r="BED7" s="50"/>
      <c r="BEE7" s="50"/>
      <c r="BEF7" s="50"/>
      <c r="BEG7" s="50"/>
      <c r="BEH7" s="83">
        <f t="shared" si="85"/>
        <v>0</v>
      </c>
      <c r="BEI7" s="78">
        <f t="shared" si="396"/>
        <v>0</v>
      </c>
      <c r="BEJ7" s="50"/>
      <c r="BEK7" s="50"/>
      <c r="BEL7" s="50"/>
      <c r="BEM7" s="50"/>
      <c r="BEN7" s="50"/>
      <c r="BEO7" s="50"/>
      <c r="BEP7" s="83">
        <f t="shared" si="86"/>
        <v>0</v>
      </c>
      <c r="BEQ7" s="78">
        <f t="shared" si="397"/>
        <v>0</v>
      </c>
      <c r="BER7" s="50"/>
      <c r="BES7" s="50"/>
      <c r="BET7" s="50"/>
      <c r="BEU7" s="50"/>
      <c r="BEV7" s="50"/>
      <c r="BEW7" s="50"/>
      <c r="BEX7" s="83">
        <f t="shared" si="87"/>
        <v>0</v>
      </c>
      <c r="BEY7" s="78">
        <f t="shared" si="398"/>
        <v>0</v>
      </c>
      <c r="BEZ7" s="50"/>
      <c r="BFA7" s="50"/>
      <c r="BFB7" s="50"/>
      <c r="BFC7" s="50"/>
      <c r="BFD7" s="50"/>
      <c r="BFE7" s="50"/>
      <c r="BFF7" s="83">
        <f t="shared" si="88"/>
        <v>0</v>
      </c>
      <c r="BFG7" s="78">
        <f t="shared" si="399"/>
        <v>0</v>
      </c>
      <c r="BFH7" s="50"/>
      <c r="BFI7" s="50"/>
      <c r="BFJ7" s="50"/>
      <c r="BFK7" s="50"/>
      <c r="BFL7" s="50"/>
      <c r="BFM7" s="50"/>
      <c r="BFN7" s="83">
        <f t="shared" si="89"/>
        <v>0</v>
      </c>
      <c r="BFO7" s="78">
        <f t="shared" si="400"/>
        <v>0</v>
      </c>
      <c r="BFP7" s="50"/>
      <c r="BFQ7" s="50"/>
      <c r="BFR7" s="50"/>
      <c r="BFS7" s="50"/>
      <c r="BFT7" s="50"/>
      <c r="BFU7" s="50"/>
      <c r="BFV7" s="83">
        <f t="shared" si="90"/>
        <v>0</v>
      </c>
      <c r="BFW7" s="78">
        <f t="shared" si="401"/>
        <v>0</v>
      </c>
      <c r="BFX7" s="50"/>
      <c r="BFY7" s="50"/>
      <c r="BFZ7" s="50"/>
      <c r="BGA7" s="50"/>
      <c r="BGB7" s="50"/>
      <c r="BGC7" s="50"/>
      <c r="BGD7" s="83">
        <f t="shared" si="91"/>
        <v>0</v>
      </c>
      <c r="BGE7" s="78">
        <f t="shared" si="402"/>
        <v>0</v>
      </c>
      <c r="BGF7" s="50"/>
      <c r="BGG7" s="50"/>
      <c r="BGH7" s="50"/>
      <c r="BGI7" s="50"/>
      <c r="BGJ7" s="50"/>
      <c r="BGK7" s="50"/>
      <c r="BGL7" s="83">
        <f t="shared" si="92"/>
        <v>0</v>
      </c>
      <c r="BGM7" s="78">
        <f t="shared" si="403"/>
        <v>0</v>
      </c>
      <c r="BGN7" s="50"/>
      <c r="BGO7" s="50"/>
      <c r="BGP7" s="50"/>
      <c r="BGQ7" s="50"/>
      <c r="BGR7" s="50"/>
      <c r="BGS7" s="50"/>
      <c r="BGT7" s="83">
        <f t="shared" si="93"/>
        <v>0</v>
      </c>
      <c r="BGU7" s="78">
        <f t="shared" si="404"/>
        <v>0</v>
      </c>
      <c r="BGV7" s="50"/>
      <c r="BGW7" s="50"/>
      <c r="BGX7" s="50"/>
      <c r="BGY7" s="50"/>
      <c r="BGZ7" s="50"/>
      <c r="BHA7" s="50"/>
      <c r="BHB7" s="83">
        <f t="shared" si="94"/>
        <v>0</v>
      </c>
      <c r="BHC7" s="78">
        <f t="shared" si="405"/>
        <v>0</v>
      </c>
      <c r="BHD7" s="50"/>
      <c r="BHE7" s="50"/>
      <c r="BHF7" s="50"/>
      <c r="BHG7" s="50"/>
      <c r="BHH7" s="50"/>
      <c r="BHI7" s="50"/>
      <c r="BHJ7" s="83">
        <f t="shared" si="95"/>
        <v>0</v>
      </c>
      <c r="BHK7" s="78">
        <f t="shared" si="406"/>
        <v>0</v>
      </c>
      <c r="BHL7" s="50"/>
      <c r="BHM7" s="50"/>
      <c r="BHN7" s="50"/>
      <c r="BHO7" s="50"/>
      <c r="BHP7" s="50"/>
      <c r="BHQ7" s="50"/>
      <c r="BHR7" s="83">
        <f t="shared" si="96"/>
        <v>0</v>
      </c>
      <c r="BHS7" s="78">
        <f t="shared" si="407"/>
        <v>0</v>
      </c>
      <c r="BHT7" s="50"/>
      <c r="BHU7" s="50"/>
      <c r="BHV7" s="50"/>
      <c r="BHW7" s="50"/>
      <c r="BHX7" s="50"/>
      <c r="BHY7" s="50"/>
      <c r="BHZ7" s="83">
        <f t="shared" si="97"/>
        <v>0</v>
      </c>
      <c r="BIA7" s="78">
        <f t="shared" si="408"/>
        <v>0</v>
      </c>
      <c r="BIB7" s="50"/>
      <c r="BIC7" s="50"/>
      <c r="BID7" s="50"/>
      <c r="BIE7" s="50"/>
      <c r="BIF7" s="50"/>
      <c r="BIG7" s="50"/>
      <c r="BIH7" s="83">
        <f t="shared" si="98"/>
        <v>0</v>
      </c>
      <c r="BII7" s="78">
        <f t="shared" si="409"/>
        <v>0</v>
      </c>
      <c r="BIJ7" s="50"/>
      <c r="BIK7" s="50"/>
      <c r="BIL7" s="50"/>
      <c r="BIM7" s="50"/>
      <c r="BIN7" s="50"/>
      <c r="BIO7" s="50"/>
      <c r="BIP7" s="83">
        <f t="shared" si="99"/>
        <v>0</v>
      </c>
      <c r="BIQ7" s="78">
        <f t="shared" si="410"/>
        <v>0</v>
      </c>
      <c r="BIR7" s="50"/>
      <c r="BIS7" s="50"/>
      <c r="BIT7" s="50"/>
      <c r="BIU7" s="50"/>
      <c r="BIV7" s="50"/>
      <c r="BIW7" s="50"/>
      <c r="BIX7" s="83">
        <f t="shared" si="100"/>
        <v>0</v>
      </c>
      <c r="BIY7" s="78">
        <f t="shared" si="411"/>
        <v>0</v>
      </c>
      <c r="BIZ7" s="50"/>
      <c r="BJA7" s="50"/>
      <c r="BJB7" s="50"/>
      <c r="BJC7" s="50"/>
      <c r="BJD7" s="50"/>
      <c r="BJE7" s="50"/>
      <c r="BJF7" s="83">
        <f t="shared" si="101"/>
        <v>0</v>
      </c>
      <c r="BJG7" s="78">
        <f t="shared" si="412"/>
        <v>0</v>
      </c>
      <c r="BJH7" s="50"/>
      <c r="BJI7" s="50"/>
      <c r="BJJ7" s="50"/>
      <c r="BJK7" s="50"/>
      <c r="BJL7" s="50"/>
      <c r="BJM7" s="50"/>
      <c r="BJN7" s="83">
        <f t="shared" si="102"/>
        <v>0</v>
      </c>
      <c r="BJO7" s="78">
        <f t="shared" si="413"/>
        <v>0</v>
      </c>
      <c r="BJP7" s="50"/>
      <c r="BJQ7" s="50"/>
      <c r="BJR7" s="50"/>
      <c r="BJS7" s="50"/>
      <c r="BJT7" s="50"/>
      <c r="BJU7" s="50"/>
      <c r="BJV7" s="83">
        <f t="shared" si="103"/>
        <v>0</v>
      </c>
      <c r="BJW7" s="78">
        <f t="shared" si="414"/>
        <v>0</v>
      </c>
      <c r="BJX7" s="50"/>
      <c r="BJY7" s="50"/>
      <c r="BJZ7" s="50"/>
      <c r="BKA7" s="50"/>
      <c r="BKB7" s="50"/>
      <c r="BKC7" s="50"/>
      <c r="BKD7" s="83">
        <f t="shared" si="104"/>
        <v>0</v>
      </c>
      <c r="BKE7" s="78">
        <f t="shared" si="415"/>
        <v>0</v>
      </c>
      <c r="BKF7" s="50"/>
      <c r="BKG7" s="50"/>
      <c r="BKH7" s="50"/>
      <c r="BKI7" s="50">
        <v>31314</v>
      </c>
      <c r="BKJ7" s="50"/>
      <c r="BKK7" s="50"/>
      <c r="BKL7" s="83">
        <f t="shared" si="105"/>
        <v>31314</v>
      </c>
      <c r="BKM7" s="78">
        <f t="shared" si="416"/>
        <v>31314</v>
      </c>
      <c r="BKN7" s="50"/>
      <c r="BKO7" s="50"/>
      <c r="BKP7" s="50"/>
      <c r="BKQ7" s="50"/>
      <c r="BKR7" s="50"/>
      <c r="BKS7" s="50"/>
      <c r="BKT7" s="83">
        <f t="shared" si="106"/>
        <v>0</v>
      </c>
      <c r="BKU7" s="78">
        <f t="shared" si="509"/>
        <v>31314</v>
      </c>
      <c r="BKV7" s="50"/>
      <c r="BKW7" s="50"/>
      <c r="BKX7" s="50"/>
      <c r="BKY7" s="50"/>
      <c r="BKZ7" s="50"/>
      <c r="BLA7" s="50"/>
      <c r="BLB7" s="83">
        <f t="shared" si="417"/>
        <v>0</v>
      </c>
      <c r="BLC7" s="78">
        <f t="shared" si="418"/>
        <v>0</v>
      </c>
      <c r="BLD7" s="50"/>
      <c r="BLE7" s="50"/>
      <c r="BLF7" s="50"/>
      <c r="BLG7" s="50"/>
      <c r="BLH7" s="50"/>
      <c r="BLI7" s="50"/>
      <c r="BLJ7" s="83">
        <f t="shared" si="419"/>
        <v>0</v>
      </c>
      <c r="BLK7" s="78">
        <f>+BLC7+BLJ7</f>
        <v>0</v>
      </c>
      <c r="BLL7" s="50"/>
      <c r="BLM7" s="50"/>
      <c r="BLN7" s="50"/>
      <c r="BLO7" s="50"/>
      <c r="BLP7" s="50"/>
      <c r="BLQ7" s="50"/>
      <c r="BLR7" s="83">
        <f t="shared" si="420"/>
        <v>0</v>
      </c>
      <c r="BLS7" s="78">
        <f>+BLK7+BLR7</f>
        <v>0</v>
      </c>
      <c r="BLT7" s="50"/>
      <c r="BLU7" s="50"/>
      <c r="BLV7" s="50"/>
      <c r="BLW7" s="50"/>
      <c r="BLX7" s="50"/>
      <c r="BLY7" s="50"/>
      <c r="BLZ7" s="83">
        <f t="shared" si="421"/>
        <v>0</v>
      </c>
      <c r="BMA7" s="78">
        <f>+BLS7+BLZ7</f>
        <v>0</v>
      </c>
      <c r="BMB7" s="50"/>
      <c r="BMC7" s="50"/>
      <c r="BMD7" s="50"/>
      <c r="BME7" s="50">
        <v>10598.69</v>
      </c>
      <c r="BMF7" s="50"/>
      <c r="BMG7" s="50"/>
      <c r="BMH7" s="83">
        <f t="shared" si="422"/>
        <v>10598.69</v>
      </c>
      <c r="BMI7" s="78">
        <f>+BMA7+BMH7</f>
        <v>10598.69</v>
      </c>
      <c r="BMJ7" s="50"/>
      <c r="BMK7" s="50"/>
      <c r="BML7" s="50"/>
      <c r="BMM7" s="50"/>
      <c r="BMN7" s="50"/>
      <c r="BMO7" s="50"/>
      <c r="BMP7" s="83">
        <f t="shared" si="423"/>
        <v>0</v>
      </c>
      <c r="BMQ7" s="78">
        <f>+BMI7+BMP7</f>
        <v>10598.69</v>
      </c>
      <c r="BMR7" s="50"/>
      <c r="BMS7" s="50"/>
      <c r="BMT7" s="50"/>
      <c r="BMU7" s="50"/>
      <c r="BMV7" s="50"/>
      <c r="BMW7" s="50"/>
      <c r="BMX7" s="83">
        <f t="shared" si="424"/>
        <v>0</v>
      </c>
      <c r="BMY7" s="78">
        <f>+BMQ7+BMX7</f>
        <v>10598.69</v>
      </c>
      <c r="BMZ7" s="50"/>
      <c r="BNA7" s="50"/>
      <c r="BNB7" s="50"/>
      <c r="BNC7" s="50"/>
      <c r="BND7" s="50"/>
      <c r="BNE7" s="50"/>
      <c r="BNF7" s="83">
        <f t="shared" si="425"/>
        <v>0</v>
      </c>
      <c r="BNG7" s="78">
        <f>+BMY7+BNF7</f>
        <v>10598.69</v>
      </c>
      <c r="BNH7" s="50"/>
      <c r="BNI7" s="50"/>
      <c r="BNJ7" s="50"/>
      <c r="BNK7" s="50"/>
      <c r="BNL7" s="50"/>
      <c r="BNM7" s="50"/>
      <c r="BNN7" s="83">
        <f t="shared" si="426"/>
        <v>0</v>
      </c>
      <c r="BNO7" s="78">
        <f>+BNG7+BNN7</f>
        <v>10598.69</v>
      </c>
      <c r="BNP7" s="50"/>
      <c r="BNQ7" s="50"/>
      <c r="BNR7" s="50"/>
      <c r="BNS7" s="50"/>
      <c r="BNT7" s="50"/>
      <c r="BNU7" s="50"/>
      <c r="BNV7" s="83">
        <f t="shared" si="427"/>
        <v>0</v>
      </c>
      <c r="BNW7" s="78">
        <f>+BNO7+BNV7</f>
        <v>10598.69</v>
      </c>
      <c r="BNX7" s="50"/>
      <c r="BNY7" s="50"/>
      <c r="BNZ7" s="50"/>
      <c r="BOA7" s="50">
        <v>80000</v>
      </c>
      <c r="BOB7" s="50"/>
      <c r="BOC7" s="50"/>
      <c r="BOD7" s="83">
        <f t="shared" si="428"/>
        <v>80000</v>
      </c>
      <c r="BOE7" s="78">
        <f>+BNW7+BOD7</f>
        <v>90598.69</v>
      </c>
      <c r="BOF7" s="50"/>
      <c r="BOG7" s="50"/>
      <c r="BOH7" s="50"/>
      <c r="BOI7" s="50"/>
      <c r="BOJ7" s="50"/>
      <c r="BOK7" s="50"/>
      <c r="BOL7" s="83">
        <f t="shared" si="429"/>
        <v>0</v>
      </c>
      <c r="BOM7" s="78">
        <f>+BOE7+BOL7</f>
        <v>90598.69</v>
      </c>
      <c r="BON7" s="50"/>
      <c r="BOO7" s="50"/>
      <c r="BOP7" s="50"/>
      <c r="BOQ7" s="50"/>
      <c r="BOR7" s="50"/>
      <c r="BOS7" s="50"/>
      <c r="BOT7" s="83">
        <f t="shared" si="430"/>
        <v>0</v>
      </c>
      <c r="BOU7" s="78">
        <f>+BOM7+BOT7</f>
        <v>90598.69</v>
      </c>
      <c r="BOV7" s="50"/>
      <c r="BOW7" s="50"/>
      <c r="BOX7" s="50"/>
      <c r="BOY7" s="50"/>
      <c r="BOZ7" s="50"/>
      <c r="BPA7" s="50"/>
      <c r="BPB7" s="83">
        <f t="shared" si="431"/>
        <v>0</v>
      </c>
      <c r="BPC7" s="78">
        <f>+BOU7+BPB7</f>
        <v>90598.69</v>
      </c>
      <c r="BPD7" s="50"/>
      <c r="BPE7" s="50"/>
      <c r="BPF7" s="50"/>
      <c r="BPG7" s="50"/>
      <c r="BPH7" s="50"/>
      <c r="BPI7" s="50"/>
      <c r="BPJ7" s="83">
        <f t="shared" si="432"/>
        <v>0</v>
      </c>
      <c r="BPK7" s="78">
        <f>+BPC7+BPJ7</f>
        <v>90598.69</v>
      </c>
      <c r="BPL7" s="50"/>
      <c r="BPM7" s="50"/>
      <c r="BPN7" s="50"/>
      <c r="BPO7" s="50"/>
      <c r="BPP7" s="50"/>
      <c r="BPQ7" s="50"/>
      <c r="BPR7" s="83">
        <f t="shared" si="433"/>
        <v>0</v>
      </c>
      <c r="BPS7" s="78">
        <f>+BPK7+BPR7</f>
        <v>90598.69</v>
      </c>
      <c r="BPT7" s="50"/>
      <c r="BPU7" s="50"/>
      <c r="BPV7" s="50"/>
      <c r="BPW7" s="50"/>
      <c r="BPX7" s="50"/>
      <c r="BPY7" s="50"/>
      <c r="BPZ7" s="83">
        <f t="shared" si="434"/>
        <v>0</v>
      </c>
      <c r="BQA7" s="78">
        <f>+BPS7+BPZ7</f>
        <v>90598.69</v>
      </c>
      <c r="BQB7" s="50"/>
      <c r="BQC7" s="50"/>
      <c r="BQD7" s="50"/>
      <c r="BQE7" s="50"/>
      <c r="BQF7" s="50"/>
      <c r="BQG7" s="50"/>
      <c r="BQH7" s="83">
        <f t="shared" si="435"/>
        <v>0</v>
      </c>
      <c r="BQI7" s="78">
        <f>+BQA7+BQH7</f>
        <v>90598.69</v>
      </c>
      <c r="BQJ7" s="50"/>
      <c r="BQK7" s="50"/>
      <c r="BQL7" s="50"/>
      <c r="BQM7" s="50"/>
      <c r="BQN7" s="50"/>
      <c r="BQO7" s="50"/>
      <c r="BQP7" s="83">
        <f t="shared" ref="BQP7:BQP15" si="510">SUM(BQJ7:BQO7)</f>
        <v>0</v>
      </c>
      <c r="BQQ7" s="78">
        <f t="shared" si="107"/>
        <v>90598.69</v>
      </c>
      <c r="BQR7" s="78">
        <f t="shared" si="107"/>
        <v>90598.69</v>
      </c>
      <c r="BQS7" s="86">
        <v>0</v>
      </c>
      <c r="BQT7" s="86">
        <v>0</v>
      </c>
      <c r="BQU7" s="86">
        <v>0</v>
      </c>
      <c r="BQV7" s="86">
        <v>0</v>
      </c>
      <c r="BQW7" s="86">
        <v>0</v>
      </c>
      <c r="BQX7" s="86">
        <v>0</v>
      </c>
      <c r="BQY7" s="86">
        <v>151.19999999999999</v>
      </c>
      <c r="BQZ7" s="86">
        <v>0</v>
      </c>
      <c r="BRA7" s="86">
        <v>0</v>
      </c>
      <c r="BRB7" s="86">
        <v>0</v>
      </c>
      <c r="BRC7" s="86">
        <v>0</v>
      </c>
      <c r="BRD7" s="86">
        <v>0</v>
      </c>
      <c r="BRE7" s="86">
        <v>0</v>
      </c>
      <c r="BRF7" s="86">
        <v>0</v>
      </c>
      <c r="BRG7" s="86">
        <v>0</v>
      </c>
      <c r="BRH7" s="86">
        <v>0</v>
      </c>
      <c r="BRI7" s="86">
        <v>0</v>
      </c>
      <c r="BRJ7" s="86">
        <v>0</v>
      </c>
      <c r="BRK7" s="86">
        <v>0</v>
      </c>
      <c r="BRL7" s="86">
        <v>0</v>
      </c>
      <c r="BRM7" s="86">
        <v>0</v>
      </c>
      <c r="BRN7" s="86">
        <v>0</v>
      </c>
      <c r="BRO7" s="86">
        <v>0</v>
      </c>
      <c r="BRP7" s="86">
        <v>0</v>
      </c>
      <c r="BRQ7" s="86">
        <v>0</v>
      </c>
      <c r="BRR7" s="86">
        <v>0</v>
      </c>
      <c r="BRS7" s="86">
        <v>0</v>
      </c>
      <c r="BRT7" s="86">
        <v>0</v>
      </c>
      <c r="BRU7" s="86"/>
      <c r="BRV7" s="86">
        <v>0</v>
      </c>
      <c r="BRW7" s="86">
        <v>0</v>
      </c>
      <c r="BRX7" s="86">
        <v>0</v>
      </c>
      <c r="BRY7" s="86">
        <v>0</v>
      </c>
      <c r="BRZ7" s="86">
        <v>698.3</v>
      </c>
      <c r="BSA7" s="86">
        <v>0</v>
      </c>
      <c r="BSB7" s="86">
        <v>0</v>
      </c>
      <c r="BSC7" s="86">
        <v>0</v>
      </c>
      <c r="BSD7" s="86">
        <v>0</v>
      </c>
      <c r="BSE7" s="86">
        <v>0</v>
      </c>
      <c r="BSF7" s="86">
        <v>0</v>
      </c>
      <c r="BSG7" s="86">
        <v>0</v>
      </c>
      <c r="BSH7" s="86">
        <v>16409.080000000002</v>
      </c>
      <c r="BSI7" s="86">
        <v>0</v>
      </c>
      <c r="BSJ7" s="86">
        <v>0</v>
      </c>
      <c r="BSK7" s="86">
        <v>0</v>
      </c>
      <c r="BSL7" s="86">
        <v>0</v>
      </c>
      <c r="BSM7" s="86">
        <v>0</v>
      </c>
      <c r="BSN7" s="86">
        <v>580.6</v>
      </c>
      <c r="BSO7" s="86">
        <v>0</v>
      </c>
      <c r="BSP7" s="86">
        <v>0</v>
      </c>
      <c r="BSQ7" s="86">
        <v>0</v>
      </c>
      <c r="BSR7" s="86">
        <v>0</v>
      </c>
      <c r="BSS7" s="86">
        <v>0</v>
      </c>
      <c r="BST7" s="86">
        <v>627.87</v>
      </c>
      <c r="BSU7" s="86">
        <v>0</v>
      </c>
      <c r="BSV7" s="86">
        <v>19.7</v>
      </c>
      <c r="BSW7" s="50"/>
      <c r="BSX7" s="50"/>
      <c r="BSY7" s="50"/>
      <c r="BSZ7" s="50">
        <v>2296.35</v>
      </c>
      <c r="BTA7" s="50"/>
      <c r="BTB7" s="50"/>
      <c r="BTC7" s="83">
        <v>2296.35</v>
      </c>
      <c r="BTD7" s="78">
        <f t="shared" si="436"/>
        <v>3524.52</v>
      </c>
      <c r="BTE7" s="50"/>
      <c r="BTF7" s="50"/>
      <c r="BTG7" s="50"/>
      <c r="BTH7" s="50">
        <v>90.6</v>
      </c>
      <c r="BTI7" s="50"/>
      <c r="BTJ7" s="50"/>
      <c r="BTK7" s="83">
        <v>90.6</v>
      </c>
      <c r="BTL7" s="78">
        <f t="shared" si="437"/>
        <v>3615.12</v>
      </c>
      <c r="BTM7" s="50"/>
      <c r="BTN7" s="50"/>
      <c r="BTO7" s="50"/>
      <c r="BTP7" s="50"/>
      <c r="BTQ7" s="50"/>
      <c r="BTR7" s="50"/>
      <c r="BTS7" s="86">
        <v>0</v>
      </c>
      <c r="BTT7" s="78">
        <f t="shared" si="438"/>
        <v>3615.12</v>
      </c>
      <c r="BTU7" s="50"/>
      <c r="BTV7" s="50"/>
      <c r="BTW7" s="50"/>
      <c r="BTX7" s="50"/>
      <c r="BTY7" s="50"/>
      <c r="BTZ7" s="50"/>
      <c r="BUA7" s="50">
        <v>0</v>
      </c>
      <c r="BUB7" s="78">
        <f t="shared" si="439"/>
        <v>3615.12</v>
      </c>
      <c r="BUC7" s="50"/>
      <c r="BUD7" s="50"/>
      <c r="BUE7" s="50"/>
      <c r="BUF7" s="50"/>
      <c r="BUG7" s="50"/>
      <c r="BUH7" s="50"/>
      <c r="BUI7" s="50">
        <v>0</v>
      </c>
      <c r="BUJ7" s="78">
        <f t="shared" si="440"/>
        <v>3615.12</v>
      </c>
      <c r="BUK7" s="50"/>
      <c r="BUL7" s="50"/>
      <c r="BUM7" s="50"/>
      <c r="BUN7" s="50"/>
      <c r="BUO7" s="50"/>
      <c r="BUP7" s="50"/>
      <c r="BUQ7" s="50">
        <v>0</v>
      </c>
      <c r="BUR7" s="78">
        <f t="shared" si="441"/>
        <v>3615.12</v>
      </c>
      <c r="BUS7" s="50"/>
      <c r="BUT7" s="50"/>
      <c r="BUU7" s="50"/>
      <c r="BUV7" s="50"/>
      <c r="BUW7" s="50"/>
      <c r="BUX7" s="50"/>
      <c r="BUY7" s="50">
        <v>0</v>
      </c>
      <c r="BUZ7" s="78">
        <f t="shared" si="442"/>
        <v>3615.12</v>
      </c>
      <c r="BVA7" s="50"/>
      <c r="BVB7" s="50"/>
      <c r="BVC7" s="50"/>
      <c r="BVD7" s="50"/>
      <c r="BVE7" s="50"/>
      <c r="BVF7" s="50"/>
      <c r="BVG7" s="50">
        <v>0</v>
      </c>
      <c r="BVH7" s="78">
        <f t="shared" si="443"/>
        <v>3615.12</v>
      </c>
      <c r="BVI7" s="50"/>
      <c r="BVJ7" s="50"/>
      <c r="BVK7" s="50"/>
      <c r="BVL7" s="50"/>
      <c r="BVM7" s="50"/>
      <c r="BVN7" s="50"/>
      <c r="BVO7" s="50">
        <v>0</v>
      </c>
      <c r="BVP7" s="78">
        <f t="shared" si="444"/>
        <v>3615.12</v>
      </c>
      <c r="BVQ7" s="50"/>
      <c r="BVR7" s="50"/>
      <c r="BVS7" s="50"/>
      <c r="BVT7" s="50"/>
      <c r="BVU7" s="50"/>
      <c r="BVV7" s="50"/>
      <c r="BVW7" s="50">
        <v>0</v>
      </c>
      <c r="BVX7" s="78">
        <f t="shared" si="445"/>
        <v>0</v>
      </c>
      <c r="BVY7" s="50"/>
      <c r="BVZ7" s="50"/>
      <c r="BWA7" s="50"/>
      <c r="BWB7" s="50">
        <v>588.20000000000005</v>
      </c>
      <c r="BWC7" s="50"/>
      <c r="BWD7" s="50"/>
      <c r="BWE7" s="50">
        <v>588.20000000000005</v>
      </c>
      <c r="BWF7" s="78">
        <f t="shared" si="446"/>
        <v>588.20000000000005</v>
      </c>
      <c r="BWG7" s="50"/>
      <c r="BWH7" s="50"/>
      <c r="BWI7" s="50"/>
      <c r="BWJ7" s="50"/>
      <c r="BWK7" s="50"/>
      <c r="BWL7" s="50"/>
      <c r="BWM7" s="50">
        <v>0</v>
      </c>
      <c r="BWN7" s="78">
        <f t="shared" si="447"/>
        <v>588.20000000000005</v>
      </c>
      <c r="BWO7" s="50"/>
      <c r="BWP7" s="50"/>
      <c r="BWQ7" s="50"/>
      <c r="BWR7" s="50"/>
      <c r="BWS7" s="50"/>
      <c r="BWT7" s="50"/>
      <c r="BWU7" s="50">
        <v>0</v>
      </c>
      <c r="BWV7" s="78">
        <f t="shared" si="448"/>
        <v>588.20000000000005</v>
      </c>
      <c r="BWW7" s="50"/>
      <c r="BWX7" s="50"/>
      <c r="BWY7" s="50"/>
      <c r="BWZ7" s="50"/>
      <c r="BXA7" s="50"/>
      <c r="BXB7" s="50"/>
      <c r="BXC7" s="50">
        <v>0</v>
      </c>
      <c r="BXD7" s="78">
        <f t="shared" si="449"/>
        <v>588.20000000000005</v>
      </c>
      <c r="BXE7" s="50"/>
      <c r="BXF7" s="50"/>
      <c r="BXG7" s="50"/>
      <c r="BXH7" s="50"/>
      <c r="BXI7" s="50"/>
      <c r="BXJ7" s="50"/>
      <c r="BXK7" s="50">
        <v>0</v>
      </c>
      <c r="BXL7" s="78">
        <f t="shared" si="450"/>
        <v>588.20000000000005</v>
      </c>
      <c r="BXM7" s="50"/>
      <c r="BXN7" s="50"/>
      <c r="BXO7" s="50"/>
      <c r="BXP7" s="50"/>
      <c r="BXQ7" s="50"/>
      <c r="BXR7" s="50"/>
      <c r="BXS7" s="50">
        <v>0</v>
      </c>
      <c r="BXT7" s="78">
        <f t="shared" si="451"/>
        <v>588.20000000000005</v>
      </c>
      <c r="BXU7" s="50"/>
      <c r="BXV7" s="50"/>
      <c r="BXW7" s="50"/>
      <c r="BXX7" s="50"/>
      <c r="BXY7" s="50"/>
      <c r="BXZ7" s="50"/>
      <c r="BYA7" s="50">
        <v>0</v>
      </c>
      <c r="BYB7" s="78">
        <f t="shared" si="452"/>
        <v>588.20000000000005</v>
      </c>
      <c r="BYC7" s="50"/>
      <c r="BYD7" s="50"/>
      <c r="BYE7" s="50"/>
      <c r="BYF7" s="50"/>
      <c r="BYG7" s="50"/>
      <c r="BYH7" s="50"/>
      <c r="BYI7" s="50">
        <v>0</v>
      </c>
      <c r="BYJ7" s="78">
        <f t="shared" si="453"/>
        <v>588.20000000000005</v>
      </c>
      <c r="BYK7" s="50"/>
      <c r="BYL7" s="50"/>
      <c r="BYM7" s="50"/>
      <c r="BYN7" s="50"/>
      <c r="BYO7" s="50"/>
      <c r="BYP7" s="50"/>
      <c r="BYQ7" s="50">
        <v>0</v>
      </c>
      <c r="BYR7" s="78">
        <f t="shared" si="454"/>
        <v>588.20000000000005</v>
      </c>
      <c r="BYS7" s="50"/>
      <c r="BYT7" s="50"/>
      <c r="BYU7" s="50"/>
      <c r="BYV7" s="50"/>
      <c r="BYW7" s="50"/>
      <c r="BYX7" s="50"/>
      <c r="BYY7" s="50">
        <v>0</v>
      </c>
      <c r="BYZ7" s="78">
        <f t="shared" si="455"/>
        <v>588.20000000000005</v>
      </c>
      <c r="BZA7" s="50"/>
      <c r="BZB7" s="50"/>
      <c r="BZC7" s="50"/>
      <c r="BZD7" s="50"/>
      <c r="BZE7" s="50"/>
      <c r="BZF7" s="50"/>
      <c r="BZG7" s="50">
        <v>0</v>
      </c>
      <c r="BZH7" s="78">
        <f t="shared" si="456"/>
        <v>588.20000000000005</v>
      </c>
      <c r="BZI7" s="50"/>
      <c r="BZJ7" s="50"/>
      <c r="BZK7" s="50"/>
      <c r="BZL7" s="50"/>
      <c r="BZM7" s="50"/>
      <c r="BZN7" s="50"/>
      <c r="BZO7" s="50">
        <v>0</v>
      </c>
      <c r="BZP7" s="78">
        <f t="shared" si="457"/>
        <v>588.20000000000005</v>
      </c>
      <c r="BZQ7" s="50"/>
      <c r="BZR7" s="50"/>
      <c r="BZS7" s="50"/>
      <c r="BZT7" s="50"/>
      <c r="BZU7" s="50"/>
      <c r="BZV7" s="50"/>
      <c r="BZW7" s="50">
        <v>0</v>
      </c>
      <c r="BZX7" s="78">
        <f t="shared" si="458"/>
        <v>588.20000000000005</v>
      </c>
      <c r="BZY7" s="50"/>
      <c r="BZZ7" s="50"/>
      <c r="CAA7" s="50"/>
      <c r="CAB7" s="50"/>
      <c r="CAC7" s="50"/>
      <c r="CAD7" s="50"/>
      <c r="CAE7" s="50">
        <v>0</v>
      </c>
      <c r="CAF7" s="78">
        <f t="shared" si="459"/>
        <v>588.20000000000005</v>
      </c>
      <c r="CAG7" s="50"/>
      <c r="CAH7" s="50"/>
      <c r="CAI7" s="50"/>
      <c r="CAJ7" s="50"/>
      <c r="CAK7" s="50"/>
      <c r="CAL7" s="50"/>
      <c r="CAM7" s="50">
        <v>0</v>
      </c>
      <c r="CAN7" s="78">
        <f t="shared" si="460"/>
        <v>588.20000000000005</v>
      </c>
      <c r="CAO7" s="50"/>
      <c r="CAP7" s="50"/>
      <c r="CAQ7" s="50"/>
      <c r="CAR7" s="50"/>
      <c r="CAS7" s="50"/>
      <c r="CAT7" s="50"/>
      <c r="CAU7" s="50">
        <v>0</v>
      </c>
      <c r="CAV7" s="78">
        <f t="shared" si="461"/>
        <v>588.20000000000005</v>
      </c>
      <c r="CAW7" s="50"/>
      <c r="CAX7" s="50"/>
      <c r="CAY7" s="50"/>
      <c r="CAZ7" s="50"/>
      <c r="CBA7" s="50"/>
      <c r="CBB7" s="50"/>
      <c r="CBC7" s="50">
        <v>0</v>
      </c>
      <c r="CBD7" s="78">
        <f t="shared" si="462"/>
        <v>588.20000000000005</v>
      </c>
      <c r="CBE7" s="50"/>
      <c r="CBF7" s="50"/>
      <c r="CBG7" s="50"/>
      <c r="CBH7" s="50"/>
      <c r="CBI7" s="50"/>
      <c r="CBJ7" s="50"/>
      <c r="CBK7" s="50">
        <v>0</v>
      </c>
      <c r="CBL7" s="78">
        <f t="shared" si="463"/>
        <v>588.20000000000005</v>
      </c>
      <c r="CBM7" s="50"/>
      <c r="CBN7" s="50"/>
      <c r="CBO7" s="50"/>
      <c r="CBP7" s="50"/>
      <c r="CBQ7" s="50"/>
      <c r="CBR7" s="50"/>
      <c r="CBS7" s="50">
        <v>0</v>
      </c>
      <c r="CBT7" s="78">
        <f t="shared" si="464"/>
        <v>588.20000000000005</v>
      </c>
      <c r="CBU7" s="50"/>
      <c r="CBV7" s="50"/>
      <c r="CBW7" s="50"/>
      <c r="CBX7" s="50"/>
      <c r="CBY7" s="50"/>
      <c r="CBZ7" s="50"/>
      <c r="CCA7" s="50">
        <v>0</v>
      </c>
      <c r="CCB7" s="78">
        <f t="shared" si="465"/>
        <v>588.20000000000005</v>
      </c>
      <c r="CCC7" s="50"/>
      <c r="CCD7" s="50"/>
      <c r="CCE7" s="50"/>
      <c r="CCF7" s="50"/>
      <c r="CCG7" s="50"/>
      <c r="CCH7" s="50"/>
      <c r="CCI7" s="50">
        <f t="shared" si="466"/>
        <v>0</v>
      </c>
      <c r="CCJ7" s="78">
        <f t="shared" si="467"/>
        <v>588.20000000000005</v>
      </c>
      <c r="CCK7" s="50"/>
      <c r="CCL7" s="50"/>
      <c r="CCM7" s="50"/>
      <c r="CCN7" s="50"/>
      <c r="CCO7" s="50"/>
      <c r="CCP7" s="50"/>
      <c r="CCQ7" s="50">
        <f t="shared" si="468"/>
        <v>0</v>
      </c>
      <c r="CCR7" s="78">
        <f t="shared" si="469"/>
        <v>0</v>
      </c>
      <c r="CCS7" s="50"/>
      <c r="CCT7" s="50"/>
      <c r="CCU7" s="50"/>
      <c r="CCV7" s="50"/>
      <c r="CCW7" s="50"/>
      <c r="CCX7" s="50"/>
      <c r="CCY7" s="50">
        <f t="shared" si="470"/>
        <v>0</v>
      </c>
      <c r="CCZ7" s="78">
        <f t="shared" si="471"/>
        <v>0</v>
      </c>
      <c r="CDA7" s="50"/>
      <c r="CDB7" s="50"/>
      <c r="CDC7" s="50"/>
      <c r="CDD7" s="50"/>
      <c r="CDE7" s="50"/>
      <c r="CDF7" s="50"/>
      <c r="CDG7" s="50">
        <f t="shared" si="472"/>
        <v>0</v>
      </c>
      <c r="CDH7" s="78">
        <f t="shared" si="473"/>
        <v>0</v>
      </c>
      <c r="CDI7" s="50"/>
      <c r="CDJ7" s="50"/>
      <c r="CDK7" s="50"/>
      <c r="CDL7" s="50"/>
      <c r="CDM7" s="50"/>
      <c r="CDN7" s="50"/>
      <c r="CDO7" s="50">
        <f t="shared" si="474"/>
        <v>0</v>
      </c>
      <c r="CDP7" s="78">
        <f t="shared" si="475"/>
        <v>0</v>
      </c>
      <c r="CDQ7" s="50"/>
      <c r="CDR7" s="50"/>
      <c r="CDS7" s="50"/>
      <c r="CDT7" s="50"/>
      <c r="CDU7" s="50"/>
      <c r="CDV7" s="50"/>
      <c r="CDW7" s="50">
        <f t="shared" si="476"/>
        <v>0</v>
      </c>
      <c r="CDX7" s="78">
        <f t="shared" si="477"/>
        <v>0</v>
      </c>
      <c r="CDY7" s="50"/>
      <c r="CDZ7" s="50"/>
      <c r="CEA7" s="50"/>
      <c r="CEB7" s="50"/>
      <c r="CEC7" s="50"/>
      <c r="CED7" s="50"/>
      <c r="CEE7" s="50">
        <v>0</v>
      </c>
      <c r="CEF7" s="78">
        <f t="shared" si="478"/>
        <v>0</v>
      </c>
      <c r="CEG7" s="50"/>
      <c r="CEH7" s="50"/>
      <c r="CEI7" s="50"/>
      <c r="CEJ7" s="50"/>
      <c r="CEK7" s="50"/>
      <c r="CEL7" s="50"/>
      <c r="CEM7" s="50">
        <v>0</v>
      </c>
      <c r="CEN7" s="78">
        <f t="shared" si="479"/>
        <v>0</v>
      </c>
      <c r="CEO7" s="50"/>
      <c r="CEP7" s="50"/>
      <c r="CEQ7" s="50"/>
      <c r="CER7" s="50"/>
      <c r="CES7" s="50"/>
      <c r="CET7" s="50">
        <v>350</v>
      </c>
      <c r="CEU7" s="50">
        <v>350</v>
      </c>
      <c r="CEV7" s="78">
        <f t="shared" si="480"/>
        <v>350</v>
      </c>
      <c r="CEW7" s="50"/>
      <c r="CEX7" s="50"/>
      <c r="CEY7" s="50"/>
      <c r="CEZ7" s="50"/>
      <c r="CFA7" s="50"/>
      <c r="CFB7" s="50"/>
      <c r="CFC7" s="50">
        <v>0</v>
      </c>
      <c r="CFD7" s="78">
        <f t="shared" si="481"/>
        <v>350</v>
      </c>
      <c r="CFE7" s="50"/>
      <c r="CFF7" s="50"/>
      <c r="CFG7" s="50"/>
      <c r="CFH7" s="50"/>
      <c r="CFI7" s="50"/>
      <c r="CFJ7" s="50"/>
      <c r="CFK7" s="50">
        <v>0</v>
      </c>
      <c r="CFL7" s="78">
        <f t="shared" si="482"/>
        <v>350</v>
      </c>
      <c r="CFM7" s="50"/>
      <c r="CFN7" s="50"/>
      <c r="CFO7" s="50"/>
      <c r="CFP7" s="50"/>
      <c r="CFQ7" s="50"/>
      <c r="CFR7" s="50"/>
      <c r="CFS7" s="50">
        <v>0</v>
      </c>
      <c r="CFT7" s="78">
        <f t="shared" si="483"/>
        <v>350</v>
      </c>
      <c r="CFU7" s="50"/>
      <c r="CFV7" s="50"/>
      <c r="CFW7" s="50"/>
      <c r="CFX7" s="50"/>
      <c r="CFY7" s="50"/>
      <c r="CFZ7" s="50">
        <v>590.5</v>
      </c>
      <c r="CGA7" s="50">
        <v>590.5</v>
      </c>
      <c r="CGB7" s="78">
        <f t="shared" si="484"/>
        <v>940.5</v>
      </c>
      <c r="CGC7" s="50"/>
      <c r="CGD7" s="50"/>
      <c r="CGE7" s="50"/>
      <c r="CGF7" s="50"/>
      <c r="CGG7" s="50"/>
      <c r="CGH7" s="50"/>
      <c r="CGI7" s="50">
        <v>0</v>
      </c>
      <c r="CGJ7" s="78">
        <f t="shared" si="485"/>
        <v>940.5</v>
      </c>
      <c r="CGK7" s="50"/>
      <c r="CGL7" s="50"/>
      <c r="CGM7" s="50"/>
      <c r="CGN7" s="50"/>
      <c r="CGO7" s="50"/>
      <c r="CGP7" s="50"/>
      <c r="CGQ7" s="50">
        <v>0</v>
      </c>
      <c r="CGR7" s="78">
        <f t="shared" si="486"/>
        <v>940.5</v>
      </c>
      <c r="CGS7" s="50"/>
      <c r="CGT7" s="50"/>
      <c r="CGU7" s="50"/>
      <c r="CGV7" s="50"/>
      <c r="CGW7" s="50"/>
      <c r="CGX7" s="50"/>
      <c r="CGY7" s="50">
        <v>0</v>
      </c>
      <c r="CGZ7" s="78">
        <f t="shared" si="487"/>
        <v>940.5</v>
      </c>
      <c r="CHA7" s="50"/>
      <c r="CHB7" s="50"/>
      <c r="CHC7" s="50"/>
      <c r="CHD7" s="50"/>
      <c r="CHE7" s="50"/>
      <c r="CHF7" s="50"/>
      <c r="CHG7" s="50">
        <v>0</v>
      </c>
      <c r="CHH7" s="78">
        <f t="shared" si="488"/>
        <v>940.5</v>
      </c>
      <c r="CHI7" s="50"/>
      <c r="CHJ7" s="50"/>
      <c r="CHK7" s="50"/>
      <c r="CHL7" s="50"/>
      <c r="CHM7" s="50"/>
      <c r="CHN7" s="50"/>
      <c r="CHO7" s="50">
        <v>0</v>
      </c>
      <c r="CHP7" s="78">
        <f t="shared" si="489"/>
        <v>940.5</v>
      </c>
      <c r="CHQ7" s="50"/>
      <c r="CHR7" s="50"/>
      <c r="CHS7" s="50"/>
      <c r="CHT7" s="50"/>
      <c r="CHU7" s="50"/>
      <c r="CHV7" s="50"/>
      <c r="CHW7" s="50">
        <v>0</v>
      </c>
      <c r="CHX7" s="78">
        <f t="shared" si="490"/>
        <v>940.5</v>
      </c>
      <c r="CHY7" s="50"/>
      <c r="CHZ7" s="50"/>
      <c r="CIA7" s="50"/>
      <c r="CIB7" s="50"/>
      <c r="CIC7" s="50"/>
      <c r="CID7" s="50"/>
      <c r="CIE7" s="50">
        <v>0</v>
      </c>
      <c r="CIF7" s="78">
        <f t="shared" si="491"/>
        <v>940.5</v>
      </c>
      <c r="CIG7" s="50"/>
      <c r="CIH7" s="50"/>
      <c r="CII7" s="50"/>
      <c r="CIJ7" s="50"/>
      <c r="CIK7" s="50"/>
      <c r="CIL7" s="50"/>
      <c r="CIM7" s="50">
        <v>0</v>
      </c>
      <c r="CIN7" s="78">
        <f t="shared" si="492"/>
        <v>940.5</v>
      </c>
      <c r="CIO7" s="50"/>
      <c r="CIP7" s="50"/>
      <c r="CIQ7" s="50"/>
      <c r="CIR7" s="50"/>
      <c r="CIS7" s="50"/>
      <c r="CIT7" s="50"/>
      <c r="CIU7" s="50">
        <f t="shared" si="493"/>
        <v>0</v>
      </c>
      <c r="CIV7" s="78">
        <f t="shared" si="494"/>
        <v>940.5</v>
      </c>
      <c r="CIW7" s="50"/>
      <c r="CIX7" s="50"/>
      <c r="CIY7" s="50"/>
      <c r="CIZ7" s="50"/>
      <c r="CJA7" s="50"/>
      <c r="CJB7" s="50"/>
      <c r="CJC7" s="50">
        <f t="shared" si="495"/>
        <v>0</v>
      </c>
      <c r="CJD7" s="78">
        <f t="shared" si="496"/>
        <v>0</v>
      </c>
      <c r="CJE7" s="50"/>
      <c r="CJF7" s="50"/>
      <c r="CJG7" s="50"/>
      <c r="CJH7" s="50">
        <v>7014.72</v>
      </c>
      <c r="CJI7" s="50"/>
      <c r="CJJ7" s="50"/>
      <c r="CJK7" s="50">
        <f t="shared" si="497"/>
        <v>7014.72</v>
      </c>
      <c r="CJL7" s="78">
        <f t="shared" si="498"/>
        <v>7014.72</v>
      </c>
      <c r="CJM7" s="50"/>
      <c r="CJN7" s="50"/>
      <c r="CJO7" s="50"/>
      <c r="CJP7" s="50"/>
      <c r="CJQ7" s="50"/>
      <c r="CJR7" s="50"/>
      <c r="CJS7" s="50">
        <f t="shared" si="499"/>
        <v>0</v>
      </c>
      <c r="CJT7" s="78">
        <f t="shared" si="500"/>
        <v>7014.72</v>
      </c>
      <c r="CJU7" s="50"/>
      <c r="CJV7" s="50"/>
      <c r="CJW7" s="50"/>
      <c r="CJX7" s="50"/>
      <c r="CJY7" s="50"/>
      <c r="CJZ7" s="50"/>
      <c r="CKA7" s="50">
        <f t="shared" si="501"/>
        <v>0</v>
      </c>
      <c r="CKB7" s="78">
        <f t="shared" si="502"/>
        <v>7014.72</v>
      </c>
      <c r="CKC7" s="50"/>
      <c r="CKD7" s="50"/>
      <c r="CKE7" s="50"/>
      <c r="CKF7" s="50"/>
      <c r="CKG7" s="50"/>
      <c r="CKH7" s="50"/>
      <c r="CKI7" s="50">
        <v>0</v>
      </c>
      <c r="CKJ7" s="78">
        <f t="shared" si="503"/>
        <v>7014.72</v>
      </c>
      <c r="CKK7" s="50"/>
      <c r="CKL7" s="50"/>
      <c r="CKM7" s="50"/>
      <c r="CKN7" s="50"/>
      <c r="CKO7" s="50"/>
      <c r="CKP7" s="50"/>
      <c r="CKQ7" s="50">
        <v>0</v>
      </c>
      <c r="CKR7" s="78">
        <f t="shared" si="504"/>
        <v>7014.72</v>
      </c>
      <c r="CKS7" s="50"/>
      <c r="CKT7" s="50"/>
      <c r="CKU7" s="50"/>
      <c r="CKV7" s="50"/>
      <c r="CKW7" s="50"/>
      <c r="CKX7" s="50">
        <v>47918.75</v>
      </c>
      <c r="CKY7" s="50">
        <v>47918.75</v>
      </c>
      <c r="CKZ7" s="78">
        <f t="shared" si="505"/>
        <v>54933.47</v>
      </c>
      <c r="CLA7" s="50"/>
      <c r="CLB7" s="50"/>
      <c r="CLC7" s="50"/>
      <c r="CLD7" s="50"/>
      <c r="CLE7" s="50"/>
      <c r="CLF7" s="50">
        <v>9147.48</v>
      </c>
      <c r="CLG7" s="50">
        <v>9147.48</v>
      </c>
      <c r="CLH7" s="78">
        <f t="shared" si="506"/>
        <v>64080.95</v>
      </c>
      <c r="CLI7" s="50"/>
      <c r="CLJ7" s="50"/>
      <c r="CLK7" s="50"/>
      <c r="CLL7" s="50"/>
      <c r="CLM7" s="50"/>
      <c r="CLN7" s="50"/>
      <c r="CLO7" s="50">
        <v>0</v>
      </c>
      <c r="CLP7" s="78">
        <f t="shared" si="507"/>
        <v>64080.95</v>
      </c>
    </row>
    <row r="8" spans="1:2356" ht="13.5" customHeight="1" x14ac:dyDescent="0.2">
      <c r="A8" s="52"/>
      <c r="B8" s="47" t="s">
        <v>5</v>
      </c>
      <c r="C8" s="48"/>
      <c r="D8" s="48"/>
      <c r="E8" s="48"/>
      <c r="F8" s="48"/>
      <c r="G8" s="48"/>
      <c r="H8" s="48"/>
      <c r="I8" s="75">
        <f t="shared" si="108"/>
        <v>0</v>
      </c>
      <c r="J8" s="48"/>
      <c r="K8" s="49"/>
      <c r="L8" s="49"/>
      <c r="M8" s="49"/>
      <c r="N8" s="48"/>
      <c r="O8" s="50">
        <f t="shared" si="508"/>
        <v>0</v>
      </c>
      <c r="P8" s="50"/>
      <c r="Q8" s="49"/>
      <c r="R8" s="49"/>
      <c r="S8" s="48"/>
      <c r="T8" s="50">
        <f t="shared" si="109"/>
        <v>0</v>
      </c>
      <c r="U8" s="78">
        <f t="shared" si="110"/>
        <v>0</v>
      </c>
      <c r="V8" s="50"/>
      <c r="W8" s="50"/>
      <c r="X8" s="49"/>
      <c r="Y8" s="49"/>
      <c r="Z8" s="48"/>
      <c r="AA8" s="50">
        <f t="shared" si="111"/>
        <v>0</v>
      </c>
      <c r="AB8" s="78">
        <f t="shared" si="0"/>
        <v>0</v>
      </c>
      <c r="AC8" s="50"/>
      <c r="AD8" s="50"/>
      <c r="AE8" s="49"/>
      <c r="AF8" s="49"/>
      <c r="AG8" s="48"/>
      <c r="AH8" s="50">
        <f t="shared" si="112"/>
        <v>0</v>
      </c>
      <c r="AI8" s="78">
        <f t="shared" si="113"/>
        <v>0</v>
      </c>
      <c r="AJ8" s="50"/>
      <c r="AK8" s="50"/>
      <c r="AL8" s="49"/>
      <c r="AM8" s="49"/>
      <c r="AN8" s="48"/>
      <c r="AO8" s="50">
        <f t="shared" si="114"/>
        <v>0</v>
      </c>
      <c r="AP8" s="78">
        <f t="shared" si="115"/>
        <v>0</v>
      </c>
      <c r="AQ8" s="50"/>
      <c r="AR8" s="50"/>
      <c r="AS8" s="49"/>
      <c r="AT8" s="49"/>
      <c r="AU8" s="48"/>
      <c r="AV8" s="50">
        <f t="shared" si="116"/>
        <v>0</v>
      </c>
      <c r="AW8" s="78">
        <f t="shared" si="117"/>
        <v>0</v>
      </c>
      <c r="AX8" s="50"/>
      <c r="AY8" s="50"/>
      <c r="AZ8" s="49"/>
      <c r="BA8" s="49"/>
      <c r="BB8" s="48"/>
      <c r="BC8" s="50">
        <f t="shared" si="118"/>
        <v>0</v>
      </c>
      <c r="BD8" s="78">
        <f t="shared" si="119"/>
        <v>0</v>
      </c>
      <c r="BE8" s="50"/>
      <c r="BF8" s="50"/>
      <c r="BG8" s="49"/>
      <c r="BH8" s="49"/>
      <c r="BI8" s="48"/>
      <c r="BJ8" s="50">
        <f t="shared" si="120"/>
        <v>0</v>
      </c>
      <c r="BK8" s="78">
        <f t="shared" si="121"/>
        <v>0</v>
      </c>
      <c r="BL8" s="50"/>
      <c r="BM8" s="50"/>
      <c r="BN8" s="49"/>
      <c r="BO8" s="49"/>
      <c r="BP8" s="48"/>
      <c r="BQ8" s="50">
        <f t="shared" si="122"/>
        <v>0</v>
      </c>
      <c r="BR8" s="78">
        <f t="shared" si="123"/>
        <v>0</v>
      </c>
      <c r="BS8" s="50"/>
      <c r="BT8" s="50"/>
      <c r="BU8" s="49"/>
      <c r="BV8" s="49"/>
      <c r="BW8" s="48"/>
      <c r="BX8" s="50">
        <f t="shared" si="124"/>
        <v>0</v>
      </c>
      <c r="BY8" s="78">
        <f t="shared" si="125"/>
        <v>0</v>
      </c>
      <c r="BZ8" s="50"/>
      <c r="CA8" s="50"/>
      <c r="CB8" s="49"/>
      <c r="CC8" s="49"/>
      <c r="CD8" s="48"/>
      <c r="CE8" s="50">
        <f t="shared" si="126"/>
        <v>0</v>
      </c>
      <c r="CF8" s="78">
        <f t="shared" si="127"/>
        <v>0</v>
      </c>
      <c r="CG8" s="50"/>
      <c r="CH8" s="50"/>
      <c r="CI8" s="49"/>
      <c r="CJ8" s="49"/>
      <c r="CK8" s="48"/>
      <c r="CL8" s="50">
        <f t="shared" si="128"/>
        <v>0</v>
      </c>
      <c r="CM8" s="78">
        <f t="shared" si="129"/>
        <v>0</v>
      </c>
      <c r="CN8" s="50"/>
      <c r="CO8" s="50"/>
      <c r="CP8" s="49"/>
      <c r="CQ8" s="49"/>
      <c r="CR8" s="48"/>
      <c r="CS8" s="50">
        <f t="shared" si="130"/>
        <v>0</v>
      </c>
      <c r="CT8" s="78">
        <f t="shared" si="131"/>
        <v>0</v>
      </c>
      <c r="CU8" s="50"/>
      <c r="CV8" s="50"/>
      <c r="CW8" s="49"/>
      <c r="CX8" s="49"/>
      <c r="CY8" s="48"/>
      <c r="CZ8" s="50">
        <f t="shared" si="132"/>
        <v>0</v>
      </c>
      <c r="DA8" s="78">
        <f t="shared" si="133"/>
        <v>0</v>
      </c>
      <c r="DB8" s="50"/>
      <c r="DC8" s="50"/>
      <c r="DD8" s="49"/>
      <c r="DE8" s="49"/>
      <c r="DF8" s="48"/>
      <c r="DG8" s="50">
        <f t="shared" si="134"/>
        <v>0</v>
      </c>
      <c r="DH8" s="78">
        <f t="shared" si="135"/>
        <v>0</v>
      </c>
      <c r="DI8" s="50"/>
      <c r="DJ8" s="50"/>
      <c r="DK8" s="50"/>
      <c r="DL8" s="49"/>
      <c r="DM8" s="48"/>
      <c r="DN8" s="50">
        <f t="shared" si="136"/>
        <v>0</v>
      </c>
      <c r="DO8" s="78">
        <f t="shared" si="137"/>
        <v>0</v>
      </c>
      <c r="DP8" s="50"/>
      <c r="DQ8" s="50"/>
      <c r="DR8" s="50"/>
      <c r="DS8" s="49"/>
      <c r="DT8" s="48"/>
      <c r="DU8" s="50">
        <f t="shared" si="138"/>
        <v>0</v>
      </c>
      <c r="DV8" s="78">
        <f t="shared" si="139"/>
        <v>0</v>
      </c>
      <c r="DW8" s="50"/>
      <c r="DX8" s="50"/>
      <c r="DY8" s="50"/>
      <c r="DZ8" s="49"/>
      <c r="EA8" s="48"/>
      <c r="EB8" s="50">
        <f t="shared" si="140"/>
        <v>0</v>
      </c>
      <c r="EC8" s="78">
        <f t="shared" si="141"/>
        <v>0</v>
      </c>
      <c r="ED8" s="50"/>
      <c r="EE8" s="50"/>
      <c r="EF8" s="50"/>
      <c r="EG8" s="49"/>
      <c r="EH8" s="48"/>
      <c r="EI8" s="50">
        <f t="shared" si="142"/>
        <v>0</v>
      </c>
      <c r="EJ8" s="78">
        <f t="shared" si="143"/>
        <v>0</v>
      </c>
      <c r="EK8" s="50"/>
      <c r="EL8" s="50"/>
      <c r="EM8" s="50"/>
      <c r="EN8" s="49"/>
      <c r="EO8" s="48"/>
      <c r="EP8" s="50">
        <f t="shared" si="144"/>
        <v>0</v>
      </c>
      <c r="EQ8" s="78">
        <f t="shared" si="145"/>
        <v>0</v>
      </c>
      <c r="ER8" s="50"/>
      <c r="ES8" s="50"/>
      <c r="ET8" s="50"/>
      <c r="EU8" s="50"/>
      <c r="EV8" s="50"/>
      <c r="EW8" s="50">
        <f t="shared" si="146"/>
        <v>0</v>
      </c>
      <c r="EX8" s="78">
        <f t="shared" si="147"/>
        <v>0</v>
      </c>
      <c r="EY8" s="50"/>
      <c r="EZ8" s="50"/>
      <c r="FA8" s="50"/>
      <c r="FB8" s="50"/>
      <c r="FC8" s="50"/>
      <c r="FD8" s="50">
        <f t="shared" si="148"/>
        <v>0</v>
      </c>
      <c r="FE8" s="78">
        <f t="shared" si="149"/>
        <v>0</v>
      </c>
      <c r="FF8" s="50"/>
      <c r="FG8" s="50"/>
      <c r="FH8" s="50"/>
      <c r="FI8" s="50"/>
      <c r="FJ8" s="50"/>
      <c r="FK8" s="50">
        <f t="shared" si="150"/>
        <v>0</v>
      </c>
      <c r="FL8" s="78">
        <f t="shared" si="151"/>
        <v>0</v>
      </c>
      <c r="FM8" s="50">
        <v>0</v>
      </c>
      <c r="FN8" s="50"/>
      <c r="FO8" s="50"/>
      <c r="FP8" s="50"/>
      <c r="FQ8" s="50"/>
      <c r="FR8" s="50"/>
      <c r="FS8" s="50"/>
      <c r="FT8" s="50">
        <f t="shared" si="152"/>
        <v>0</v>
      </c>
      <c r="FU8" s="78">
        <f t="shared" si="153"/>
        <v>0</v>
      </c>
      <c r="FV8" s="50"/>
      <c r="FW8" s="50"/>
      <c r="FX8" s="50"/>
      <c r="FY8" s="50"/>
      <c r="FZ8" s="50"/>
      <c r="GA8" s="50"/>
      <c r="GB8" s="50">
        <f t="shared" si="154"/>
        <v>0</v>
      </c>
      <c r="GC8" s="78">
        <f t="shared" si="155"/>
        <v>0</v>
      </c>
      <c r="GD8" s="50"/>
      <c r="GE8" s="50"/>
      <c r="GF8" s="50"/>
      <c r="GG8" s="50"/>
      <c r="GH8" s="50"/>
      <c r="GI8" s="50"/>
      <c r="GJ8" s="50">
        <f t="shared" si="156"/>
        <v>0</v>
      </c>
      <c r="GK8" s="78">
        <f t="shared" si="157"/>
        <v>0</v>
      </c>
      <c r="GL8" s="50"/>
      <c r="GM8" s="50"/>
      <c r="GN8" s="50"/>
      <c r="GO8" s="50"/>
      <c r="GP8" s="50"/>
      <c r="GQ8" s="50"/>
      <c r="GR8" s="50">
        <f t="shared" si="158"/>
        <v>0</v>
      </c>
      <c r="GS8" s="78">
        <f t="shared" si="159"/>
        <v>0</v>
      </c>
      <c r="GT8" s="50"/>
      <c r="GU8" s="50"/>
      <c r="GV8" s="50"/>
      <c r="GW8" s="50"/>
      <c r="GX8" s="50"/>
      <c r="GY8" s="50"/>
      <c r="GZ8" s="50">
        <f t="shared" si="160"/>
        <v>0</v>
      </c>
      <c r="HA8" s="78">
        <f t="shared" si="161"/>
        <v>0</v>
      </c>
      <c r="HB8" s="50"/>
      <c r="HC8" s="50"/>
      <c r="HD8" s="50"/>
      <c r="HE8" s="50"/>
      <c r="HF8" s="50"/>
      <c r="HG8" s="50"/>
      <c r="HH8" s="50">
        <f t="shared" si="162"/>
        <v>0</v>
      </c>
      <c r="HI8" s="78">
        <f t="shared" si="163"/>
        <v>0</v>
      </c>
      <c r="HJ8" s="50"/>
      <c r="HK8" s="50"/>
      <c r="HL8" s="50"/>
      <c r="HM8" s="50">
        <v>5020</v>
      </c>
      <c r="HN8" s="50"/>
      <c r="HO8" s="50"/>
      <c r="HP8" s="50">
        <f t="shared" si="164"/>
        <v>5020</v>
      </c>
      <c r="HQ8" s="78">
        <f t="shared" si="165"/>
        <v>5020</v>
      </c>
      <c r="HR8" s="50"/>
      <c r="HS8" s="50"/>
      <c r="HT8" s="50"/>
      <c r="HU8" s="50"/>
      <c r="HV8" s="50"/>
      <c r="HW8" s="50"/>
      <c r="HX8" s="50">
        <f t="shared" si="166"/>
        <v>0</v>
      </c>
      <c r="HY8" s="78">
        <f t="shared" si="167"/>
        <v>5020</v>
      </c>
      <c r="HZ8" s="50"/>
      <c r="IA8" s="50"/>
      <c r="IB8" s="50"/>
      <c r="IC8" s="50"/>
      <c r="ID8" s="50"/>
      <c r="IE8" s="50"/>
      <c r="IF8" s="50">
        <f t="shared" si="168"/>
        <v>0</v>
      </c>
      <c r="IG8" s="78">
        <f t="shared" si="169"/>
        <v>5020</v>
      </c>
      <c r="IH8" s="50"/>
      <c r="II8" s="50"/>
      <c r="IJ8" s="50"/>
      <c r="IK8" s="50"/>
      <c r="IL8" s="50"/>
      <c r="IM8" s="50"/>
      <c r="IN8" s="50">
        <f t="shared" si="170"/>
        <v>0</v>
      </c>
      <c r="IO8" s="78">
        <f t="shared" si="171"/>
        <v>5020</v>
      </c>
      <c r="IP8" s="50"/>
      <c r="IQ8" s="50"/>
      <c r="IR8" s="50"/>
      <c r="IS8" s="50"/>
      <c r="IT8" s="50"/>
      <c r="IU8" s="50"/>
      <c r="IV8" s="50">
        <f t="shared" si="172"/>
        <v>0</v>
      </c>
      <c r="IW8" s="78">
        <f t="shared" si="173"/>
        <v>5020</v>
      </c>
      <c r="IX8" s="50"/>
      <c r="IY8" s="50"/>
      <c r="IZ8" s="50"/>
      <c r="JA8" s="50"/>
      <c r="JB8" s="50"/>
      <c r="JC8" s="50"/>
      <c r="JD8" s="50">
        <f t="shared" si="174"/>
        <v>0</v>
      </c>
      <c r="JE8" s="78">
        <f t="shared" si="175"/>
        <v>5020</v>
      </c>
      <c r="JF8" s="50"/>
      <c r="JG8" s="50"/>
      <c r="JH8" s="50"/>
      <c r="JI8" s="50"/>
      <c r="JJ8" s="50"/>
      <c r="JK8" s="50"/>
      <c r="JL8" s="50">
        <f t="shared" si="176"/>
        <v>0</v>
      </c>
      <c r="JM8" s="78">
        <f t="shared" si="177"/>
        <v>5020</v>
      </c>
      <c r="JN8" s="50"/>
      <c r="JO8" s="50"/>
      <c r="JP8" s="50"/>
      <c r="JQ8" s="50"/>
      <c r="JR8" s="50"/>
      <c r="JS8" s="50"/>
      <c r="JT8" s="50">
        <f t="shared" si="178"/>
        <v>0</v>
      </c>
      <c r="JU8" s="78">
        <f t="shared" si="179"/>
        <v>5020</v>
      </c>
      <c r="JV8" s="50"/>
      <c r="JW8" s="50"/>
      <c r="JX8" s="50"/>
      <c r="JY8" s="50"/>
      <c r="JZ8" s="50"/>
      <c r="KA8" s="50"/>
      <c r="KB8" s="50">
        <f t="shared" si="180"/>
        <v>0</v>
      </c>
      <c r="KC8" s="78">
        <f t="shared" si="181"/>
        <v>5020</v>
      </c>
      <c r="KD8" s="50"/>
      <c r="KE8" s="50"/>
      <c r="KF8" s="50"/>
      <c r="KG8" s="50"/>
      <c r="KH8" s="50"/>
      <c r="KI8" s="50"/>
      <c r="KJ8" s="50">
        <f t="shared" si="182"/>
        <v>0</v>
      </c>
      <c r="KK8" s="78">
        <f t="shared" si="183"/>
        <v>5020</v>
      </c>
      <c r="KL8" s="50"/>
      <c r="KM8" s="50"/>
      <c r="KN8" s="50"/>
      <c r="KO8" s="50"/>
      <c r="KP8" s="50"/>
      <c r="KQ8" s="50"/>
      <c r="KR8" s="50">
        <f t="shared" si="184"/>
        <v>0</v>
      </c>
      <c r="KS8" s="78">
        <f t="shared" si="185"/>
        <v>5020</v>
      </c>
      <c r="KT8" s="50"/>
      <c r="KU8" s="50"/>
      <c r="KV8" s="50"/>
      <c r="KW8" s="50"/>
      <c r="KX8" s="50"/>
      <c r="KY8" s="50"/>
      <c r="KZ8" s="50">
        <f t="shared" si="186"/>
        <v>0</v>
      </c>
      <c r="LA8" s="78">
        <f t="shared" si="187"/>
        <v>5020</v>
      </c>
      <c r="LB8" s="50"/>
      <c r="LC8" s="50"/>
      <c r="LD8" s="50"/>
      <c r="LE8" s="50"/>
      <c r="LF8" s="50"/>
      <c r="LG8" s="50"/>
      <c r="LH8" s="50">
        <f t="shared" si="188"/>
        <v>0</v>
      </c>
      <c r="LI8" s="78">
        <f t="shared" si="189"/>
        <v>5020</v>
      </c>
      <c r="LJ8" s="50"/>
      <c r="LK8" s="50"/>
      <c r="LL8" s="50"/>
      <c r="LM8" s="50"/>
      <c r="LN8" s="50"/>
      <c r="LO8" s="50"/>
      <c r="LP8" s="50">
        <f t="shared" si="190"/>
        <v>0</v>
      </c>
      <c r="LQ8" s="78">
        <f t="shared" si="191"/>
        <v>0</v>
      </c>
      <c r="LR8" s="50"/>
      <c r="LS8" s="50"/>
      <c r="LT8" s="50"/>
      <c r="LU8" s="50"/>
      <c r="LV8" s="50"/>
      <c r="LW8" s="50"/>
      <c r="LX8" s="50">
        <f t="shared" si="192"/>
        <v>0</v>
      </c>
      <c r="LY8" s="78">
        <f t="shared" si="193"/>
        <v>0</v>
      </c>
      <c r="LZ8" s="50"/>
      <c r="MA8" s="50"/>
      <c r="MB8" s="50"/>
      <c r="MC8" s="50"/>
      <c r="MD8" s="50"/>
      <c r="ME8" s="50"/>
      <c r="MF8" s="50">
        <f t="shared" si="194"/>
        <v>0</v>
      </c>
      <c r="MG8" s="78">
        <f t="shared" si="195"/>
        <v>0</v>
      </c>
      <c r="MH8" s="50"/>
      <c r="MI8" s="50"/>
      <c r="MJ8" s="50"/>
      <c r="MK8" s="50"/>
      <c r="ML8" s="50"/>
      <c r="MM8" s="50"/>
      <c r="MN8" s="50">
        <f t="shared" si="196"/>
        <v>0</v>
      </c>
      <c r="MO8" s="78">
        <f t="shared" si="197"/>
        <v>0</v>
      </c>
      <c r="MP8" s="50"/>
      <c r="MQ8" s="50"/>
      <c r="MR8" s="50"/>
      <c r="MS8" s="50"/>
      <c r="MT8" s="50"/>
      <c r="MU8" s="50"/>
      <c r="MV8" s="50">
        <f t="shared" si="198"/>
        <v>0</v>
      </c>
      <c r="MW8" s="78">
        <f t="shared" si="199"/>
        <v>0</v>
      </c>
      <c r="MX8" s="50"/>
      <c r="MY8" s="50"/>
      <c r="MZ8" s="50"/>
      <c r="NA8" s="50"/>
      <c r="NB8" s="50"/>
      <c r="NC8" s="50"/>
      <c r="ND8" s="50">
        <f t="shared" si="200"/>
        <v>0</v>
      </c>
      <c r="NE8" s="78">
        <f t="shared" si="201"/>
        <v>0</v>
      </c>
      <c r="NF8" s="50"/>
      <c r="NG8" s="50"/>
      <c r="NH8" s="50"/>
      <c r="NI8" s="50"/>
      <c r="NJ8" s="50"/>
      <c r="NK8" s="50"/>
      <c r="NL8" s="50">
        <f t="shared" si="202"/>
        <v>0</v>
      </c>
      <c r="NM8" s="78">
        <f t="shared" si="203"/>
        <v>0</v>
      </c>
      <c r="NN8" s="50"/>
      <c r="NO8" s="50"/>
      <c r="NP8" s="50"/>
      <c r="NQ8" s="50"/>
      <c r="NR8" s="50"/>
      <c r="NS8" s="50"/>
      <c r="NT8" s="50">
        <f t="shared" si="204"/>
        <v>0</v>
      </c>
      <c r="NU8" s="78">
        <f t="shared" si="205"/>
        <v>0</v>
      </c>
      <c r="NV8" s="50"/>
      <c r="NW8" s="50"/>
      <c r="NX8" s="50"/>
      <c r="NY8" s="50"/>
      <c r="NZ8" s="50"/>
      <c r="OA8" s="50"/>
      <c r="OB8" s="50">
        <f t="shared" si="206"/>
        <v>0</v>
      </c>
      <c r="OC8" s="78">
        <f t="shared" si="207"/>
        <v>0</v>
      </c>
      <c r="OD8" s="50"/>
      <c r="OE8" s="50"/>
      <c r="OF8" s="50"/>
      <c r="OG8" s="50"/>
      <c r="OH8" s="50"/>
      <c r="OI8" s="50"/>
      <c r="OJ8" s="50">
        <f t="shared" si="208"/>
        <v>0</v>
      </c>
      <c r="OK8" s="78">
        <f t="shared" si="209"/>
        <v>0</v>
      </c>
      <c r="OL8" s="50"/>
      <c r="OM8" s="50"/>
      <c r="ON8" s="50"/>
      <c r="OO8" s="50"/>
      <c r="OP8" s="50"/>
      <c r="OQ8" s="50"/>
      <c r="OR8" s="50">
        <f t="shared" si="210"/>
        <v>0</v>
      </c>
      <c r="OS8" s="78">
        <f t="shared" si="211"/>
        <v>0</v>
      </c>
      <c r="OT8" s="50"/>
      <c r="OU8" s="50"/>
      <c r="OV8" s="50"/>
      <c r="OW8" s="50"/>
      <c r="OX8" s="50"/>
      <c r="OY8" s="50"/>
      <c r="OZ8" s="50">
        <f t="shared" si="212"/>
        <v>0</v>
      </c>
      <c r="PA8" s="78">
        <f t="shared" si="213"/>
        <v>0</v>
      </c>
      <c r="PB8" s="50"/>
      <c r="PC8" s="50"/>
      <c r="PD8" s="50"/>
      <c r="PE8" s="50"/>
      <c r="PF8" s="50"/>
      <c r="PG8" s="50"/>
      <c r="PH8" s="50">
        <f t="shared" si="214"/>
        <v>0</v>
      </c>
      <c r="PI8" s="78">
        <f t="shared" si="215"/>
        <v>0</v>
      </c>
      <c r="PJ8" s="50"/>
      <c r="PK8" s="50"/>
      <c r="PL8" s="50"/>
      <c r="PM8" s="50"/>
      <c r="PN8" s="50"/>
      <c r="PO8" s="50"/>
      <c r="PP8" s="50">
        <f t="shared" si="216"/>
        <v>0</v>
      </c>
      <c r="PQ8" s="78">
        <f t="shared" si="217"/>
        <v>0</v>
      </c>
      <c r="PR8" s="50"/>
      <c r="PS8" s="50"/>
      <c r="PT8" s="50"/>
      <c r="PU8" s="50"/>
      <c r="PV8" s="50"/>
      <c r="PW8" s="50"/>
      <c r="PX8" s="50">
        <f t="shared" si="218"/>
        <v>0</v>
      </c>
      <c r="PY8" s="78">
        <f t="shared" si="219"/>
        <v>0</v>
      </c>
      <c r="PZ8" s="50"/>
      <c r="QA8" s="50"/>
      <c r="QB8" s="50"/>
      <c r="QC8" s="50"/>
      <c r="QD8" s="50"/>
      <c r="QE8" s="50"/>
      <c r="QF8" s="50">
        <f t="shared" si="220"/>
        <v>0</v>
      </c>
      <c r="QG8" s="78">
        <f t="shared" si="221"/>
        <v>0</v>
      </c>
      <c r="QH8" s="50"/>
      <c r="QI8" s="50"/>
      <c r="QJ8" s="50"/>
      <c r="QK8" s="50"/>
      <c r="QL8" s="50"/>
      <c r="QM8" s="50"/>
      <c r="QN8" s="50">
        <f t="shared" si="222"/>
        <v>0</v>
      </c>
      <c r="QO8" s="78">
        <f t="shared" si="223"/>
        <v>0</v>
      </c>
      <c r="QP8" s="50"/>
      <c r="QQ8" s="50"/>
      <c r="QR8" s="50"/>
      <c r="QS8" s="50"/>
      <c r="QT8" s="50"/>
      <c r="QU8" s="50"/>
      <c r="QV8" s="50">
        <f t="shared" si="224"/>
        <v>0</v>
      </c>
      <c r="QW8" s="78">
        <f t="shared" si="225"/>
        <v>0</v>
      </c>
      <c r="QX8" s="50"/>
      <c r="QY8" s="50"/>
      <c r="QZ8" s="50"/>
      <c r="RA8" s="50"/>
      <c r="RB8" s="50"/>
      <c r="RC8" s="50"/>
      <c r="RD8" s="50">
        <f t="shared" si="226"/>
        <v>0</v>
      </c>
      <c r="RE8" s="78">
        <f t="shared" si="227"/>
        <v>0</v>
      </c>
      <c r="RF8" s="50"/>
      <c r="RG8" s="50"/>
      <c r="RH8" s="50"/>
      <c r="RI8" s="50"/>
      <c r="RJ8" s="50"/>
      <c r="RK8" s="50"/>
      <c r="RL8" s="50">
        <f t="shared" si="228"/>
        <v>0</v>
      </c>
      <c r="RM8" s="78">
        <f t="shared" si="229"/>
        <v>0</v>
      </c>
      <c r="RN8" s="50"/>
      <c r="RO8" s="50"/>
      <c r="RP8" s="50"/>
      <c r="RQ8" s="50"/>
      <c r="RR8" s="50"/>
      <c r="RS8" s="50"/>
      <c r="RT8" s="50">
        <f t="shared" si="230"/>
        <v>0</v>
      </c>
      <c r="RU8" s="78">
        <f t="shared" si="231"/>
        <v>0</v>
      </c>
      <c r="RV8" s="50"/>
      <c r="RW8" s="50"/>
      <c r="RX8" s="50"/>
      <c r="RY8" s="50"/>
      <c r="RZ8" s="50"/>
      <c r="SA8" s="50"/>
      <c r="SB8" s="50">
        <f t="shared" si="232"/>
        <v>0</v>
      </c>
      <c r="SC8" s="78">
        <f t="shared" si="233"/>
        <v>0</v>
      </c>
      <c r="SD8" s="50"/>
      <c r="SE8" s="50"/>
      <c r="SF8" s="50"/>
      <c r="SG8" s="50"/>
      <c r="SH8" s="50"/>
      <c r="SI8" s="50"/>
      <c r="SJ8" s="50">
        <f t="shared" si="234"/>
        <v>0</v>
      </c>
      <c r="SK8" s="78">
        <f t="shared" si="235"/>
        <v>0</v>
      </c>
      <c r="SL8" s="50"/>
      <c r="SM8" s="50"/>
      <c r="SN8" s="50"/>
      <c r="SO8" s="50"/>
      <c r="SP8" s="50"/>
      <c r="SQ8" s="50"/>
      <c r="SR8" s="50">
        <f t="shared" si="236"/>
        <v>0</v>
      </c>
      <c r="SS8" s="78">
        <f t="shared" si="237"/>
        <v>0</v>
      </c>
      <c r="ST8" s="50"/>
      <c r="SU8" s="50"/>
      <c r="SV8" s="50"/>
      <c r="SW8" s="50"/>
      <c r="SX8" s="50"/>
      <c r="SY8" s="50"/>
      <c r="SZ8" s="50">
        <f t="shared" si="238"/>
        <v>0</v>
      </c>
      <c r="TA8" s="78">
        <f t="shared" si="239"/>
        <v>0</v>
      </c>
      <c r="TB8" s="50"/>
      <c r="TC8" s="50"/>
      <c r="TD8" s="50"/>
      <c r="TE8" s="50"/>
      <c r="TF8" s="50"/>
      <c r="TG8" s="50"/>
      <c r="TH8" s="50">
        <f t="shared" si="240"/>
        <v>0</v>
      </c>
      <c r="TI8" s="78">
        <f t="shared" si="241"/>
        <v>0</v>
      </c>
      <c r="TJ8" s="50"/>
      <c r="TK8" s="50"/>
      <c r="TL8" s="50"/>
      <c r="TM8" s="50"/>
      <c r="TN8" s="50"/>
      <c r="TO8" s="50"/>
      <c r="TP8" s="50">
        <f t="shared" si="242"/>
        <v>0</v>
      </c>
      <c r="TQ8" s="78">
        <f t="shared" si="243"/>
        <v>0</v>
      </c>
      <c r="TR8" s="50"/>
      <c r="TS8" s="50"/>
      <c r="TT8" s="50"/>
      <c r="TU8" s="50"/>
      <c r="TV8" s="50"/>
      <c r="TW8" s="50"/>
      <c r="TX8" s="50">
        <f t="shared" si="244"/>
        <v>0</v>
      </c>
      <c r="TY8" s="78">
        <f t="shared" si="245"/>
        <v>0</v>
      </c>
      <c r="TZ8" s="50"/>
      <c r="UA8" s="50"/>
      <c r="UB8" s="50"/>
      <c r="UC8" s="50"/>
      <c r="UD8" s="50"/>
      <c r="UE8" s="50"/>
      <c r="UF8" s="50">
        <f t="shared" si="246"/>
        <v>0</v>
      </c>
      <c r="UG8" s="78">
        <f t="shared" si="247"/>
        <v>0</v>
      </c>
      <c r="UH8" s="50"/>
      <c r="UI8" s="50"/>
      <c r="UJ8" s="50"/>
      <c r="UK8" s="50"/>
      <c r="UL8" s="50"/>
      <c r="UM8" s="50"/>
      <c r="UN8" s="50">
        <f t="shared" si="248"/>
        <v>0</v>
      </c>
      <c r="UO8" s="78">
        <f t="shared" si="249"/>
        <v>0</v>
      </c>
      <c r="UP8" s="50"/>
      <c r="UQ8" s="50"/>
      <c r="UR8" s="50"/>
      <c r="US8" s="50"/>
      <c r="UT8" s="50"/>
      <c r="UU8" s="50"/>
      <c r="UV8" s="50">
        <f t="shared" si="250"/>
        <v>0</v>
      </c>
      <c r="UW8" s="78">
        <f t="shared" si="251"/>
        <v>0</v>
      </c>
      <c r="UX8" s="50"/>
      <c r="UY8" s="50"/>
      <c r="UZ8" s="50"/>
      <c r="VA8" s="50"/>
      <c r="VB8" s="50"/>
      <c r="VC8" s="50"/>
      <c r="VD8" s="50">
        <f t="shared" si="252"/>
        <v>0</v>
      </c>
      <c r="VE8" s="78">
        <f t="shared" si="253"/>
        <v>0</v>
      </c>
      <c r="VF8" s="50"/>
      <c r="VG8" s="50"/>
      <c r="VH8" s="50"/>
      <c r="VI8" s="50"/>
      <c r="VJ8" s="50"/>
      <c r="VK8" s="50"/>
      <c r="VL8" s="83">
        <f t="shared" si="254"/>
        <v>0</v>
      </c>
      <c r="VM8" s="78">
        <f t="shared" si="255"/>
        <v>0</v>
      </c>
      <c r="VN8" s="50"/>
      <c r="VO8" s="50"/>
      <c r="VP8" s="50"/>
      <c r="VQ8" s="50"/>
      <c r="VR8" s="50"/>
      <c r="VS8" s="50"/>
      <c r="VT8" s="83">
        <f t="shared" si="256"/>
        <v>0</v>
      </c>
      <c r="VU8" s="78">
        <f t="shared" si="257"/>
        <v>0</v>
      </c>
      <c r="VV8" s="50"/>
      <c r="VW8" s="50"/>
      <c r="VX8" s="50"/>
      <c r="VY8" s="50"/>
      <c r="VZ8" s="50"/>
      <c r="WA8" s="50"/>
      <c r="WB8" s="83">
        <f t="shared" si="258"/>
        <v>0</v>
      </c>
      <c r="WC8" s="78">
        <f t="shared" si="259"/>
        <v>0</v>
      </c>
      <c r="WD8" s="50"/>
      <c r="WE8" s="50"/>
      <c r="WF8" s="50"/>
      <c r="WG8" s="50"/>
      <c r="WH8" s="50"/>
      <c r="WI8" s="50"/>
      <c r="WJ8" s="83">
        <f t="shared" si="260"/>
        <v>0</v>
      </c>
      <c r="WK8" s="78">
        <f t="shared" si="261"/>
        <v>0</v>
      </c>
      <c r="WL8" s="50"/>
      <c r="WM8" s="50"/>
      <c r="WN8" s="50"/>
      <c r="WO8" s="50"/>
      <c r="WP8" s="50"/>
      <c r="WQ8" s="50"/>
      <c r="WR8" s="83">
        <f t="shared" si="262"/>
        <v>0</v>
      </c>
      <c r="WS8" s="78">
        <f t="shared" si="263"/>
        <v>0</v>
      </c>
      <c r="WT8" s="50"/>
      <c r="WU8" s="50"/>
      <c r="WV8" s="50"/>
      <c r="WW8" s="50"/>
      <c r="WX8" s="50"/>
      <c r="WY8" s="50"/>
      <c r="WZ8" s="83">
        <f t="shared" si="264"/>
        <v>0</v>
      </c>
      <c r="XA8" s="78">
        <f t="shared" si="265"/>
        <v>0</v>
      </c>
      <c r="XB8" s="50"/>
      <c r="XC8" s="50"/>
      <c r="XD8" s="50"/>
      <c r="XE8" s="50"/>
      <c r="XF8" s="50"/>
      <c r="XG8" s="50"/>
      <c r="XH8" s="83">
        <f t="shared" si="266"/>
        <v>0</v>
      </c>
      <c r="XI8" s="78">
        <f t="shared" si="267"/>
        <v>0</v>
      </c>
      <c r="XJ8" s="50"/>
      <c r="XK8" s="50"/>
      <c r="XL8" s="50"/>
      <c r="XM8" s="50"/>
      <c r="XN8" s="50"/>
      <c r="XO8" s="50"/>
      <c r="XP8" s="83">
        <f t="shared" si="268"/>
        <v>0</v>
      </c>
      <c r="XQ8" s="78">
        <f t="shared" si="269"/>
        <v>0</v>
      </c>
      <c r="XR8" s="50"/>
      <c r="XS8" s="50"/>
      <c r="XT8" s="50"/>
      <c r="XU8" s="50"/>
      <c r="XV8" s="50"/>
      <c r="XW8" s="50"/>
      <c r="XX8" s="83">
        <f t="shared" si="270"/>
        <v>0</v>
      </c>
      <c r="XY8" s="78">
        <f t="shared" si="271"/>
        <v>0</v>
      </c>
      <c r="XZ8" s="50"/>
      <c r="YA8" s="50"/>
      <c r="YB8" s="50"/>
      <c r="YC8" s="50"/>
      <c r="YD8" s="50"/>
      <c r="YE8" s="50"/>
      <c r="YF8" s="83">
        <f t="shared" si="272"/>
        <v>0</v>
      </c>
      <c r="YG8" s="78">
        <f t="shared" si="273"/>
        <v>0</v>
      </c>
      <c r="YH8" s="50"/>
      <c r="YI8" s="50"/>
      <c r="YJ8" s="50"/>
      <c r="YK8" s="50"/>
      <c r="YL8" s="50"/>
      <c r="YM8" s="50"/>
      <c r="YN8" s="83">
        <f t="shared" si="274"/>
        <v>0</v>
      </c>
      <c r="YO8" s="78">
        <f t="shared" si="275"/>
        <v>0</v>
      </c>
      <c r="YP8" s="50"/>
      <c r="YQ8" s="50"/>
      <c r="YR8" s="50"/>
      <c r="YS8" s="50"/>
      <c r="YT8" s="50"/>
      <c r="YU8" s="50"/>
      <c r="YV8" s="83">
        <f t="shared" si="276"/>
        <v>0</v>
      </c>
      <c r="YW8" s="78">
        <f t="shared" si="277"/>
        <v>0</v>
      </c>
      <c r="YX8" s="50"/>
      <c r="YY8" s="50"/>
      <c r="YZ8" s="50"/>
      <c r="ZA8" s="50"/>
      <c r="ZB8" s="50"/>
      <c r="ZC8" s="50"/>
      <c r="ZD8" s="83">
        <f t="shared" si="278"/>
        <v>0</v>
      </c>
      <c r="ZE8" s="78">
        <f t="shared" si="279"/>
        <v>0</v>
      </c>
      <c r="ZF8" s="50"/>
      <c r="ZG8" s="50"/>
      <c r="ZH8" s="50"/>
      <c r="ZI8" s="50"/>
      <c r="ZJ8" s="50"/>
      <c r="ZK8" s="50"/>
      <c r="ZL8" s="83">
        <f t="shared" si="280"/>
        <v>0</v>
      </c>
      <c r="ZM8" s="78">
        <f t="shared" si="281"/>
        <v>0</v>
      </c>
      <c r="ZN8" s="50"/>
      <c r="ZO8" s="50"/>
      <c r="ZP8" s="50"/>
      <c r="ZQ8" s="50"/>
      <c r="ZR8" s="50"/>
      <c r="ZS8" s="50"/>
      <c r="ZT8" s="83">
        <f t="shared" si="282"/>
        <v>0</v>
      </c>
      <c r="ZU8" s="78">
        <f t="shared" si="283"/>
        <v>0</v>
      </c>
      <c r="ZV8" s="50"/>
      <c r="ZW8" s="50"/>
      <c r="ZX8" s="50"/>
      <c r="ZY8" s="50"/>
      <c r="ZZ8" s="50"/>
      <c r="AAA8" s="50"/>
      <c r="AAB8" s="83">
        <f t="shared" si="284"/>
        <v>0</v>
      </c>
      <c r="AAC8" s="78">
        <f t="shared" si="285"/>
        <v>0</v>
      </c>
      <c r="AAD8" s="50"/>
      <c r="AAE8" s="50"/>
      <c r="AAF8" s="50"/>
      <c r="AAG8" s="50"/>
      <c r="AAH8" s="50"/>
      <c r="AAI8" s="50"/>
      <c r="AAJ8" s="83">
        <f t="shared" si="286"/>
        <v>0</v>
      </c>
      <c r="AAK8" s="78">
        <f t="shared" si="287"/>
        <v>0</v>
      </c>
      <c r="AAL8" s="50"/>
      <c r="AAM8" s="50"/>
      <c r="AAN8" s="50"/>
      <c r="AAO8" s="50"/>
      <c r="AAP8" s="50"/>
      <c r="AAQ8" s="50"/>
      <c r="AAR8" s="83">
        <f t="shared" si="288"/>
        <v>0</v>
      </c>
      <c r="AAS8" s="78">
        <f t="shared" si="289"/>
        <v>0</v>
      </c>
      <c r="AAT8" s="50"/>
      <c r="AAU8" s="50"/>
      <c r="AAV8" s="50"/>
      <c r="AAW8" s="50"/>
      <c r="AAX8" s="50"/>
      <c r="AAY8" s="50"/>
      <c r="AAZ8" s="83">
        <f t="shared" si="290"/>
        <v>0</v>
      </c>
      <c r="ABA8" s="78">
        <f t="shared" si="291"/>
        <v>0</v>
      </c>
      <c r="ABB8" s="50"/>
      <c r="ABC8" s="50"/>
      <c r="ABD8" s="50"/>
      <c r="ABE8" s="50"/>
      <c r="ABF8" s="50"/>
      <c r="ABG8" s="50"/>
      <c r="ABH8" s="83">
        <f t="shared" si="292"/>
        <v>0</v>
      </c>
      <c r="ABI8" s="78">
        <f t="shared" si="293"/>
        <v>0</v>
      </c>
      <c r="ABJ8" s="50"/>
      <c r="ABK8" s="50"/>
      <c r="ABL8" s="50"/>
      <c r="ABM8" s="50"/>
      <c r="ABN8" s="50"/>
      <c r="ABO8" s="50"/>
      <c r="ABP8" s="83">
        <f t="shared" si="294"/>
        <v>0</v>
      </c>
      <c r="ABQ8" s="78">
        <f t="shared" si="295"/>
        <v>0</v>
      </c>
      <c r="ABR8" s="50"/>
      <c r="ABS8" s="50"/>
      <c r="ABT8" s="50"/>
      <c r="ABU8" s="50"/>
      <c r="ABV8" s="50"/>
      <c r="ABW8" s="50"/>
      <c r="ABX8" s="83">
        <f t="shared" si="296"/>
        <v>0</v>
      </c>
      <c r="ABY8" s="78">
        <f t="shared" si="297"/>
        <v>0</v>
      </c>
      <c r="ABZ8" s="50"/>
      <c r="ACA8" s="50"/>
      <c r="ACB8" s="50"/>
      <c r="ACC8" s="50"/>
      <c r="ACD8" s="50"/>
      <c r="ACE8" s="50"/>
      <c r="ACF8" s="83">
        <f t="shared" si="298"/>
        <v>0</v>
      </c>
      <c r="ACG8" s="78">
        <f t="shared" si="299"/>
        <v>0</v>
      </c>
      <c r="ACH8" s="50"/>
      <c r="ACI8" s="50"/>
      <c r="ACJ8" s="50"/>
      <c r="ACK8" s="50"/>
      <c r="ACL8" s="50"/>
      <c r="ACM8" s="50"/>
      <c r="ACN8" s="83">
        <f t="shared" si="300"/>
        <v>0</v>
      </c>
      <c r="ACO8" s="78">
        <f t="shared" si="301"/>
        <v>0</v>
      </c>
      <c r="ACP8" s="50"/>
      <c r="ACQ8" s="50"/>
      <c r="ACR8" s="50"/>
      <c r="ACS8" s="50"/>
      <c r="ACT8" s="50"/>
      <c r="ACU8" s="50"/>
      <c r="ACV8" s="83">
        <f t="shared" si="302"/>
        <v>0</v>
      </c>
      <c r="ACW8" s="78">
        <f t="shared" si="303"/>
        <v>0</v>
      </c>
      <c r="ACX8" s="50"/>
      <c r="ACY8" s="50"/>
      <c r="ACZ8" s="50"/>
      <c r="ADA8" s="50"/>
      <c r="ADB8" s="50"/>
      <c r="ADC8" s="50"/>
      <c r="ADD8" s="83">
        <f t="shared" si="304"/>
        <v>0</v>
      </c>
      <c r="ADE8" s="78">
        <f t="shared" si="305"/>
        <v>0</v>
      </c>
      <c r="ADF8" s="50"/>
      <c r="ADG8" s="50"/>
      <c r="ADH8" s="50"/>
      <c r="ADI8" s="50"/>
      <c r="ADJ8" s="50"/>
      <c r="ADK8" s="50"/>
      <c r="ADL8" s="83">
        <f t="shared" si="306"/>
        <v>0</v>
      </c>
      <c r="ADM8" s="78">
        <f t="shared" si="307"/>
        <v>0</v>
      </c>
      <c r="ADN8" s="50"/>
      <c r="ADO8" s="50"/>
      <c r="ADP8" s="50"/>
      <c r="ADQ8" s="50"/>
      <c r="ADR8" s="50"/>
      <c r="ADS8" s="50"/>
      <c r="ADT8" s="83">
        <f t="shared" si="308"/>
        <v>0</v>
      </c>
      <c r="ADU8" s="78">
        <f t="shared" si="309"/>
        <v>0</v>
      </c>
      <c r="ADV8" s="50"/>
      <c r="ADW8" s="50"/>
      <c r="ADX8" s="50"/>
      <c r="ADY8" s="50"/>
      <c r="ADZ8" s="50"/>
      <c r="AEA8" s="50"/>
      <c r="AEB8" s="83">
        <f t="shared" si="310"/>
        <v>0</v>
      </c>
      <c r="AEC8" s="78">
        <f t="shared" si="311"/>
        <v>0</v>
      </c>
      <c r="AED8" s="50"/>
      <c r="AEE8" s="50"/>
      <c r="AEF8" s="50"/>
      <c r="AEG8" s="50"/>
      <c r="AEH8" s="50"/>
      <c r="AEI8" s="50"/>
      <c r="AEJ8" s="83">
        <f t="shared" si="312"/>
        <v>0</v>
      </c>
      <c r="AEK8" s="78">
        <f t="shared" si="313"/>
        <v>0</v>
      </c>
      <c r="AEL8" s="50"/>
      <c r="AEM8" s="50"/>
      <c r="AEN8" s="50"/>
      <c r="AEO8" s="50"/>
      <c r="AEP8" s="50"/>
      <c r="AEQ8" s="50"/>
      <c r="AER8" s="83">
        <f t="shared" si="314"/>
        <v>0</v>
      </c>
      <c r="AES8" s="78">
        <f t="shared" si="315"/>
        <v>0</v>
      </c>
      <c r="AEU8" s="50"/>
      <c r="AEV8" s="50"/>
      <c r="AEW8" s="50"/>
      <c r="AEX8" s="50"/>
      <c r="AEY8" s="50"/>
      <c r="AEZ8" s="50"/>
      <c r="AFA8" s="83">
        <f t="shared" si="316"/>
        <v>0</v>
      </c>
      <c r="AFB8" s="78">
        <f t="shared" si="317"/>
        <v>0</v>
      </c>
      <c r="AFC8" s="50"/>
      <c r="AFD8" s="50"/>
      <c r="AFE8" s="50"/>
      <c r="AFF8" s="50"/>
      <c r="AFG8" s="50"/>
      <c r="AFH8" s="50"/>
      <c r="AFI8" s="83">
        <f t="shared" si="318"/>
        <v>0</v>
      </c>
      <c r="AFJ8" s="78">
        <f t="shared" si="319"/>
        <v>0</v>
      </c>
      <c r="AFK8" s="50"/>
      <c r="AFL8" s="50"/>
      <c r="AFM8" s="50"/>
      <c r="AFN8" s="50"/>
      <c r="AFO8" s="50"/>
      <c r="AFP8" s="50"/>
      <c r="AFQ8" s="83">
        <f t="shared" si="320"/>
        <v>0</v>
      </c>
      <c r="AFR8" s="78">
        <f t="shared" si="321"/>
        <v>0</v>
      </c>
      <c r="AFS8" s="50"/>
      <c r="AFT8" s="50"/>
      <c r="AFU8" s="50"/>
      <c r="AFV8" s="50"/>
      <c r="AFW8" s="50"/>
      <c r="AFX8" s="50"/>
      <c r="AFY8" s="83">
        <f t="shared" si="322"/>
        <v>0</v>
      </c>
      <c r="AFZ8" s="78">
        <f t="shared" si="323"/>
        <v>0</v>
      </c>
      <c r="AGA8" s="50"/>
      <c r="AGB8" s="50"/>
      <c r="AGC8" s="50"/>
      <c r="AGD8" s="50"/>
      <c r="AGE8" s="50"/>
      <c r="AGF8" s="50"/>
      <c r="AGG8" s="83">
        <f t="shared" si="324"/>
        <v>0</v>
      </c>
      <c r="AGH8" s="78">
        <f t="shared" si="325"/>
        <v>0</v>
      </c>
      <c r="AGI8" s="50"/>
      <c r="AGJ8" s="50"/>
      <c r="AGK8" s="50"/>
      <c r="AGL8" s="50"/>
      <c r="AGM8" s="50"/>
      <c r="AGN8" s="50"/>
      <c r="AGO8" s="83">
        <f t="shared" si="326"/>
        <v>0</v>
      </c>
      <c r="AGP8" s="78">
        <f t="shared" si="327"/>
        <v>0</v>
      </c>
      <c r="AGQ8" s="50"/>
      <c r="AGR8" s="50"/>
      <c r="AGS8" s="50"/>
      <c r="AGT8" s="50"/>
      <c r="AGU8" s="50"/>
      <c r="AGV8" s="50"/>
      <c r="AGW8" s="50"/>
      <c r="AGX8" s="83">
        <f t="shared" si="328"/>
        <v>0</v>
      </c>
      <c r="AGY8" s="78">
        <f t="shared" si="329"/>
        <v>0</v>
      </c>
      <c r="AGZ8" s="50"/>
      <c r="AHA8" s="50"/>
      <c r="AHB8" s="50"/>
      <c r="AHC8" s="50"/>
      <c r="AHD8" s="50"/>
      <c r="AHE8" s="50"/>
      <c r="AHF8" s="83">
        <f t="shared" si="1"/>
        <v>0</v>
      </c>
      <c r="AHG8" s="78">
        <f t="shared" si="2"/>
        <v>0</v>
      </c>
      <c r="AHH8" s="50"/>
      <c r="AHI8" s="50"/>
      <c r="AHJ8" s="50"/>
      <c r="AHK8" s="50"/>
      <c r="AHL8" s="50"/>
      <c r="AHM8" s="50"/>
      <c r="AHN8" s="83">
        <f t="shared" si="3"/>
        <v>0</v>
      </c>
      <c r="AHO8" s="78">
        <f t="shared" si="4"/>
        <v>0</v>
      </c>
      <c r="AHP8" s="50"/>
      <c r="AHQ8" s="50"/>
      <c r="AHR8" s="50"/>
      <c r="AHS8" s="50"/>
      <c r="AHT8" s="50"/>
      <c r="AHU8" s="50"/>
      <c r="AHV8" s="83">
        <f t="shared" si="5"/>
        <v>0</v>
      </c>
      <c r="AHW8" s="78">
        <f t="shared" si="6"/>
        <v>0</v>
      </c>
      <c r="AHX8" s="50"/>
      <c r="AHY8" s="50"/>
      <c r="AHZ8" s="50"/>
      <c r="AIA8" s="50"/>
      <c r="AIB8" s="50"/>
      <c r="AIC8" s="50"/>
      <c r="AID8" s="83">
        <f t="shared" si="7"/>
        <v>0</v>
      </c>
      <c r="AIE8" s="78">
        <f t="shared" si="8"/>
        <v>0</v>
      </c>
      <c r="AIF8" s="50"/>
      <c r="AIG8" s="50"/>
      <c r="AIH8" s="50"/>
      <c r="AII8" s="50"/>
      <c r="AIJ8" s="50"/>
      <c r="AIK8" s="50"/>
      <c r="AIL8" s="83">
        <f t="shared" si="9"/>
        <v>0</v>
      </c>
      <c r="AIM8" s="78">
        <f t="shared" si="10"/>
        <v>0</v>
      </c>
      <c r="AIN8" s="50"/>
      <c r="AIO8" s="50"/>
      <c r="AIP8" s="50"/>
      <c r="AIQ8" s="50"/>
      <c r="AIR8" s="50"/>
      <c r="AIS8" s="50"/>
      <c r="AIT8" s="83">
        <f t="shared" si="11"/>
        <v>0</v>
      </c>
      <c r="AIU8" s="78">
        <f t="shared" si="12"/>
        <v>0</v>
      </c>
      <c r="AIV8" s="50"/>
      <c r="AIW8" s="50"/>
      <c r="AIX8" s="50"/>
      <c r="AIY8" s="50"/>
      <c r="AIZ8" s="50"/>
      <c r="AJA8" s="50"/>
      <c r="AJB8" s="83">
        <f t="shared" si="13"/>
        <v>0</v>
      </c>
      <c r="AJC8" s="78">
        <f t="shared" si="14"/>
        <v>0</v>
      </c>
      <c r="AJD8" s="50"/>
      <c r="AJE8" s="50"/>
      <c r="AJF8" s="50"/>
      <c r="AJG8" s="50"/>
      <c r="AJH8" s="50"/>
      <c r="AJI8" s="50"/>
      <c r="AJJ8" s="83">
        <f t="shared" si="15"/>
        <v>0</v>
      </c>
      <c r="AJK8" s="78">
        <f t="shared" si="16"/>
        <v>0</v>
      </c>
      <c r="AJL8" s="50"/>
      <c r="AJM8" s="50"/>
      <c r="AJN8" s="50"/>
      <c r="AJO8" s="50"/>
      <c r="AJP8" s="50"/>
      <c r="AJQ8" s="50"/>
      <c r="AJR8" s="83">
        <f t="shared" si="17"/>
        <v>0</v>
      </c>
      <c r="AJS8" s="78">
        <f t="shared" si="18"/>
        <v>0</v>
      </c>
      <c r="AJT8" s="50"/>
      <c r="AJU8" s="50"/>
      <c r="AJV8" s="50"/>
      <c r="AJW8" s="50"/>
      <c r="AJX8" s="50"/>
      <c r="AJY8" s="50"/>
      <c r="AJZ8" s="83">
        <f t="shared" si="19"/>
        <v>0</v>
      </c>
      <c r="AKA8" s="78">
        <f t="shared" si="20"/>
        <v>0</v>
      </c>
      <c r="AKB8" s="50"/>
      <c r="AKC8" s="50"/>
      <c r="AKD8" s="50"/>
      <c r="AKE8" s="50"/>
      <c r="AKF8" s="50"/>
      <c r="AKG8" s="50"/>
      <c r="AKH8" s="83">
        <f t="shared" si="330"/>
        <v>0</v>
      </c>
      <c r="AKI8" s="78">
        <f t="shared" si="21"/>
        <v>0</v>
      </c>
      <c r="AKJ8" s="50"/>
      <c r="AKK8" s="50"/>
      <c r="AKL8" s="50"/>
      <c r="AKM8" s="50"/>
      <c r="AKN8" s="50"/>
      <c r="AKO8" s="50"/>
      <c r="AKP8" s="83">
        <f t="shared" si="331"/>
        <v>0</v>
      </c>
      <c r="AKQ8" s="78">
        <f t="shared" si="22"/>
        <v>0</v>
      </c>
      <c r="AKR8" s="50"/>
      <c r="AKS8" s="50"/>
      <c r="AKT8" s="50"/>
      <c r="AKU8" s="50"/>
      <c r="AKV8" s="50"/>
      <c r="AKW8" s="50"/>
      <c r="AKX8" s="83">
        <f t="shared" si="332"/>
        <v>0</v>
      </c>
      <c r="AKY8" s="78">
        <f t="shared" si="23"/>
        <v>0</v>
      </c>
      <c r="AKZ8" s="50"/>
      <c r="ALA8" s="50"/>
      <c r="ALB8" s="50"/>
      <c r="ALC8" s="50"/>
      <c r="ALD8" s="50"/>
      <c r="ALE8" s="50"/>
      <c r="ALF8" s="83">
        <f t="shared" si="333"/>
        <v>0</v>
      </c>
      <c r="ALG8" s="78">
        <f t="shared" si="334"/>
        <v>0</v>
      </c>
      <c r="ALH8" s="50"/>
      <c r="ALI8" s="50"/>
      <c r="ALJ8" s="50"/>
      <c r="ALK8" s="50"/>
      <c r="ALL8" s="50"/>
      <c r="ALM8" s="50"/>
      <c r="ALN8" s="83">
        <f t="shared" si="24"/>
        <v>0</v>
      </c>
      <c r="ALO8" s="78">
        <f t="shared" si="335"/>
        <v>0</v>
      </c>
      <c r="ALP8" s="50"/>
      <c r="ALQ8" s="50"/>
      <c r="ALR8" s="50"/>
      <c r="ALS8" s="50"/>
      <c r="ALT8" s="50"/>
      <c r="ALU8" s="50"/>
      <c r="ALV8" s="83">
        <f t="shared" si="25"/>
        <v>0</v>
      </c>
      <c r="ALW8" s="78">
        <f t="shared" si="336"/>
        <v>0</v>
      </c>
      <c r="ALX8" s="50"/>
      <c r="ALY8" s="50"/>
      <c r="ALZ8" s="50"/>
      <c r="AMA8" s="50"/>
      <c r="AMB8" s="50"/>
      <c r="AMC8" s="50"/>
      <c r="AMD8" s="83">
        <f t="shared" si="26"/>
        <v>0</v>
      </c>
      <c r="AME8" s="78">
        <f t="shared" si="337"/>
        <v>0</v>
      </c>
      <c r="AMF8" s="50"/>
      <c r="AMG8" s="50"/>
      <c r="AMH8" s="50"/>
      <c r="AMI8" s="50"/>
      <c r="AMJ8" s="50"/>
      <c r="AMK8" s="50"/>
      <c r="AML8" s="83">
        <f t="shared" si="27"/>
        <v>0</v>
      </c>
      <c r="AMM8" s="78">
        <f t="shared" si="338"/>
        <v>0</v>
      </c>
      <c r="AMN8" s="50"/>
      <c r="AMO8" s="50"/>
      <c r="AMP8" s="50"/>
      <c r="AMQ8" s="50"/>
      <c r="AMR8" s="50"/>
      <c r="AMS8" s="50"/>
      <c r="AMT8" s="83">
        <f t="shared" si="28"/>
        <v>0</v>
      </c>
      <c r="AMU8" s="78">
        <f t="shared" si="339"/>
        <v>0</v>
      </c>
      <c r="AMV8" s="50"/>
      <c r="AMW8" s="50"/>
      <c r="AMX8" s="50"/>
      <c r="AMY8" s="50"/>
      <c r="AMZ8" s="50"/>
      <c r="ANA8" s="50"/>
      <c r="ANB8" s="83">
        <f t="shared" si="29"/>
        <v>0</v>
      </c>
      <c r="ANC8" s="78">
        <f t="shared" si="340"/>
        <v>0</v>
      </c>
      <c r="AND8" s="50"/>
      <c r="ANE8" s="50"/>
      <c r="ANF8" s="50"/>
      <c r="ANG8" s="50"/>
      <c r="ANH8" s="50"/>
      <c r="ANI8" s="50"/>
      <c r="ANJ8" s="83">
        <f t="shared" si="30"/>
        <v>0</v>
      </c>
      <c r="ANK8" s="78">
        <f t="shared" si="341"/>
        <v>0</v>
      </c>
      <c r="ANL8" s="50"/>
      <c r="ANM8" s="50"/>
      <c r="ANN8" s="50"/>
      <c r="ANO8" s="50"/>
      <c r="ANP8" s="50"/>
      <c r="ANQ8" s="50"/>
      <c r="ANR8" s="83">
        <f t="shared" si="31"/>
        <v>0</v>
      </c>
      <c r="ANS8" s="78">
        <f t="shared" si="342"/>
        <v>0</v>
      </c>
      <c r="ANT8" s="50"/>
      <c r="ANU8" s="50"/>
      <c r="ANV8" s="50"/>
      <c r="ANW8" s="50"/>
      <c r="ANX8" s="50"/>
      <c r="ANY8" s="50"/>
      <c r="ANZ8" s="83">
        <f t="shared" si="32"/>
        <v>0</v>
      </c>
      <c r="AOA8" s="78">
        <f t="shared" si="343"/>
        <v>0</v>
      </c>
      <c r="AOB8" s="50"/>
      <c r="AOC8" s="50"/>
      <c r="AOD8" s="50"/>
      <c r="AOE8" s="50"/>
      <c r="AOF8" s="50"/>
      <c r="AOG8" s="50"/>
      <c r="AOH8" s="83">
        <f t="shared" si="33"/>
        <v>0</v>
      </c>
      <c r="AOI8" s="78">
        <f t="shared" si="344"/>
        <v>0</v>
      </c>
      <c r="AOJ8" s="50"/>
      <c r="AOK8" s="50"/>
      <c r="AOL8" s="50"/>
      <c r="AOM8" s="50"/>
      <c r="AON8" s="50"/>
      <c r="AOO8" s="50"/>
      <c r="AOP8" s="83">
        <f t="shared" si="34"/>
        <v>0</v>
      </c>
      <c r="AOQ8" s="78">
        <f t="shared" si="345"/>
        <v>0</v>
      </c>
      <c r="AOR8" s="50"/>
      <c r="AOS8" s="50"/>
      <c r="AOT8" s="50"/>
      <c r="AOU8" s="50"/>
      <c r="AOV8" s="50"/>
      <c r="AOW8" s="50"/>
      <c r="AOX8" s="83">
        <f t="shared" si="35"/>
        <v>0</v>
      </c>
      <c r="AOY8" s="78">
        <f t="shared" si="346"/>
        <v>0</v>
      </c>
      <c r="AOZ8" s="50"/>
      <c r="APA8" s="50"/>
      <c r="APB8" s="50"/>
      <c r="APC8" s="50"/>
      <c r="APD8" s="50"/>
      <c r="APE8" s="50"/>
      <c r="APF8" s="83">
        <f t="shared" si="36"/>
        <v>0</v>
      </c>
      <c r="APG8" s="78">
        <f t="shared" si="347"/>
        <v>0</v>
      </c>
      <c r="APH8" s="50"/>
      <c r="API8" s="50"/>
      <c r="APJ8" s="50"/>
      <c r="APK8" s="50"/>
      <c r="APL8" s="50"/>
      <c r="APM8" s="50"/>
      <c r="APN8" s="83">
        <f t="shared" si="37"/>
        <v>0</v>
      </c>
      <c r="APO8" s="78">
        <f t="shared" si="348"/>
        <v>0</v>
      </c>
      <c r="APP8" s="50"/>
      <c r="APQ8" s="50"/>
      <c r="APR8" s="50"/>
      <c r="APS8" s="50"/>
      <c r="APT8" s="50"/>
      <c r="APU8" s="50"/>
      <c r="APV8" s="83">
        <f t="shared" si="38"/>
        <v>0</v>
      </c>
      <c r="APW8" s="78">
        <f t="shared" si="349"/>
        <v>0</v>
      </c>
      <c r="APX8" s="50"/>
      <c r="APY8" s="50"/>
      <c r="APZ8" s="50"/>
      <c r="AQA8" s="50"/>
      <c r="AQB8" s="50"/>
      <c r="AQC8" s="50"/>
      <c r="AQD8" s="83">
        <f t="shared" si="39"/>
        <v>0</v>
      </c>
      <c r="AQE8" s="78">
        <f t="shared" si="350"/>
        <v>0</v>
      </c>
      <c r="AQF8" s="50"/>
      <c r="AQG8" s="50"/>
      <c r="AQH8" s="50"/>
      <c r="AQI8" s="50"/>
      <c r="AQJ8" s="50"/>
      <c r="AQK8" s="50"/>
      <c r="AQL8" s="83">
        <f t="shared" si="40"/>
        <v>0</v>
      </c>
      <c r="AQM8" s="78">
        <f t="shared" si="351"/>
        <v>0</v>
      </c>
      <c r="AQN8" s="50"/>
      <c r="AQO8" s="50"/>
      <c r="AQP8" s="50"/>
      <c r="AQQ8" s="50"/>
      <c r="AQR8" s="50"/>
      <c r="AQS8" s="50"/>
      <c r="AQT8" s="83">
        <f t="shared" si="41"/>
        <v>0</v>
      </c>
      <c r="AQU8" s="78">
        <f t="shared" si="352"/>
        <v>0</v>
      </c>
      <c r="AQV8" s="50"/>
      <c r="AQW8" s="50"/>
      <c r="AQX8" s="50"/>
      <c r="AQY8" s="50"/>
      <c r="AQZ8" s="50"/>
      <c r="ARA8" s="50"/>
      <c r="ARB8" s="83">
        <f t="shared" si="42"/>
        <v>0</v>
      </c>
      <c r="ARC8" s="78">
        <f t="shared" si="353"/>
        <v>0</v>
      </c>
      <c r="ARD8" s="50"/>
      <c r="ARE8" s="50"/>
      <c r="ARF8" s="50"/>
      <c r="ARG8" s="50"/>
      <c r="ARH8" s="50"/>
      <c r="ARI8" s="50"/>
      <c r="ARJ8" s="83">
        <f t="shared" si="43"/>
        <v>0</v>
      </c>
      <c r="ARK8" s="78">
        <f t="shared" si="354"/>
        <v>0</v>
      </c>
      <c r="ARL8" s="50"/>
      <c r="ARM8" s="50"/>
      <c r="ARN8" s="50"/>
      <c r="ARO8" s="50"/>
      <c r="ARP8" s="50"/>
      <c r="ARQ8" s="50"/>
      <c r="ARR8" s="83">
        <f t="shared" si="44"/>
        <v>0</v>
      </c>
      <c r="ARS8" s="78">
        <f t="shared" si="355"/>
        <v>0</v>
      </c>
      <c r="ART8" s="50"/>
      <c r="ARU8" s="50"/>
      <c r="ARV8" s="50"/>
      <c r="ARW8" s="50"/>
      <c r="ARX8" s="50"/>
      <c r="ARY8" s="50"/>
      <c r="ARZ8" s="83">
        <f t="shared" si="45"/>
        <v>0</v>
      </c>
      <c r="ASA8" s="78">
        <f t="shared" si="356"/>
        <v>0</v>
      </c>
      <c r="ASB8" s="50"/>
      <c r="ASC8" s="50"/>
      <c r="ASD8" s="50"/>
      <c r="ASE8" s="50"/>
      <c r="ASF8" s="50"/>
      <c r="ASG8" s="50"/>
      <c r="ASH8" s="83">
        <f t="shared" si="46"/>
        <v>0</v>
      </c>
      <c r="ASI8" s="78">
        <f t="shared" si="357"/>
        <v>0</v>
      </c>
      <c r="ASJ8" s="50"/>
      <c r="ASK8" s="50"/>
      <c r="ASL8" s="50"/>
      <c r="ASM8" s="50"/>
      <c r="ASN8" s="50"/>
      <c r="ASO8" s="50"/>
      <c r="ASP8" s="83">
        <f t="shared" si="47"/>
        <v>0</v>
      </c>
      <c r="ASQ8" s="78">
        <f t="shared" si="358"/>
        <v>0</v>
      </c>
      <c r="ASR8" s="50"/>
      <c r="ASS8" s="50"/>
      <c r="AST8" s="50"/>
      <c r="ASU8" s="50"/>
      <c r="ASV8" s="50"/>
      <c r="ASW8" s="50"/>
      <c r="ASX8" s="83">
        <f t="shared" si="48"/>
        <v>0</v>
      </c>
      <c r="ASY8" s="78">
        <f t="shared" si="359"/>
        <v>0</v>
      </c>
      <c r="ASZ8" s="50"/>
      <c r="ATA8" s="50"/>
      <c r="ATB8" s="50"/>
      <c r="ATC8" s="50"/>
      <c r="ATD8" s="50"/>
      <c r="ATE8" s="50"/>
      <c r="ATF8" s="83">
        <f t="shared" si="49"/>
        <v>0</v>
      </c>
      <c r="ATG8" s="78">
        <f t="shared" si="360"/>
        <v>0</v>
      </c>
      <c r="ATH8" s="50"/>
      <c r="ATI8" s="50"/>
      <c r="ATJ8" s="50"/>
      <c r="ATK8" s="50"/>
      <c r="ATL8" s="50"/>
      <c r="ATM8" s="50"/>
      <c r="ATN8" s="83">
        <f t="shared" si="50"/>
        <v>0</v>
      </c>
      <c r="ATO8" s="78">
        <f t="shared" si="361"/>
        <v>0</v>
      </c>
      <c r="ATP8" s="50"/>
      <c r="ATQ8" s="50"/>
      <c r="ATR8" s="50"/>
      <c r="ATS8" s="50"/>
      <c r="ATT8" s="50"/>
      <c r="ATU8" s="50"/>
      <c r="ATV8" s="83">
        <f t="shared" si="51"/>
        <v>0</v>
      </c>
      <c r="ATW8" s="78">
        <f t="shared" si="362"/>
        <v>0</v>
      </c>
      <c r="ATX8" s="50"/>
      <c r="ATY8" s="50"/>
      <c r="ATZ8" s="50"/>
      <c r="AUA8" s="50"/>
      <c r="AUB8" s="50"/>
      <c r="AUC8" s="50"/>
      <c r="AUD8" s="83">
        <f t="shared" si="52"/>
        <v>0</v>
      </c>
      <c r="AUE8" s="78">
        <f t="shared" si="363"/>
        <v>0</v>
      </c>
      <c r="AUF8" s="50"/>
      <c r="AUG8" s="50"/>
      <c r="AUH8" s="50"/>
      <c r="AUI8" s="50"/>
      <c r="AUJ8" s="50"/>
      <c r="AUK8" s="50"/>
      <c r="AUL8" s="83">
        <f t="shared" si="53"/>
        <v>0</v>
      </c>
      <c r="AUM8" s="78">
        <f t="shared" si="364"/>
        <v>0</v>
      </c>
      <c r="AUN8" s="50"/>
      <c r="AUO8" s="50"/>
      <c r="AUP8" s="50"/>
      <c r="AUQ8" s="50"/>
      <c r="AUR8" s="50"/>
      <c r="AUS8" s="50"/>
      <c r="AUT8" s="83">
        <f t="shared" si="54"/>
        <v>0</v>
      </c>
      <c r="AUU8" s="78">
        <f t="shared" si="365"/>
        <v>0</v>
      </c>
      <c r="AUV8" s="50"/>
      <c r="AUW8" s="50"/>
      <c r="AUX8" s="50"/>
      <c r="AUY8" s="50"/>
      <c r="AUZ8" s="50"/>
      <c r="AVA8" s="50"/>
      <c r="AVB8" s="83">
        <f t="shared" si="55"/>
        <v>0</v>
      </c>
      <c r="AVC8" s="78">
        <f t="shared" si="366"/>
        <v>0</v>
      </c>
      <c r="AVD8" s="50"/>
      <c r="AVE8" s="50"/>
      <c r="AVF8" s="50"/>
      <c r="AVG8" s="50"/>
      <c r="AVH8" s="50"/>
      <c r="AVI8" s="50"/>
      <c r="AVJ8" s="83">
        <f t="shared" si="56"/>
        <v>0</v>
      </c>
      <c r="AVK8" s="78">
        <f t="shared" si="367"/>
        <v>0</v>
      </c>
      <c r="AVL8" s="50"/>
      <c r="AVM8" s="50"/>
      <c r="AVN8" s="50"/>
      <c r="AVO8" s="50"/>
      <c r="AVP8" s="50"/>
      <c r="AVQ8" s="50"/>
      <c r="AVR8" s="83">
        <f t="shared" si="57"/>
        <v>0</v>
      </c>
      <c r="AVS8" s="78">
        <f t="shared" si="368"/>
        <v>0</v>
      </c>
      <c r="AVT8" s="50"/>
      <c r="AVU8" s="50"/>
      <c r="AVV8" s="50"/>
      <c r="AVW8" s="50"/>
      <c r="AVX8" s="50"/>
      <c r="AVY8" s="50"/>
      <c r="AVZ8" s="83">
        <f t="shared" si="58"/>
        <v>0</v>
      </c>
      <c r="AWA8" s="78">
        <f t="shared" si="369"/>
        <v>0</v>
      </c>
      <c r="AWB8" s="50"/>
      <c r="AWC8" s="50"/>
      <c r="AWD8" s="50"/>
      <c r="AWE8" s="50"/>
      <c r="AWF8" s="50"/>
      <c r="AWG8" s="50"/>
      <c r="AWH8" s="83">
        <f t="shared" si="59"/>
        <v>0</v>
      </c>
      <c r="AWI8" s="78">
        <f t="shared" si="370"/>
        <v>0</v>
      </c>
      <c r="AWJ8" s="50"/>
      <c r="AWK8" s="50"/>
      <c r="AWL8" s="50"/>
      <c r="AWM8" s="50"/>
      <c r="AWN8" s="50"/>
      <c r="AWO8" s="50"/>
      <c r="AWP8" s="83">
        <f t="shared" si="60"/>
        <v>0</v>
      </c>
      <c r="AWQ8" s="78">
        <f t="shared" si="371"/>
        <v>0</v>
      </c>
      <c r="AWR8" s="50"/>
      <c r="AWS8" s="50"/>
      <c r="AWT8" s="50"/>
      <c r="AWU8" s="50"/>
      <c r="AWV8" s="50"/>
      <c r="AWW8" s="50"/>
      <c r="AWX8" s="83">
        <f t="shared" si="61"/>
        <v>0</v>
      </c>
      <c r="AWY8" s="78">
        <f t="shared" si="372"/>
        <v>0</v>
      </c>
      <c r="AWZ8" s="50"/>
      <c r="AXA8" s="50"/>
      <c r="AXB8" s="50"/>
      <c r="AXC8" s="50"/>
      <c r="AXD8" s="50"/>
      <c r="AXE8" s="50"/>
      <c r="AXF8" s="83">
        <f t="shared" si="62"/>
        <v>0</v>
      </c>
      <c r="AXG8" s="78">
        <f t="shared" si="373"/>
        <v>0</v>
      </c>
      <c r="AXH8" s="50"/>
      <c r="AXI8" s="50"/>
      <c r="AXJ8" s="50"/>
      <c r="AXK8" s="50"/>
      <c r="AXL8" s="50"/>
      <c r="AXM8" s="50"/>
      <c r="AXN8" s="83">
        <f t="shared" si="63"/>
        <v>0</v>
      </c>
      <c r="AXO8" s="78">
        <f t="shared" si="374"/>
        <v>0</v>
      </c>
      <c r="AXP8" s="50"/>
      <c r="AXQ8" s="50"/>
      <c r="AXR8" s="50"/>
      <c r="AXS8" s="50"/>
      <c r="AXT8" s="50"/>
      <c r="AXU8" s="50"/>
      <c r="AXV8" s="83">
        <f t="shared" si="64"/>
        <v>0</v>
      </c>
      <c r="AXW8" s="78">
        <f t="shared" si="375"/>
        <v>0</v>
      </c>
      <c r="AXX8" s="50"/>
      <c r="AXY8" s="50"/>
      <c r="AXZ8" s="50"/>
      <c r="AYA8" s="50"/>
      <c r="AYB8" s="50"/>
      <c r="AYC8" s="50"/>
      <c r="AYD8" s="83">
        <f t="shared" si="65"/>
        <v>0</v>
      </c>
      <c r="AYE8" s="78">
        <f t="shared" si="376"/>
        <v>0</v>
      </c>
      <c r="AYF8" s="50"/>
      <c r="AYG8" s="50"/>
      <c r="AYH8" s="50"/>
      <c r="AYI8" s="50"/>
      <c r="AYJ8" s="50"/>
      <c r="AYK8" s="50"/>
      <c r="AYL8" s="83">
        <f t="shared" si="66"/>
        <v>0</v>
      </c>
      <c r="AYM8" s="78">
        <f t="shared" si="377"/>
        <v>0</v>
      </c>
      <c r="AYN8" s="50"/>
      <c r="AYO8" s="50"/>
      <c r="AYP8" s="50"/>
      <c r="AYQ8" s="50"/>
      <c r="AYR8" s="50"/>
      <c r="AYS8" s="50"/>
      <c r="AYT8" s="83">
        <f t="shared" si="67"/>
        <v>0</v>
      </c>
      <c r="AYU8" s="78">
        <f t="shared" si="378"/>
        <v>0</v>
      </c>
      <c r="AYV8" s="50"/>
      <c r="AYW8" s="50"/>
      <c r="AYX8" s="50"/>
      <c r="AYY8" s="50"/>
      <c r="AYZ8" s="50"/>
      <c r="AZA8" s="50"/>
      <c r="AZB8" s="83">
        <f t="shared" si="68"/>
        <v>0</v>
      </c>
      <c r="AZC8" s="78">
        <f t="shared" si="379"/>
        <v>0</v>
      </c>
      <c r="AZD8" s="50"/>
      <c r="AZE8" s="50"/>
      <c r="AZF8" s="50"/>
      <c r="AZG8" s="50"/>
      <c r="AZH8" s="50"/>
      <c r="AZI8" s="50"/>
      <c r="AZJ8" s="83">
        <f t="shared" si="69"/>
        <v>0</v>
      </c>
      <c r="AZK8" s="78">
        <f t="shared" si="380"/>
        <v>0</v>
      </c>
      <c r="AZL8" s="50"/>
      <c r="AZM8" s="50"/>
      <c r="AZN8" s="50"/>
      <c r="AZO8" s="50"/>
      <c r="AZP8" s="50"/>
      <c r="AZQ8" s="50"/>
      <c r="AZR8" s="83">
        <f t="shared" si="70"/>
        <v>0</v>
      </c>
      <c r="AZS8" s="78">
        <f t="shared" si="381"/>
        <v>0</v>
      </c>
      <c r="AZT8" s="50"/>
      <c r="AZU8" s="50"/>
      <c r="AZV8" s="50"/>
      <c r="AZW8" s="50"/>
      <c r="AZX8" s="50"/>
      <c r="AZY8" s="50"/>
      <c r="AZZ8" s="83">
        <f t="shared" si="71"/>
        <v>0</v>
      </c>
      <c r="BAA8" s="78">
        <f t="shared" si="382"/>
        <v>0</v>
      </c>
      <c r="BAB8" s="50"/>
      <c r="BAC8" s="50"/>
      <c r="BAD8" s="50"/>
      <c r="BAE8" s="50"/>
      <c r="BAF8" s="50"/>
      <c r="BAG8" s="50"/>
      <c r="BAH8" s="83">
        <f t="shared" si="72"/>
        <v>0</v>
      </c>
      <c r="BAI8" s="78">
        <f t="shared" si="383"/>
        <v>0</v>
      </c>
      <c r="BAJ8" s="50"/>
      <c r="BAK8" s="50"/>
      <c r="BAL8" s="50"/>
      <c r="BAM8" s="50"/>
      <c r="BAN8" s="50"/>
      <c r="BAO8" s="50"/>
      <c r="BAP8" s="83">
        <f t="shared" si="73"/>
        <v>0</v>
      </c>
      <c r="BAQ8" s="78">
        <f t="shared" si="384"/>
        <v>0</v>
      </c>
      <c r="BAR8" s="50"/>
      <c r="BAS8" s="50"/>
      <c r="BAT8" s="50"/>
      <c r="BAU8" s="50"/>
      <c r="BAV8" s="50"/>
      <c r="BAW8" s="50"/>
      <c r="BAX8" s="83">
        <f t="shared" si="74"/>
        <v>0</v>
      </c>
      <c r="BAY8" s="78">
        <f t="shared" si="385"/>
        <v>0</v>
      </c>
      <c r="BAZ8" s="50"/>
      <c r="BBA8" s="50"/>
      <c r="BBB8" s="50"/>
      <c r="BBC8" s="50"/>
      <c r="BBD8" s="50"/>
      <c r="BBE8" s="50"/>
      <c r="BBF8" s="83">
        <f t="shared" si="75"/>
        <v>0</v>
      </c>
      <c r="BBG8" s="78">
        <f t="shared" si="386"/>
        <v>0</v>
      </c>
      <c r="BBH8" s="50"/>
      <c r="BBI8" s="50"/>
      <c r="BBJ8" s="50"/>
      <c r="BBK8" s="50"/>
      <c r="BBL8" s="50"/>
      <c r="BBM8" s="50"/>
      <c r="BBN8" s="83">
        <f t="shared" si="76"/>
        <v>0</v>
      </c>
      <c r="BBO8" s="78">
        <f t="shared" si="387"/>
        <v>0</v>
      </c>
      <c r="BBP8" s="50"/>
      <c r="BBQ8" s="50"/>
      <c r="BBR8" s="50"/>
      <c r="BBS8" s="50"/>
      <c r="BBT8" s="50"/>
      <c r="BBU8" s="50"/>
      <c r="BBV8" s="83">
        <f t="shared" si="77"/>
        <v>0</v>
      </c>
      <c r="BBW8" s="78">
        <f t="shared" si="388"/>
        <v>0</v>
      </c>
      <c r="BBX8" s="50"/>
      <c r="BBY8" s="50"/>
      <c r="BBZ8" s="50"/>
      <c r="BCA8" s="50"/>
      <c r="BCB8" s="50"/>
      <c r="BCC8" s="50"/>
      <c r="BCD8" s="83">
        <f t="shared" si="78"/>
        <v>0</v>
      </c>
      <c r="BCE8" s="78">
        <f t="shared" si="389"/>
        <v>0</v>
      </c>
      <c r="BCF8" s="50"/>
      <c r="BCG8" s="50"/>
      <c r="BCH8" s="50"/>
      <c r="BCI8" s="50"/>
      <c r="BCJ8" s="50"/>
      <c r="BCK8" s="50"/>
      <c r="BCL8" s="83">
        <f t="shared" si="79"/>
        <v>0</v>
      </c>
      <c r="BCM8" s="78">
        <f t="shared" si="390"/>
        <v>0</v>
      </c>
      <c r="BCN8" s="50"/>
      <c r="BCO8" s="50"/>
      <c r="BCP8" s="50"/>
      <c r="BCQ8" s="50"/>
      <c r="BCR8" s="50"/>
      <c r="BCS8" s="50"/>
      <c r="BCT8" s="83">
        <f t="shared" si="80"/>
        <v>0</v>
      </c>
      <c r="BCU8" s="78">
        <f t="shared" si="391"/>
        <v>0</v>
      </c>
      <c r="BCV8" s="50"/>
      <c r="BCW8" s="50"/>
      <c r="BCX8" s="50"/>
      <c r="BCY8" s="50"/>
      <c r="BCZ8" s="50"/>
      <c r="BDA8" s="50"/>
      <c r="BDB8" s="83">
        <f t="shared" si="81"/>
        <v>0</v>
      </c>
      <c r="BDC8" s="78">
        <f t="shared" si="392"/>
        <v>0</v>
      </c>
      <c r="BDD8" s="50"/>
      <c r="BDE8" s="50"/>
      <c r="BDF8" s="50"/>
      <c r="BDG8" s="50"/>
      <c r="BDH8" s="50"/>
      <c r="BDI8" s="50"/>
      <c r="BDJ8" s="83">
        <f t="shared" si="82"/>
        <v>0</v>
      </c>
      <c r="BDK8" s="78">
        <f t="shared" si="393"/>
        <v>0</v>
      </c>
      <c r="BDL8" s="50"/>
      <c r="BDM8" s="50"/>
      <c r="BDN8" s="50"/>
      <c r="BDO8" s="50"/>
      <c r="BDP8" s="50"/>
      <c r="BDQ8" s="50"/>
      <c r="BDR8" s="83">
        <f t="shared" si="83"/>
        <v>0</v>
      </c>
      <c r="BDS8" s="78">
        <f t="shared" si="394"/>
        <v>0</v>
      </c>
      <c r="BDT8" s="50"/>
      <c r="BDU8" s="50"/>
      <c r="BDV8" s="50"/>
      <c r="BDW8" s="50"/>
      <c r="BDX8" s="50"/>
      <c r="BDY8" s="50"/>
      <c r="BDZ8" s="83">
        <f t="shared" si="84"/>
        <v>0</v>
      </c>
      <c r="BEA8" s="78">
        <f t="shared" si="395"/>
        <v>0</v>
      </c>
      <c r="BEB8" s="50"/>
      <c r="BEC8" s="50"/>
      <c r="BED8" s="50"/>
      <c r="BEE8" s="50"/>
      <c r="BEF8" s="50"/>
      <c r="BEG8" s="50"/>
      <c r="BEH8" s="83">
        <f t="shared" si="85"/>
        <v>0</v>
      </c>
      <c r="BEI8" s="78">
        <f t="shared" si="396"/>
        <v>0</v>
      </c>
      <c r="BEJ8" s="50"/>
      <c r="BEK8" s="50"/>
      <c r="BEL8" s="50"/>
      <c r="BEM8" s="50"/>
      <c r="BEN8" s="50"/>
      <c r="BEO8" s="50"/>
      <c r="BEP8" s="83">
        <f t="shared" si="86"/>
        <v>0</v>
      </c>
      <c r="BEQ8" s="78">
        <f t="shared" si="397"/>
        <v>0</v>
      </c>
      <c r="BER8" s="50"/>
      <c r="BES8" s="50"/>
      <c r="BET8" s="50"/>
      <c r="BEU8" s="50"/>
      <c r="BEV8" s="50"/>
      <c r="BEW8" s="50"/>
      <c r="BEX8" s="83">
        <f t="shared" si="87"/>
        <v>0</v>
      </c>
      <c r="BEY8" s="78">
        <f t="shared" si="398"/>
        <v>0</v>
      </c>
      <c r="BEZ8" s="50"/>
      <c r="BFA8" s="50"/>
      <c r="BFB8" s="50"/>
      <c r="BFC8" s="50"/>
      <c r="BFD8" s="50"/>
      <c r="BFE8" s="50"/>
      <c r="BFF8" s="83">
        <f t="shared" si="88"/>
        <v>0</v>
      </c>
      <c r="BFG8" s="78">
        <f t="shared" si="399"/>
        <v>0</v>
      </c>
      <c r="BFH8" s="50"/>
      <c r="BFI8" s="50"/>
      <c r="BFJ8" s="50"/>
      <c r="BFK8" s="50"/>
      <c r="BFL8" s="50"/>
      <c r="BFM8" s="50"/>
      <c r="BFN8" s="83">
        <f t="shared" si="89"/>
        <v>0</v>
      </c>
      <c r="BFO8" s="78">
        <f t="shared" si="400"/>
        <v>0</v>
      </c>
      <c r="BFP8" s="50"/>
      <c r="BFQ8" s="50"/>
      <c r="BFR8" s="50"/>
      <c r="BFS8" s="50"/>
      <c r="BFT8" s="50"/>
      <c r="BFU8" s="50"/>
      <c r="BFV8" s="83">
        <f t="shared" si="90"/>
        <v>0</v>
      </c>
      <c r="BFW8" s="78">
        <f t="shared" si="401"/>
        <v>0</v>
      </c>
      <c r="BFX8" s="50"/>
      <c r="BFY8" s="50"/>
      <c r="BFZ8" s="50"/>
      <c r="BGA8" s="50"/>
      <c r="BGB8" s="50"/>
      <c r="BGC8" s="50"/>
      <c r="BGD8" s="83">
        <f t="shared" si="91"/>
        <v>0</v>
      </c>
      <c r="BGE8" s="78">
        <f t="shared" si="402"/>
        <v>0</v>
      </c>
      <c r="BGF8" s="50"/>
      <c r="BGG8" s="50"/>
      <c r="BGH8" s="50"/>
      <c r="BGI8" s="50"/>
      <c r="BGJ8" s="50"/>
      <c r="BGK8" s="50"/>
      <c r="BGL8" s="83">
        <f t="shared" si="92"/>
        <v>0</v>
      </c>
      <c r="BGM8" s="78">
        <f t="shared" si="403"/>
        <v>0</v>
      </c>
      <c r="BGN8" s="50"/>
      <c r="BGO8" s="50"/>
      <c r="BGP8" s="50"/>
      <c r="BGQ8" s="50"/>
      <c r="BGR8" s="50"/>
      <c r="BGS8" s="50"/>
      <c r="BGT8" s="83">
        <f t="shared" si="93"/>
        <v>0</v>
      </c>
      <c r="BGU8" s="78">
        <f t="shared" si="404"/>
        <v>0</v>
      </c>
      <c r="BGV8" s="50"/>
      <c r="BGW8" s="50"/>
      <c r="BGX8" s="50"/>
      <c r="BGY8" s="50"/>
      <c r="BGZ8" s="50"/>
      <c r="BHA8" s="50"/>
      <c r="BHB8" s="83">
        <f t="shared" si="94"/>
        <v>0</v>
      </c>
      <c r="BHC8" s="78">
        <f t="shared" si="405"/>
        <v>0</v>
      </c>
      <c r="BHD8" s="50"/>
      <c r="BHE8" s="50"/>
      <c r="BHF8" s="50"/>
      <c r="BHG8" s="50"/>
      <c r="BHH8" s="50"/>
      <c r="BHI8" s="50"/>
      <c r="BHJ8" s="83">
        <f t="shared" si="95"/>
        <v>0</v>
      </c>
      <c r="BHK8" s="78">
        <f t="shared" si="406"/>
        <v>0</v>
      </c>
      <c r="BHL8" s="50"/>
      <c r="BHM8" s="50"/>
      <c r="BHN8" s="50"/>
      <c r="BHO8" s="50"/>
      <c r="BHP8" s="50"/>
      <c r="BHQ8" s="50"/>
      <c r="BHR8" s="83">
        <f t="shared" si="96"/>
        <v>0</v>
      </c>
      <c r="BHS8" s="78">
        <f t="shared" si="407"/>
        <v>0</v>
      </c>
      <c r="BHT8" s="50"/>
      <c r="BHU8" s="50"/>
      <c r="BHV8" s="50"/>
      <c r="BHW8" s="50"/>
      <c r="BHX8" s="50"/>
      <c r="BHY8" s="50"/>
      <c r="BHZ8" s="83">
        <f t="shared" si="97"/>
        <v>0</v>
      </c>
      <c r="BIA8" s="78">
        <f t="shared" si="408"/>
        <v>0</v>
      </c>
      <c r="BIB8" s="50"/>
      <c r="BIC8" s="50"/>
      <c r="BID8" s="50"/>
      <c r="BIE8" s="50"/>
      <c r="BIF8" s="50"/>
      <c r="BIG8" s="50"/>
      <c r="BIH8" s="83">
        <f t="shared" si="98"/>
        <v>0</v>
      </c>
      <c r="BII8" s="78">
        <f t="shared" si="409"/>
        <v>0</v>
      </c>
      <c r="BIJ8" s="50"/>
      <c r="BIK8" s="50"/>
      <c r="BIL8" s="50"/>
      <c r="BIM8" s="50"/>
      <c r="BIN8" s="50"/>
      <c r="BIO8" s="50"/>
      <c r="BIP8" s="83">
        <f t="shared" si="99"/>
        <v>0</v>
      </c>
      <c r="BIQ8" s="78">
        <f t="shared" si="410"/>
        <v>0</v>
      </c>
      <c r="BIR8" s="50"/>
      <c r="BIS8" s="50"/>
      <c r="BIT8" s="50"/>
      <c r="BIU8" s="50"/>
      <c r="BIV8" s="50"/>
      <c r="BIW8" s="50"/>
      <c r="BIX8" s="83">
        <f t="shared" si="100"/>
        <v>0</v>
      </c>
      <c r="BIY8" s="78">
        <f t="shared" si="411"/>
        <v>0</v>
      </c>
      <c r="BIZ8" s="50"/>
      <c r="BJA8" s="50"/>
      <c r="BJB8" s="50"/>
      <c r="BJC8" s="50"/>
      <c r="BJD8" s="50"/>
      <c r="BJE8" s="50"/>
      <c r="BJF8" s="83">
        <f t="shared" si="101"/>
        <v>0</v>
      </c>
      <c r="BJG8" s="78">
        <f t="shared" si="412"/>
        <v>0</v>
      </c>
      <c r="BJH8" s="50"/>
      <c r="BJI8" s="50"/>
      <c r="BJJ8" s="50"/>
      <c r="BJK8" s="50"/>
      <c r="BJL8" s="50"/>
      <c r="BJM8" s="50"/>
      <c r="BJN8" s="83">
        <f t="shared" si="102"/>
        <v>0</v>
      </c>
      <c r="BJO8" s="78">
        <f t="shared" si="413"/>
        <v>0</v>
      </c>
      <c r="BJP8" s="50"/>
      <c r="BJQ8" s="50"/>
      <c r="BJR8" s="50"/>
      <c r="BJS8" s="50"/>
      <c r="BJT8" s="50"/>
      <c r="BJU8" s="50"/>
      <c r="BJV8" s="83">
        <f t="shared" si="103"/>
        <v>0</v>
      </c>
      <c r="BJW8" s="78">
        <f t="shared" si="414"/>
        <v>0</v>
      </c>
      <c r="BJX8" s="50"/>
      <c r="BJY8" s="50"/>
      <c r="BJZ8" s="50"/>
      <c r="BKA8" s="50"/>
      <c r="BKB8" s="50"/>
      <c r="BKC8" s="50"/>
      <c r="BKD8" s="83">
        <f t="shared" si="104"/>
        <v>0</v>
      </c>
      <c r="BKE8" s="78">
        <f t="shared" si="415"/>
        <v>0</v>
      </c>
      <c r="BKF8" s="50"/>
      <c r="BKG8" s="50"/>
      <c r="BKH8" s="50"/>
      <c r="BKI8" s="50"/>
      <c r="BKJ8" s="50"/>
      <c r="BKK8" s="50"/>
      <c r="BKL8" s="83">
        <f t="shared" si="105"/>
        <v>0</v>
      </c>
      <c r="BKM8" s="78">
        <f t="shared" si="416"/>
        <v>0</v>
      </c>
      <c r="BKN8" s="50"/>
      <c r="BKO8" s="50"/>
      <c r="BKP8" s="50"/>
      <c r="BKQ8" s="50"/>
      <c r="BKR8" s="50"/>
      <c r="BKS8" s="50"/>
      <c r="BKT8" s="83">
        <f t="shared" si="106"/>
        <v>0</v>
      </c>
      <c r="BKU8" s="78">
        <f t="shared" si="509"/>
        <v>0</v>
      </c>
      <c r="BKV8" s="50"/>
      <c r="BKW8" s="50"/>
      <c r="BKX8" s="50"/>
      <c r="BKY8" s="50"/>
      <c r="BKZ8" s="50"/>
      <c r="BLA8" s="50"/>
      <c r="BLB8" s="83">
        <f t="shared" si="417"/>
        <v>0</v>
      </c>
      <c r="BLC8" s="78">
        <f t="shared" si="418"/>
        <v>0</v>
      </c>
      <c r="BLD8" s="50"/>
      <c r="BLE8" s="50"/>
      <c r="BLF8" s="50"/>
      <c r="BLG8" s="50"/>
      <c r="BLH8" s="50"/>
      <c r="BLI8" s="50"/>
      <c r="BLJ8" s="83">
        <f t="shared" si="419"/>
        <v>0</v>
      </c>
      <c r="BLK8" s="78">
        <f t="shared" ref="BLK8" si="511">+BLC8+BLJ8</f>
        <v>0</v>
      </c>
      <c r="BLL8" s="50"/>
      <c r="BLM8" s="50"/>
      <c r="BLN8" s="50"/>
      <c r="BLO8" s="50"/>
      <c r="BLP8" s="50"/>
      <c r="BLQ8" s="50"/>
      <c r="BLR8" s="83">
        <f t="shared" si="420"/>
        <v>0</v>
      </c>
      <c r="BLS8" s="78">
        <f t="shared" ref="BLS8:BLS15" si="512">+BLK8+BLR8</f>
        <v>0</v>
      </c>
      <c r="BLT8" s="50"/>
      <c r="BLU8" s="50"/>
      <c r="BLV8" s="50"/>
      <c r="BLW8" s="50"/>
      <c r="BLX8" s="50"/>
      <c r="BLY8" s="50"/>
      <c r="BLZ8" s="83">
        <f t="shared" si="421"/>
        <v>0</v>
      </c>
      <c r="BMA8" s="78">
        <f t="shared" ref="BMA8:BMA15" si="513">+BLS8+BLZ8</f>
        <v>0</v>
      </c>
      <c r="BMB8" s="50"/>
      <c r="BMC8" s="50"/>
      <c r="BMD8" s="50"/>
      <c r="BME8" s="50"/>
      <c r="BMF8" s="50"/>
      <c r="BMG8" s="50"/>
      <c r="BMH8" s="83">
        <f t="shared" si="422"/>
        <v>0</v>
      </c>
      <c r="BMI8" s="78">
        <f t="shared" ref="BMI8:BMI15" si="514">+BMA8+BMH8</f>
        <v>0</v>
      </c>
      <c r="BMJ8" s="50"/>
      <c r="BMK8" s="50"/>
      <c r="BML8" s="50"/>
      <c r="BMM8" s="50"/>
      <c r="BMN8" s="50"/>
      <c r="BMO8" s="50"/>
      <c r="BMP8" s="83">
        <f t="shared" si="423"/>
        <v>0</v>
      </c>
      <c r="BMQ8" s="78">
        <f t="shared" ref="BMQ8:BMQ15" si="515">+BMI8+BMP8</f>
        <v>0</v>
      </c>
      <c r="BMR8" s="50"/>
      <c r="BMS8" s="50"/>
      <c r="BMT8" s="50"/>
      <c r="BMU8" s="50"/>
      <c r="BMV8" s="50"/>
      <c r="BMW8" s="50"/>
      <c r="BMX8" s="83">
        <f t="shared" si="424"/>
        <v>0</v>
      </c>
      <c r="BMY8" s="78">
        <f t="shared" ref="BMY8:BMY15" si="516">+BMQ8+BMX8</f>
        <v>0</v>
      </c>
      <c r="BMZ8" s="50"/>
      <c r="BNA8" s="50"/>
      <c r="BNB8" s="50"/>
      <c r="BNC8" s="50"/>
      <c r="BND8" s="50"/>
      <c r="BNE8" s="50"/>
      <c r="BNF8" s="83">
        <f t="shared" si="425"/>
        <v>0</v>
      </c>
      <c r="BNG8" s="78">
        <f t="shared" ref="BNG8:BNG15" si="517">+BMY8+BNF8</f>
        <v>0</v>
      </c>
      <c r="BNH8" s="50"/>
      <c r="BNI8" s="50"/>
      <c r="BNJ8" s="50"/>
      <c r="BNK8" s="50"/>
      <c r="BNL8" s="50"/>
      <c r="BNM8" s="50"/>
      <c r="BNN8" s="83">
        <f t="shared" si="426"/>
        <v>0</v>
      </c>
      <c r="BNO8" s="78">
        <f t="shared" ref="BNO8:BNO15" si="518">+BNG8+BNN8</f>
        <v>0</v>
      </c>
      <c r="BNP8" s="50"/>
      <c r="BNQ8" s="50"/>
      <c r="BNR8" s="50"/>
      <c r="BNS8" s="50"/>
      <c r="BNT8" s="50"/>
      <c r="BNU8" s="50"/>
      <c r="BNV8" s="83">
        <f t="shared" si="427"/>
        <v>0</v>
      </c>
      <c r="BNW8" s="78">
        <f t="shared" ref="BNW8:BNW15" si="519">+BNO8+BNV8</f>
        <v>0</v>
      </c>
      <c r="BNX8" s="50"/>
      <c r="BNY8" s="50"/>
      <c r="BNZ8" s="50"/>
      <c r="BOA8" s="50"/>
      <c r="BOB8" s="50"/>
      <c r="BOC8" s="50"/>
      <c r="BOD8" s="83">
        <f t="shared" si="428"/>
        <v>0</v>
      </c>
      <c r="BOE8" s="78">
        <f t="shared" ref="BOE8:BOE15" si="520">+BNW8+BOD8</f>
        <v>0</v>
      </c>
      <c r="BOF8" s="50"/>
      <c r="BOG8" s="50"/>
      <c r="BOH8" s="50"/>
      <c r="BOI8" s="50"/>
      <c r="BOJ8" s="50"/>
      <c r="BOK8" s="50"/>
      <c r="BOL8" s="83">
        <f t="shared" si="429"/>
        <v>0</v>
      </c>
      <c r="BOM8" s="78">
        <f t="shared" ref="BOM8:BOM15" si="521">+BOE8+BOL8</f>
        <v>0</v>
      </c>
      <c r="BON8" s="50"/>
      <c r="BOO8" s="50"/>
      <c r="BOP8" s="50"/>
      <c r="BOQ8" s="50"/>
      <c r="BOR8" s="50"/>
      <c r="BOS8" s="50"/>
      <c r="BOT8" s="83">
        <f t="shared" si="430"/>
        <v>0</v>
      </c>
      <c r="BOU8" s="78">
        <f t="shared" ref="BOU8:BOU15" si="522">+BOM8+BOT8</f>
        <v>0</v>
      </c>
      <c r="BOV8" s="50"/>
      <c r="BOW8" s="50"/>
      <c r="BOX8" s="50"/>
      <c r="BOY8" s="50"/>
      <c r="BOZ8" s="50"/>
      <c r="BPA8" s="50"/>
      <c r="BPB8" s="83">
        <f t="shared" si="431"/>
        <v>0</v>
      </c>
      <c r="BPC8" s="78">
        <f t="shared" ref="BPC8:BPC15" si="523">+BOU8+BPB8</f>
        <v>0</v>
      </c>
      <c r="BPD8" s="50"/>
      <c r="BPE8" s="50"/>
      <c r="BPF8" s="50"/>
      <c r="BPG8" s="50"/>
      <c r="BPH8" s="50"/>
      <c r="BPI8" s="50"/>
      <c r="BPJ8" s="83">
        <f t="shared" si="432"/>
        <v>0</v>
      </c>
      <c r="BPK8" s="78">
        <f t="shared" ref="BPK8:BPK15" si="524">+BPC8+BPJ8</f>
        <v>0</v>
      </c>
      <c r="BPL8" s="50"/>
      <c r="BPM8" s="50"/>
      <c r="BPN8" s="50"/>
      <c r="BPO8" s="50"/>
      <c r="BPP8" s="50"/>
      <c r="BPQ8" s="50"/>
      <c r="BPR8" s="83">
        <f t="shared" si="433"/>
        <v>0</v>
      </c>
      <c r="BPS8" s="78">
        <f t="shared" ref="BPS8:BPS15" si="525">+BPK8+BPR8</f>
        <v>0</v>
      </c>
      <c r="BPT8" s="50"/>
      <c r="BPU8" s="50"/>
      <c r="BPV8" s="50"/>
      <c r="BPW8" s="50"/>
      <c r="BPX8" s="50"/>
      <c r="BPY8" s="50"/>
      <c r="BPZ8" s="83">
        <f t="shared" si="434"/>
        <v>0</v>
      </c>
      <c r="BQA8" s="78">
        <f t="shared" ref="BQA8:BQA15" si="526">+BPS8+BPZ8</f>
        <v>0</v>
      </c>
      <c r="BQB8" s="50"/>
      <c r="BQC8" s="50"/>
      <c r="BQD8" s="50"/>
      <c r="BQE8" s="50"/>
      <c r="BQF8" s="50"/>
      <c r="BQG8" s="50"/>
      <c r="BQH8" s="83">
        <f t="shared" si="435"/>
        <v>0</v>
      </c>
      <c r="BQI8" s="78">
        <f t="shared" ref="BQI8:BQI15" si="527">+BQA8+BQH8</f>
        <v>0</v>
      </c>
      <c r="BQJ8" s="50"/>
      <c r="BQK8" s="50"/>
      <c r="BQL8" s="50"/>
      <c r="BQM8" s="50"/>
      <c r="BQN8" s="50"/>
      <c r="BQO8" s="50"/>
      <c r="BQP8" s="83">
        <f t="shared" si="510"/>
        <v>0</v>
      </c>
      <c r="BQQ8" s="78">
        <f t="shared" ref="BQQ8:BQR15" si="528">+BQI8+BQP8</f>
        <v>0</v>
      </c>
      <c r="BQR8" s="78">
        <f t="shared" si="528"/>
        <v>0</v>
      </c>
      <c r="BQS8" s="36">
        <v>0</v>
      </c>
      <c r="BQT8" s="36">
        <v>0</v>
      </c>
      <c r="BQU8" s="36">
        <v>0</v>
      </c>
      <c r="BQV8" s="36">
        <v>0</v>
      </c>
      <c r="BQW8" s="36">
        <v>0</v>
      </c>
      <c r="BQX8" s="36">
        <v>0</v>
      </c>
      <c r="BQY8" s="36">
        <v>0</v>
      </c>
      <c r="BQZ8" s="36">
        <v>0</v>
      </c>
      <c r="BRA8" s="36">
        <v>0</v>
      </c>
      <c r="BRB8" s="36">
        <v>0</v>
      </c>
      <c r="BRC8" s="36">
        <v>0</v>
      </c>
      <c r="BRD8" s="36">
        <v>0</v>
      </c>
      <c r="BRE8" s="36">
        <v>0</v>
      </c>
      <c r="BRF8" s="36">
        <v>0</v>
      </c>
      <c r="BRG8" s="36">
        <v>0</v>
      </c>
      <c r="BRH8" s="36">
        <v>0</v>
      </c>
      <c r="BRI8" s="36">
        <v>0</v>
      </c>
      <c r="BRJ8" s="36">
        <v>0</v>
      </c>
      <c r="BRK8" s="36">
        <v>0</v>
      </c>
      <c r="BRL8" s="36">
        <v>0</v>
      </c>
      <c r="BRM8" s="36">
        <v>0</v>
      </c>
      <c r="BRN8" s="36">
        <v>0</v>
      </c>
      <c r="BRO8" s="36">
        <v>0</v>
      </c>
      <c r="BRP8" s="36">
        <v>0</v>
      </c>
      <c r="BRQ8" s="36">
        <v>0</v>
      </c>
      <c r="BRR8" s="36">
        <v>0</v>
      </c>
      <c r="BRS8" s="36">
        <v>0</v>
      </c>
      <c r="BRT8" s="36">
        <v>0</v>
      </c>
      <c r="BRU8" s="36">
        <v>0</v>
      </c>
      <c r="BRV8" s="36">
        <v>0</v>
      </c>
      <c r="BRW8" s="36">
        <v>0</v>
      </c>
      <c r="BRX8" s="36">
        <v>0</v>
      </c>
      <c r="BRY8" s="36">
        <v>0</v>
      </c>
      <c r="BRZ8" s="36">
        <v>0</v>
      </c>
      <c r="BSA8" s="36">
        <v>0</v>
      </c>
      <c r="BSB8" s="36">
        <v>0</v>
      </c>
      <c r="BSC8" s="36">
        <v>0</v>
      </c>
      <c r="BSD8" s="36">
        <v>0</v>
      </c>
      <c r="BSE8" s="36">
        <v>0</v>
      </c>
      <c r="BSF8" s="36">
        <v>0</v>
      </c>
      <c r="BSG8" s="36">
        <v>0</v>
      </c>
      <c r="BSH8" s="36">
        <v>0</v>
      </c>
      <c r="BSI8" s="36">
        <v>0</v>
      </c>
      <c r="BSJ8" s="36">
        <v>0</v>
      </c>
      <c r="BSK8" s="36">
        <v>0</v>
      </c>
      <c r="BSL8" s="36">
        <v>0</v>
      </c>
      <c r="BSM8" s="36">
        <v>0</v>
      </c>
      <c r="BSN8" s="36">
        <v>0</v>
      </c>
      <c r="BSO8" s="36">
        <v>0</v>
      </c>
      <c r="BSP8" s="36">
        <v>0</v>
      </c>
      <c r="BSQ8" s="138">
        <v>0</v>
      </c>
      <c r="BSR8" s="138"/>
      <c r="BSS8" s="138"/>
      <c r="BST8" s="138"/>
      <c r="BSU8" s="138"/>
      <c r="BSV8" s="138"/>
      <c r="BSW8" s="50"/>
      <c r="BSX8" s="50"/>
      <c r="BSY8" s="50"/>
      <c r="BSZ8" s="50"/>
      <c r="BTA8" s="50"/>
      <c r="BTB8" s="50"/>
      <c r="BTC8" s="83">
        <v>0</v>
      </c>
      <c r="BTD8" s="78">
        <f t="shared" si="436"/>
        <v>0</v>
      </c>
      <c r="BTE8" s="50"/>
      <c r="BTF8" s="50"/>
      <c r="BTG8" s="50"/>
      <c r="BTH8" s="50"/>
      <c r="BTI8" s="50"/>
      <c r="BTJ8" s="50"/>
      <c r="BTK8" s="83">
        <v>0</v>
      </c>
      <c r="BTL8" s="78">
        <f t="shared" si="437"/>
        <v>0</v>
      </c>
      <c r="BTM8" s="50"/>
      <c r="BTN8" s="50"/>
      <c r="BTO8" s="50"/>
      <c r="BTP8" s="50"/>
      <c r="BTQ8" s="50"/>
      <c r="BTR8" s="50"/>
      <c r="BTS8" s="86">
        <v>0</v>
      </c>
      <c r="BTT8" s="78">
        <f t="shared" si="438"/>
        <v>0</v>
      </c>
      <c r="BTU8" s="50"/>
      <c r="BTV8" s="50"/>
      <c r="BTW8" s="50"/>
      <c r="BTX8" s="50"/>
      <c r="BTY8" s="50"/>
      <c r="BTZ8" s="50"/>
      <c r="BUA8" s="50">
        <v>0</v>
      </c>
      <c r="BUB8" s="78">
        <f t="shared" si="439"/>
        <v>0</v>
      </c>
      <c r="BUC8" s="50"/>
      <c r="BUD8" s="50"/>
      <c r="BUE8" s="50"/>
      <c r="BUF8" s="50"/>
      <c r="BUG8" s="50"/>
      <c r="BUH8" s="50"/>
      <c r="BUI8" s="50">
        <v>0</v>
      </c>
      <c r="BUJ8" s="78">
        <f t="shared" si="440"/>
        <v>0</v>
      </c>
      <c r="BUK8" s="50"/>
      <c r="BUL8" s="50"/>
      <c r="BUM8" s="50"/>
      <c r="BUN8" s="50"/>
      <c r="BUO8" s="50"/>
      <c r="BUP8" s="50"/>
      <c r="BUQ8" s="50">
        <v>0</v>
      </c>
      <c r="BUR8" s="78">
        <f t="shared" si="441"/>
        <v>0</v>
      </c>
      <c r="BUS8" s="50"/>
      <c r="BUT8" s="50"/>
      <c r="BUU8" s="50"/>
      <c r="BUV8" s="50"/>
      <c r="BUW8" s="50"/>
      <c r="BUX8" s="50"/>
      <c r="BUY8" s="50">
        <v>0</v>
      </c>
      <c r="BUZ8" s="78">
        <f t="shared" si="442"/>
        <v>0</v>
      </c>
      <c r="BVA8" s="50"/>
      <c r="BVB8" s="50"/>
      <c r="BVC8" s="50"/>
      <c r="BVD8" s="50"/>
      <c r="BVE8" s="50"/>
      <c r="BVF8" s="50"/>
      <c r="BVG8" s="50">
        <v>0</v>
      </c>
      <c r="BVH8" s="78">
        <f t="shared" si="443"/>
        <v>0</v>
      </c>
      <c r="BVI8" s="50"/>
      <c r="BVJ8" s="50"/>
      <c r="BVK8" s="50"/>
      <c r="BVL8" s="50"/>
      <c r="BVM8" s="50"/>
      <c r="BVN8" s="50"/>
      <c r="BVO8" s="50">
        <v>0</v>
      </c>
      <c r="BVP8" s="78">
        <f t="shared" si="444"/>
        <v>0</v>
      </c>
      <c r="BVQ8" s="50"/>
      <c r="BVR8" s="50"/>
      <c r="BVS8" s="50"/>
      <c r="BVT8" s="50"/>
      <c r="BVU8" s="50"/>
      <c r="BVV8" s="50"/>
      <c r="BVW8" s="50">
        <v>0</v>
      </c>
      <c r="BVX8" s="78">
        <f t="shared" si="445"/>
        <v>0</v>
      </c>
      <c r="BVY8" s="50"/>
      <c r="BVZ8" s="50"/>
      <c r="BWA8" s="50"/>
      <c r="BWB8" s="50"/>
      <c r="BWC8" s="50"/>
      <c r="BWD8" s="50"/>
      <c r="BWE8" s="50">
        <v>0</v>
      </c>
      <c r="BWF8" s="78">
        <f t="shared" si="446"/>
        <v>0</v>
      </c>
      <c r="BWG8" s="50"/>
      <c r="BWH8" s="50"/>
      <c r="BWI8" s="50"/>
      <c r="BWJ8" s="50"/>
      <c r="BWK8" s="50"/>
      <c r="BWL8" s="50"/>
      <c r="BWM8" s="50">
        <v>0</v>
      </c>
      <c r="BWN8" s="78">
        <f t="shared" si="447"/>
        <v>0</v>
      </c>
      <c r="BWO8" s="50"/>
      <c r="BWP8" s="50"/>
      <c r="BWQ8" s="50"/>
      <c r="BWR8" s="50"/>
      <c r="BWS8" s="50"/>
      <c r="BWT8" s="50"/>
      <c r="BWU8" s="50">
        <v>0</v>
      </c>
      <c r="BWV8" s="78">
        <f t="shared" si="448"/>
        <v>0</v>
      </c>
      <c r="BWW8" s="50"/>
      <c r="BWX8" s="50"/>
      <c r="BWY8" s="50"/>
      <c r="BWZ8" s="50"/>
      <c r="BXA8" s="50"/>
      <c r="BXB8" s="50"/>
      <c r="BXC8" s="50">
        <v>0</v>
      </c>
      <c r="BXD8" s="78">
        <f t="shared" si="449"/>
        <v>0</v>
      </c>
      <c r="BXE8" s="50"/>
      <c r="BXF8" s="50"/>
      <c r="BXG8" s="50"/>
      <c r="BXH8" s="50"/>
      <c r="BXI8" s="50"/>
      <c r="BXJ8" s="50"/>
      <c r="BXK8" s="50">
        <v>0</v>
      </c>
      <c r="BXL8" s="78">
        <f t="shared" si="450"/>
        <v>0</v>
      </c>
      <c r="BXM8" s="50"/>
      <c r="BXN8" s="50"/>
      <c r="BXO8" s="50"/>
      <c r="BXP8" s="50"/>
      <c r="BXQ8" s="50"/>
      <c r="BXR8" s="50"/>
      <c r="BXS8" s="50">
        <v>0</v>
      </c>
      <c r="BXT8" s="78">
        <f t="shared" si="451"/>
        <v>0</v>
      </c>
      <c r="BXU8" s="50"/>
      <c r="BXV8" s="50"/>
      <c r="BXW8" s="50"/>
      <c r="BXX8" s="50"/>
      <c r="BXY8" s="50"/>
      <c r="BXZ8" s="50"/>
      <c r="BYA8" s="50">
        <v>0</v>
      </c>
      <c r="BYB8" s="78">
        <f t="shared" si="452"/>
        <v>0</v>
      </c>
      <c r="BYC8" s="50"/>
      <c r="BYD8" s="50"/>
      <c r="BYE8" s="50"/>
      <c r="BYF8" s="50"/>
      <c r="BYG8" s="50"/>
      <c r="BYH8" s="50"/>
      <c r="BYI8" s="50">
        <v>0</v>
      </c>
      <c r="BYJ8" s="78">
        <f t="shared" si="453"/>
        <v>0</v>
      </c>
      <c r="BYK8" s="50"/>
      <c r="BYL8" s="50"/>
      <c r="BYM8" s="50"/>
      <c r="BYN8" s="50"/>
      <c r="BYO8" s="50"/>
      <c r="BYP8" s="50"/>
      <c r="BYQ8" s="50">
        <v>0</v>
      </c>
      <c r="BYR8" s="78">
        <f t="shared" si="454"/>
        <v>0</v>
      </c>
      <c r="BYS8" s="50"/>
      <c r="BYT8" s="50"/>
      <c r="BYU8" s="50"/>
      <c r="BYV8" s="50"/>
      <c r="BYW8" s="50"/>
      <c r="BYX8" s="50"/>
      <c r="BYY8" s="50">
        <v>0</v>
      </c>
      <c r="BYZ8" s="78">
        <f t="shared" si="455"/>
        <v>0</v>
      </c>
      <c r="BZA8" s="50"/>
      <c r="BZB8" s="50"/>
      <c r="BZC8" s="50"/>
      <c r="BZD8" s="50"/>
      <c r="BZE8" s="50"/>
      <c r="BZF8" s="50"/>
      <c r="BZG8" s="50">
        <v>0</v>
      </c>
      <c r="BZH8" s="78">
        <f t="shared" si="456"/>
        <v>0</v>
      </c>
      <c r="BZI8" s="50"/>
      <c r="BZJ8" s="50"/>
      <c r="BZK8" s="50"/>
      <c r="BZL8" s="50"/>
      <c r="BZM8" s="50"/>
      <c r="BZN8" s="50"/>
      <c r="BZO8" s="50">
        <v>0</v>
      </c>
      <c r="BZP8" s="78">
        <f t="shared" si="457"/>
        <v>0</v>
      </c>
      <c r="BZQ8" s="50"/>
      <c r="BZR8" s="50"/>
      <c r="BZS8" s="50"/>
      <c r="BZT8" s="50"/>
      <c r="BZU8" s="50"/>
      <c r="BZV8" s="50"/>
      <c r="BZW8" s="50">
        <v>0</v>
      </c>
      <c r="BZX8" s="78">
        <f t="shared" si="458"/>
        <v>0</v>
      </c>
      <c r="BZY8" s="50"/>
      <c r="BZZ8" s="50"/>
      <c r="CAA8" s="50"/>
      <c r="CAB8" s="50"/>
      <c r="CAC8" s="50"/>
      <c r="CAD8" s="50"/>
      <c r="CAE8" s="50">
        <v>0</v>
      </c>
      <c r="CAF8" s="78">
        <f t="shared" si="459"/>
        <v>0</v>
      </c>
      <c r="CAG8" s="50"/>
      <c r="CAH8" s="50"/>
      <c r="CAI8" s="50"/>
      <c r="CAJ8" s="50"/>
      <c r="CAK8" s="50"/>
      <c r="CAL8" s="50"/>
      <c r="CAM8" s="50">
        <v>0</v>
      </c>
      <c r="CAN8" s="78">
        <f t="shared" si="460"/>
        <v>0</v>
      </c>
      <c r="CAO8" s="50"/>
      <c r="CAP8" s="50"/>
      <c r="CAQ8" s="50"/>
      <c r="CAR8" s="50"/>
      <c r="CAS8" s="50"/>
      <c r="CAT8" s="50"/>
      <c r="CAU8" s="50">
        <v>0</v>
      </c>
      <c r="CAV8" s="78">
        <f t="shared" si="461"/>
        <v>0</v>
      </c>
      <c r="CAW8" s="50"/>
      <c r="CAX8" s="50"/>
      <c r="CAY8" s="50"/>
      <c r="CAZ8" s="50"/>
      <c r="CBA8" s="50"/>
      <c r="CBB8" s="50"/>
      <c r="CBC8" s="50">
        <v>0</v>
      </c>
      <c r="CBD8" s="78">
        <f t="shared" si="462"/>
        <v>0</v>
      </c>
      <c r="CBE8" s="50"/>
      <c r="CBF8" s="50"/>
      <c r="CBG8" s="50"/>
      <c r="CBH8" s="50"/>
      <c r="CBI8" s="50"/>
      <c r="CBJ8" s="50"/>
      <c r="CBK8" s="50">
        <v>0</v>
      </c>
      <c r="CBL8" s="78">
        <f t="shared" si="463"/>
        <v>0</v>
      </c>
      <c r="CBM8" s="50"/>
      <c r="CBN8" s="50"/>
      <c r="CBO8" s="50"/>
      <c r="CBP8" s="50"/>
      <c r="CBQ8" s="50"/>
      <c r="CBR8" s="50"/>
      <c r="CBS8" s="50">
        <v>0</v>
      </c>
      <c r="CBT8" s="78">
        <f t="shared" si="464"/>
        <v>0</v>
      </c>
      <c r="CBU8" s="50"/>
      <c r="CBV8" s="50"/>
      <c r="CBW8" s="50"/>
      <c r="CBX8" s="50"/>
      <c r="CBY8" s="50"/>
      <c r="CBZ8" s="50"/>
      <c r="CCA8" s="50">
        <v>0</v>
      </c>
      <c r="CCB8" s="78">
        <f t="shared" si="465"/>
        <v>0</v>
      </c>
      <c r="CCC8" s="50"/>
      <c r="CCD8" s="50"/>
      <c r="CCE8" s="50"/>
      <c r="CCF8" s="50"/>
      <c r="CCG8" s="50"/>
      <c r="CCH8" s="50"/>
      <c r="CCI8" s="50">
        <f t="shared" si="466"/>
        <v>0</v>
      </c>
      <c r="CCJ8" s="78">
        <f t="shared" si="467"/>
        <v>0</v>
      </c>
      <c r="CCK8" s="50"/>
      <c r="CCL8" s="50"/>
      <c r="CCM8" s="50"/>
      <c r="CCN8" s="50"/>
      <c r="CCO8" s="50"/>
      <c r="CCP8" s="50"/>
      <c r="CCQ8" s="50">
        <f t="shared" si="468"/>
        <v>0</v>
      </c>
      <c r="CCR8" s="78">
        <f t="shared" si="469"/>
        <v>0</v>
      </c>
      <c r="CCS8" s="50"/>
      <c r="CCT8" s="50"/>
      <c r="CCU8" s="50"/>
      <c r="CCV8" s="50"/>
      <c r="CCW8" s="50"/>
      <c r="CCX8" s="50"/>
      <c r="CCY8" s="50">
        <f t="shared" si="470"/>
        <v>0</v>
      </c>
      <c r="CCZ8" s="78">
        <f t="shared" si="471"/>
        <v>0</v>
      </c>
      <c r="CDA8" s="50"/>
      <c r="CDB8" s="50"/>
      <c r="CDC8" s="50"/>
      <c r="CDD8" s="50"/>
      <c r="CDE8" s="50"/>
      <c r="CDF8" s="50"/>
      <c r="CDG8" s="50">
        <f t="shared" si="472"/>
        <v>0</v>
      </c>
      <c r="CDH8" s="78">
        <f t="shared" si="473"/>
        <v>0</v>
      </c>
      <c r="CDI8" s="50"/>
      <c r="CDJ8" s="50"/>
      <c r="CDK8" s="50"/>
      <c r="CDL8" s="50"/>
      <c r="CDM8" s="50"/>
      <c r="CDN8" s="50"/>
      <c r="CDO8" s="50">
        <f t="shared" si="474"/>
        <v>0</v>
      </c>
      <c r="CDP8" s="78">
        <f t="shared" si="475"/>
        <v>0</v>
      </c>
      <c r="CDQ8" s="50"/>
      <c r="CDR8" s="50"/>
      <c r="CDS8" s="50"/>
      <c r="CDT8" s="50"/>
      <c r="CDU8" s="50"/>
      <c r="CDV8" s="50"/>
      <c r="CDW8" s="50">
        <f t="shared" si="476"/>
        <v>0</v>
      </c>
      <c r="CDX8" s="78">
        <f t="shared" si="477"/>
        <v>0</v>
      </c>
      <c r="CDY8" s="50"/>
      <c r="CDZ8" s="50"/>
      <c r="CEA8" s="50"/>
      <c r="CEB8" s="50"/>
      <c r="CEC8" s="50"/>
      <c r="CED8" s="50"/>
      <c r="CEE8" s="50">
        <v>0</v>
      </c>
      <c r="CEF8" s="78">
        <f t="shared" si="478"/>
        <v>0</v>
      </c>
      <c r="CEG8" s="50"/>
      <c r="CEH8" s="50"/>
      <c r="CEI8" s="50"/>
      <c r="CEJ8" s="50"/>
      <c r="CEK8" s="50"/>
      <c r="CEL8" s="50"/>
      <c r="CEM8" s="50">
        <v>0</v>
      </c>
      <c r="CEN8" s="78">
        <f t="shared" si="479"/>
        <v>0</v>
      </c>
      <c r="CEO8" s="50"/>
      <c r="CEP8" s="50"/>
      <c r="CEQ8" s="50"/>
      <c r="CER8" s="50"/>
      <c r="CES8" s="50"/>
      <c r="CET8" s="50"/>
      <c r="CEU8" s="50">
        <v>0</v>
      </c>
      <c r="CEV8" s="78">
        <f t="shared" si="480"/>
        <v>0</v>
      </c>
      <c r="CEW8" s="50"/>
      <c r="CEX8" s="50"/>
      <c r="CEY8" s="50"/>
      <c r="CEZ8" s="50"/>
      <c r="CFA8" s="50"/>
      <c r="CFB8" s="50"/>
      <c r="CFC8" s="50">
        <v>0</v>
      </c>
      <c r="CFD8" s="78">
        <f t="shared" si="481"/>
        <v>0</v>
      </c>
      <c r="CFE8" s="50"/>
      <c r="CFF8" s="50"/>
      <c r="CFG8" s="50"/>
      <c r="CFH8" s="50"/>
      <c r="CFI8" s="50"/>
      <c r="CFJ8" s="50"/>
      <c r="CFK8" s="50">
        <v>0</v>
      </c>
      <c r="CFL8" s="78">
        <f t="shared" si="482"/>
        <v>0</v>
      </c>
      <c r="CFM8" s="50"/>
      <c r="CFN8" s="50"/>
      <c r="CFO8" s="50"/>
      <c r="CFP8" s="50"/>
      <c r="CFQ8" s="50"/>
      <c r="CFR8" s="50"/>
      <c r="CFS8" s="50">
        <v>0</v>
      </c>
      <c r="CFT8" s="78">
        <f t="shared" si="483"/>
        <v>0</v>
      </c>
      <c r="CFU8" s="50"/>
      <c r="CFV8" s="50"/>
      <c r="CFW8" s="50"/>
      <c r="CFX8" s="50"/>
      <c r="CFY8" s="50"/>
      <c r="CFZ8" s="50"/>
      <c r="CGA8" s="50">
        <v>0</v>
      </c>
      <c r="CGB8" s="78">
        <f t="shared" si="484"/>
        <v>0</v>
      </c>
      <c r="CGC8" s="50"/>
      <c r="CGD8" s="50"/>
      <c r="CGE8" s="50"/>
      <c r="CGF8" s="50"/>
      <c r="CGG8" s="50"/>
      <c r="CGH8" s="50"/>
      <c r="CGI8" s="50">
        <v>0</v>
      </c>
      <c r="CGJ8" s="78">
        <f t="shared" si="485"/>
        <v>0</v>
      </c>
      <c r="CGK8" s="50"/>
      <c r="CGL8" s="50"/>
      <c r="CGM8" s="50"/>
      <c r="CGN8" s="50"/>
      <c r="CGO8" s="50"/>
      <c r="CGP8" s="50"/>
      <c r="CGQ8" s="50">
        <v>0</v>
      </c>
      <c r="CGR8" s="78">
        <f t="shared" si="486"/>
        <v>0</v>
      </c>
      <c r="CGS8" s="50"/>
      <c r="CGT8" s="50"/>
      <c r="CGU8" s="50"/>
      <c r="CGV8" s="50"/>
      <c r="CGW8" s="50"/>
      <c r="CGX8" s="50"/>
      <c r="CGY8" s="50">
        <v>0</v>
      </c>
      <c r="CGZ8" s="78">
        <f t="shared" si="487"/>
        <v>0</v>
      </c>
      <c r="CHA8" s="50"/>
      <c r="CHB8" s="50"/>
      <c r="CHC8" s="50"/>
      <c r="CHD8" s="50"/>
      <c r="CHE8" s="50"/>
      <c r="CHF8" s="50"/>
      <c r="CHG8" s="50">
        <v>0</v>
      </c>
      <c r="CHH8" s="78">
        <f t="shared" si="488"/>
        <v>0</v>
      </c>
      <c r="CHI8" s="50"/>
      <c r="CHJ8" s="50"/>
      <c r="CHK8" s="50"/>
      <c r="CHL8" s="50"/>
      <c r="CHM8" s="50"/>
      <c r="CHN8" s="50"/>
      <c r="CHO8" s="50">
        <v>0</v>
      </c>
      <c r="CHP8" s="78">
        <f t="shared" si="489"/>
        <v>0</v>
      </c>
      <c r="CHQ8" s="50"/>
      <c r="CHR8" s="50"/>
      <c r="CHS8" s="50"/>
      <c r="CHT8" s="50"/>
      <c r="CHU8" s="50"/>
      <c r="CHV8" s="50"/>
      <c r="CHW8" s="50">
        <v>0</v>
      </c>
      <c r="CHX8" s="78">
        <f t="shared" si="490"/>
        <v>0</v>
      </c>
      <c r="CHY8" s="50"/>
      <c r="CHZ8" s="50"/>
      <c r="CIA8" s="50"/>
      <c r="CIB8" s="50"/>
      <c r="CIC8" s="50"/>
      <c r="CID8" s="50"/>
      <c r="CIE8" s="50">
        <v>0</v>
      </c>
      <c r="CIF8" s="78">
        <f t="shared" si="491"/>
        <v>0</v>
      </c>
      <c r="CIG8" s="50"/>
      <c r="CIH8" s="50"/>
      <c r="CII8" s="50"/>
      <c r="CIJ8" s="50"/>
      <c r="CIK8" s="50"/>
      <c r="CIL8" s="50"/>
      <c r="CIM8" s="50">
        <v>0</v>
      </c>
      <c r="CIN8" s="78">
        <f t="shared" si="492"/>
        <v>0</v>
      </c>
      <c r="CIO8" s="50"/>
      <c r="CIP8" s="50"/>
      <c r="CIQ8" s="50"/>
      <c r="CIR8" s="50"/>
      <c r="CIS8" s="50"/>
      <c r="CIT8" s="50"/>
      <c r="CIU8" s="50">
        <f t="shared" si="493"/>
        <v>0</v>
      </c>
      <c r="CIV8" s="78">
        <f t="shared" si="494"/>
        <v>0</v>
      </c>
      <c r="CIW8" s="50"/>
      <c r="CIX8" s="50"/>
      <c r="CIY8" s="50"/>
      <c r="CIZ8" s="50"/>
      <c r="CJA8" s="50"/>
      <c r="CJB8" s="50"/>
      <c r="CJC8" s="50">
        <f t="shared" si="495"/>
        <v>0</v>
      </c>
      <c r="CJD8" s="78">
        <f t="shared" si="496"/>
        <v>0</v>
      </c>
      <c r="CJE8" s="50"/>
      <c r="CJF8" s="50"/>
      <c r="CJG8" s="50"/>
      <c r="CJH8" s="50"/>
      <c r="CJI8" s="50"/>
      <c r="CJJ8" s="50"/>
      <c r="CJK8" s="50">
        <f t="shared" si="497"/>
        <v>0</v>
      </c>
      <c r="CJL8" s="78">
        <f t="shared" si="498"/>
        <v>0</v>
      </c>
      <c r="CJM8" s="50"/>
      <c r="CJN8" s="50"/>
      <c r="CJO8" s="50"/>
      <c r="CJP8" s="50"/>
      <c r="CJQ8" s="50"/>
      <c r="CJR8" s="50"/>
      <c r="CJS8" s="50">
        <f t="shared" si="499"/>
        <v>0</v>
      </c>
      <c r="CJT8" s="78">
        <f t="shared" si="500"/>
        <v>0</v>
      </c>
      <c r="CJU8" s="50"/>
      <c r="CJV8" s="50"/>
      <c r="CJW8" s="50"/>
      <c r="CJX8" s="50"/>
      <c r="CJY8" s="50"/>
      <c r="CJZ8" s="50"/>
      <c r="CKA8" s="50">
        <f t="shared" si="501"/>
        <v>0</v>
      </c>
      <c r="CKB8" s="78">
        <f t="shared" si="502"/>
        <v>0</v>
      </c>
      <c r="CKC8" s="50"/>
      <c r="CKD8" s="50"/>
      <c r="CKE8" s="50"/>
      <c r="CKF8" s="50"/>
      <c r="CKG8" s="50"/>
      <c r="CKH8" s="50"/>
      <c r="CKI8" s="50">
        <v>0</v>
      </c>
      <c r="CKJ8" s="78">
        <f t="shared" si="503"/>
        <v>0</v>
      </c>
      <c r="CKK8" s="50"/>
      <c r="CKL8" s="50"/>
      <c r="CKM8" s="50"/>
      <c r="CKN8" s="50"/>
      <c r="CKO8" s="50"/>
      <c r="CKP8" s="50"/>
      <c r="CKQ8" s="50">
        <v>0</v>
      </c>
      <c r="CKR8" s="78">
        <f t="shared" si="504"/>
        <v>0</v>
      </c>
      <c r="CKS8" s="50"/>
      <c r="CKT8" s="50"/>
      <c r="CKU8" s="50"/>
      <c r="CKV8" s="50"/>
      <c r="CKW8" s="50"/>
      <c r="CKX8" s="50"/>
      <c r="CKY8" s="50">
        <v>0</v>
      </c>
      <c r="CKZ8" s="78">
        <f t="shared" si="505"/>
        <v>0</v>
      </c>
      <c r="CLA8" s="50"/>
      <c r="CLB8" s="50"/>
      <c r="CLC8" s="50"/>
      <c r="CLD8" s="50"/>
      <c r="CLE8" s="50"/>
      <c r="CLF8" s="50"/>
      <c r="CLG8" s="50">
        <v>0</v>
      </c>
      <c r="CLH8" s="78">
        <f t="shared" si="506"/>
        <v>0</v>
      </c>
      <c r="CLI8" s="50"/>
      <c r="CLJ8" s="50"/>
      <c r="CLK8" s="50"/>
      <c r="CLL8" s="50"/>
      <c r="CLM8" s="50"/>
      <c r="CLN8" s="50"/>
      <c r="CLO8" s="50">
        <v>0</v>
      </c>
      <c r="CLP8" s="78">
        <f t="shared" si="507"/>
        <v>0</v>
      </c>
    </row>
    <row r="9" spans="1:2356" ht="13.5" hidden="1" customHeight="1" x14ac:dyDescent="0.2">
      <c r="A9" s="52"/>
      <c r="B9" s="139" t="s">
        <v>276</v>
      </c>
      <c r="C9" s="48"/>
      <c r="D9" s="48"/>
      <c r="E9" s="48"/>
      <c r="F9" s="48"/>
      <c r="G9" s="48"/>
      <c r="H9" s="48"/>
      <c r="I9" s="75"/>
      <c r="J9" s="48"/>
      <c r="K9" s="49"/>
      <c r="L9" s="49"/>
      <c r="M9" s="49"/>
      <c r="N9" s="48"/>
      <c r="O9" s="50"/>
      <c r="P9" s="50"/>
      <c r="Q9" s="49"/>
      <c r="R9" s="49"/>
      <c r="S9" s="48"/>
      <c r="T9" s="50"/>
      <c r="U9" s="78"/>
      <c r="V9" s="50"/>
      <c r="W9" s="50"/>
      <c r="X9" s="49"/>
      <c r="Y9" s="49"/>
      <c r="Z9" s="48"/>
      <c r="AA9" s="50"/>
      <c r="AB9" s="78"/>
      <c r="AC9" s="50"/>
      <c r="AD9" s="50"/>
      <c r="AE9" s="49"/>
      <c r="AF9" s="49"/>
      <c r="AG9" s="48"/>
      <c r="AH9" s="50"/>
      <c r="AI9" s="78"/>
      <c r="AJ9" s="50"/>
      <c r="AK9" s="50"/>
      <c r="AL9" s="49"/>
      <c r="AM9" s="49"/>
      <c r="AN9" s="48"/>
      <c r="AO9" s="50"/>
      <c r="AP9" s="78"/>
      <c r="AQ9" s="50"/>
      <c r="AR9" s="50"/>
      <c r="AS9" s="49"/>
      <c r="AT9" s="49"/>
      <c r="AU9" s="48"/>
      <c r="AV9" s="50"/>
      <c r="AW9" s="78"/>
      <c r="AX9" s="50"/>
      <c r="AY9" s="50"/>
      <c r="AZ9" s="49"/>
      <c r="BA9" s="49"/>
      <c r="BB9" s="48"/>
      <c r="BC9" s="50"/>
      <c r="BD9" s="78"/>
      <c r="BE9" s="50"/>
      <c r="BF9" s="50"/>
      <c r="BG9" s="49"/>
      <c r="BH9" s="49"/>
      <c r="BI9" s="48"/>
      <c r="BJ9" s="50"/>
      <c r="BK9" s="78"/>
      <c r="BL9" s="50"/>
      <c r="BM9" s="50"/>
      <c r="BN9" s="49"/>
      <c r="BO9" s="49"/>
      <c r="BP9" s="48"/>
      <c r="BQ9" s="50"/>
      <c r="BR9" s="78"/>
      <c r="BS9" s="50"/>
      <c r="BT9" s="50"/>
      <c r="BU9" s="49"/>
      <c r="BV9" s="49"/>
      <c r="BW9" s="48"/>
      <c r="BX9" s="50"/>
      <c r="BY9" s="78"/>
      <c r="BZ9" s="50"/>
      <c r="CA9" s="50"/>
      <c r="CB9" s="49"/>
      <c r="CC9" s="49"/>
      <c r="CD9" s="48"/>
      <c r="CE9" s="50"/>
      <c r="CF9" s="78"/>
      <c r="CG9" s="50"/>
      <c r="CH9" s="50"/>
      <c r="CI9" s="49"/>
      <c r="CJ9" s="49"/>
      <c r="CK9" s="48"/>
      <c r="CL9" s="50"/>
      <c r="CM9" s="78"/>
      <c r="CN9" s="50"/>
      <c r="CO9" s="50"/>
      <c r="CP9" s="49"/>
      <c r="CQ9" s="49"/>
      <c r="CR9" s="48"/>
      <c r="CS9" s="50"/>
      <c r="CT9" s="78"/>
      <c r="CU9" s="50"/>
      <c r="CV9" s="50"/>
      <c r="CW9" s="49"/>
      <c r="CX9" s="49"/>
      <c r="CY9" s="48"/>
      <c r="CZ9" s="50"/>
      <c r="DA9" s="78"/>
      <c r="DB9" s="50"/>
      <c r="DC9" s="50"/>
      <c r="DD9" s="49"/>
      <c r="DE9" s="49"/>
      <c r="DF9" s="48"/>
      <c r="DG9" s="50"/>
      <c r="DH9" s="78"/>
      <c r="DI9" s="50"/>
      <c r="DJ9" s="50"/>
      <c r="DK9" s="50"/>
      <c r="DL9" s="49"/>
      <c r="DM9" s="48"/>
      <c r="DN9" s="50"/>
      <c r="DO9" s="78"/>
      <c r="DP9" s="50"/>
      <c r="DQ9" s="50"/>
      <c r="DR9" s="50"/>
      <c r="DS9" s="49"/>
      <c r="DT9" s="48"/>
      <c r="DU9" s="50"/>
      <c r="DV9" s="78"/>
      <c r="DW9" s="50"/>
      <c r="DX9" s="50"/>
      <c r="DY9" s="50"/>
      <c r="DZ9" s="49"/>
      <c r="EA9" s="48"/>
      <c r="EB9" s="50"/>
      <c r="EC9" s="78"/>
      <c r="ED9" s="50"/>
      <c r="EE9" s="50"/>
      <c r="EF9" s="50"/>
      <c r="EG9" s="49"/>
      <c r="EH9" s="48"/>
      <c r="EI9" s="50"/>
      <c r="EJ9" s="78"/>
      <c r="EK9" s="50"/>
      <c r="EL9" s="50"/>
      <c r="EM9" s="50"/>
      <c r="EN9" s="49"/>
      <c r="EO9" s="48"/>
      <c r="EP9" s="50"/>
      <c r="EQ9" s="78"/>
      <c r="ER9" s="50"/>
      <c r="ES9" s="50"/>
      <c r="ET9" s="50"/>
      <c r="EU9" s="50"/>
      <c r="EV9" s="50"/>
      <c r="EW9" s="50"/>
      <c r="EX9" s="78"/>
      <c r="EY9" s="50"/>
      <c r="EZ9" s="50"/>
      <c r="FA9" s="50"/>
      <c r="FB9" s="50"/>
      <c r="FC9" s="50"/>
      <c r="FD9" s="50"/>
      <c r="FE9" s="78"/>
      <c r="FF9" s="50"/>
      <c r="FG9" s="50"/>
      <c r="FH9" s="50"/>
      <c r="FI9" s="50"/>
      <c r="FJ9" s="50"/>
      <c r="FK9" s="50"/>
      <c r="FL9" s="78"/>
      <c r="FM9" s="50"/>
      <c r="FN9" s="50"/>
      <c r="FO9" s="50"/>
      <c r="FP9" s="50"/>
      <c r="FQ9" s="50"/>
      <c r="FR9" s="50"/>
      <c r="FS9" s="50"/>
      <c r="FT9" s="50"/>
      <c r="FU9" s="78"/>
      <c r="FV9" s="50"/>
      <c r="FW9" s="50"/>
      <c r="FX9" s="50"/>
      <c r="FY9" s="50"/>
      <c r="FZ9" s="50"/>
      <c r="GA9" s="50"/>
      <c r="GB9" s="50"/>
      <c r="GC9" s="78"/>
      <c r="GD9" s="50"/>
      <c r="GE9" s="50"/>
      <c r="GF9" s="50"/>
      <c r="GG9" s="50"/>
      <c r="GH9" s="50"/>
      <c r="GI9" s="50"/>
      <c r="GJ9" s="50"/>
      <c r="GK9" s="78"/>
      <c r="GL9" s="50"/>
      <c r="GM9" s="50"/>
      <c r="GN9" s="50"/>
      <c r="GO9" s="50"/>
      <c r="GP9" s="50"/>
      <c r="GQ9" s="50"/>
      <c r="GR9" s="50"/>
      <c r="GS9" s="78"/>
      <c r="GT9" s="50"/>
      <c r="GU9" s="50"/>
      <c r="GV9" s="50"/>
      <c r="GW9" s="50"/>
      <c r="GX9" s="50"/>
      <c r="GY9" s="50"/>
      <c r="GZ9" s="50"/>
      <c r="HA9" s="78"/>
      <c r="HB9" s="50"/>
      <c r="HC9" s="50"/>
      <c r="HD9" s="50"/>
      <c r="HE9" s="50"/>
      <c r="HF9" s="50"/>
      <c r="HG9" s="50"/>
      <c r="HH9" s="50"/>
      <c r="HI9" s="78"/>
      <c r="HJ9" s="50"/>
      <c r="HK9" s="50"/>
      <c r="HL9" s="50"/>
      <c r="HM9" s="50"/>
      <c r="HN9" s="50"/>
      <c r="HO9" s="50"/>
      <c r="HP9" s="50"/>
      <c r="HQ9" s="78"/>
      <c r="HR9" s="50"/>
      <c r="HS9" s="50"/>
      <c r="HT9" s="50"/>
      <c r="HU9" s="50"/>
      <c r="HV9" s="50"/>
      <c r="HW9" s="50"/>
      <c r="HX9" s="50"/>
      <c r="HY9" s="78"/>
      <c r="HZ9" s="50"/>
      <c r="IA9" s="50"/>
      <c r="IB9" s="50"/>
      <c r="IC9" s="50"/>
      <c r="ID9" s="50"/>
      <c r="IE9" s="50"/>
      <c r="IF9" s="50"/>
      <c r="IG9" s="78"/>
      <c r="IH9" s="50"/>
      <c r="II9" s="50"/>
      <c r="IJ9" s="50"/>
      <c r="IK9" s="50"/>
      <c r="IL9" s="50"/>
      <c r="IM9" s="50"/>
      <c r="IN9" s="50"/>
      <c r="IO9" s="78"/>
      <c r="IP9" s="50"/>
      <c r="IQ9" s="50"/>
      <c r="IR9" s="50"/>
      <c r="IS9" s="50"/>
      <c r="IT9" s="50"/>
      <c r="IU9" s="50"/>
      <c r="IV9" s="50"/>
      <c r="IW9" s="78"/>
      <c r="IX9" s="50"/>
      <c r="IY9" s="50"/>
      <c r="IZ9" s="50"/>
      <c r="JA9" s="50"/>
      <c r="JB9" s="50"/>
      <c r="JC9" s="50"/>
      <c r="JD9" s="50"/>
      <c r="JE9" s="78"/>
      <c r="JF9" s="50"/>
      <c r="JG9" s="50"/>
      <c r="JH9" s="50"/>
      <c r="JI9" s="50"/>
      <c r="JJ9" s="50"/>
      <c r="JK9" s="50"/>
      <c r="JL9" s="50"/>
      <c r="JM9" s="78"/>
      <c r="JN9" s="50"/>
      <c r="JO9" s="50"/>
      <c r="JP9" s="50"/>
      <c r="JQ9" s="50"/>
      <c r="JR9" s="50"/>
      <c r="JS9" s="50"/>
      <c r="JT9" s="50"/>
      <c r="JU9" s="78"/>
      <c r="JV9" s="50"/>
      <c r="JW9" s="50"/>
      <c r="JX9" s="50"/>
      <c r="JY9" s="50"/>
      <c r="JZ9" s="50"/>
      <c r="KA9" s="50"/>
      <c r="KB9" s="50"/>
      <c r="KC9" s="78"/>
      <c r="KD9" s="50"/>
      <c r="KE9" s="50"/>
      <c r="KF9" s="50"/>
      <c r="KG9" s="50"/>
      <c r="KH9" s="50"/>
      <c r="KI9" s="50"/>
      <c r="KJ9" s="50"/>
      <c r="KK9" s="78"/>
      <c r="KL9" s="50"/>
      <c r="KM9" s="50"/>
      <c r="KN9" s="50"/>
      <c r="KO9" s="50"/>
      <c r="KP9" s="50"/>
      <c r="KQ9" s="50"/>
      <c r="KR9" s="50"/>
      <c r="KS9" s="78"/>
      <c r="KT9" s="50"/>
      <c r="KU9" s="50"/>
      <c r="KV9" s="50"/>
      <c r="KW9" s="50"/>
      <c r="KX9" s="50"/>
      <c r="KY9" s="50"/>
      <c r="KZ9" s="50"/>
      <c r="LA9" s="78"/>
      <c r="LB9" s="50"/>
      <c r="LC9" s="50"/>
      <c r="LD9" s="50"/>
      <c r="LE9" s="50"/>
      <c r="LF9" s="50"/>
      <c r="LG9" s="50"/>
      <c r="LH9" s="50"/>
      <c r="LI9" s="78"/>
      <c r="LJ9" s="50"/>
      <c r="LK9" s="50"/>
      <c r="LL9" s="50"/>
      <c r="LM9" s="50"/>
      <c r="LN9" s="50"/>
      <c r="LO9" s="50"/>
      <c r="LP9" s="50"/>
      <c r="LQ9" s="78"/>
      <c r="LR9" s="50"/>
      <c r="LS9" s="50"/>
      <c r="LT9" s="50"/>
      <c r="LU9" s="50"/>
      <c r="LV9" s="50"/>
      <c r="LW9" s="50"/>
      <c r="LX9" s="50"/>
      <c r="LY9" s="78"/>
      <c r="LZ9" s="50"/>
      <c r="MA9" s="50"/>
      <c r="MB9" s="50"/>
      <c r="MC9" s="50"/>
      <c r="MD9" s="50"/>
      <c r="ME9" s="50"/>
      <c r="MF9" s="50"/>
      <c r="MG9" s="78"/>
      <c r="MH9" s="50"/>
      <c r="MI9" s="50"/>
      <c r="MJ9" s="50"/>
      <c r="MK9" s="50"/>
      <c r="ML9" s="50"/>
      <c r="MM9" s="50"/>
      <c r="MN9" s="50"/>
      <c r="MO9" s="78"/>
      <c r="MP9" s="50"/>
      <c r="MQ9" s="50"/>
      <c r="MR9" s="50"/>
      <c r="MS9" s="50"/>
      <c r="MT9" s="50"/>
      <c r="MU9" s="50"/>
      <c r="MV9" s="50"/>
      <c r="MW9" s="78"/>
      <c r="MX9" s="50"/>
      <c r="MY9" s="50"/>
      <c r="MZ9" s="50"/>
      <c r="NA9" s="50"/>
      <c r="NB9" s="50"/>
      <c r="NC9" s="50"/>
      <c r="ND9" s="50"/>
      <c r="NE9" s="78"/>
      <c r="NF9" s="50"/>
      <c r="NG9" s="50"/>
      <c r="NH9" s="50"/>
      <c r="NI9" s="50"/>
      <c r="NJ9" s="50"/>
      <c r="NK9" s="50"/>
      <c r="NL9" s="50"/>
      <c r="NM9" s="78"/>
      <c r="NN9" s="50"/>
      <c r="NO9" s="50"/>
      <c r="NP9" s="50"/>
      <c r="NQ9" s="50"/>
      <c r="NR9" s="50"/>
      <c r="NS9" s="50"/>
      <c r="NT9" s="50"/>
      <c r="NU9" s="78"/>
      <c r="NV9" s="50"/>
      <c r="NW9" s="50"/>
      <c r="NX9" s="50"/>
      <c r="NY9" s="50"/>
      <c r="NZ9" s="50"/>
      <c r="OA9" s="50"/>
      <c r="OB9" s="50"/>
      <c r="OC9" s="78"/>
      <c r="OD9" s="50"/>
      <c r="OE9" s="50"/>
      <c r="OF9" s="50"/>
      <c r="OG9" s="50"/>
      <c r="OH9" s="50"/>
      <c r="OI9" s="50"/>
      <c r="OJ9" s="50"/>
      <c r="OK9" s="78"/>
      <c r="OL9" s="50"/>
      <c r="OM9" s="50"/>
      <c r="ON9" s="50"/>
      <c r="OO9" s="50"/>
      <c r="OP9" s="50"/>
      <c r="OQ9" s="50"/>
      <c r="OR9" s="50"/>
      <c r="OS9" s="78"/>
      <c r="OT9" s="50"/>
      <c r="OU9" s="50"/>
      <c r="OV9" s="50"/>
      <c r="OW9" s="50"/>
      <c r="OX9" s="50"/>
      <c r="OY9" s="50"/>
      <c r="OZ9" s="50"/>
      <c r="PA9" s="78"/>
      <c r="PB9" s="50"/>
      <c r="PC9" s="50"/>
      <c r="PD9" s="50"/>
      <c r="PE9" s="50"/>
      <c r="PF9" s="50"/>
      <c r="PG9" s="50"/>
      <c r="PH9" s="50"/>
      <c r="PI9" s="78"/>
      <c r="PJ9" s="50"/>
      <c r="PK9" s="50"/>
      <c r="PL9" s="50"/>
      <c r="PM9" s="50"/>
      <c r="PN9" s="50"/>
      <c r="PO9" s="50"/>
      <c r="PP9" s="50"/>
      <c r="PQ9" s="78"/>
      <c r="PR9" s="50"/>
      <c r="PS9" s="50"/>
      <c r="PT9" s="50"/>
      <c r="PU9" s="50"/>
      <c r="PV9" s="50"/>
      <c r="PW9" s="50"/>
      <c r="PX9" s="50"/>
      <c r="PY9" s="78"/>
      <c r="PZ9" s="50"/>
      <c r="QA9" s="50"/>
      <c r="QB9" s="50"/>
      <c r="QC9" s="50"/>
      <c r="QD9" s="50"/>
      <c r="QE9" s="50"/>
      <c r="QF9" s="50"/>
      <c r="QG9" s="78"/>
      <c r="QH9" s="50"/>
      <c r="QI9" s="50"/>
      <c r="QJ9" s="50"/>
      <c r="QK9" s="50"/>
      <c r="QL9" s="50"/>
      <c r="QM9" s="50"/>
      <c r="QN9" s="50"/>
      <c r="QO9" s="78"/>
      <c r="QP9" s="50"/>
      <c r="QQ9" s="50"/>
      <c r="QR9" s="50"/>
      <c r="QS9" s="50"/>
      <c r="QT9" s="50"/>
      <c r="QU9" s="50"/>
      <c r="QV9" s="50"/>
      <c r="QW9" s="78"/>
      <c r="QX9" s="50"/>
      <c r="QY9" s="50"/>
      <c r="QZ9" s="50"/>
      <c r="RA9" s="50"/>
      <c r="RB9" s="50"/>
      <c r="RC9" s="50"/>
      <c r="RD9" s="50"/>
      <c r="RE9" s="78"/>
      <c r="RF9" s="50"/>
      <c r="RG9" s="50"/>
      <c r="RH9" s="50"/>
      <c r="RI9" s="50"/>
      <c r="RJ9" s="50"/>
      <c r="RK9" s="50"/>
      <c r="RL9" s="50"/>
      <c r="RM9" s="78"/>
      <c r="RN9" s="50"/>
      <c r="RO9" s="50"/>
      <c r="RP9" s="50"/>
      <c r="RQ9" s="50"/>
      <c r="RR9" s="50"/>
      <c r="RS9" s="50"/>
      <c r="RT9" s="50"/>
      <c r="RU9" s="78"/>
      <c r="RV9" s="50"/>
      <c r="RW9" s="50"/>
      <c r="RX9" s="50"/>
      <c r="RY9" s="50"/>
      <c r="RZ9" s="50"/>
      <c r="SA9" s="50"/>
      <c r="SB9" s="50"/>
      <c r="SC9" s="78"/>
      <c r="SD9" s="50"/>
      <c r="SE9" s="50"/>
      <c r="SF9" s="50"/>
      <c r="SG9" s="50"/>
      <c r="SH9" s="50"/>
      <c r="SI9" s="50"/>
      <c r="SJ9" s="50"/>
      <c r="SK9" s="78"/>
      <c r="SL9" s="50"/>
      <c r="SM9" s="50"/>
      <c r="SN9" s="50"/>
      <c r="SO9" s="50"/>
      <c r="SP9" s="50"/>
      <c r="SQ9" s="50"/>
      <c r="SR9" s="50"/>
      <c r="SS9" s="78"/>
      <c r="ST9" s="50"/>
      <c r="SU9" s="50"/>
      <c r="SV9" s="50"/>
      <c r="SW9" s="50"/>
      <c r="SX9" s="50"/>
      <c r="SY9" s="50"/>
      <c r="SZ9" s="50"/>
      <c r="TA9" s="78"/>
      <c r="TB9" s="50"/>
      <c r="TC9" s="50"/>
      <c r="TD9" s="50"/>
      <c r="TE9" s="50"/>
      <c r="TF9" s="50"/>
      <c r="TG9" s="50"/>
      <c r="TH9" s="50"/>
      <c r="TI9" s="78"/>
      <c r="TJ9" s="50"/>
      <c r="TK9" s="50"/>
      <c r="TL9" s="50"/>
      <c r="TM9" s="50"/>
      <c r="TN9" s="50"/>
      <c r="TO9" s="50"/>
      <c r="TP9" s="50"/>
      <c r="TQ9" s="78"/>
      <c r="TR9" s="50"/>
      <c r="TS9" s="50"/>
      <c r="TT9" s="50"/>
      <c r="TU9" s="50"/>
      <c r="TV9" s="50"/>
      <c r="TW9" s="50"/>
      <c r="TX9" s="50"/>
      <c r="TY9" s="78"/>
      <c r="TZ9" s="50"/>
      <c r="UA9" s="50"/>
      <c r="UB9" s="50"/>
      <c r="UC9" s="50"/>
      <c r="UD9" s="50"/>
      <c r="UE9" s="50"/>
      <c r="UF9" s="50"/>
      <c r="UG9" s="78"/>
      <c r="UH9" s="50"/>
      <c r="UI9" s="50"/>
      <c r="UJ9" s="50"/>
      <c r="UK9" s="50"/>
      <c r="UL9" s="50"/>
      <c r="UM9" s="50"/>
      <c r="UN9" s="50"/>
      <c r="UO9" s="78"/>
      <c r="UP9" s="50"/>
      <c r="UQ9" s="50"/>
      <c r="UR9" s="50"/>
      <c r="US9" s="50"/>
      <c r="UT9" s="50"/>
      <c r="UU9" s="50"/>
      <c r="UV9" s="50"/>
      <c r="UW9" s="78"/>
      <c r="UX9" s="50"/>
      <c r="UY9" s="50"/>
      <c r="UZ9" s="50"/>
      <c r="VA9" s="50"/>
      <c r="VB9" s="50"/>
      <c r="VC9" s="50"/>
      <c r="VD9" s="50"/>
      <c r="VE9" s="78"/>
      <c r="VF9" s="50"/>
      <c r="VG9" s="50"/>
      <c r="VH9" s="50"/>
      <c r="VI9" s="50"/>
      <c r="VJ9" s="50"/>
      <c r="VK9" s="50"/>
      <c r="VL9" s="83"/>
      <c r="VM9" s="78"/>
      <c r="VN9" s="50"/>
      <c r="VO9" s="50"/>
      <c r="VP9" s="50"/>
      <c r="VQ9" s="50"/>
      <c r="VR9" s="50"/>
      <c r="VS9" s="50"/>
      <c r="VT9" s="83"/>
      <c r="VU9" s="78"/>
      <c r="VV9" s="50"/>
      <c r="VW9" s="50"/>
      <c r="VX9" s="50"/>
      <c r="VY9" s="50"/>
      <c r="VZ9" s="50"/>
      <c r="WA9" s="50"/>
      <c r="WB9" s="83"/>
      <c r="WC9" s="78"/>
      <c r="WD9" s="50"/>
      <c r="WE9" s="50"/>
      <c r="WF9" s="50"/>
      <c r="WG9" s="50"/>
      <c r="WH9" s="50"/>
      <c r="WI9" s="50"/>
      <c r="WJ9" s="83"/>
      <c r="WK9" s="78"/>
      <c r="WL9" s="50"/>
      <c r="WM9" s="50"/>
      <c r="WN9" s="50"/>
      <c r="WO9" s="50"/>
      <c r="WP9" s="50"/>
      <c r="WQ9" s="50"/>
      <c r="WR9" s="83"/>
      <c r="WS9" s="78"/>
      <c r="WT9" s="50"/>
      <c r="WU9" s="50"/>
      <c r="WV9" s="50"/>
      <c r="WW9" s="50"/>
      <c r="WX9" s="50"/>
      <c r="WY9" s="50"/>
      <c r="WZ9" s="83"/>
      <c r="XA9" s="78"/>
      <c r="XB9" s="50"/>
      <c r="XC9" s="50"/>
      <c r="XD9" s="50"/>
      <c r="XE9" s="50"/>
      <c r="XF9" s="50"/>
      <c r="XG9" s="50"/>
      <c r="XH9" s="83"/>
      <c r="XI9" s="78"/>
      <c r="XJ9" s="50"/>
      <c r="XK9" s="50"/>
      <c r="XL9" s="50"/>
      <c r="XM9" s="50"/>
      <c r="XN9" s="50"/>
      <c r="XO9" s="50"/>
      <c r="XP9" s="83"/>
      <c r="XQ9" s="78"/>
      <c r="XR9" s="50"/>
      <c r="XS9" s="50"/>
      <c r="XT9" s="50"/>
      <c r="XU9" s="50"/>
      <c r="XV9" s="50"/>
      <c r="XW9" s="50"/>
      <c r="XX9" s="83"/>
      <c r="XY9" s="78"/>
      <c r="XZ9" s="50"/>
      <c r="YA9" s="50"/>
      <c r="YB9" s="50"/>
      <c r="YC9" s="50"/>
      <c r="YD9" s="50"/>
      <c r="YE9" s="50"/>
      <c r="YF9" s="83"/>
      <c r="YG9" s="78"/>
      <c r="YH9" s="50"/>
      <c r="YI9" s="50"/>
      <c r="YJ9" s="50"/>
      <c r="YK9" s="50"/>
      <c r="YL9" s="50"/>
      <c r="YM9" s="50"/>
      <c r="YN9" s="83"/>
      <c r="YO9" s="78"/>
      <c r="YP9" s="50"/>
      <c r="YQ9" s="50"/>
      <c r="YR9" s="50"/>
      <c r="YS9" s="50"/>
      <c r="YT9" s="50"/>
      <c r="YU9" s="50"/>
      <c r="YV9" s="83"/>
      <c r="YW9" s="78"/>
      <c r="YX9" s="50"/>
      <c r="YY9" s="50"/>
      <c r="YZ9" s="50"/>
      <c r="ZA9" s="50"/>
      <c r="ZB9" s="50"/>
      <c r="ZC9" s="50"/>
      <c r="ZD9" s="83"/>
      <c r="ZE9" s="78"/>
      <c r="ZF9" s="50"/>
      <c r="ZG9" s="50"/>
      <c r="ZH9" s="50"/>
      <c r="ZI9" s="50"/>
      <c r="ZJ9" s="50"/>
      <c r="ZK9" s="50"/>
      <c r="ZL9" s="83"/>
      <c r="ZM9" s="78"/>
      <c r="ZN9" s="50"/>
      <c r="ZO9" s="50"/>
      <c r="ZP9" s="50"/>
      <c r="ZQ9" s="50"/>
      <c r="ZR9" s="50"/>
      <c r="ZS9" s="50"/>
      <c r="ZT9" s="83"/>
      <c r="ZU9" s="78"/>
      <c r="ZV9" s="50"/>
      <c r="ZW9" s="50"/>
      <c r="ZX9" s="50"/>
      <c r="ZY9" s="50"/>
      <c r="ZZ9" s="50"/>
      <c r="AAA9" s="50"/>
      <c r="AAB9" s="83"/>
      <c r="AAC9" s="78"/>
      <c r="AAD9" s="50"/>
      <c r="AAE9" s="50"/>
      <c r="AAF9" s="50"/>
      <c r="AAG9" s="50"/>
      <c r="AAH9" s="50"/>
      <c r="AAI9" s="50"/>
      <c r="AAJ9" s="83"/>
      <c r="AAK9" s="78"/>
      <c r="AAL9" s="50"/>
      <c r="AAM9" s="50"/>
      <c r="AAN9" s="50"/>
      <c r="AAO9" s="50"/>
      <c r="AAP9" s="50"/>
      <c r="AAQ9" s="50"/>
      <c r="AAR9" s="83"/>
      <c r="AAS9" s="78"/>
      <c r="AAT9" s="50"/>
      <c r="AAU9" s="50"/>
      <c r="AAV9" s="50"/>
      <c r="AAW9" s="50"/>
      <c r="AAX9" s="50"/>
      <c r="AAY9" s="50"/>
      <c r="AAZ9" s="83"/>
      <c r="ABA9" s="78"/>
      <c r="ABB9" s="50"/>
      <c r="ABC9" s="50"/>
      <c r="ABD9" s="50"/>
      <c r="ABE9" s="50"/>
      <c r="ABF9" s="50"/>
      <c r="ABG9" s="50"/>
      <c r="ABH9" s="83"/>
      <c r="ABI9" s="78"/>
      <c r="ABJ9" s="50"/>
      <c r="ABK9" s="50"/>
      <c r="ABL9" s="50"/>
      <c r="ABM9" s="50"/>
      <c r="ABN9" s="50"/>
      <c r="ABO9" s="50"/>
      <c r="ABP9" s="83"/>
      <c r="ABQ9" s="78"/>
      <c r="ABR9" s="50"/>
      <c r="ABS9" s="50"/>
      <c r="ABT9" s="50"/>
      <c r="ABU9" s="50"/>
      <c r="ABV9" s="50"/>
      <c r="ABW9" s="50"/>
      <c r="ABX9" s="83"/>
      <c r="ABY9" s="78"/>
      <c r="ABZ9" s="50"/>
      <c r="ACA9" s="50"/>
      <c r="ACB9" s="50"/>
      <c r="ACC9" s="50"/>
      <c r="ACD9" s="50"/>
      <c r="ACE9" s="50"/>
      <c r="ACF9" s="83"/>
      <c r="ACG9" s="78"/>
      <c r="ACH9" s="50"/>
      <c r="ACI9" s="50"/>
      <c r="ACJ9" s="50"/>
      <c r="ACK9" s="50"/>
      <c r="ACL9" s="50"/>
      <c r="ACM9" s="50"/>
      <c r="ACN9" s="83"/>
      <c r="ACO9" s="78"/>
      <c r="ACP9" s="50"/>
      <c r="ACQ9" s="50"/>
      <c r="ACR9" s="50"/>
      <c r="ACS9" s="50"/>
      <c r="ACT9" s="50"/>
      <c r="ACU9" s="50"/>
      <c r="ACV9" s="83"/>
      <c r="ACW9" s="78"/>
      <c r="ACX9" s="50"/>
      <c r="ACY9" s="50"/>
      <c r="ACZ9" s="50"/>
      <c r="ADA9" s="50"/>
      <c r="ADB9" s="50"/>
      <c r="ADC9" s="50"/>
      <c r="ADD9" s="83"/>
      <c r="ADE9" s="78"/>
      <c r="ADF9" s="50"/>
      <c r="ADG9" s="50"/>
      <c r="ADH9" s="50"/>
      <c r="ADI9" s="50"/>
      <c r="ADJ9" s="50"/>
      <c r="ADK9" s="50"/>
      <c r="ADL9" s="83"/>
      <c r="ADM9" s="78"/>
      <c r="ADN9" s="50"/>
      <c r="ADO9" s="50"/>
      <c r="ADP9" s="50"/>
      <c r="ADQ9" s="50"/>
      <c r="ADR9" s="50"/>
      <c r="ADS9" s="50"/>
      <c r="ADT9" s="83"/>
      <c r="ADU9" s="78"/>
      <c r="ADV9" s="50"/>
      <c r="ADW9" s="50"/>
      <c r="ADX9" s="50"/>
      <c r="ADY9" s="50"/>
      <c r="ADZ9" s="50"/>
      <c r="AEA9" s="50"/>
      <c r="AEB9" s="83"/>
      <c r="AEC9" s="78"/>
      <c r="AED9" s="50"/>
      <c r="AEE9" s="50"/>
      <c r="AEF9" s="50"/>
      <c r="AEG9" s="50"/>
      <c r="AEH9" s="50"/>
      <c r="AEI9" s="50"/>
      <c r="AEJ9" s="83"/>
      <c r="AEK9" s="78"/>
      <c r="AEL9" s="50"/>
      <c r="AEM9" s="50"/>
      <c r="AEN9" s="50"/>
      <c r="AEO9" s="50"/>
      <c r="AEP9" s="50"/>
      <c r="AEQ9" s="50"/>
      <c r="AER9" s="83"/>
      <c r="AES9" s="78"/>
      <c r="AEU9" s="50"/>
      <c r="AEV9" s="50"/>
      <c r="AEW9" s="50"/>
      <c r="AEX9" s="50"/>
      <c r="AEY9" s="50"/>
      <c r="AEZ9" s="50"/>
      <c r="AFA9" s="83"/>
      <c r="AFB9" s="78"/>
      <c r="AFC9" s="50"/>
      <c r="AFD9" s="50"/>
      <c r="AFE9" s="50"/>
      <c r="AFF9" s="50"/>
      <c r="AFG9" s="50"/>
      <c r="AFH9" s="50"/>
      <c r="AFI9" s="83"/>
      <c r="AFJ9" s="78"/>
      <c r="AFK9" s="50"/>
      <c r="AFL9" s="50"/>
      <c r="AFM9" s="50"/>
      <c r="AFN9" s="50"/>
      <c r="AFO9" s="50"/>
      <c r="AFP9" s="50"/>
      <c r="AFQ9" s="83"/>
      <c r="AFR9" s="78"/>
      <c r="AFS9" s="50"/>
      <c r="AFT9" s="50"/>
      <c r="AFU9" s="50"/>
      <c r="AFV9" s="50"/>
      <c r="AFW9" s="50"/>
      <c r="AFX9" s="50"/>
      <c r="AFY9" s="83"/>
      <c r="AFZ9" s="78"/>
      <c r="AGA9" s="50"/>
      <c r="AGB9" s="50"/>
      <c r="AGC9" s="50"/>
      <c r="AGD9" s="50"/>
      <c r="AGE9" s="50"/>
      <c r="AGF9" s="50"/>
      <c r="AGG9" s="83"/>
      <c r="AGH9" s="78"/>
      <c r="AGI9" s="50"/>
      <c r="AGJ9" s="50"/>
      <c r="AGK9" s="50"/>
      <c r="AGL9" s="50"/>
      <c r="AGM9" s="50"/>
      <c r="AGN9" s="50"/>
      <c r="AGO9" s="83"/>
      <c r="AGP9" s="78"/>
      <c r="AGQ9" s="50"/>
      <c r="AGR9" s="50"/>
      <c r="AGS9" s="50"/>
      <c r="AGT9" s="50"/>
      <c r="AGU9" s="50"/>
      <c r="AGV9" s="50"/>
      <c r="AGW9" s="50"/>
      <c r="AGX9" s="83"/>
      <c r="AGY9" s="78"/>
      <c r="AGZ9" s="50"/>
      <c r="AHA9" s="50"/>
      <c r="AHB9" s="50"/>
      <c r="AHC9" s="50"/>
      <c r="AHD9" s="50"/>
      <c r="AHE9" s="50"/>
      <c r="AHF9" s="83"/>
      <c r="AHG9" s="78"/>
      <c r="AHH9" s="50"/>
      <c r="AHI9" s="50"/>
      <c r="AHJ9" s="50"/>
      <c r="AHK9" s="50"/>
      <c r="AHL9" s="50"/>
      <c r="AHM9" s="50"/>
      <c r="AHN9" s="83"/>
      <c r="AHO9" s="78"/>
      <c r="AHP9" s="50"/>
      <c r="AHQ9" s="50"/>
      <c r="AHR9" s="50"/>
      <c r="AHS9" s="50"/>
      <c r="AHT9" s="50"/>
      <c r="AHU9" s="50"/>
      <c r="AHV9" s="83"/>
      <c r="AHW9" s="78"/>
      <c r="AHX9" s="50"/>
      <c r="AHY9" s="50"/>
      <c r="AHZ9" s="50"/>
      <c r="AIA9" s="50"/>
      <c r="AIB9" s="50"/>
      <c r="AIC9" s="50"/>
      <c r="AID9" s="83"/>
      <c r="AIE9" s="78"/>
      <c r="AIF9" s="50"/>
      <c r="AIG9" s="50"/>
      <c r="AIH9" s="50"/>
      <c r="AII9" s="50"/>
      <c r="AIJ9" s="50"/>
      <c r="AIK9" s="50"/>
      <c r="AIL9" s="83"/>
      <c r="AIM9" s="78"/>
      <c r="AIN9" s="50"/>
      <c r="AIO9" s="50"/>
      <c r="AIP9" s="50"/>
      <c r="AIQ9" s="50"/>
      <c r="AIR9" s="50"/>
      <c r="AIS9" s="50"/>
      <c r="AIT9" s="83"/>
      <c r="AIU9" s="78"/>
      <c r="AIV9" s="50"/>
      <c r="AIW9" s="50"/>
      <c r="AIX9" s="50"/>
      <c r="AIY9" s="50"/>
      <c r="AIZ9" s="50"/>
      <c r="AJA9" s="50"/>
      <c r="AJB9" s="83"/>
      <c r="AJC9" s="78"/>
      <c r="AJD9" s="50"/>
      <c r="AJE9" s="50"/>
      <c r="AJF9" s="50"/>
      <c r="AJG9" s="50"/>
      <c r="AJH9" s="50"/>
      <c r="AJI9" s="50"/>
      <c r="AJJ9" s="83"/>
      <c r="AJK9" s="78"/>
      <c r="AJL9" s="50"/>
      <c r="AJM9" s="50"/>
      <c r="AJN9" s="50"/>
      <c r="AJO9" s="50"/>
      <c r="AJP9" s="50"/>
      <c r="AJQ9" s="50"/>
      <c r="AJR9" s="83"/>
      <c r="AJS9" s="78"/>
      <c r="AJT9" s="50"/>
      <c r="AJU9" s="50"/>
      <c r="AJV9" s="50"/>
      <c r="AJW9" s="50"/>
      <c r="AJX9" s="50"/>
      <c r="AJY9" s="50"/>
      <c r="AJZ9" s="83"/>
      <c r="AKA9" s="78"/>
      <c r="AKB9" s="50"/>
      <c r="AKC9" s="50"/>
      <c r="AKD9" s="50"/>
      <c r="AKE9" s="50"/>
      <c r="AKF9" s="50"/>
      <c r="AKG9" s="50"/>
      <c r="AKH9" s="83"/>
      <c r="AKI9" s="78"/>
      <c r="AKJ9" s="50"/>
      <c r="AKK9" s="50"/>
      <c r="AKL9" s="50"/>
      <c r="AKM9" s="50"/>
      <c r="AKN9" s="50"/>
      <c r="AKO9" s="50"/>
      <c r="AKP9" s="83"/>
      <c r="AKQ9" s="78"/>
      <c r="AKR9" s="50"/>
      <c r="AKS9" s="50"/>
      <c r="AKT9" s="50"/>
      <c r="AKU9" s="50"/>
      <c r="AKV9" s="50"/>
      <c r="AKW9" s="50"/>
      <c r="AKX9" s="83"/>
      <c r="AKY9" s="78"/>
      <c r="AKZ9" s="50"/>
      <c r="ALA9" s="50"/>
      <c r="ALB9" s="50"/>
      <c r="ALC9" s="50"/>
      <c r="ALD9" s="50"/>
      <c r="ALE9" s="50"/>
      <c r="ALF9" s="83"/>
      <c r="ALG9" s="78"/>
      <c r="ALH9" s="50"/>
      <c r="ALI9" s="50"/>
      <c r="ALJ9" s="50"/>
      <c r="ALK9" s="50"/>
      <c r="ALL9" s="50"/>
      <c r="ALM9" s="50"/>
      <c r="ALN9" s="83"/>
      <c r="ALO9" s="78"/>
      <c r="ALP9" s="50"/>
      <c r="ALQ9" s="50"/>
      <c r="ALR9" s="50"/>
      <c r="ALS9" s="50"/>
      <c r="ALT9" s="50"/>
      <c r="ALU9" s="50"/>
      <c r="ALV9" s="83"/>
      <c r="ALW9" s="78"/>
      <c r="ALX9" s="50"/>
      <c r="ALY9" s="50"/>
      <c r="ALZ9" s="50"/>
      <c r="AMA9" s="50"/>
      <c r="AMB9" s="50"/>
      <c r="AMC9" s="50"/>
      <c r="AMD9" s="83"/>
      <c r="AME9" s="78"/>
      <c r="AMF9" s="50"/>
      <c r="AMG9" s="50"/>
      <c r="AMH9" s="50"/>
      <c r="AMI9" s="50"/>
      <c r="AMJ9" s="50"/>
      <c r="AMK9" s="50"/>
      <c r="AML9" s="83"/>
      <c r="AMM9" s="78"/>
      <c r="AMN9" s="50"/>
      <c r="AMO9" s="50"/>
      <c r="AMP9" s="50"/>
      <c r="AMQ9" s="50"/>
      <c r="AMR9" s="50"/>
      <c r="AMS9" s="50"/>
      <c r="AMT9" s="83"/>
      <c r="AMU9" s="78"/>
      <c r="AMV9" s="50"/>
      <c r="AMW9" s="50"/>
      <c r="AMX9" s="50"/>
      <c r="AMY9" s="50"/>
      <c r="AMZ9" s="50"/>
      <c r="ANA9" s="50"/>
      <c r="ANB9" s="83"/>
      <c r="ANC9" s="78"/>
      <c r="AND9" s="50"/>
      <c r="ANE9" s="50"/>
      <c r="ANF9" s="50"/>
      <c r="ANG9" s="50"/>
      <c r="ANH9" s="50"/>
      <c r="ANI9" s="50"/>
      <c r="ANJ9" s="83"/>
      <c r="ANK9" s="78"/>
      <c r="ANL9" s="50"/>
      <c r="ANM9" s="50"/>
      <c r="ANN9" s="50"/>
      <c r="ANO9" s="50"/>
      <c r="ANP9" s="50"/>
      <c r="ANQ9" s="50"/>
      <c r="ANR9" s="83"/>
      <c r="ANS9" s="78"/>
      <c r="ANT9" s="50"/>
      <c r="ANU9" s="50"/>
      <c r="ANV9" s="50"/>
      <c r="ANW9" s="50"/>
      <c r="ANX9" s="50"/>
      <c r="ANY9" s="50"/>
      <c r="ANZ9" s="83"/>
      <c r="AOA9" s="78"/>
      <c r="AOB9" s="50"/>
      <c r="AOC9" s="50"/>
      <c r="AOD9" s="50"/>
      <c r="AOE9" s="50"/>
      <c r="AOF9" s="50"/>
      <c r="AOG9" s="50"/>
      <c r="AOH9" s="83"/>
      <c r="AOI9" s="78"/>
      <c r="AOJ9" s="50"/>
      <c r="AOK9" s="50"/>
      <c r="AOL9" s="50"/>
      <c r="AOM9" s="50"/>
      <c r="AON9" s="50"/>
      <c r="AOO9" s="50"/>
      <c r="AOP9" s="83"/>
      <c r="AOQ9" s="78"/>
      <c r="AOR9" s="50"/>
      <c r="AOS9" s="50"/>
      <c r="AOT9" s="50"/>
      <c r="AOU9" s="50"/>
      <c r="AOV9" s="50"/>
      <c r="AOW9" s="50"/>
      <c r="AOX9" s="83"/>
      <c r="AOY9" s="78"/>
      <c r="AOZ9" s="50"/>
      <c r="APA9" s="50"/>
      <c r="APB9" s="50"/>
      <c r="APC9" s="50"/>
      <c r="APD9" s="50"/>
      <c r="APE9" s="50"/>
      <c r="APF9" s="83"/>
      <c r="APG9" s="78"/>
      <c r="APH9" s="50"/>
      <c r="API9" s="50"/>
      <c r="APJ9" s="50"/>
      <c r="APK9" s="50"/>
      <c r="APL9" s="50"/>
      <c r="APM9" s="50"/>
      <c r="APN9" s="83"/>
      <c r="APO9" s="78"/>
      <c r="APP9" s="50"/>
      <c r="APQ9" s="50"/>
      <c r="APR9" s="50"/>
      <c r="APS9" s="50"/>
      <c r="APT9" s="50"/>
      <c r="APU9" s="50"/>
      <c r="APV9" s="83"/>
      <c r="APW9" s="78"/>
      <c r="APX9" s="50"/>
      <c r="APY9" s="50"/>
      <c r="APZ9" s="50"/>
      <c r="AQA9" s="50"/>
      <c r="AQB9" s="50"/>
      <c r="AQC9" s="50"/>
      <c r="AQD9" s="83"/>
      <c r="AQE9" s="78"/>
      <c r="AQF9" s="50"/>
      <c r="AQG9" s="50"/>
      <c r="AQH9" s="50"/>
      <c r="AQI9" s="50"/>
      <c r="AQJ9" s="50"/>
      <c r="AQK9" s="50"/>
      <c r="AQL9" s="83"/>
      <c r="AQM9" s="78"/>
      <c r="AQN9" s="50"/>
      <c r="AQO9" s="50"/>
      <c r="AQP9" s="50"/>
      <c r="AQQ9" s="50"/>
      <c r="AQR9" s="50"/>
      <c r="AQS9" s="50"/>
      <c r="AQT9" s="83"/>
      <c r="AQU9" s="78"/>
      <c r="AQV9" s="50"/>
      <c r="AQW9" s="50"/>
      <c r="AQX9" s="50"/>
      <c r="AQY9" s="50"/>
      <c r="AQZ9" s="50"/>
      <c r="ARA9" s="50"/>
      <c r="ARB9" s="83"/>
      <c r="ARC9" s="78"/>
      <c r="ARD9" s="50"/>
      <c r="ARE9" s="50"/>
      <c r="ARF9" s="50"/>
      <c r="ARG9" s="50"/>
      <c r="ARH9" s="50"/>
      <c r="ARI9" s="50"/>
      <c r="ARJ9" s="83"/>
      <c r="ARK9" s="78"/>
      <c r="ARL9" s="50"/>
      <c r="ARM9" s="50"/>
      <c r="ARN9" s="50"/>
      <c r="ARO9" s="50"/>
      <c r="ARP9" s="50"/>
      <c r="ARQ9" s="50"/>
      <c r="ARR9" s="83"/>
      <c r="ARS9" s="78"/>
      <c r="ART9" s="50"/>
      <c r="ARU9" s="50"/>
      <c r="ARV9" s="50"/>
      <c r="ARW9" s="50"/>
      <c r="ARX9" s="50"/>
      <c r="ARY9" s="50"/>
      <c r="ARZ9" s="83"/>
      <c r="ASA9" s="78"/>
      <c r="ASB9" s="50"/>
      <c r="ASC9" s="50"/>
      <c r="ASD9" s="50"/>
      <c r="ASE9" s="50"/>
      <c r="ASF9" s="50"/>
      <c r="ASG9" s="50"/>
      <c r="ASH9" s="83"/>
      <c r="ASI9" s="78"/>
      <c r="ASJ9" s="50"/>
      <c r="ASK9" s="50"/>
      <c r="ASL9" s="50"/>
      <c r="ASM9" s="50"/>
      <c r="ASN9" s="50"/>
      <c r="ASO9" s="50"/>
      <c r="ASP9" s="83"/>
      <c r="ASQ9" s="78"/>
      <c r="ASR9" s="50"/>
      <c r="ASS9" s="50"/>
      <c r="AST9" s="50"/>
      <c r="ASU9" s="50"/>
      <c r="ASV9" s="50"/>
      <c r="ASW9" s="50"/>
      <c r="ASX9" s="83"/>
      <c r="ASY9" s="78"/>
      <c r="ASZ9" s="50"/>
      <c r="ATA9" s="50"/>
      <c r="ATB9" s="50"/>
      <c r="ATC9" s="50"/>
      <c r="ATD9" s="50"/>
      <c r="ATE9" s="50"/>
      <c r="ATF9" s="83"/>
      <c r="ATG9" s="78"/>
      <c r="ATH9" s="50"/>
      <c r="ATI9" s="50"/>
      <c r="ATJ9" s="50"/>
      <c r="ATK9" s="50"/>
      <c r="ATL9" s="50"/>
      <c r="ATM9" s="50"/>
      <c r="ATN9" s="83"/>
      <c r="ATO9" s="78"/>
      <c r="ATP9" s="50"/>
      <c r="ATQ9" s="50"/>
      <c r="ATR9" s="50"/>
      <c r="ATS9" s="50"/>
      <c r="ATT9" s="50"/>
      <c r="ATU9" s="50"/>
      <c r="ATV9" s="83"/>
      <c r="ATW9" s="78"/>
      <c r="ATX9" s="50"/>
      <c r="ATY9" s="50"/>
      <c r="ATZ9" s="50"/>
      <c r="AUA9" s="50"/>
      <c r="AUB9" s="50"/>
      <c r="AUC9" s="50"/>
      <c r="AUD9" s="83"/>
      <c r="AUE9" s="78"/>
      <c r="AUF9" s="50"/>
      <c r="AUG9" s="50"/>
      <c r="AUH9" s="50"/>
      <c r="AUI9" s="50"/>
      <c r="AUJ9" s="50"/>
      <c r="AUK9" s="50"/>
      <c r="AUL9" s="83"/>
      <c r="AUM9" s="78"/>
      <c r="AUN9" s="50"/>
      <c r="AUO9" s="50"/>
      <c r="AUP9" s="50"/>
      <c r="AUQ9" s="50"/>
      <c r="AUR9" s="50"/>
      <c r="AUS9" s="50"/>
      <c r="AUT9" s="83"/>
      <c r="AUU9" s="78"/>
      <c r="AUV9" s="50"/>
      <c r="AUW9" s="50"/>
      <c r="AUX9" s="50"/>
      <c r="AUY9" s="50"/>
      <c r="AUZ9" s="50"/>
      <c r="AVA9" s="50"/>
      <c r="AVB9" s="83"/>
      <c r="AVC9" s="78"/>
      <c r="AVD9" s="50"/>
      <c r="AVE9" s="50"/>
      <c r="AVF9" s="50"/>
      <c r="AVG9" s="50"/>
      <c r="AVH9" s="50"/>
      <c r="AVI9" s="50"/>
      <c r="AVJ9" s="83"/>
      <c r="AVK9" s="78"/>
      <c r="AVL9" s="50"/>
      <c r="AVM9" s="50"/>
      <c r="AVN9" s="50"/>
      <c r="AVO9" s="50"/>
      <c r="AVP9" s="50"/>
      <c r="AVQ9" s="50"/>
      <c r="AVR9" s="83"/>
      <c r="AVS9" s="78"/>
      <c r="AVT9" s="50"/>
      <c r="AVU9" s="50"/>
      <c r="AVV9" s="50"/>
      <c r="AVW9" s="50"/>
      <c r="AVX9" s="50"/>
      <c r="AVY9" s="50"/>
      <c r="AVZ9" s="83"/>
      <c r="AWA9" s="78"/>
      <c r="AWB9" s="50"/>
      <c r="AWC9" s="50"/>
      <c r="AWD9" s="50"/>
      <c r="AWE9" s="50"/>
      <c r="AWF9" s="50"/>
      <c r="AWG9" s="50"/>
      <c r="AWH9" s="83"/>
      <c r="AWI9" s="78"/>
      <c r="AWJ9" s="50"/>
      <c r="AWK9" s="50"/>
      <c r="AWL9" s="50"/>
      <c r="AWM9" s="50"/>
      <c r="AWN9" s="50"/>
      <c r="AWO9" s="50"/>
      <c r="AWP9" s="83"/>
      <c r="AWQ9" s="78"/>
      <c r="AWR9" s="50"/>
      <c r="AWS9" s="50"/>
      <c r="AWT9" s="50"/>
      <c r="AWU9" s="50"/>
      <c r="AWV9" s="50"/>
      <c r="AWW9" s="50"/>
      <c r="AWX9" s="83"/>
      <c r="AWY9" s="78"/>
      <c r="AWZ9" s="50"/>
      <c r="AXA9" s="50"/>
      <c r="AXB9" s="50"/>
      <c r="AXC9" s="50"/>
      <c r="AXD9" s="50"/>
      <c r="AXE9" s="50"/>
      <c r="AXF9" s="83"/>
      <c r="AXG9" s="78"/>
      <c r="AXH9" s="50"/>
      <c r="AXI9" s="50"/>
      <c r="AXJ9" s="50"/>
      <c r="AXK9" s="50"/>
      <c r="AXL9" s="50"/>
      <c r="AXM9" s="50"/>
      <c r="AXN9" s="83"/>
      <c r="AXO9" s="78"/>
      <c r="AXP9" s="50"/>
      <c r="AXQ9" s="50"/>
      <c r="AXR9" s="50"/>
      <c r="AXS9" s="50"/>
      <c r="AXT9" s="50"/>
      <c r="AXU9" s="50"/>
      <c r="AXV9" s="83"/>
      <c r="AXW9" s="78"/>
      <c r="AXX9" s="50"/>
      <c r="AXY9" s="50"/>
      <c r="AXZ9" s="50"/>
      <c r="AYA9" s="50"/>
      <c r="AYB9" s="50"/>
      <c r="AYC9" s="50"/>
      <c r="AYD9" s="83"/>
      <c r="AYE9" s="78"/>
      <c r="AYF9" s="50"/>
      <c r="AYG9" s="50"/>
      <c r="AYH9" s="50"/>
      <c r="AYI9" s="50"/>
      <c r="AYJ9" s="50"/>
      <c r="AYK9" s="50"/>
      <c r="AYL9" s="83"/>
      <c r="AYM9" s="78"/>
      <c r="AYN9" s="50"/>
      <c r="AYO9" s="50"/>
      <c r="AYP9" s="50"/>
      <c r="AYQ9" s="50"/>
      <c r="AYR9" s="50"/>
      <c r="AYS9" s="50"/>
      <c r="AYT9" s="83"/>
      <c r="AYU9" s="78"/>
      <c r="AYV9" s="50"/>
      <c r="AYW9" s="50"/>
      <c r="AYX9" s="50"/>
      <c r="AYY9" s="50"/>
      <c r="AYZ9" s="50"/>
      <c r="AZA9" s="50"/>
      <c r="AZB9" s="83"/>
      <c r="AZC9" s="78"/>
      <c r="AZD9" s="50"/>
      <c r="AZE9" s="50"/>
      <c r="AZF9" s="50"/>
      <c r="AZG9" s="50"/>
      <c r="AZH9" s="50"/>
      <c r="AZI9" s="50"/>
      <c r="AZJ9" s="83"/>
      <c r="AZK9" s="78"/>
      <c r="AZL9" s="50"/>
      <c r="AZM9" s="50"/>
      <c r="AZN9" s="50"/>
      <c r="AZO9" s="50"/>
      <c r="AZP9" s="50"/>
      <c r="AZQ9" s="50"/>
      <c r="AZR9" s="83"/>
      <c r="AZS9" s="78"/>
      <c r="AZT9" s="50"/>
      <c r="AZU9" s="50"/>
      <c r="AZV9" s="50"/>
      <c r="AZW9" s="50"/>
      <c r="AZX9" s="50"/>
      <c r="AZY9" s="50"/>
      <c r="AZZ9" s="83"/>
      <c r="BAA9" s="78"/>
      <c r="BAB9" s="50"/>
      <c r="BAC9" s="50"/>
      <c r="BAD9" s="50"/>
      <c r="BAE9" s="50"/>
      <c r="BAF9" s="50"/>
      <c r="BAG9" s="50"/>
      <c r="BAH9" s="83"/>
      <c r="BAI9" s="78"/>
      <c r="BAJ9" s="50"/>
      <c r="BAK9" s="50"/>
      <c r="BAL9" s="50"/>
      <c r="BAM9" s="50"/>
      <c r="BAN9" s="50"/>
      <c r="BAO9" s="50"/>
      <c r="BAP9" s="83"/>
      <c r="BAQ9" s="78"/>
      <c r="BAR9" s="50"/>
      <c r="BAS9" s="50"/>
      <c r="BAT9" s="50"/>
      <c r="BAU9" s="50"/>
      <c r="BAV9" s="50"/>
      <c r="BAW9" s="50"/>
      <c r="BAX9" s="83"/>
      <c r="BAY9" s="78"/>
      <c r="BAZ9" s="50"/>
      <c r="BBA9" s="50"/>
      <c r="BBB9" s="50"/>
      <c r="BBC9" s="50"/>
      <c r="BBD9" s="50"/>
      <c r="BBE9" s="50"/>
      <c r="BBF9" s="83"/>
      <c r="BBG9" s="78"/>
      <c r="BBH9" s="50"/>
      <c r="BBI9" s="50"/>
      <c r="BBJ9" s="50"/>
      <c r="BBK9" s="50"/>
      <c r="BBL9" s="50"/>
      <c r="BBM9" s="50"/>
      <c r="BBN9" s="83"/>
      <c r="BBO9" s="78"/>
      <c r="BBP9" s="50"/>
      <c r="BBQ9" s="50"/>
      <c r="BBR9" s="50"/>
      <c r="BBS9" s="50"/>
      <c r="BBT9" s="50"/>
      <c r="BBU9" s="50"/>
      <c r="BBV9" s="83"/>
      <c r="BBW9" s="78"/>
      <c r="BBX9" s="50"/>
      <c r="BBY9" s="50"/>
      <c r="BBZ9" s="50"/>
      <c r="BCA9" s="50"/>
      <c r="BCB9" s="50"/>
      <c r="BCC9" s="50"/>
      <c r="BCD9" s="83"/>
      <c r="BCE9" s="78"/>
      <c r="BCF9" s="50"/>
      <c r="BCG9" s="50"/>
      <c r="BCH9" s="50"/>
      <c r="BCI9" s="50"/>
      <c r="BCJ9" s="50"/>
      <c r="BCK9" s="50"/>
      <c r="BCL9" s="83"/>
      <c r="BCM9" s="78"/>
      <c r="BCN9" s="50"/>
      <c r="BCO9" s="50"/>
      <c r="BCP9" s="50"/>
      <c r="BCQ9" s="50"/>
      <c r="BCR9" s="50"/>
      <c r="BCS9" s="50"/>
      <c r="BCT9" s="83"/>
      <c r="BCU9" s="78"/>
      <c r="BCV9" s="50"/>
      <c r="BCW9" s="50"/>
      <c r="BCX9" s="50"/>
      <c r="BCY9" s="50"/>
      <c r="BCZ9" s="50"/>
      <c r="BDA9" s="50"/>
      <c r="BDB9" s="83"/>
      <c r="BDC9" s="78"/>
      <c r="BDD9" s="50"/>
      <c r="BDE9" s="50"/>
      <c r="BDF9" s="50"/>
      <c r="BDG9" s="50"/>
      <c r="BDH9" s="50"/>
      <c r="BDI9" s="50"/>
      <c r="BDJ9" s="83"/>
      <c r="BDK9" s="78"/>
      <c r="BDL9" s="50"/>
      <c r="BDM9" s="50"/>
      <c r="BDN9" s="50"/>
      <c r="BDO9" s="50"/>
      <c r="BDP9" s="50"/>
      <c r="BDQ9" s="50"/>
      <c r="BDR9" s="83"/>
      <c r="BDS9" s="78"/>
      <c r="BDT9" s="50"/>
      <c r="BDU9" s="50"/>
      <c r="BDV9" s="50"/>
      <c r="BDW9" s="50"/>
      <c r="BDX9" s="50"/>
      <c r="BDY9" s="50"/>
      <c r="BDZ9" s="83"/>
      <c r="BEA9" s="78"/>
      <c r="BEB9" s="50"/>
      <c r="BEC9" s="50"/>
      <c r="BED9" s="50"/>
      <c r="BEE9" s="50"/>
      <c r="BEF9" s="50"/>
      <c r="BEG9" s="50"/>
      <c r="BEH9" s="83"/>
      <c r="BEI9" s="78"/>
      <c r="BEJ9" s="50"/>
      <c r="BEK9" s="50"/>
      <c r="BEL9" s="50"/>
      <c r="BEM9" s="50"/>
      <c r="BEN9" s="50"/>
      <c r="BEO9" s="50"/>
      <c r="BEP9" s="83"/>
      <c r="BEQ9" s="78"/>
      <c r="BER9" s="50"/>
      <c r="BES9" s="50"/>
      <c r="BET9" s="50"/>
      <c r="BEU9" s="50"/>
      <c r="BEV9" s="50"/>
      <c r="BEW9" s="50"/>
      <c r="BEX9" s="83"/>
      <c r="BEY9" s="78"/>
      <c r="BEZ9" s="50"/>
      <c r="BFA9" s="50"/>
      <c r="BFB9" s="50"/>
      <c r="BFC9" s="50"/>
      <c r="BFD9" s="50"/>
      <c r="BFE9" s="50"/>
      <c r="BFF9" s="83"/>
      <c r="BFG9" s="78"/>
      <c r="BFH9" s="50"/>
      <c r="BFI9" s="50"/>
      <c r="BFJ9" s="50"/>
      <c r="BFK9" s="50"/>
      <c r="BFL9" s="50"/>
      <c r="BFM9" s="50"/>
      <c r="BFN9" s="83"/>
      <c r="BFO9" s="78"/>
      <c r="BFP9" s="50"/>
      <c r="BFQ9" s="50"/>
      <c r="BFR9" s="50"/>
      <c r="BFS9" s="50"/>
      <c r="BFT9" s="50"/>
      <c r="BFU9" s="50"/>
      <c r="BFV9" s="83"/>
      <c r="BFW9" s="78"/>
      <c r="BFX9" s="50"/>
      <c r="BFY9" s="50"/>
      <c r="BFZ9" s="50"/>
      <c r="BGA9" s="50"/>
      <c r="BGB9" s="50"/>
      <c r="BGC9" s="50"/>
      <c r="BGD9" s="83"/>
      <c r="BGE9" s="78"/>
      <c r="BGF9" s="50"/>
      <c r="BGG9" s="50"/>
      <c r="BGH9" s="50"/>
      <c r="BGI9" s="50"/>
      <c r="BGJ9" s="50"/>
      <c r="BGK9" s="50"/>
      <c r="BGL9" s="83"/>
      <c r="BGM9" s="78"/>
      <c r="BGN9" s="50"/>
      <c r="BGO9" s="50"/>
      <c r="BGP9" s="50"/>
      <c r="BGQ9" s="50"/>
      <c r="BGR9" s="50"/>
      <c r="BGS9" s="50"/>
      <c r="BGT9" s="83"/>
      <c r="BGU9" s="78"/>
      <c r="BGV9" s="50"/>
      <c r="BGW9" s="50"/>
      <c r="BGX9" s="50"/>
      <c r="BGY9" s="50"/>
      <c r="BGZ9" s="50"/>
      <c r="BHA9" s="50"/>
      <c r="BHB9" s="83"/>
      <c r="BHC9" s="78"/>
      <c r="BHD9" s="50"/>
      <c r="BHE9" s="50"/>
      <c r="BHF9" s="50"/>
      <c r="BHG9" s="50"/>
      <c r="BHH9" s="50"/>
      <c r="BHI9" s="50"/>
      <c r="BHJ9" s="83"/>
      <c r="BHK9" s="78"/>
      <c r="BHL9" s="50"/>
      <c r="BHM9" s="50"/>
      <c r="BHN9" s="50"/>
      <c r="BHO9" s="50"/>
      <c r="BHP9" s="50"/>
      <c r="BHQ9" s="50"/>
      <c r="BHR9" s="83"/>
      <c r="BHS9" s="78"/>
      <c r="BHT9" s="50"/>
      <c r="BHU9" s="50"/>
      <c r="BHV9" s="50"/>
      <c r="BHW9" s="50"/>
      <c r="BHX9" s="50"/>
      <c r="BHY9" s="50"/>
      <c r="BHZ9" s="83"/>
      <c r="BIA9" s="78"/>
      <c r="BIB9" s="50"/>
      <c r="BIC9" s="50"/>
      <c r="BID9" s="50"/>
      <c r="BIE9" s="50"/>
      <c r="BIF9" s="50"/>
      <c r="BIG9" s="50"/>
      <c r="BIH9" s="83"/>
      <c r="BII9" s="78"/>
      <c r="BIJ9" s="50"/>
      <c r="BIK9" s="50"/>
      <c r="BIL9" s="50"/>
      <c r="BIM9" s="50"/>
      <c r="BIN9" s="50"/>
      <c r="BIO9" s="50"/>
      <c r="BIP9" s="83"/>
      <c r="BIQ9" s="78"/>
      <c r="BIR9" s="50"/>
      <c r="BIS9" s="50"/>
      <c r="BIT9" s="50"/>
      <c r="BIU9" s="50"/>
      <c r="BIV9" s="50"/>
      <c r="BIW9" s="50"/>
      <c r="BIX9" s="83"/>
      <c r="BIY9" s="78"/>
      <c r="BIZ9" s="50"/>
      <c r="BJA9" s="50"/>
      <c r="BJB9" s="50"/>
      <c r="BJC9" s="50"/>
      <c r="BJD9" s="50"/>
      <c r="BJE9" s="50"/>
      <c r="BJF9" s="83"/>
      <c r="BJG9" s="78"/>
      <c r="BJH9" s="50"/>
      <c r="BJI9" s="50"/>
      <c r="BJJ9" s="50"/>
      <c r="BJK9" s="50"/>
      <c r="BJL9" s="50"/>
      <c r="BJM9" s="50"/>
      <c r="BJN9" s="83"/>
      <c r="BJO9" s="78"/>
      <c r="BJP9" s="50"/>
      <c r="BJQ9" s="50"/>
      <c r="BJR9" s="50"/>
      <c r="BJS9" s="50"/>
      <c r="BJT9" s="50"/>
      <c r="BJU9" s="50"/>
      <c r="BJV9" s="83"/>
      <c r="BJW9" s="78"/>
      <c r="BJX9" s="50"/>
      <c r="BJY9" s="50"/>
      <c r="BJZ9" s="50"/>
      <c r="BKA9" s="50"/>
      <c r="BKB9" s="50"/>
      <c r="BKC9" s="50"/>
      <c r="BKD9" s="83"/>
      <c r="BKE9" s="78"/>
      <c r="BKF9" s="50"/>
      <c r="BKG9" s="50"/>
      <c r="BKH9" s="50"/>
      <c r="BKI9" s="50"/>
      <c r="BKJ9" s="50"/>
      <c r="BKK9" s="50"/>
      <c r="BKL9" s="83"/>
      <c r="BKM9" s="78"/>
      <c r="BKN9" s="50"/>
      <c r="BKO9" s="50"/>
      <c r="BKP9" s="50"/>
      <c r="BKQ9" s="50"/>
      <c r="BKR9" s="50"/>
      <c r="BKS9" s="50"/>
      <c r="BKT9" s="83"/>
      <c r="BKU9" s="78"/>
      <c r="BKV9" s="50"/>
      <c r="BKW9" s="50"/>
      <c r="BKX9" s="50"/>
      <c r="BKY9" s="50"/>
      <c r="BKZ9" s="50"/>
      <c r="BLA9" s="50"/>
      <c r="BLB9" s="83"/>
      <c r="BLC9" s="78"/>
      <c r="BLD9" s="50"/>
      <c r="BLE9" s="50"/>
      <c r="BLF9" s="50"/>
      <c r="BLG9" s="50"/>
      <c r="BLH9" s="50"/>
      <c r="BLI9" s="50"/>
      <c r="BLJ9" s="83"/>
      <c r="BLK9" s="78"/>
      <c r="BLL9" s="50"/>
      <c r="BLM9" s="50"/>
      <c r="BLN9" s="50"/>
      <c r="BLO9" s="50"/>
      <c r="BLP9" s="50"/>
      <c r="BLQ9" s="50"/>
      <c r="BLR9" s="83"/>
      <c r="BLS9" s="78"/>
      <c r="BLT9" s="50"/>
      <c r="BLU9" s="50"/>
      <c r="BLV9" s="50"/>
      <c r="BLW9" s="50"/>
      <c r="BLX9" s="50"/>
      <c r="BLY9" s="50"/>
      <c r="BLZ9" s="83"/>
      <c r="BMA9" s="78"/>
      <c r="BMB9" s="50"/>
      <c r="BMC9" s="50"/>
      <c r="BMD9" s="50"/>
      <c r="BME9" s="50"/>
      <c r="BMF9" s="50"/>
      <c r="BMG9" s="50"/>
      <c r="BMH9" s="83"/>
      <c r="BMI9" s="78"/>
      <c r="BMJ9" s="50"/>
      <c r="BMK9" s="50"/>
      <c r="BML9" s="50"/>
      <c r="BMM9" s="50"/>
      <c r="BMN9" s="50"/>
      <c r="BMO9" s="50"/>
      <c r="BMP9" s="83"/>
      <c r="BMQ9" s="78"/>
      <c r="BMR9" s="50"/>
      <c r="BMS9" s="50"/>
      <c r="BMT9" s="50"/>
      <c r="BMU9" s="50"/>
      <c r="BMV9" s="50"/>
      <c r="BMW9" s="50"/>
      <c r="BMX9" s="83"/>
      <c r="BMY9" s="78"/>
      <c r="BMZ9" s="50"/>
      <c r="BNA9" s="50"/>
      <c r="BNB9" s="50"/>
      <c r="BNC9" s="50"/>
      <c r="BND9" s="50"/>
      <c r="BNE9" s="50"/>
      <c r="BNF9" s="83"/>
      <c r="BNG9" s="78"/>
      <c r="BNH9" s="50"/>
      <c r="BNI9" s="50"/>
      <c r="BNJ9" s="50"/>
      <c r="BNK9" s="50"/>
      <c r="BNL9" s="50"/>
      <c r="BNM9" s="50"/>
      <c r="BNN9" s="83"/>
      <c r="BNO9" s="78"/>
      <c r="BNP9" s="50"/>
      <c r="BNQ9" s="50"/>
      <c r="BNR9" s="50"/>
      <c r="BNS9" s="50"/>
      <c r="BNT9" s="50"/>
      <c r="BNU9" s="50"/>
      <c r="BNV9" s="83"/>
      <c r="BNW9" s="78"/>
      <c r="BNX9" s="50"/>
      <c r="BNY9" s="50"/>
      <c r="BNZ9" s="50"/>
      <c r="BOA9" s="50"/>
      <c r="BOB9" s="50"/>
      <c r="BOC9" s="50"/>
      <c r="BOD9" s="83"/>
      <c r="BOE9" s="78"/>
      <c r="BOF9" s="50"/>
      <c r="BOG9" s="50"/>
      <c r="BOH9" s="50"/>
      <c r="BOI9" s="50"/>
      <c r="BOJ9" s="50"/>
      <c r="BOK9" s="50"/>
      <c r="BOL9" s="83"/>
      <c r="BOM9" s="78"/>
      <c r="BON9" s="50"/>
      <c r="BOO9" s="50"/>
      <c r="BOP9" s="50"/>
      <c r="BOQ9" s="50"/>
      <c r="BOR9" s="50"/>
      <c r="BOS9" s="50"/>
      <c r="BOT9" s="83"/>
      <c r="BOU9" s="78"/>
      <c r="BOV9" s="50"/>
      <c r="BOW9" s="50"/>
      <c r="BOX9" s="50"/>
      <c r="BOY9" s="50"/>
      <c r="BOZ9" s="50"/>
      <c r="BPA9" s="50"/>
      <c r="BPB9" s="83"/>
      <c r="BPC9" s="78"/>
      <c r="BPD9" s="50"/>
      <c r="BPE9" s="50"/>
      <c r="BPF9" s="50"/>
      <c r="BPG9" s="50"/>
      <c r="BPH9" s="50"/>
      <c r="BPI9" s="50"/>
      <c r="BPJ9" s="83"/>
      <c r="BPK9" s="78"/>
      <c r="BPL9" s="50"/>
      <c r="BPM9" s="50"/>
      <c r="BPN9" s="50"/>
      <c r="BPO9" s="50"/>
      <c r="BPP9" s="50"/>
      <c r="BPQ9" s="50"/>
      <c r="BPR9" s="83"/>
      <c r="BPS9" s="78"/>
      <c r="BPT9" s="50"/>
      <c r="BPU9" s="50"/>
      <c r="BPV9" s="50"/>
      <c r="BPW9" s="50"/>
      <c r="BPX9" s="50"/>
      <c r="BPY9" s="50"/>
      <c r="BPZ9" s="83"/>
      <c r="BQA9" s="78"/>
      <c r="BQB9" s="50"/>
      <c r="BQC9" s="50"/>
      <c r="BQD9" s="50"/>
      <c r="BQE9" s="50"/>
      <c r="BQF9" s="50"/>
      <c r="BQG9" s="50"/>
      <c r="BQH9" s="83"/>
      <c r="BQI9" s="78"/>
      <c r="BQJ9" s="50"/>
      <c r="BQK9" s="50"/>
      <c r="BQL9" s="50"/>
      <c r="BQM9" s="50"/>
      <c r="BQN9" s="50"/>
      <c r="BQO9" s="50"/>
      <c r="BQP9" s="83"/>
      <c r="BQQ9" s="78"/>
      <c r="BQR9" s="78"/>
      <c r="BQS9" s="36">
        <v>0</v>
      </c>
      <c r="BQT9" s="36">
        <v>0</v>
      </c>
      <c r="BQU9" s="36">
        <v>0</v>
      </c>
      <c r="BQV9" s="36">
        <v>0</v>
      </c>
      <c r="BQW9" s="36">
        <v>0</v>
      </c>
      <c r="BQX9" s="36">
        <v>0</v>
      </c>
      <c r="BQY9" s="36">
        <v>0</v>
      </c>
      <c r="BQZ9" s="36">
        <v>0</v>
      </c>
      <c r="BRA9" s="36">
        <v>0</v>
      </c>
      <c r="BRB9" s="36">
        <v>0</v>
      </c>
      <c r="BRC9" s="36">
        <v>0</v>
      </c>
      <c r="BRD9" s="36">
        <v>0</v>
      </c>
      <c r="BRE9" s="36">
        <v>0</v>
      </c>
      <c r="BRF9" s="36">
        <v>0</v>
      </c>
      <c r="BRG9" s="36">
        <v>0</v>
      </c>
      <c r="BRH9" s="36">
        <v>0</v>
      </c>
      <c r="BRI9" s="36">
        <v>0</v>
      </c>
      <c r="BRJ9" s="36">
        <v>0</v>
      </c>
      <c r="BRK9" s="36">
        <v>0</v>
      </c>
      <c r="BRL9" s="36">
        <v>0</v>
      </c>
      <c r="BRM9" s="36">
        <v>0</v>
      </c>
      <c r="BRN9" s="36">
        <v>0</v>
      </c>
      <c r="BRO9" s="36">
        <v>0</v>
      </c>
      <c r="BRP9" s="36">
        <v>0</v>
      </c>
      <c r="BRQ9" s="36">
        <v>0</v>
      </c>
      <c r="BRR9" s="36">
        <v>0</v>
      </c>
      <c r="BRS9" s="36">
        <v>0</v>
      </c>
      <c r="BRT9" s="36">
        <v>0</v>
      </c>
      <c r="BRU9" s="36">
        <v>0</v>
      </c>
      <c r="BRV9" s="36">
        <v>0</v>
      </c>
      <c r="BRW9" s="36">
        <v>0</v>
      </c>
      <c r="BRX9" s="36">
        <v>0</v>
      </c>
      <c r="BRY9" s="36">
        <v>0</v>
      </c>
      <c r="BRZ9" s="36">
        <v>0</v>
      </c>
      <c r="BSA9" s="36">
        <v>0</v>
      </c>
      <c r="BSB9" s="36">
        <v>0</v>
      </c>
      <c r="BSC9" s="36">
        <v>0</v>
      </c>
      <c r="BSD9" s="36">
        <v>0</v>
      </c>
      <c r="BSE9" s="36">
        <v>0</v>
      </c>
      <c r="BSF9" s="36">
        <v>0</v>
      </c>
      <c r="BSG9" s="36">
        <v>0</v>
      </c>
      <c r="BSH9" s="36">
        <v>0</v>
      </c>
      <c r="BSI9" s="36">
        <v>0</v>
      </c>
      <c r="BSJ9" s="36">
        <v>0</v>
      </c>
      <c r="BSK9" s="36">
        <v>0</v>
      </c>
      <c r="BSL9" s="36">
        <v>0</v>
      </c>
      <c r="BSM9" s="36">
        <v>0</v>
      </c>
      <c r="BSN9" s="36">
        <v>0</v>
      </c>
      <c r="BSO9" s="36">
        <v>0</v>
      </c>
      <c r="BSP9" s="36">
        <v>0</v>
      </c>
      <c r="BSQ9" s="36">
        <v>0</v>
      </c>
      <c r="BSR9" s="36">
        <v>0</v>
      </c>
      <c r="BSS9" s="36">
        <v>0</v>
      </c>
      <c r="BST9" s="36">
        <v>0</v>
      </c>
      <c r="BSU9" s="36">
        <v>0</v>
      </c>
      <c r="BSV9" s="36">
        <v>0</v>
      </c>
      <c r="BSW9" s="50"/>
      <c r="BSX9" s="50"/>
      <c r="BSY9" s="50"/>
      <c r="BSZ9" s="50"/>
      <c r="BTA9" s="50"/>
      <c r="BTB9" s="50"/>
      <c r="BTC9" s="83">
        <v>0</v>
      </c>
      <c r="BTD9" s="78">
        <f t="shared" si="436"/>
        <v>0</v>
      </c>
      <c r="BTE9" s="50"/>
      <c r="BTF9" s="50"/>
      <c r="BTG9" s="50"/>
      <c r="BTH9" s="50"/>
      <c r="BTI9" s="50"/>
      <c r="BTJ9" s="50"/>
      <c r="BTK9" s="83">
        <v>0</v>
      </c>
      <c r="BTL9" s="78">
        <f t="shared" si="437"/>
        <v>0</v>
      </c>
      <c r="BTM9" s="50"/>
      <c r="BTN9" s="50"/>
      <c r="BTO9" s="50"/>
      <c r="BTP9" s="50"/>
      <c r="BTQ9" s="50"/>
      <c r="BTR9" s="50"/>
      <c r="BTS9" s="36">
        <v>0</v>
      </c>
      <c r="BTT9" s="78">
        <f t="shared" si="438"/>
        <v>0</v>
      </c>
      <c r="BTU9" s="50"/>
      <c r="BTV9" s="50"/>
      <c r="BTW9" s="50"/>
      <c r="BTX9" s="50"/>
      <c r="BTY9" s="50"/>
      <c r="BTZ9" s="50"/>
      <c r="BUA9" s="50">
        <v>0</v>
      </c>
      <c r="BUB9" s="78">
        <f t="shared" si="439"/>
        <v>0</v>
      </c>
      <c r="BUC9" s="50"/>
      <c r="BUD9" s="50"/>
      <c r="BUE9" s="50"/>
      <c r="BUF9" s="50"/>
      <c r="BUG9" s="50"/>
      <c r="BUH9" s="50"/>
      <c r="BUI9" s="50">
        <v>0</v>
      </c>
      <c r="BUJ9" s="78">
        <f t="shared" si="440"/>
        <v>0</v>
      </c>
      <c r="BUK9" s="50"/>
      <c r="BUL9" s="50"/>
      <c r="BUM9" s="50"/>
      <c r="BUN9" s="50"/>
      <c r="BUO9" s="50"/>
      <c r="BUP9" s="50"/>
      <c r="BUQ9" s="50">
        <v>0</v>
      </c>
      <c r="BUR9" s="78">
        <f t="shared" si="441"/>
        <v>0</v>
      </c>
      <c r="BUS9" s="50"/>
      <c r="BUT9" s="50"/>
      <c r="BUU9" s="50"/>
      <c r="BUV9" s="50"/>
      <c r="BUW9" s="50"/>
      <c r="BUX9" s="50"/>
      <c r="BUY9" s="50">
        <v>0</v>
      </c>
      <c r="BUZ9" s="78">
        <f t="shared" si="442"/>
        <v>0</v>
      </c>
      <c r="BVA9" s="50"/>
      <c r="BVB9" s="50"/>
      <c r="BVC9" s="50"/>
      <c r="BVD9" s="50"/>
      <c r="BVE9" s="50"/>
      <c r="BVF9" s="50"/>
      <c r="BVG9" s="50">
        <v>0</v>
      </c>
      <c r="BVH9" s="78">
        <f t="shared" si="443"/>
        <v>0</v>
      </c>
      <c r="BVI9" s="50"/>
      <c r="BVJ9" s="50"/>
      <c r="BVK9" s="50"/>
      <c r="BVL9" s="50"/>
      <c r="BVM9" s="50"/>
      <c r="BVN9" s="50"/>
      <c r="BVO9" s="50">
        <v>0</v>
      </c>
      <c r="BVP9" s="78">
        <f t="shared" si="444"/>
        <v>0</v>
      </c>
      <c r="BVQ9" s="50"/>
      <c r="BVR9" s="50"/>
      <c r="BVS9" s="50"/>
      <c r="BVT9" s="50"/>
      <c r="BVU9" s="50"/>
      <c r="BVV9" s="50"/>
      <c r="BVW9" s="50">
        <v>0</v>
      </c>
      <c r="BVX9" s="78">
        <f t="shared" si="445"/>
        <v>0</v>
      </c>
      <c r="BVY9" s="50"/>
      <c r="BVZ9" s="50"/>
      <c r="BWA9" s="50"/>
      <c r="BWB9" s="50"/>
      <c r="BWC9" s="50"/>
      <c r="BWD9" s="50"/>
      <c r="BWE9" s="50">
        <v>0</v>
      </c>
      <c r="BWF9" s="78">
        <f t="shared" si="446"/>
        <v>0</v>
      </c>
      <c r="BWG9" s="50"/>
      <c r="BWH9" s="50"/>
      <c r="BWI9" s="50"/>
      <c r="BWJ9" s="50"/>
      <c r="BWK9" s="50"/>
      <c r="BWL9" s="50"/>
      <c r="BWM9" s="50">
        <v>0</v>
      </c>
      <c r="BWN9" s="78">
        <f t="shared" si="447"/>
        <v>0</v>
      </c>
      <c r="BWO9" s="50"/>
      <c r="BWP9" s="50"/>
      <c r="BWQ9" s="50"/>
      <c r="BWR9" s="50"/>
      <c r="BWS9" s="50"/>
      <c r="BWT9" s="50"/>
      <c r="BWU9" s="50">
        <v>0</v>
      </c>
      <c r="BWV9" s="78">
        <f t="shared" si="448"/>
        <v>0</v>
      </c>
      <c r="BWW9" s="50"/>
      <c r="BWX9" s="50"/>
      <c r="BWY9" s="50"/>
      <c r="BWZ9" s="50"/>
      <c r="BXA9" s="50"/>
      <c r="BXB9" s="50"/>
      <c r="BXC9" s="50">
        <v>0</v>
      </c>
      <c r="BXD9" s="78">
        <f t="shared" si="449"/>
        <v>0</v>
      </c>
      <c r="BXE9" s="50"/>
      <c r="BXF9" s="50"/>
      <c r="BXG9" s="50"/>
      <c r="BXH9" s="50"/>
      <c r="BXI9" s="50"/>
      <c r="BXJ9" s="50"/>
      <c r="BXK9" s="50">
        <v>0</v>
      </c>
      <c r="BXL9" s="78">
        <f t="shared" si="450"/>
        <v>0</v>
      </c>
      <c r="BXM9" s="50"/>
      <c r="BXN9" s="50"/>
      <c r="BXO9" s="50"/>
      <c r="BXP9" s="50"/>
      <c r="BXQ9" s="50"/>
      <c r="BXR9" s="50"/>
      <c r="BXS9" s="50">
        <v>0</v>
      </c>
      <c r="BXT9" s="78">
        <f t="shared" si="451"/>
        <v>0</v>
      </c>
      <c r="BXU9" s="50"/>
      <c r="BXV9" s="50"/>
      <c r="BXW9" s="50"/>
      <c r="BXX9" s="50"/>
      <c r="BXY9" s="50"/>
      <c r="BXZ9" s="50"/>
      <c r="BYA9" s="50">
        <v>0</v>
      </c>
      <c r="BYB9" s="78">
        <f t="shared" si="452"/>
        <v>0</v>
      </c>
      <c r="BYC9" s="50"/>
      <c r="BYD9" s="50"/>
      <c r="BYE9" s="50"/>
      <c r="BYF9" s="50"/>
      <c r="BYG9" s="50"/>
      <c r="BYH9" s="50"/>
      <c r="BYI9" s="50">
        <v>0</v>
      </c>
      <c r="BYJ9" s="78">
        <f t="shared" si="453"/>
        <v>0</v>
      </c>
      <c r="BYK9" s="50"/>
      <c r="BYL9" s="50"/>
      <c r="BYM9" s="50"/>
      <c r="BYN9" s="50"/>
      <c r="BYO9" s="50"/>
      <c r="BYP9" s="50"/>
      <c r="BYQ9" s="50">
        <v>0</v>
      </c>
      <c r="BYR9" s="78">
        <f t="shared" si="454"/>
        <v>0</v>
      </c>
      <c r="BYS9" s="50"/>
      <c r="BYT9" s="50"/>
      <c r="BYU9" s="50"/>
      <c r="BYV9" s="50"/>
      <c r="BYW9" s="50"/>
      <c r="BYX9" s="50"/>
      <c r="BYY9" s="50">
        <v>0</v>
      </c>
      <c r="BYZ9" s="78">
        <f t="shared" si="455"/>
        <v>0</v>
      </c>
      <c r="BZA9" s="50"/>
      <c r="BZB9" s="50"/>
      <c r="BZC9" s="50"/>
      <c r="BZD9" s="50"/>
      <c r="BZE9" s="50"/>
      <c r="BZF9" s="50"/>
      <c r="BZG9" s="50">
        <v>0</v>
      </c>
      <c r="BZH9" s="78">
        <f t="shared" si="456"/>
        <v>0</v>
      </c>
      <c r="BZI9" s="50"/>
      <c r="BZJ9" s="50"/>
      <c r="BZK9" s="50"/>
      <c r="BZL9" s="50"/>
      <c r="BZM9" s="50"/>
      <c r="BZN9" s="50"/>
      <c r="BZO9" s="50">
        <v>0</v>
      </c>
      <c r="BZP9" s="78">
        <f t="shared" si="457"/>
        <v>0</v>
      </c>
      <c r="BZQ9" s="50"/>
      <c r="BZR9" s="50"/>
      <c r="BZS9" s="50"/>
      <c r="BZT9" s="50"/>
      <c r="BZU9" s="50"/>
      <c r="BZV9" s="50"/>
      <c r="BZW9" s="50">
        <v>0</v>
      </c>
      <c r="BZX9" s="78">
        <f t="shared" si="458"/>
        <v>0</v>
      </c>
      <c r="BZY9" s="50"/>
      <c r="BZZ9" s="50"/>
      <c r="CAA9" s="50"/>
      <c r="CAB9" s="50"/>
      <c r="CAC9" s="50"/>
      <c r="CAD9" s="50"/>
      <c r="CAE9" s="50">
        <v>0</v>
      </c>
      <c r="CAF9" s="78">
        <f t="shared" si="459"/>
        <v>0</v>
      </c>
      <c r="CAG9" s="50"/>
      <c r="CAH9" s="50"/>
      <c r="CAI9" s="50"/>
      <c r="CAJ9" s="50"/>
      <c r="CAK9" s="50"/>
      <c r="CAL9" s="50"/>
      <c r="CAM9" s="50">
        <v>0</v>
      </c>
      <c r="CAN9" s="78">
        <f t="shared" si="460"/>
        <v>0</v>
      </c>
      <c r="CAO9" s="50"/>
      <c r="CAP9" s="50"/>
      <c r="CAQ9" s="50"/>
      <c r="CAR9" s="50"/>
      <c r="CAS9" s="50"/>
      <c r="CAT9" s="50"/>
      <c r="CAU9" s="50">
        <v>0</v>
      </c>
      <c r="CAV9" s="78">
        <f t="shared" si="461"/>
        <v>0</v>
      </c>
      <c r="CAW9" s="50"/>
      <c r="CAX9" s="50"/>
      <c r="CAY9" s="50"/>
      <c r="CAZ9" s="50"/>
      <c r="CBA9" s="50"/>
      <c r="CBB9" s="50"/>
      <c r="CBC9" s="50">
        <v>0</v>
      </c>
      <c r="CBD9" s="78">
        <f t="shared" si="462"/>
        <v>0</v>
      </c>
      <c r="CBE9" s="50"/>
      <c r="CBF9" s="50"/>
      <c r="CBG9" s="50"/>
      <c r="CBH9" s="50"/>
      <c r="CBI9" s="50"/>
      <c r="CBJ9" s="50"/>
      <c r="CBK9" s="50">
        <v>0</v>
      </c>
      <c r="CBL9" s="78">
        <f t="shared" si="463"/>
        <v>0</v>
      </c>
      <c r="CBM9" s="50"/>
      <c r="CBN9" s="50"/>
      <c r="CBO9" s="50"/>
      <c r="CBP9" s="50"/>
      <c r="CBQ9" s="50"/>
      <c r="CBR9" s="50"/>
      <c r="CBS9" s="50">
        <v>0</v>
      </c>
      <c r="CBT9" s="78">
        <f t="shared" si="464"/>
        <v>0</v>
      </c>
      <c r="CBU9" s="50"/>
      <c r="CBV9" s="50"/>
      <c r="CBW9" s="50"/>
      <c r="CBX9" s="50"/>
      <c r="CBY9" s="50"/>
      <c r="CBZ9" s="50"/>
      <c r="CCA9" s="50">
        <v>0</v>
      </c>
      <c r="CCB9" s="78">
        <f t="shared" si="465"/>
        <v>0</v>
      </c>
      <c r="CCC9" s="50"/>
      <c r="CCD9" s="50"/>
      <c r="CCE9" s="50"/>
      <c r="CCF9" s="50"/>
      <c r="CCG9" s="50"/>
      <c r="CCH9" s="50"/>
      <c r="CCI9" s="50">
        <f t="shared" si="466"/>
        <v>0</v>
      </c>
      <c r="CCJ9" s="78">
        <f t="shared" si="467"/>
        <v>0</v>
      </c>
      <c r="CCK9" s="50"/>
      <c r="CCL9" s="50"/>
      <c r="CCM9" s="50"/>
      <c r="CCN9" s="50"/>
      <c r="CCO9" s="50"/>
      <c r="CCP9" s="50"/>
      <c r="CCQ9" s="50">
        <f t="shared" si="468"/>
        <v>0</v>
      </c>
      <c r="CCR9" s="78">
        <f t="shared" si="469"/>
        <v>0</v>
      </c>
      <c r="CCS9" s="50"/>
      <c r="CCT9" s="50"/>
      <c r="CCU9" s="50"/>
      <c r="CCV9" s="50"/>
      <c r="CCW9" s="50"/>
      <c r="CCX9" s="50"/>
      <c r="CCY9" s="50">
        <f t="shared" si="470"/>
        <v>0</v>
      </c>
      <c r="CCZ9" s="78">
        <f t="shared" si="471"/>
        <v>0</v>
      </c>
      <c r="CDA9" s="50"/>
      <c r="CDB9" s="50"/>
      <c r="CDC9" s="50"/>
      <c r="CDD9" s="50"/>
      <c r="CDE9" s="50"/>
      <c r="CDF9" s="50"/>
      <c r="CDG9" s="50">
        <f t="shared" si="472"/>
        <v>0</v>
      </c>
      <c r="CDH9" s="78">
        <f t="shared" si="473"/>
        <v>0</v>
      </c>
      <c r="CDI9" s="50"/>
      <c r="CDJ9" s="50"/>
      <c r="CDK9" s="50"/>
      <c r="CDL9" s="50"/>
      <c r="CDM9" s="50"/>
      <c r="CDN9" s="50"/>
      <c r="CDO9" s="50">
        <f t="shared" si="474"/>
        <v>0</v>
      </c>
      <c r="CDP9" s="78">
        <f t="shared" si="475"/>
        <v>0</v>
      </c>
      <c r="CDQ9" s="50"/>
      <c r="CDR9" s="50"/>
      <c r="CDS9" s="50"/>
      <c r="CDT9" s="50"/>
      <c r="CDU9" s="50"/>
      <c r="CDV9" s="50"/>
      <c r="CDW9" s="50">
        <f t="shared" si="476"/>
        <v>0</v>
      </c>
      <c r="CDX9" s="78">
        <f t="shared" si="477"/>
        <v>0</v>
      </c>
      <c r="CDY9" s="50"/>
      <c r="CDZ9" s="50"/>
      <c r="CEA9" s="50"/>
      <c r="CEB9" s="50"/>
      <c r="CEC9" s="50"/>
      <c r="CED9" s="50"/>
      <c r="CEE9" s="50">
        <v>0</v>
      </c>
      <c r="CEF9" s="78">
        <f t="shared" si="478"/>
        <v>0</v>
      </c>
      <c r="CEG9" s="50"/>
      <c r="CEH9" s="50"/>
      <c r="CEI9" s="50"/>
      <c r="CEJ9" s="50"/>
      <c r="CEK9" s="50"/>
      <c r="CEL9" s="50"/>
      <c r="CEM9" s="50">
        <v>0</v>
      </c>
      <c r="CEN9" s="78">
        <f t="shared" si="479"/>
        <v>0</v>
      </c>
      <c r="CEO9" s="50"/>
      <c r="CEP9" s="50"/>
      <c r="CEQ9" s="50"/>
      <c r="CER9" s="50"/>
      <c r="CES9" s="50"/>
      <c r="CET9" s="50"/>
      <c r="CEU9" s="50">
        <v>0</v>
      </c>
      <c r="CEV9" s="78">
        <f t="shared" si="480"/>
        <v>0</v>
      </c>
      <c r="CEW9" s="50"/>
      <c r="CEX9" s="50"/>
      <c r="CEY9" s="50"/>
      <c r="CEZ9" s="50"/>
      <c r="CFA9" s="50"/>
      <c r="CFB9" s="50"/>
      <c r="CFC9" s="50">
        <v>0</v>
      </c>
      <c r="CFD9" s="78">
        <f t="shared" si="481"/>
        <v>0</v>
      </c>
      <c r="CFE9" s="50"/>
      <c r="CFF9" s="50"/>
      <c r="CFG9" s="50"/>
      <c r="CFH9" s="50"/>
      <c r="CFI9" s="50"/>
      <c r="CFJ9" s="50"/>
      <c r="CFK9" s="50">
        <v>0</v>
      </c>
      <c r="CFL9" s="78">
        <f t="shared" si="482"/>
        <v>0</v>
      </c>
      <c r="CFM9" s="50"/>
      <c r="CFN9" s="50"/>
      <c r="CFO9" s="50"/>
      <c r="CFP9" s="50"/>
      <c r="CFQ9" s="50"/>
      <c r="CFR9" s="50"/>
      <c r="CFS9" s="50">
        <v>0</v>
      </c>
      <c r="CFT9" s="78">
        <f t="shared" si="483"/>
        <v>0</v>
      </c>
      <c r="CFU9" s="50"/>
      <c r="CFV9" s="50"/>
      <c r="CFW9" s="50"/>
      <c r="CFX9" s="50"/>
      <c r="CFY9" s="50"/>
      <c r="CFZ9" s="50"/>
      <c r="CGA9" s="50">
        <v>0</v>
      </c>
      <c r="CGB9" s="78">
        <f t="shared" si="484"/>
        <v>0</v>
      </c>
      <c r="CGC9" s="50"/>
      <c r="CGD9" s="50"/>
      <c r="CGE9" s="50"/>
      <c r="CGF9" s="50"/>
      <c r="CGG9" s="50"/>
      <c r="CGH9" s="50"/>
      <c r="CGI9" s="50">
        <v>0</v>
      </c>
      <c r="CGJ9" s="78">
        <f t="shared" si="485"/>
        <v>0</v>
      </c>
      <c r="CGK9" s="50"/>
      <c r="CGL9" s="50"/>
      <c r="CGM9" s="50"/>
      <c r="CGN9" s="50"/>
      <c r="CGO9" s="50"/>
      <c r="CGP9" s="50"/>
      <c r="CGQ9" s="50">
        <v>0</v>
      </c>
      <c r="CGR9" s="78">
        <f t="shared" si="486"/>
        <v>0</v>
      </c>
      <c r="CGS9" s="50"/>
      <c r="CGT9" s="50"/>
      <c r="CGU9" s="50"/>
      <c r="CGV9" s="50"/>
      <c r="CGW9" s="50"/>
      <c r="CGX9" s="50"/>
      <c r="CGY9" s="50">
        <v>0</v>
      </c>
      <c r="CGZ9" s="78">
        <f t="shared" si="487"/>
        <v>0</v>
      </c>
      <c r="CHA9" s="50"/>
      <c r="CHB9" s="50"/>
      <c r="CHC9" s="50"/>
      <c r="CHD9" s="50"/>
      <c r="CHE9" s="50"/>
      <c r="CHF9" s="50"/>
      <c r="CHG9" s="50">
        <v>0</v>
      </c>
      <c r="CHH9" s="78">
        <f t="shared" si="488"/>
        <v>0</v>
      </c>
      <c r="CHI9" s="50"/>
      <c r="CHJ9" s="50"/>
      <c r="CHK9" s="50"/>
      <c r="CHL9" s="50"/>
      <c r="CHM9" s="50"/>
      <c r="CHN9" s="50"/>
      <c r="CHO9" s="50">
        <v>0</v>
      </c>
      <c r="CHP9" s="78">
        <f t="shared" si="489"/>
        <v>0</v>
      </c>
      <c r="CHQ9" s="50"/>
      <c r="CHR9" s="50"/>
      <c r="CHS9" s="50"/>
      <c r="CHT9" s="50"/>
      <c r="CHU9" s="50"/>
      <c r="CHV9" s="50"/>
      <c r="CHW9" s="50">
        <v>0</v>
      </c>
      <c r="CHX9" s="78">
        <f t="shared" si="490"/>
        <v>0</v>
      </c>
      <c r="CHY9" s="50"/>
      <c r="CHZ9" s="50"/>
      <c r="CIA9" s="50"/>
      <c r="CIB9" s="50"/>
      <c r="CIC9" s="50"/>
      <c r="CID9" s="50"/>
      <c r="CIE9" s="50">
        <v>0</v>
      </c>
      <c r="CIF9" s="78">
        <f t="shared" si="491"/>
        <v>0</v>
      </c>
      <c r="CIG9" s="50"/>
      <c r="CIH9" s="50"/>
      <c r="CII9" s="50"/>
      <c r="CIJ9" s="50"/>
      <c r="CIK9" s="50"/>
      <c r="CIL9" s="50"/>
      <c r="CIM9" s="50">
        <v>0</v>
      </c>
      <c r="CIN9" s="78">
        <f t="shared" si="492"/>
        <v>0</v>
      </c>
      <c r="CIO9" s="50"/>
      <c r="CIP9" s="50"/>
      <c r="CIQ9" s="50"/>
      <c r="CIR9" s="50"/>
      <c r="CIS9" s="50"/>
      <c r="CIT9" s="50"/>
      <c r="CIU9" s="50">
        <f t="shared" si="493"/>
        <v>0</v>
      </c>
      <c r="CIV9" s="78">
        <f t="shared" si="494"/>
        <v>0</v>
      </c>
      <c r="CIW9" s="50"/>
      <c r="CIX9" s="50"/>
      <c r="CIY9" s="50"/>
      <c r="CIZ9" s="50"/>
      <c r="CJA9" s="50"/>
      <c r="CJB9" s="50"/>
      <c r="CJC9" s="50">
        <f t="shared" si="495"/>
        <v>0</v>
      </c>
      <c r="CJD9" s="78">
        <f t="shared" si="496"/>
        <v>0</v>
      </c>
      <c r="CJE9" s="50"/>
      <c r="CJF9" s="50"/>
      <c r="CJG9" s="50"/>
      <c r="CJH9" s="50"/>
      <c r="CJI9" s="50"/>
      <c r="CJJ9" s="50"/>
      <c r="CJK9" s="50">
        <f t="shared" si="497"/>
        <v>0</v>
      </c>
      <c r="CJL9" s="78">
        <f t="shared" si="498"/>
        <v>0</v>
      </c>
      <c r="CJM9" s="50"/>
      <c r="CJN9" s="50"/>
      <c r="CJO9" s="50"/>
      <c r="CJP9" s="50"/>
      <c r="CJQ9" s="50"/>
      <c r="CJR9" s="50"/>
      <c r="CJS9" s="50">
        <f t="shared" si="499"/>
        <v>0</v>
      </c>
      <c r="CJT9" s="78">
        <f t="shared" si="500"/>
        <v>0</v>
      </c>
      <c r="CJU9" s="50"/>
      <c r="CJV9" s="50"/>
      <c r="CJW9" s="50"/>
      <c r="CJX9" s="50"/>
      <c r="CJY9" s="50"/>
      <c r="CJZ9" s="50"/>
      <c r="CKA9" s="50">
        <f t="shared" si="501"/>
        <v>0</v>
      </c>
      <c r="CKB9" s="78">
        <f t="shared" si="502"/>
        <v>0</v>
      </c>
      <c r="CKC9" s="50"/>
      <c r="CKD9" s="50"/>
      <c r="CKE9" s="50"/>
      <c r="CKF9" s="50"/>
      <c r="CKG9" s="50"/>
      <c r="CKH9" s="50"/>
      <c r="CKI9" s="50">
        <v>0</v>
      </c>
      <c r="CKJ9" s="78">
        <f t="shared" si="503"/>
        <v>0</v>
      </c>
      <c r="CKK9" s="50"/>
      <c r="CKL9" s="50"/>
      <c r="CKM9" s="50"/>
      <c r="CKN9" s="50"/>
      <c r="CKO9" s="50"/>
      <c r="CKP9" s="50"/>
      <c r="CKQ9" s="50">
        <v>0</v>
      </c>
      <c r="CKR9" s="78">
        <f t="shared" si="504"/>
        <v>0</v>
      </c>
      <c r="CKS9" s="50"/>
      <c r="CKT9" s="50"/>
      <c r="CKU9" s="50"/>
      <c r="CKV9" s="50"/>
      <c r="CKW9" s="50"/>
      <c r="CKX9" s="50"/>
      <c r="CKY9" s="50">
        <v>0</v>
      </c>
      <c r="CKZ9" s="78">
        <f t="shared" si="505"/>
        <v>0</v>
      </c>
      <c r="CLA9" s="50"/>
      <c r="CLB9" s="50"/>
      <c r="CLC9" s="50"/>
      <c r="CLD9" s="50"/>
      <c r="CLE9" s="50"/>
      <c r="CLF9" s="50"/>
      <c r="CLG9" s="50">
        <v>0</v>
      </c>
      <c r="CLH9" s="78">
        <f t="shared" si="506"/>
        <v>0</v>
      </c>
      <c r="CLI9" s="50"/>
      <c r="CLJ9" s="50"/>
      <c r="CLK9" s="50"/>
      <c r="CLL9" s="50"/>
      <c r="CLM9" s="50"/>
      <c r="CLN9" s="50"/>
      <c r="CLO9" s="50">
        <v>0</v>
      </c>
      <c r="CLP9" s="78">
        <f t="shared" si="507"/>
        <v>0</v>
      </c>
    </row>
    <row r="10" spans="1:2356" ht="13.5" customHeight="1" x14ac:dyDescent="0.2">
      <c r="A10" s="52"/>
      <c r="B10" s="47" t="s">
        <v>3</v>
      </c>
      <c r="C10" s="48"/>
      <c r="D10" s="48"/>
      <c r="E10" s="48"/>
      <c r="F10" s="48"/>
      <c r="G10" s="48"/>
      <c r="H10" s="48"/>
      <c r="I10" s="75">
        <f t="shared" si="108"/>
        <v>0</v>
      </c>
      <c r="J10" s="48"/>
      <c r="K10" s="49"/>
      <c r="L10" s="49"/>
      <c r="M10" s="49"/>
      <c r="N10" s="48"/>
      <c r="O10" s="50">
        <f t="shared" si="508"/>
        <v>0</v>
      </c>
      <c r="P10" s="50"/>
      <c r="Q10" s="49"/>
      <c r="R10" s="49"/>
      <c r="S10" s="48"/>
      <c r="T10" s="50">
        <f t="shared" si="109"/>
        <v>0</v>
      </c>
      <c r="U10" s="78">
        <f t="shared" si="110"/>
        <v>0</v>
      </c>
      <c r="V10" s="50"/>
      <c r="W10" s="50"/>
      <c r="X10" s="49"/>
      <c r="Y10" s="49"/>
      <c r="Z10" s="48"/>
      <c r="AA10" s="50">
        <f t="shared" si="111"/>
        <v>0</v>
      </c>
      <c r="AB10" s="78">
        <f t="shared" si="0"/>
        <v>0</v>
      </c>
      <c r="AC10" s="50"/>
      <c r="AD10" s="50"/>
      <c r="AE10" s="49"/>
      <c r="AF10" s="49"/>
      <c r="AG10" s="48"/>
      <c r="AH10" s="50">
        <f t="shared" si="112"/>
        <v>0</v>
      </c>
      <c r="AI10" s="78">
        <f t="shared" si="113"/>
        <v>0</v>
      </c>
      <c r="AJ10" s="50"/>
      <c r="AK10" s="50"/>
      <c r="AL10" s="49"/>
      <c r="AM10" s="49"/>
      <c r="AN10" s="48"/>
      <c r="AO10" s="50">
        <f t="shared" si="114"/>
        <v>0</v>
      </c>
      <c r="AP10" s="78">
        <f t="shared" si="115"/>
        <v>0</v>
      </c>
      <c r="AQ10" s="50"/>
      <c r="AR10" s="50"/>
      <c r="AS10" s="49"/>
      <c r="AT10" s="49"/>
      <c r="AU10" s="48"/>
      <c r="AV10" s="50">
        <f t="shared" si="116"/>
        <v>0</v>
      </c>
      <c r="AW10" s="78">
        <f t="shared" si="117"/>
        <v>0</v>
      </c>
      <c r="AX10" s="50"/>
      <c r="AY10" s="50"/>
      <c r="AZ10" s="49"/>
      <c r="BA10" s="49"/>
      <c r="BB10" s="48"/>
      <c r="BC10" s="50">
        <f t="shared" si="118"/>
        <v>0</v>
      </c>
      <c r="BD10" s="78">
        <f t="shared" si="119"/>
        <v>0</v>
      </c>
      <c r="BE10" s="50"/>
      <c r="BF10" s="50"/>
      <c r="BG10" s="49"/>
      <c r="BH10" s="49"/>
      <c r="BI10" s="48"/>
      <c r="BJ10" s="50">
        <f t="shared" si="120"/>
        <v>0</v>
      </c>
      <c r="BK10" s="78">
        <f t="shared" si="121"/>
        <v>0</v>
      </c>
      <c r="BL10" s="50"/>
      <c r="BM10" s="50"/>
      <c r="BN10" s="49"/>
      <c r="BO10" s="49"/>
      <c r="BP10" s="48"/>
      <c r="BQ10" s="50">
        <f t="shared" si="122"/>
        <v>0</v>
      </c>
      <c r="BR10" s="78">
        <f t="shared" si="123"/>
        <v>0</v>
      </c>
      <c r="BS10" s="50"/>
      <c r="BT10" s="50"/>
      <c r="BU10" s="49"/>
      <c r="BV10" s="49"/>
      <c r="BW10" s="48"/>
      <c r="BX10" s="50">
        <f t="shared" si="124"/>
        <v>0</v>
      </c>
      <c r="BY10" s="78">
        <f t="shared" si="125"/>
        <v>0</v>
      </c>
      <c r="BZ10" s="50"/>
      <c r="CA10" s="50"/>
      <c r="CB10" s="49"/>
      <c r="CC10" s="49"/>
      <c r="CD10" s="48"/>
      <c r="CE10" s="50">
        <f t="shared" si="126"/>
        <v>0</v>
      </c>
      <c r="CF10" s="78">
        <f t="shared" si="127"/>
        <v>0</v>
      </c>
      <c r="CG10" s="50"/>
      <c r="CH10" s="50"/>
      <c r="CI10" s="49"/>
      <c r="CJ10" s="49"/>
      <c r="CK10" s="48"/>
      <c r="CL10" s="50">
        <f t="shared" si="128"/>
        <v>0</v>
      </c>
      <c r="CM10" s="78">
        <f t="shared" si="129"/>
        <v>0</v>
      </c>
      <c r="CN10" s="50"/>
      <c r="CO10" s="50"/>
      <c r="CP10" s="49"/>
      <c r="CQ10" s="49"/>
      <c r="CR10" s="48"/>
      <c r="CS10" s="50">
        <f t="shared" si="130"/>
        <v>0</v>
      </c>
      <c r="CT10" s="78">
        <f t="shared" si="131"/>
        <v>0</v>
      </c>
      <c r="CU10" s="50"/>
      <c r="CV10" s="50"/>
      <c r="CW10" s="49"/>
      <c r="CX10" s="49"/>
      <c r="CY10" s="48"/>
      <c r="CZ10" s="50">
        <f t="shared" si="132"/>
        <v>0</v>
      </c>
      <c r="DA10" s="78">
        <f t="shared" si="133"/>
        <v>0</v>
      </c>
      <c r="DB10" s="50"/>
      <c r="DC10" s="50"/>
      <c r="DD10" s="49"/>
      <c r="DE10" s="49"/>
      <c r="DF10" s="48"/>
      <c r="DG10" s="50">
        <f t="shared" si="134"/>
        <v>0</v>
      </c>
      <c r="DH10" s="78">
        <f t="shared" si="135"/>
        <v>0</v>
      </c>
      <c r="DI10" s="50"/>
      <c r="DJ10" s="50"/>
      <c r="DK10" s="50"/>
      <c r="DL10" s="49"/>
      <c r="DM10" s="48"/>
      <c r="DN10" s="50">
        <f t="shared" si="136"/>
        <v>0</v>
      </c>
      <c r="DO10" s="78">
        <f t="shared" si="137"/>
        <v>0</v>
      </c>
      <c r="DP10" s="50"/>
      <c r="DQ10" s="50"/>
      <c r="DR10" s="50"/>
      <c r="DS10" s="49"/>
      <c r="DT10" s="48"/>
      <c r="DU10" s="50">
        <f t="shared" si="138"/>
        <v>0</v>
      </c>
      <c r="DV10" s="78">
        <f t="shared" si="139"/>
        <v>0</v>
      </c>
      <c r="DW10" s="50"/>
      <c r="DX10" s="50"/>
      <c r="DY10" s="50"/>
      <c r="DZ10" s="49"/>
      <c r="EA10" s="48"/>
      <c r="EB10" s="50">
        <f t="shared" si="140"/>
        <v>0</v>
      </c>
      <c r="EC10" s="78">
        <f t="shared" si="141"/>
        <v>0</v>
      </c>
      <c r="ED10" s="50"/>
      <c r="EE10" s="50"/>
      <c r="EF10" s="50"/>
      <c r="EG10" s="49"/>
      <c r="EH10" s="48"/>
      <c r="EI10" s="50">
        <f t="shared" si="142"/>
        <v>0</v>
      </c>
      <c r="EJ10" s="78">
        <f t="shared" si="143"/>
        <v>0</v>
      </c>
      <c r="EK10" s="50"/>
      <c r="EL10" s="50"/>
      <c r="EM10" s="50"/>
      <c r="EN10" s="49"/>
      <c r="EO10" s="48"/>
      <c r="EP10" s="50">
        <f t="shared" si="144"/>
        <v>0</v>
      </c>
      <c r="EQ10" s="78">
        <f t="shared" si="145"/>
        <v>0</v>
      </c>
      <c r="ER10" s="50"/>
      <c r="ES10" s="50"/>
      <c r="ET10" s="50"/>
      <c r="EU10" s="50"/>
      <c r="EV10" s="50"/>
      <c r="EW10" s="50">
        <f t="shared" si="146"/>
        <v>0</v>
      </c>
      <c r="EX10" s="78">
        <f t="shared" si="147"/>
        <v>0</v>
      </c>
      <c r="EY10" s="50"/>
      <c r="EZ10" s="50"/>
      <c r="FA10" s="50"/>
      <c r="FB10" s="50"/>
      <c r="FC10" s="50"/>
      <c r="FD10" s="50">
        <f t="shared" si="148"/>
        <v>0</v>
      </c>
      <c r="FE10" s="78">
        <f t="shared" si="149"/>
        <v>0</v>
      </c>
      <c r="FF10" s="50"/>
      <c r="FG10" s="50"/>
      <c r="FH10" s="50"/>
      <c r="FI10" s="50"/>
      <c r="FJ10" s="50"/>
      <c r="FK10" s="50">
        <f t="shared" si="150"/>
        <v>0</v>
      </c>
      <c r="FL10" s="78">
        <f t="shared" si="151"/>
        <v>0</v>
      </c>
      <c r="FM10" s="50">
        <v>0</v>
      </c>
      <c r="FN10" s="50"/>
      <c r="FO10" s="50"/>
      <c r="FP10" s="50"/>
      <c r="FQ10" s="50"/>
      <c r="FR10" s="50"/>
      <c r="FS10" s="50"/>
      <c r="FT10" s="50">
        <f t="shared" si="152"/>
        <v>0</v>
      </c>
      <c r="FU10" s="78">
        <f t="shared" si="153"/>
        <v>0</v>
      </c>
      <c r="FV10" s="50"/>
      <c r="FW10" s="50"/>
      <c r="FX10" s="50"/>
      <c r="FY10" s="50"/>
      <c r="FZ10" s="50"/>
      <c r="GA10" s="50"/>
      <c r="GB10" s="50">
        <f t="shared" si="154"/>
        <v>0</v>
      </c>
      <c r="GC10" s="78">
        <f t="shared" si="155"/>
        <v>0</v>
      </c>
      <c r="GD10" s="50"/>
      <c r="GE10" s="50"/>
      <c r="GF10" s="50"/>
      <c r="GG10" s="50"/>
      <c r="GH10" s="50"/>
      <c r="GI10" s="50"/>
      <c r="GJ10" s="50">
        <f t="shared" si="156"/>
        <v>0</v>
      </c>
      <c r="GK10" s="78">
        <f t="shared" si="157"/>
        <v>0</v>
      </c>
      <c r="GL10" s="50"/>
      <c r="GM10" s="50"/>
      <c r="GN10" s="50"/>
      <c r="GO10" s="50"/>
      <c r="GP10" s="50"/>
      <c r="GQ10" s="50"/>
      <c r="GR10" s="50">
        <f t="shared" si="158"/>
        <v>0</v>
      </c>
      <c r="GS10" s="78">
        <f t="shared" si="159"/>
        <v>0</v>
      </c>
      <c r="GT10" s="50"/>
      <c r="GU10" s="50"/>
      <c r="GV10" s="50"/>
      <c r="GW10" s="50"/>
      <c r="GX10" s="50"/>
      <c r="GY10" s="50"/>
      <c r="GZ10" s="50">
        <f t="shared" si="160"/>
        <v>0</v>
      </c>
      <c r="HA10" s="78">
        <f t="shared" si="161"/>
        <v>0</v>
      </c>
      <c r="HB10" s="50"/>
      <c r="HC10" s="50"/>
      <c r="HD10" s="50"/>
      <c r="HE10" s="50"/>
      <c r="HF10" s="50"/>
      <c r="HG10" s="50"/>
      <c r="HH10" s="50">
        <f t="shared" si="162"/>
        <v>0</v>
      </c>
      <c r="HI10" s="78">
        <f t="shared" si="163"/>
        <v>0</v>
      </c>
      <c r="HJ10" s="50"/>
      <c r="HK10" s="50"/>
      <c r="HL10" s="50"/>
      <c r="HM10" s="50"/>
      <c r="HN10" s="50"/>
      <c r="HO10" s="50"/>
      <c r="HP10" s="50">
        <f t="shared" si="164"/>
        <v>0</v>
      </c>
      <c r="HQ10" s="78">
        <f t="shared" si="165"/>
        <v>0</v>
      </c>
      <c r="HR10" s="50"/>
      <c r="HS10" s="50"/>
      <c r="HT10" s="50"/>
      <c r="HU10" s="50"/>
      <c r="HV10" s="50"/>
      <c r="HW10" s="50"/>
      <c r="HX10" s="50">
        <f t="shared" si="166"/>
        <v>0</v>
      </c>
      <c r="HY10" s="78">
        <f t="shared" si="167"/>
        <v>0</v>
      </c>
      <c r="HZ10" s="50"/>
      <c r="IA10" s="50"/>
      <c r="IB10" s="50"/>
      <c r="IC10" s="50"/>
      <c r="ID10" s="50"/>
      <c r="IE10" s="50"/>
      <c r="IF10" s="50">
        <f t="shared" si="168"/>
        <v>0</v>
      </c>
      <c r="IG10" s="78">
        <f t="shared" si="169"/>
        <v>0</v>
      </c>
      <c r="IH10" s="50"/>
      <c r="II10" s="50"/>
      <c r="IJ10" s="50"/>
      <c r="IK10" s="50"/>
      <c r="IL10" s="50"/>
      <c r="IM10" s="50"/>
      <c r="IN10" s="50">
        <f t="shared" si="170"/>
        <v>0</v>
      </c>
      <c r="IO10" s="78">
        <f t="shared" si="171"/>
        <v>0</v>
      </c>
      <c r="IP10" s="50"/>
      <c r="IQ10" s="50"/>
      <c r="IR10" s="50"/>
      <c r="IS10" s="50"/>
      <c r="IT10" s="50"/>
      <c r="IU10" s="50"/>
      <c r="IV10" s="50">
        <f t="shared" si="172"/>
        <v>0</v>
      </c>
      <c r="IW10" s="78">
        <f t="shared" si="173"/>
        <v>0</v>
      </c>
      <c r="IX10" s="50"/>
      <c r="IY10" s="50"/>
      <c r="IZ10" s="50"/>
      <c r="JA10" s="50"/>
      <c r="JB10" s="50"/>
      <c r="JC10" s="50"/>
      <c r="JD10" s="50">
        <f t="shared" si="174"/>
        <v>0</v>
      </c>
      <c r="JE10" s="78">
        <f t="shared" si="175"/>
        <v>0</v>
      </c>
      <c r="JF10" s="50"/>
      <c r="JG10" s="50"/>
      <c r="JH10" s="50"/>
      <c r="JI10" s="50"/>
      <c r="JJ10" s="50"/>
      <c r="JK10" s="50"/>
      <c r="JL10" s="50">
        <f t="shared" si="176"/>
        <v>0</v>
      </c>
      <c r="JM10" s="78">
        <f t="shared" si="177"/>
        <v>0</v>
      </c>
      <c r="JN10" s="50"/>
      <c r="JO10" s="50"/>
      <c r="JP10" s="50"/>
      <c r="JQ10" s="50"/>
      <c r="JR10" s="50"/>
      <c r="JS10" s="50"/>
      <c r="JT10" s="50">
        <f t="shared" si="178"/>
        <v>0</v>
      </c>
      <c r="JU10" s="78">
        <f t="shared" si="179"/>
        <v>0</v>
      </c>
      <c r="JV10" s="50"/>
      <c r="JW10" s="50"/>
      <c r="JX10" s="50"/>
      <c r="JY10" s="50"/>
      <c r="JZ10" s="50"/>
      <c r="KA10" s="50"/>
      <c r="KB10" s="50">
        <f t="shared" si="180"/>
        <v>0</v>
      </c>
      <c r="KC10" s="78">
        <f t="shared" si="181"/>
        <v>0</v>
      </c>
      <c r="KD10" s="50"/>
      <c r="KE10" s="50"/>
      <c r="KF10" s="50"/>
      <c r="KG10" s="50"/>
      <c r="KH10" s="50"/>
      <c r="KI10" s="50"/>
      <c r="KJ10" s="50">
        <f t="shared" si="182"/>
        <v>0</v>
      </c>
      <c r="KK10" s="78">
        <f t="shared" si="183"/>
        <v>0</v>
      </c>
      <c r="KL10" s="50"/>
      <c r="KM10" s="50"/>
      <c r="KN10" s="50"/>
      <c r="KO10" s="50"/>
      <c r="KP10" s="50"/>
      <c r="KQ10" s="50"/>
      <c r="KR10" s="50">
        <f t="shared" si="184"/>
        <v>0</v>
      </c>
      <c r="KS10" s="78">
        <f t="shared" si="185"/>
        <v>0</v>
      </c>
      <c r="KT10" s="50"/>
      <c r="KU10" s="50"/>
      <c r="KV10" s="50"/>
      <c r="KW10" s="50"/>
      <c r="KX10" s="50"/>
      <c r="KY10" s="50"/>
      <c r="KZ10" s="50">
        <f t="shared" si="186"/>
        <v>0</v>
      </c>
      <c r="LA10" s="78">
        <f t="shared" si="187"/>
        <v>0</v>
      </c>
      <c r="LB10" s="50"/>
      <c r="LC10" s="50"/>
      <c r="LD10" s="50"/>
      <c r="LE10" s="50"/>
      <c r="LF10" s="50"/>
      <c r="LG10" s="50"/>
      <c r="LH10" s="50">
        <f t="shared" si="188"/>
        <v>0</v>
      </c>
      <c r="LI10" s="78">
        <f t="shared" si="189"/>
        <v>0</v>
      </c>
      <c r="LJ10" s="50"/>
      <c r="LK10" s="50"/>
      <c r="LL10" s="50"/>
      <c r="LM10" s="50"/>
      <c r="LN10" s="50"/>
      <c r="LO10" s="50"/>
      <c r="LP10" s="50">
        <f t="shared" si="190"/>
        <v>0</v>
      </c>
      <c r="LQ10" s="78">
        <f t="shared" si="191"/>
        <v>0</v>
      </c>
      <c r="LR10" s="50"/>
      <c r="LS10" s="50"/>
      <c r="LT10" s="50"/>
      <c r="LU10" s="50"/>
      <c r="LV10" s="50"/>
      <c r="LW10" s="50"/>
      <c r="LX10" s="50">
        <f t="shared" si="192"/>
        <v>0</v>
      </c>
      <c r="LY10" s="78">
        <f t="shared" si="193"/>
        <v>0</v>
      </c>
      <c r="LZ10" s="50"/>
      <c r="MA10" s="50"/>
      <c r="MB10" s="50"/>
      <c r="MC10" s="50"/>
      <c r="MD10" s="50"/>
      <c r="ME10" s="50"/>
      <c r="MF10" s="50">
        <f t="shared" si="194"/>
        <v>0</v>
      </c>
      <c r="MG10" s="78">
        <f t="shared" si="195"/>
        <v>0</v>
      </c>
      <c r="MH10" s="50"/>
      <c r="MI10" s="50"/>
      <c r="MJ10" s="50"/>
      <c r="MK10" s="50"/>
      <c r="ML10" s="50"/>
      <c r="MM10" s="50"/>
      <c r="MN10" s="50">
        <f t="shared" si="196"/>
        <v>0</v>
      </c>
      <c r="MO10" s="78">
        <f t="shared" si="197"/>
        <v>0</v>
      </c>
      <c r="MP10" s="50"/>
      <c r="MQ10" s="50"/>
      <c r="MR10" s="50"/>
      <c r="MS10" s="50"/>
      <c r="MT10" s="50"/>
      <c r="MU10" s="50"/>
      <c r="MV10" s="50">
        <f t="shared" si="198"/>
        <v>0</v>
      </c>
      <c r="MW10" s="78">
        <f t="shared" si="199"/>
        <v>0</v>
      </c>
      <c r="MX10" s="50"/>
      <c r="MY10" s="50"/>
      <c r="MZ10" s="50"/>
      <c r="NA10" s="50"/>
      <c r="NB10" s="50"/>
      <c r="NC10" s="50"/>
      <c r="ND10" s="50">
        <f t="shared" si="200"/>
        <v>0</v>
      </c>
      <c r="NE10" s="78">
        <f t="shared" si="201"/>
        <v>0</v>
      </c>
      <c r="NF10" s="50"/>
      <c r="NG10" s="50"/>
      <c r="NH10" s="50"/>
      <c r="NI10" s="50"/>
      <c r="NJ10" s="50"/>
      <c r="NK10" s="50"/>
      <c r="NL10" s="50">
        <f t="shared" si="202"/>
        <v>0</v>
      </c>
      <c r="NM10" s="78">
        <f t="shared" si="203"/>
        <v>0</v>
      </c>
      <c r="NN10" s="50"/>
      <c r="NO10" s="50"/>
      <c r="NP10" s="50"/>
      <c r="NQ10" s="50"/>
      <c r="NR10" s="50"/>
      <c r="NS10" s="50"/>
      <c r="NT10" s="50">
        <f t="shared" si="204"/>
        <v>0</v>
      </c>
      <c r="NU10" s="78">
        <f t="shared" si="205"/>
        <v>0</v>
      </c>
      <c r="NV10" s="50"/>
      <c r="NW10" s="50"/>
      <c r="NX10" s="50"/>
      <c r="NY10" s="50"/>
      <c r="NZ10" s="50"/>
      <c r="OA10" s="50"/>
      <c r="OB10" s="50">
        <f t="shared" si="206"/>
        <v>0</v>
      </c>
      <c r="OC10" s="78">
        <f t="shared" si="207"/>
        <v>0</v>
      </c>
      <c r="OD10" s="50"/>
      <c r="OE10" s="50"/>
      <c r="OF10" s="50"/>
      <c r="OG10" s="50"/>
      <c r="OH10" s="50"/>
      <c r="OI10" s="50"/>
      <c r="OJ10" s="50">
        <f t="shared" si="208"/>
        <v>0</v>
      </c>
      <c r="OK10" s="78">
        <f t="shared" si="209"/>
        <v>0</v>
      </c>
      <c r="OL10" s="50"/>
      <c r="OM10" s="50"/>
      <c r="ON10" s="50"/>
      <c r="OO10" s="50"/>
      <c r="OP10" s="50"/>
      <c r="OQ10" s="50"/>
      <c r="OR10" s="50">
        <f t="shared" si="210"/>
        <v>0</v>
      </c>
      <c r="OS10" s="78">
        <f t="shared" si="211"/>
        <v>0</v>
      </c>
      <c r="OT10" s="50"/>
      <c r="OU10" s="50"/>
      <c r="OV10" s="50"/>
      <c r="OW10" s="50"/>
      <c r="OX10" s="50"/>
      <c r="OY10" s="50"/>
      <c r="OZ10" s="50">
        <f t="shared" si="212"/>
        <v>0</v>
      </c>
      <c r="PA10" s="78">
        <f t="shared" si="213"/>
        <v>0</v>
      </c>
      <c r="PB10" s="50"/>
      <c r="PC10" s="50"/>
      <c r="PD10" s="50"/>
      <c r="PE10" s="50"/>
      <c r="PF10" s="50"/>
      <c r="PG10" s="50"/>
      <c r="PH10" s="50">
        <f t="shared" si="214"/>
        <v>0</v>
      </c>
      <c r="PI10" s="78">
        <f t="shared" si="215"/>
        <v>0</v>
      </c>
      <c r="PJ10" s="50"/>
      <c r="PK10" s="50"/>
      <c r="PL10" s="50"/>
      <c r="PM10" s="50"/>
      <c r="PN10" s="50"/>
      <c r="PO10" s="50"/>
      <c r="PP10" s="50">
        <f t="shared" si="216"/>
        <v>0</v>
      </c>
      <c r="PQ10" s="78">
        <f t="shared" si="217"/>
        <v>0</v>
      </c>
      <c r="PR10" s="50"/>
      <c r="PS10" s="50"/>
      <c r="PT10" s="50"/>
      <c r="PU10" s="50"/>
      <c r="PV10" s="50"/>
      <c r="PW10" s="50"/>
      <c r="PX10" s="50">
        <f t="shared" si="218"/>
        <v>0</v>
      </c>
      <c r="PY10" s="78">
        <f t="shared" si="219"/>
        <v>0</v>
      </c>
      <c r="PZ10" s="50"/>
      <c r="QA10" s="50"/>
      <c r="QB10" s="50"/>
      <c r="QC10" s="50"/>
      <c r="QD10" s="50"/>
      <c r="QE10" s="50"/>
      <c r="QF10" s="50">
        <f t="shared" si="220"/>
        <v>0</v>
      </c>
      <c r="QG10" s="78">
        <f t="shared" si="221"/>
        <v>0</v>
      </c>
      <c r="QH10" s="50"/>
      <c r="QI10" s="50"/>
      <c r="QJ10" s="50"/>
      <c r="QK10" s="50"/>
      <c r="QL10" s="50"/>
      <c r="QM10" s="50"/>
      <c r="QN10" s="50">
        <f t="shared" si="222"/>
        <v>0</v>
      </c>
      <c r="QO10" s="78">
        <f t="shared" si="223"/>
        <v>0</v>
      </c>
      <c r="QP10" s="50"/>
      <c r="QQ10" s="50"/>
      <c r="QR10" s="50"/>
      <c r="QS10" s="50"/>
      <c r="QT10" s="50"/>
      <c r="QU10" s="50"/>
      <c r="QV10" s="50">
        <f t="shared" si="224"/>
        <v>0</v>
      </c>
      <c r="QW10" s="78">
        <f t="shared" si="225"/>
        <v>0</v>
      </c>
      <c r="QX10" s="50"/>
      <c r="QY10" s="50"/>
      <c r="QZ10" s="50"/>
      <c r="RA10" s="50"/>
      <c r="RB10" s="50"/>
      <c r="RC10" s="50"/>
      <c r="RD10" s="50">
        <f t="shared" si="226"/>
        <v>0</v>
      </c>
      <c r="RE10" s="78">
        <f t="shared" si="227"/>
        <v>0</v>
      </c>
      <c r="RF10" s="50"/>
      <c r="RG10" s="50"/>
      <c r="RH10" s="50"/>
      <c r="RI10" s="50"/>
      <c r="RJ10" s="50"/>
      <c r="RK10" s="50"/>
      <c r="RL10" s="50">
        <f t="shared" si="228"/>
        <v>0</v>
      </c>
      <c r="RM10" s="78">
        <f t="shared" si="229"/>
        <v>0</v>
      </c>
      <c r="RN10" s="50"/>
      <c r="RO10" s="50"/>
      <c r="RP10" s="50"/>
      <c r="RQ10" s="50"/>
      <c r="RR10" s="50"/>
      <c r="RS10" s="50"/>
      <c r="RT10" s="50">
        <f t="shared" si="230"/>
        <v>0</v>
      </c>
      <c r="RU10" s="78">
        <f t="shared" si="231"/>
        <v>0</v>
      </c>
      <c r="RV10" s="50"/>
      <c r="RW10" s="50"/>
      <c r="RX10" s="50"/>
      <c r="RY10" s="50"/>
      <c r="RZ10" s="50"/>
      <c r="SA10" s="50"/>
      <c r="SB10" s="50">
        <f t="shared" si="232"/>
        <v>0</v>
      </c>
      <c r="SC10" s="78">
        <f t="shared" si="233"/>
        <v>0</v>
      </c>
      <c r="SD10" s="50"/>
      <c r="SE10" s="50"/>
      <c r="SF10" s="50"/>
      <c r="SG10" s="50"/>
      <c r="SH10" s="50"/>
      <c r="SI10" s="50"/>
      <c r="SJ10" s="50">
        <f t="shared" si="234"/>
        <v>0</v>
      </c>
      <c r="SK10" s="78">
        <f t="shared" si="235"/>
        <v>0</v>
      </c>
      <c r="SL10" s="50"/>
      <c r="SM10" s="50"/>
      <c r="SN10" s="50"/>
      <c r="SO10" s="50"/>
      <c r="SP10" s="50"/>
      <c r="SQ10" s="50"/>
      <c r="SR10" s="50">
        <f t="shared" si="236"/>
        <v>0</v>
      </c>
      <c r="SS10" s="78">
        <f t="shared" si="237"/>
        <v>0</v>
      </c>
      <c r="ST10" s="50"/>
      <c r="SU10" s="50"/>
      <c r="SV10" s="50"/>
      <c r="SW10" s="50"/>
      <c r="SX10" s="50"/>
      <c r="SY10" s="50"/>
      <c r="SZ10" s="50">
        <f t="shared" si="238"/>
        <v>0</v>
      </c>
      <c r="TA10" s="78">
        <f t="shared" si="239"/>
        <v>0</v>
      </c>
      <c r="TB10" s="50"/>
      <c r="TC10" s="50"/>
      <c r="TD10" s="50"/>
      <c r="TE10" s="50"/>
      <c r="TF10" s="50"/>
      <c r="TG10" s="50"/>
      <c r="TH10" s="50">
        <f t="shared" si="240"/>
        <v>0</v>
      </c>
      <c r="TI10" s="78">
        <f t="shared" si="241"/>
        <v>0</v>
      </c>
      <c r="TJ10" s="50"/>
      <c r="TK10" s="50"/>
      <c r="TL10" s="50"/>
      <c r="TM10" s="50"/>
      <c r="TN10" s="50"/>
      <c r="TO10" s="50"/>
      <c r="TP10" s="50">
        <f t="shared" si="242"/>
        <v>0</v>
      </c>
      <c r="TQ10" s="78">
        <f t="shared" si="243"/>
        <v>0</v>
      </c>
      <c r="TR10" s="50"/>
      <c r="TS10" s="50"/>
      <c r="TT10" s="50"/>
      <c r="TU10" s="50"/>
      <c r="TV10" s="50"/>
      <c r="TW10" s="50"/>
      <c r="TX10" s="50">
        <f t="shared" si="244"/>
        <v>0</v>
      </c>
      <c r="TY10" s="78">
        <f t="shared" si="245"/>
        <v>0</v>
      </c>
      <c r="TZ10" s="50"/>
      <c r="UA10" s="50"/>
      <c r="UB10" s="50"/>
      <c r="UC10" s="50"/>
      <c r="UD10" s="50"/>
      <c r="UE10" s="50"/>
      <c r="UF10" s="50">
        <f t="shared" si="246"/>
        <v>0</v>
      </c>
      <c r="UG10" s="78">
        <f t="shared" si="247"/>
        <v>0</v>
      </c>
      <c r="UH10" s="50"/>
      <c r="UI10" s="50"/>
      <c r="UJ10" s="50"/>
      <c r="UK10" s="50"/>
      <c r="UL10" s="50"/>
      <c r="UM10" s="50"/>
      <c r="UN10" s="50">
        <f t="shared" si="248"/>
        <v>0</v>
      </c>
      <c r="UO10" s="78">
        <f t="shared" si="249"/>
        <v>0</v>
      </c>
      <c r="UP10" s="50"/>
      <c r="UQ10" s="50"/>
      <c r="UR10" s="50"/>
      <c r="US10" s="50"/>
      <c r="UT10" s="50"/>
      <c r="UU10" s="50"/>
      <c r="UV10" s="50">
        <f t="shared" si="250"/>
        <v>0</v>
      </c>
      <c r="UW10" s="78">
        <f t="shared" si="251"/>
        <v>0</v>
      </c>
      <c r="UX10" s="50"/>
      <c r="UY10" s="50"/>
      <c r="UZ10" s="50"/>
      <c r="VA10" s="50"/>
      <c r="VB10" s="50"/>
      <c r="VC10" s="50"/>
      <c r="VD10" s="50">
        <f t="shared" si="252"/>
        <v>0</v>
      </c>
      <c r="VE10" s="78">
        <f t="shared" si="253"/>
        <v>0</v>
      </c>
      <c r="VF10" s="50"/>
      <c r="VG10" s="50"/>
      <c r="VH10" s="50"/>
      <c r="VI10" s="50">
        <v>19.23</v>
      </c>
      <c r="VJ10" s="50"/>
      <c r="VK10" s="50"/>
      <c r="VL10" s="83">
        <f t="shared" si="254"/>
        <v>19.23</v>
      </c>
      <c r="VM10" s="78">
        <f t="shared" si="255"/>
        <v>19.23</v>
      </c>
      <c r="VN10" s="50"/>
      <c r="VO10" s="50"/>
      <c r="VP10" s="50"/>
      <c r="VQ10" s="50"/>
      <c r="VR10" s="50"/>
      <c r="VS10" s="50"/>
      <c r="VT10" s="83">
        <f t="shared" si="256"/>
        <v>0</v>
      </c>
      <c r="VU10" s="78">
        <f t="shared" si="257"/>
        <v>19.23</v>
      </c>
      <c r="VV10" s="50"/>
      <c r="VW10" s="50"/>
      <c r="VX10" s="50"/>
      <c r="VY10" s="50"/>
      <c r="VZ10" s="50"/>
      <c r="WA10" s="50"/>
      <c r="WB10" s="83">
        <f t="shared" si="258"/>
        <v>0</v>
      </c>
      <c r="WC10" s="78">
        <f t="shared" si="259"/>
        <v>19.23</v>
      </c>
      <c r="WD10" s="50"/>
      <c r="WE10" s="50"/>
      <c r="WF10" s="50"/>
      <c r="WG10" s="50"/>
      <c r="WH10" s="50"/>
      <c r="WI10" s="50"/>
      <c r="WJ10" s="83">
        <f t="shared" si="260"/>
        <v>0</v>
      </c>
      <c r="WK10" s="78">
        <f t="shared" si="261"/>
        <v>19.23</v>
      </c>
      <c r="WL10" s="50"/>
      <c r="WM10" s="50"/>
      <c r="WN10" s="50"/>
      <c r="WO10" s="50"/>
      <c r="WP10" s="50"/>
      <c r="WQ10" s="50"/>
      <c r="WR10" s="83">
        <f t="shared" si="262"/>
        <v>0</v>
      </c>
      <c r="WS10" s="78">
        <f t="shared" si="263"/>
        <v>19.23</v>
      </c>
      <c r="WT10" s="50"/>
      <c r="WU10" s="50"/>
      <c r="WV10" s="50"/>
      <c r="WW10" s="50"/>
      <c r="WX10" s="50"/>
      <c r="WY10" s="50"/>
      <c r="WZ10" s="83">
        <f t="shared" si="264"/>
        <v>0</v>
      </c>
      <c r="XA10" s="78">
        <f t="shared" si="265"/>
        <v>19.23</v>
      </c>
      <c r="XB10" s="50"/>
      <c r="XC10" s="50"/>
      <c r="XD10" s="50"/>
      <c r="XE10" s="50"/>
      <c r="XF10" s="50"/>
      <c r="XG10" s="50"/>
      <c r="XH10" s="83">
        <f t="shared" si="266"/>
        <v>0</v>
      </c>
      <c r="XI10" s="78">
        <f t="shared" si="267"/>
        <v>19.23</v>
      </c>
      <c r="XJ10" s="50"/>
      <c r="XK10" s="50"/>
      <c r="XL10" s="50"/>
      <c r="XM10" s="50"/>
      <c r="XN10" s="50"/>
      <c r="XO10" s="50"/>
      <c r="XP10" s="83">
        <f t="shared" si="268"/>
        <v>0</v>
      </c>
      <c r="XQ10" s="78">
        <f t="shared" si="269"/>
        <v>19.23</v>
      </c>
      <c r="XR10" s="50"/>
      <c r="XS10" s="50"/>
      <c r="XT10" s="50"/>
      <c r="XU10" s="50"/>
      <c r="XV10" s="50"/>
      <c r="XW10" s="50"/>
      <c r="XX10" s="83">
        <f t="shared" si="270"/>
        <v>0</v>
      </c>
      <c r="XY10" s="78">
        <f t="shared" si="271"/>
        <v>19.23</v>
      </c>
      <c r="XZ10" s="50"/>
      <c r="YA10" s="50"/>
      <c r="YB10" s="50"/>
      <c r="YC10" s="50"/>
      <c r="YD10" s="50"/>
      <c r="YE10" s="50"/>
      <c r="YF10" s="83">
        <f t="shared" si="272"/>
        <v>0</v>
      </c>
      <c r="YG10" s="78">
        <f t="shared" si="273"/>
        <v>19.23</v>
      </c>
      <c r="YH10" s="50"/>
      <c r="YI10" s="50"/>
      <c r="YJ10" s="50"/>
      <c r="YK10" s="50"/>
      <c r="YL10" s="50"/>
      <c r="YM10" s="50"/>
      <c r="YN10" s="83">
        <f t="shared" si="274"/>
        <v>0</v>
      </c>
      <c r="YO10" s="78">
        <f t="shared" si="275"/>
        <v>0</v>
      </c>
      <c r="YP10" s="50"/>
      <c r="YQ10" s="50"/>
      <c r="YR10" s="50"/>
      <c r="YS10" s="50"/>
      <c r="YT10" s="50"/>
      <c r="YU10" s="50"/>
      <c r="YV10" s="83">
        <f t="shared" si="276"/>
        <v>0</v>
      </c>
      <c r="YW10" s="78">
        <f t="shared" si="277"/>
        <v>0</v>
      </c>
      <c r="YX10" s="50"/>
      <c r="YY10" s="50"/>
      <c r="YZ10" s="50"/>
      <c r="ZA10" s="50"/>
      <c r="ZB10" s="50"/>
      <c r="ZC10" s="50"/>
      <c r="ZD10" s="83">
        <f t="shared" si="278"/>
        <v>0</v>
      </c>
      <c r="ZE10" s="78">
        <f t="shared" si="279"/>
        <v>0</v>
      </c>
      <c r="ZF10" s="50"/>
      <c r="ZG10" s="50"/>
      <c r="ZH10" s="50"/>
      <c r="ZI10" s="50"/>
      <c r="ZJ10" s="50"/>
      <c r="ZK10" s="50"/>
      <c r="ZL10" s="83">
        <f t="shared" si="280"/>
        <v>0</v>
      </c>
      <c r="ZM10" s="78">
        <f t="shared" si="281"/>
        <v>0</v>
      </c>
      <c r="ZN10" s="50"/>
      <c r="ZO10" s="50"/>
      <c r="ZP10" s="50"/>
      <c r="ZQ10" s="50"/>
      <c r="ZR10" s="50"/>
      <c r="ZS10" s="50"/>
      <c r="ZT10" s="83">
        <f t="shared" si="282"/>
        <v>0</v>
      </c>
      <c r="ZU10" s="78">
        <f t="shared" si="283"/>
        <v>0</v>
      </c>
      <c r="ZV10" s="50"/>
      <c r="ZW10" s="50"/>
      <c r="ZX10" s="50"/>
      <c r="ZY10" s="50"/>
      <c r="ZZ10" s="50"/>
      <c r="AAA10" s="50"/>
      <c r="AAB10" s="83">
        <f t="shared" si="284"/>
        <v>0</v>
      </c>
      <c r="AAC10" s="78">
        <f t="shared" si="285"/>
        <v>0</v>
      </c>
      <c r="AAD10" s="50"/>
      <c r="AAE10" s="50"/>
      <c r="AAF10" s="50"/>
      <c r="AAG10" s="50"/>
      <c r="AAH10" s="50"/>
      <c r="AAI10" s="50"/>
      <c r="AAJ10" s="83">
        <f t="shared" si="286"/>
        <v>0</v>
      </c>
      <c r="AAK10" s="78">
        <f t="shared" si="287"/>
        <v>0</v>
      </c>
      <c r="AAL10" s="50"/>
      <c r="AAM10" s="50"/>
      <c r="AAN10" s="50"/>
      <c r="AAO10" s="50"/>
      <c r="AAP10" s="50"/>
      <c r="AAQ10" s="50"/>
      <c r="AAR10" s="83">
        <f t="shared" si="288"/>
        <v>0</v>
      </c>
      <c r="AAS10" s="78">
        <f t="shared" si="289"/>
        <v>0</v>
      </c>
      <c r="AAT10" s="50"/>
      <c r="AAU10" s="50"/>
      <c r="AAV10" s="50"/>
      <c r="AAW10" s="50"/>
      <c r="AAX10" s="50">
        <v>3000.8</v>
      </c>
      <c r="AAY10" s="50"/>
      <c r="AAZ10" s="83">
        <f t="shared" si="290"/>
        <v>3000.8</v>
      </c>
      <c r="ABA10" s="78">
        <f t="shared" si="291"/>
        <v>3000.8</v>
      </c>
      <c r="ABB10" s="50"/>
      <c r="ABC10" s="50"/>
      <c r="ABD10" s="50"/>
      <c r="ABE10" s="50"/>
      <c r="ABF10" s="50"/>
      <c r="ABG10" s="50"/>
      <c r="ABH10" s="83">
        <f t="shared" si="292"/>
        <v>0</v>
      </c>
      <c r="ABI10" s="78">
        <f t="shared" si="293"/>
        <v>3000.8</v>
      </c>
      <c r="ABJ10" s="50"/>
      <c r="ABK10" s="50"/>
      <c r="ABL10" s="50"/>
      <c r="ABM10" s="50"/>
      <c r="ABN10" s="50"/>
      <c r="ABO10" s="50"/>
      <c r="ABP10" s="83">
        <f t="shared" si="294"/>
        <v>0</v>
      </c>
      <c r="ABQ10" s="78">
        <f t="shared" si="295"/>
        <v>3000.8</v>
      </c>
      <c r="ABR10" s="50"/>
      <c r="ABS10" s="50"/>
      <c r="ABT10" s="50"/>
      <c r="ABU10" s="50"/>
      <c r="ABV10" s="50"/>
      <c r="ABW10" s="50"/>
      <c r="ABX10" s="83">
        <f t="shared" si="296"/>
        <v>0</v>
      </c>
      <c r="ABY10" s="78">
        <f t="shared" si="297"/>
        <v>3000.8</v>
      </c>
      <c r="ABZ10" s="50"/>
      <c r="ACA10" s="50"/>
      <c r="ACB10" s="50"/>
      <c r="ACC10" s="50"/>
      <c r="ACD10" s="50"/>
      <c r="ACE10" s="50"/>
      <c r="ACF10" s="83">
        <f t="shared" si="298"/>
        <v>0</v>
      </c>
      <c r="ACG10" s="78">
        <f t="shared" si="299"/>
        <v>3000.8</v>
      </c>
      <c r="ACH10" s="50"/>
      <c r="ACI10" s="50"/>
      <c r="ACJ10" s="50"/>
      <c r="ACK10" s="50"/>
      <c r="ACL10" s="50"/>
      <c r="ACM10" s="50"/>
      <c r="ACN10" s="83">
        <f t="shared" si="300"/>
        <v>0</v>
      </c>
      <c r="ACO10" s="78">
        <f t="shared" si="301"/>
        <v>3000.8</v>
      </c>
      <c r="ACP10" s="50"/>
      <c r="ACQ10" s="50"/>
      <c r="ACR10" s="50"/>
      <c r="ACS10" s="50"/>
      <c r="ACT10" s="50"/>
      <c r="ACU10" s="50"/>
      <c r="ACV10" s="83">
        <f t="shared" si="302"/>
        <v>0</v>
      </c>
      <c r="ACW10" s="78">
        <f t="shared" si="303"/>
        <v>3000.8</v>
      </c>
      <c r="ACX10" s="50"/>
      <c r="ACY10" s="50"/>
      <c r="ACZ10" s="50"/>
      <c r="ADA10" s="50"/>
      <c r="ADB10" s="50"/>
      <c r="ADC10" s="50"/>
      <c r="ADD10" s="83">
        <f t="shared" si="304"/>
        <v>0</v>
      </c>
      <c r="ADE10" s="78">
        <f t="shared" si="305"/>
        <v>3000.8</v>
      </c>
      <c r="ADF10" s="50"/>
      <c r="ADG10" s="50"/>
      <c r="ADH10" s="50"/>
      <c r="ADI10" s="50"/>
      <c r="ADJ10" s="50"/>
      <c r="ADK10" s="50"/>
      <c r="ADL10" s="83">
        <f t="shared" si="306"/>
        <v>0</v>
      </c>
      <c r="ADM10" s="78">
        <f t="shared" si="307"/>
        <v>3000.8</v>
      </c>
      <c r="ADN10" s="50"/>
      <c r="ADO10" s="50"/>
      <c r="ADP10" s="50"/>
      <c r="ADQ10" s="50"/>
      <c r="ADR10" s="50"/>
      <c r="ADS10" s="50"/>
      <c r="ADT10" s="83">
        <f t="shared" si="308"/>
        <v>0</v>
      </c>
      <c r="ADU10" s="78">
        <f t="shared" si="309"/>
        <v>3000.8</v>
      </c>
      <c r="ADV10" s="50"/>
      <c r="ADW10" s="50"/>
      <c r="ADX10" s="50"/>
      <c r="ADY10" s="50"/>
      <c r="ADZ10" s="50"/>
      <c r="AEA10" s="50"/>
      <c r="AEB10" s="83">
        <f t="shared" si="310"/>
        <v>0</v>
      </c>
      <c r="AEC10" s="78">
        <f t="shared" si="311"/>
        <v>3000.8</v>
      </c>
      <c r="AED10" s="50"/>
      <c r="AEE10" s="50"/>
      <c r="AEF10" s="50"/>
      <c r="AEG10" s="50"/>
      <c r="AEH10" s="50"/>
      <c r="AEI10" s="50"/>
      <c r="AEJ10" s="83">
        <f t="shared" si="312"/>
        <v>0</v>
      </c>
      <c r="AEK10" s="78">
        <f t="shared" si="313"/>
        <v>3000.8</v>
      </c>
      <c r="AEL10" s="50"/>
      <c r="AEM10" s="50"/>
      <c r="AEN10" s="50"/>
      <c r="AEO10" s="50"/>
      <c r="AEP10" s="50"/>
      <c r="AEQ10" s="50"/>
      <c r="AER10" s="83">
        <f t="shared" si="314"/>
        <v>0</v>
      </c>
      <c r="AES10" s="78">
        <f t="shared" si="315"/>
        <v>3000.8</v>
      </c>
      <c r="AEU10" s="50"/>
      <c r="AEV10" s="50"/>
      <c r="AEW10" s="50"/>
      <c r="AEX10" s="50"/>
      <c r="AEY10" s="50"/>
      <c r="AEZ10" s="50"/>
      <c r="AFA10" s="83">
        <f t="shared" si="316"/>
        <v>0</v>
      </c>
      <c r="AFB10" s="78">
        <f t="shared" si="317"/>
        <v>0</v>
      </c>
      <c r="AFC10" s="50"/>
      <c r="AFD10" s="50"/>
      <c r="AFE10" s="50"/>
      <c r="AFF10" s="50"/>
      <c r="AFG10" s="50"/>
      <c r="AFH10" s="50"/>
      <c r="AFI10" s="83">
        <f t="shared" si="318"/>
        <v>0</v>
      </c>
      <c r="AFJ10" s="78">
        <f t="shared" si="319"/>
        <v>0</v>
      </c>
      <c r="AFK10" s="50"/>
      <c r="AFL10" s="50"/>
      <c r="AFM10" s="50"/>
      <c r="AFN10" s="50"/>
      <c r="AFO10" s="50"/>
      <c r="AFP10" s="50"/>
      <c r="AFQ10" s="83">
        <f t="shared" si="320"/>
        <v>0</v>
      </c>
      <c r="AFR10" s="78">
        <f t="shared" si="321"/>
        <v>0</v>
      </c>
      <c r="AFS10" s="50"/>
      <c r="AFT10" s="50"/>
      <c r="AFU10" s="50"/>
      <c r="AFV10" s="50"/>
      <c r="AFW10" s="50"/>
      <c r="AFX10" s="50"/>
      <c r="AFY10" s="83">
        <f t="shared" si="322"/>
        <v>0</v>
      </c>
      <c r="AFZ10" s="78">
        <f t="shared" si="323"/>
        <v>0</v>
      </c>
      <c r="AGA10" s="50"/>
      <c r="AGB10" s="50"/>
      <c r="AGC10" s="50"/>
      <c r="AGD10" s="50"/>
      <c r="AGE10" s="50"/>
      <c r="AGF10" s="50"/>
      <c r="AGG10" s="83">
        <f t="shared" si="324"/>
        <v>0</v>
      </c>
      <c r="AGH10" s="78">
        <f t="shared" si="325"/>
        <v>0</v>
      </c>
      <c r="AGI10" s="50"/>
      <c r="AGJ10" s="50"/>
      <c r="AGK10" s="50"/>
      <c r="AGL10" s="50"/>
      <c r="AGM10" s="50"/>
      <c r="AGN10" s="50"/>
      <c r="AGO10" s="83">
        <f t="shared" si="326"/>
        <v>0</v>
      </c>
      <c r="AGP10" s="78">
        <f t="shared" si="327"/>
        <v>0</v>
      </c>
      <c r="AGQ10" s="50"/>
      <c r="AGR10" s="50"/>
      <c r="AGS10" s="50"/>
      <c r="AGT10" s="50"/>
      <c r="AGU10" s="50"/>
      <c r="AGV10" s="50"/>
      <c r="AGW10" s="50"/>
      <c r="AGX10" s="83">
        <f t="shared" si="328"/>
        <v>0</v>
      </c>
      <c r="AGY10" s="78">
        <f t="shared" si="329"/>
        <v>0</v>
      </c>
      <c r="AGZ10" s="50"/>
      <c r="AHA10" s="50"/>
      <c r="AHB10" s="50"/>
      <c r="AHC10" s="50"/>
      <c r="AHD10" s="50"/>
      <c r="AHE10" s="50"/>
      <c r="AHF10" s="83">
        <f t="shared" si="1"/>
        <v>0</v>
      </c>
      <c r="AHG10" s="78">
        <f t="shared" si="2"/>
        <v>0</v>
      </c>
      <c r="AHH10" s="50"/>
      <c r="AHI10" s="50"/>
      <c r="AHJ10" s="50"/>
      <c r="AHK10" s="50"/>
      <c r="AHL10" s="50"/>
      <c r="AHM10" s="50"/>
      <c r="AHN10" s="83">
        <f t="shared" si="3"/>
        <v>0</v>
      </c>
      <c r="AHO10" s="78">
        <f t="shared" si="4"/>
        <v>0</v>
      </c>
      <c r="AHP10" s="50"/>
      <c r="AHQ10" s="50"/>
      <c r="AHR10" s="50"/>
      <c r="AHS10" s="50"/>
      <c r="AHT10" s="50"/>
      <c r="AHU10" s="50"/>
      <c r="AHV10" s="83">
        <f t="shared" si="5"/>
        <v>0</v>
      </c>
      <c r="AHW10" s="78">
        <f t="shared" si="6"/>
        <v>0</v>
      </c>
      <c r="AHX10" s="50"/>
      <c r="AHY10" s="50"/>
      <c r="AHZ10" s="50"/>
      <c r="AIA10" s="50"/>
      <c r="AIB10" s="50"/>
      <c r="AIC10" s="50"/>
      <c r="AID10" s="83">
        <f t="shared" si="7"/>
        <v>0</v>
      </c>
      <c r="AIE10" s="78">
        <f t="shared" si="8"/>
        <v>0</v>
      </c>
      <c r="AIF10" s="50"/>
      <c r="AIG10" s="50"/>
      <c r="AIH10" s="50"/>
      <c r="AII10" s="50"/>
      <c r="AIJ10" s="50"/>
      <c r="AIK10" s="50"/>
      <c r="AIL10" s="83">
        <f t="shared" si="9"/>
        <v>0</v>
      </c>
      <c r="AIM10" s="78">
        <f t="shared" si="10"/>
        <v>0</v>
      </c>
      <c r="AIN10" s="50"/>
      <c r="AIO10" s="50"/>
      <c r="AIP10" s="50"/>
      <c r="AIQ10" s="50"/>
      <c r="AIR10" s="50"/>
      <c r="AIS10" s="50"/>
      <c r="AIT10" s="83">
        <f t="shared" si="11"/>
        <v>0</v>
      </c>
      <c r="AIU10" s="78">
        <f t="shared" si="12"/>
        <v>0</v>
      </c>
      <c r="AIV10" s="50"/>
      <c r="AIW10" s="50"/>
      <c r="AIX10" s="50"/>
      <c r="AIY10" s="50"/>
      <c r="AIZ10" s="50"/>
      <c r="AJA10" s="50"/>
      <c r="AJB10" s="83">
        <f t="shared" si="13"/>
        <v>0</v>
      </c>
      <c r="AJC10" s="78">
        <f t="shared" si="14"/>
        <v>0</v>
      </c>
      <c r="AJD10" s="50"/>
      <c r="AJE10" s="50"/>
      <c r="AJF10" s="50"/>
      <c r="AJG10" s="50"/>
      <c r="AJH10" s="50"/>
      <c r="AJI10" s="50"/>
      <c r="AJJ10" s="83">
        <f t="shared" si="15"/>
        <v>0</v>
      </c>
      <c r="AJK10" s="78">
        <f t="shared" si="16"/>
        <v>0</v>
      </c>
      <c r="AJL10" s="50"/>
      <c r="AJM10" s="50"/>
      <c r="AJN10" s="50"/>
      <c r="AJO10" s="50"/>
      <c r="AJP10" s="50"/>
      <c r="AJQ10" s="50"/>
      <c r="AJR10" s="83">
        <f t="shared" si="17"/>
        <v>0</v>
      </c>
      <c r="AJS10" s="78">
        <f t="shared" si="18"/>
        <v>0</v>
      </c>
      <c r="AJT10" s="50"/>
      <c r="AJU10" s="50"/>
      <c r="AJV10" s="50"/>
      <c r="AJW10" s="50"/>
      <c r="AJX10" s="50"/>
      <c r="AJY10" s="50"/>
      <c r="AJZ10" s="83">
        <f t="shared" si="19"/>
        <v>0</v>
      </c>
      <c r="AKA10" s="78">
        <f t="shared" si="20"/>
        <v>0</v>
      </c>
      <c r="AKB10" s="50"/>
      <c r="AKC10" s="50"/>
      <c r="AKD10" s="50"/>
      <c r="AKE10" s="50"/>
      <c r="AKF10" s="50"/>
      <c r="AKG10" s="50"/>
      <c r="AKH10" s="83">
        <f t="shared" si="330"/>
        <v>0</v>
      </c>
      <c r="AKI10" s="78">
        <f t="shared" si="21"/>
        <v>0</v>
      </c>
      <c r="AKJ10" s="50"/>
      <c r="AKK10" s="50"/>
      <c r="AKL10" s="50"/>
      <c r="AKM10" s="50"/>
      <c r="AKN10" s="50"/>
      <c r="AKO10" s="50"/>
      <c r="AKP10" s="83">
        <f t="shared" si="331"/>
        <v>0</v>
      </c>
      <c r="AKQ10" s="78">
        <f t="shared" si="22"/>
        <v>0</v>
      </c>
      <c r="AKR10" s="50"/>
      <c r="AKS10" s="50"/>
      <c r="AKT10" s="50"/>
      <c r="AKU10" s="50"/>
      <c r="AKV10" s="50"/>
      <c r="AKW10" s="50"/>
      <c r="AKX10" s="83">
        <f t="shared" si="332"/>
        <v>0</v>
      </c>
      <c r="AKY10" s="78">
        <f t="shared" si="23"/>
        <v>0</v>
      </c>
      <c r="AKZ10" s="50"/>
      <c r="ALA10" s="50"/>
      <c r="ALB10" s="50"/>
      <c r="ALC10" s="50"/>
      <c r="ALD10" s="50"/>
      <c r="ALE10" s="50"/>
      <c r="ALF10" s="83">
        <f t="shared" si="333"/>
        <v>0</v>
      </c>
      <c r="ALG10" s="78">
        <f t="shared" si="334"/>
        <v>0</v>
      </c>
      <c r="ALH10" s="50"/>
      <c r="ALI10" s="50"/>
      <c r="ALJ10" s="50"/>
      <c r="ALK10" s="50"/>
      <c r="ALL10" s="50"/>
      <c r="ALM10" s="50"/>
      <c r="ALN10" s="83">
        <f t="shared" si="24"/>
        <v>0</v>
      </c>
      <c r="ALO10" s="78">
        <f t="shared" si="335"/>
        <v>0</v>
      </c>
      <c r="ALP10" s="50"/>
      <c r="ALQ10" s="50"/>
      <c r="ALR10" s="50"/>
      <c r="ALS10" s="50"/>
      <c r="ALT10" s="50"/>
      <c r="ALU10" s="50"/>
      <c r="ALV10" s="83">
        <f t="shared" si="25"/>
        <v>0</v>
      </c>
      <c r="ALW10" s="78">
        <f t="shared" si="336"/>
        <v>0</v>
      </c>
      <c r="ALX10" s="50"/>
      <c r="ALY10" s="50"/>
      <c r="ALZ10" s="50"/>
      <c r="AMA10" s="50"/>
      <c r="AMB10" s="50"/>
      <c r="AMC10" s="50"/>
      <c r="AMD10" s="83">
        <f t="shared" si="26"/>
        <v>0</v>
      </c>
      <c r="AME10" s="78">
        <f t="shared" si="337"/>
        <v>0</v>
      </c>
      <c r="AMF10" s="50"/>
      <c r="AMG10" s="50"/>
      <c r="AMH10" s="50"/>
      <c r="AMI10" s="50"/>
      <c r="AMJ10" s="50"/>
      <c r="AMK10" s="50"/>
      <c r="AML10" s="83">
        <f t="shared" si="27"/>
        <v>0</v>
      </c>
      <c r="AMM10" s="78">
        <f t="shared" si="338"/>
        <v>0</v>
      </c>
      <c r="AMN10" s="50"/>
      <c r="AMO10" s="50"/>
      <c r="AMP10" s="50"/>
      <c r="AMQ10" s="50"/>
      <c r="AMR10" s="50"/>
      <c r="AMS10" s="50"/>
      <c r="AMT10" s="83">
        <f t="shared" si="28"/>
        <v>0</v>
      </c>
      <c r="AMU10" s="78">
        <f t="shared" si="339"/>
        <v>0</v>
      </c>
      <c r="AMV10" s="50"/>
      <c r="AMW10" s="50"/>
      <c r="AMX10" s="50"/>
      <c r="AMY10" s="50"/>
      <c r="AMZ10" s="50"/>
      <c r="ANA10" s="50"/>
      <c r="ANB10" s="83">
        <f t="shared" si="29"/>
        <v>0</v>
      </c>
      <c r="ANC10" s="78">
        <f t="shared" si="340"/>
        <v>0</v>
      </c>
      <c r="AND10" s="50"/>
      <c r="ANE10" s="50"/>
      <c r="ANF10" s="50"/>
      <c r="ANG10" s="50"/>
      <c r="ANH10" s="50"/>
      <c r="ANI10" s="50"/>
      <c r="ANJ10" s="83">
        <f t="shared" si="30"/>
        <v>0</v>
      </c>
      <c r="ANK10" s="78">
        <f t="shared" si="341"/>
        <v>0</v>
      </c>
      <c r="ANL10" s="50"/>
      <c r="ANM10" s="50"/>
      <c r="ANN10" s="50"/>
      <c r="ANO10" s="50"/>
      <c r="ANP10" s="50"/>
      <c r="ANQ10" s="50"/>
      <c r="ANR10" s="83">
        <f t="shared" si="31"/>
        <v>0</v>
      </c>
      <c r="ANS10" s="78">
        <f t="shared" si="342"/>
        <v>0</v>
      </c>
      <c r="ANT10" s="50"/>
      <c r="ANU10" s="50"/>
      <c r="ANV10" s="50"/>
      <c r="ANW10" s="50"/>
      <c r="ANX10" s="50"/>
      <c r="ANY10" s="50"/>
      <c r="ANZ10" s="83">
        <f t="shared" si="32"/>
        <v>0</v>
      </c>
      <c r="AOA10" s="78">
        <f t="shared" si="343"/>
        <v>0</v>
      </c>
      <c r="AOB10" s="50"/>
      <c r="AOC10" s="50"/>
      <c r="AOD10" s="50"/>
      <c r="AOE10" s="50"/>
      <c r="AOF10" s="50"/>
      <c r="AOG10" s="50"/>
      <c r="AOH10" s="83">
        <f t="shared" si="33"/>
        <v>0</v>
      </c>
      <c r="AOI10" s="78">
        <f t="shared" si="344"/>
        <v>0</v>
      </c>
      <c r="AOJ10" s="50"/>
      <c r="AOK10" s="50"/>
      <c r="AOL10" s="50"/>
      <c r="AOM10" s="50"/>
      <c r="AON10" s="50"/>
      <c r="AOO10" s="50"/>
      <c r="AOP10" s="83">
        <f t="shared" si="34"/>
        <v>0</v>
      </c>
      <c r="AOQ10" s="78">
        <f t="shared" si="345"/>
        <v>0</v>
      </c>
      <c r="AOR10" s="50"/>
      <c r="AOS10" s="50"/>
      <c r="AOT10" s="50"/>
      <c r="AOU10" s="50"/>
      <c r="AOV10" s="50"/>
      <c r="AOW10" s="50"/>
      <c r="AOX10" s="83">
        <f t="shared" si="35"/>
        <v>0</v>
      </c>
      <c r="AOY10" s="78">
        <f t="shared" si="346"/>
        <v>0</v>
      </c>
      <c r="AOZ10" s="50"/>
      <c r="APA10" s="50"/>
      <c r="APB10" s="50"/>
      <c r="APC10" s="50"/>
      <c r="APD10" s="50"/>
      <c r="APE10" s="50"/>
      <c r="APF10" s="83">
        <f t="shared" si="36"/>
        <v>0</v>
      </c>
      <c r="APG10" s="78">
        <f t="shared" si="347"/>
        <v>0</v>
      </c>
      <c r="APH10" s="50"/>
      <c r="API10" s="50"/>
      <c r="APJ10" s="50"/>
      <c r="APK10" s="50"/>
      <c r="APL10" s="50"/>
      <c r="APM10" s="50"/>
      <c r="APN10" s="83">
        <f t="shared" si="37"/>
        <v>0</v>
      </c>
      <c r="APO10" s="78">
        <f t="shared" si="348"/>
        <v>0</v>
      </c>
      <c r="APP10" s="50"/>
      <c r="APQ10" s="50"/>
      <c r="APR10" s="50"/>
      <c r="APS10" s="50"/>
      <c r="APT10" s="50"/>
      <c r="APU10" s="50"/>
      <c r="APV10" s="83">
        <f t="shared" si="38"/>
        <v>0</v>
      </c>
      <c r="APW10" s="78">
        <f t="shared" si="349"/>
        <v>0</v>
      </c>
      <c r="APX10" s="50"/>
      <c r="APY10" s="50"/>
      <c r="APZ10" s="50"/>
      <c r="AQA10" s="50"/>
      <c r="AQB10" s="50"/>
      <c r="AQC10" s="50"/>
      <c r="AQD10" s="83">
        <f t="shared" si="39"/>
        <v>0</v>
      </c>
      <c r="AQE10" s="78">
        <f t="shared" si="350"/>
        <v>0</v>
      </c>
      <c r="AQF10" s="50"/>
      <c r="AQG10" s="50"/>
      <c r="AQH10" s="50"/>
      <c r="AQI10" s="50"/>
      <c r="AQJ10" s="50"/>
      <c r="AQK10" s="50"/>
      <c r="AQL10" s="83">
        <f t="shared" si="40"/>
        <v>0</v>
      </c>
      <c r="AQM10" s="78">
        <f t="shared" si="351"/>
        <v>0</v>
      </c>
      <c r="AQN10" s="50"/>
      <c r="AQO10" s="50"/>
      <c r="AQP10" s="50"/>
      <c r="AQQ10" s="50"/>
      <c r="AQR10" s="50"/>
      <c r="AQS10" s="50"/>
      <c r="AQT10" s="83">
        <f t="shared" si="41"/>
        <v>0</v>
      </c>
      <c r="AQU10" s="78">
        <f t="shared" si="352"/>
        <v>0</v>
      </c>
      <c r="AQV10" s="50"/>
      <c r="AQW10" s="50"/>
      <c r="AQX10" s="50"/>
      <c r="AQY10" s="50"/>
      <c r="AQZ10" s="50"/>
      <c r="ARA10" s="50"/>
      <c r="ARB10" s="83">
        <f t="shared" si="42"/>
        <v>0</v>
      </c>
      <c r="ARC10" s="78">
        <f t="shared" si="353"/>
        <v>0</v>
      </c>
      <c r="ARD10" s="50"/>
      <c r="ARE10" s="50"/>
      <c r="ARF10" s="50"/>
      <c r="ARG10" s="50"/>
      <c r="ARH10" s="50"/>
      <c r="ARI10" s="50"/>
      <c r="ARJ10" s="83">
        <f t="shared" si="43"/>
        <v>0</v>
      </c>
      <c r="ARK10" s="78">
        <f t="shared" si="354"/>
        <v>0</v>
      </c>
      <c r="ARL10" s="50"/>
      <c r="ARM10" s="50"/>
      <c r="ARN10" s="50"/>
      <c r="ARO10" s="50"/>
      <c r="ARP10" s="50"/>
      <c r="ARQ10" s="50"/>
      <c r="ARR10" s="83">
        <f t="shared" si="44"/>
        <v>0</v>
      </c>
      <c r="ARS10" s="78">
        <f t="shared" si="355"/>
        <v>0</v>
      </c>
      <c r="ART10" s="50"/>
      <c r="ARU10" s="50"/>
      <c r="ARV10" s="50"/>
      <c r="ARW10" s="50"/>
      <c r="ARX10" s="50"/>
      <c r="ARY10" s="50"/>
      <c r="ARZ10" s="83">
        <f t="shared" si="45"/>
        <v>0</v>
      </c>
      <c r="ASA10" s="78">
        <f t="shared" si="356"/>
        <v>0</v>
      </c>
      <c r="ASB10" s="50"/>
      <c r="ASC10" s="50"/>
      <c r="ASD10" s="50"/>
      <c r="ASE10" s="50"/>
      <c r="ASF10" s="50"/>
      <c r="ASG10" s="50"/>
      <c r="ASH10" s="83">
        <f t="shared" si="46"/>
        <v>0</v>
      </c>
      <c r="ASI10" s="78">
        <f t="shared" si="357"/>
        <v>0</v>
      </c>
      <c r="ASJ10" s="50"/>
      <c r="ASK10" s="50"/>
      <c r="ASL10" s="50"/>
      <c r="ASM10" s="50"/>
      <c r="ASN10" s="50"/>
      <c r="ASO10" s="50"/>
      <c r="ASP10" s="83">
        <f t="shared" si="47"/>
        <v>0</v>
      </c>
      <c r="ASQ10" s="78">
        <f t="shared" si="358"/>
        <v>0</v>
      </c>
      <c r="ASR10" s="50"/>
      <c r="ASS10" s="50"/>
      <c r="AST10" s="50"/>
      <c r="ASU10" s="50"/>
      <c r="ASV10" s="50"/>
      <c r="ASW10" s="50"/>
      <c r="ASX10" s="83">
        <f t="shared" si="48"/>
        <v>0</v>
      </c>
      <c r="ASY10" s="78">
        <f t="shared" si="359"/>
        <v>0</v>
      </c>
      <c r="ASZ10" s="50"/>
      <c r="ATA10" s="50"/>
      <c r="ATB10" s="50"/>
      <c r="ATC10" s="50"/>
      <c r="ATD10" s="50"/>
      <c r="ATE10" s="50"/>
      <c r="ATF10" s="83">
        <f t="shared" si="49"/>
        <v>0</v>
      </c>
      <c r="ATG10" s="78">
        <f t="shared" si="360"/>
        <v>0</v>
      </c>
      <c r="ATH10" s="50"/>
      <c r="ATI10" s="50"/>
      <c r="ATJ10" s="50"/>
      <c r="ATK10" s="50"/>
      <c r="ATL10" s="50"/>
      <c r="ATM10" s="50"/>
      <c r="ATN10" s="83">
        <f t="shared" si="50"/>
        <v>0</v>
      </c>
      <c r="ATO10" s="78">
        <f t="shared" si="361"/>
        <v>0</v>
      </c>
      <c r="ATP10" s="50"/>
      <c r="ATQ10" s="50"/>
      <c r="ATR10" s="50"/>
      <c r="ATS10" s="50"/>
      <c r="ATT10" s="50"/>
      <c r="ATU10" s="50"/>
      <c r="ATV10" s="83">
        <f t="shared" si="51"/>
        <v>0</v>
      </c>
      <c r="ATW10" s="78">
        <f t="shared" si="362"/>
        <v>0</v>
      </c>
      <c r="ATX10" s="50"/>
      <c r="ATY10" s="50"/>
      <c r="ATZ10" s="50"/>
      <c r="AUA10" s="50"/>
      <c r="AUB10" s="50"/>
      <c r="AUC10" s="50"/>
      <c r="AUD10" s="83">
        <f t="shared" si="52"/>
        <v>0</v>
      </c>
      <c r="AUE10" s="78">
        <f t="shared" si="363"/>
        <v>0</v>
      </c>
      <c r="AUF10" s="50"/>
      <c r="AUG10" s="50"/>
      <c r="AUH10" s="50"/>
      <c r="AUI10" s="50"/>
      <c r="AUJ10" s="50"/>
      <c r="AUK10" s="50"/>
      <c r="AUL10" s="83">
        <f t="shared" si="53"/>
        <v>0</v>
      </c>
      <c r="AUM10" s="78">
        <f t="shared" si="364"/>
        <v>0</v>
      </c>
      <c r="AUN10" s="50"/>
      <c r="AUO10" s="50"/>
      <c r="AUP10" s="50"/>
      <c r="AUQ10" s="50"/>
      <c r="AUR10" s="50"/>
      <c r="AUS10" s="50"/>
      <c r="AUT10" s="83">
        <f t="shared" si="54"/>
        <v>0</v>
      </c>
      <c r="AUU10" s="78">
        <f t="shared" si="365"/>
        <v>0</v>
      </c>
      <c r="AUV10" s="50"/>
      <c r="AUW10" s="50"/>
      <c r="AUX10" s="50"/>
      <c r="AUY10" s="50"/>
      <c r="AUZ10" s="50"/>
      <c r="AVA10" s="50"/>
      <c r="AVB10" s="83">
        <f t="shared" si="55"/>
        <v>0</v>
      </c>
      <c r="AVC10" s="78">
        <f t="shared" si="366"/>
        <v>0</v>
      </c>
      <c r="AVD10" s="50"/>
      <c r="AVE10" s="50"/>
      <c r="AVF10" s="50"/>
      <c r="AVG10" s="50"/>
      <c r="AVH10" s="50"/>
      <c r="AVI10" s="50"/>
      <c r="AVJ10" s="83">
        <f t="shared" si="56"/>
        <v>0</v>
      </c>
      <c r="AVK10" s="78">
        <f t="shared" si="367"/>
        <v>0</v>
      </c>
      <c r="AVL10" s="50"/>
      <c r="AVM10" s="50"/>
      <c r="AVN10" s="50"/>
      <c r="AVO10" s="50"/>
      <c r="AVP10" s="50"/>
      <c r="AVQ10" s="50"/>
      <c r="AVR10" s="83">
        <f t="shared" si="57"/>
        <v>0</v>
      </c>
      <c r="AVS10" s="78">
        <f t="shared" si="368"/>
        <v>0</v>
      </c>
      <c r="AVT10" s="50"/>
      <c r="AVU10" s="50"/>
      <c r="AVV10" s="50"/>
      <c r="AVW10" s="50"/>
      <c r="AVX10" s="50"/>
      <c r="AVY10" s="50"/>
      <c r="AVZ10" s="83">
        <f t="shared" si="58"/>
        <v>0</v>
      </c>
      <c r="AWA10" s="78">
        <f t="shared" si="369"/>
        <v>0</v>
      </c>
      <c r="AWB10" s="50"/>
      <c r="AWC10" s="50"/>
      <c r="AWD10" s="50"/>
      <c r="AWE10" s="50"/>
      <c r="AWF10" s="50"/>
      <c r="AWG10" s="50"/>
      <c r="AWH10" s="83">
        <f t="shared" si="59"/>
        <v>0</v>
      </c>
      <c r="AWI10" s="78">
        <f t="shared" si="370"/>
        <v>0</v>
      </c>
      <c r="AWJ10" s="50"/>
      <c r="AWK10" s="50"/>
      <c r="AWL10" s="50"/>
      <c r="AWM10" s="50"/>
      <c r="AWN10" s="50"/>
      <c r="AWO10" s="50"/>
      <c r="AWP10" s="83">
        <f t="shared" si="60"/>
        <v>0</v>
      </c>
      <c r="AWQ10" s="78">
        <f t="shared" si="371"/>
        <v>0</v>
      </c>
      <c r="AWR10" s="50"/>
      <c r="AWS10" s="50"/>
      <c r="AWT10" s="50"/>
      <c r="AWU10" s="50"/>
      <c r="AWV10" s="50"/>
      <c r="AWW10" s="50"/>
      <c r="AWX10" s="83">
        <f t="shared" si="61"/>
        <v>0</v>
      </c>
      <c r="AWY10" s="78">
        <f t="shared" si="372"/>
        <v>0</v>
      </c>
      <c r="AWZ10" s="50"/>
      <c r="AXA10" s="50"/>
      <c r="AXB10" s="50"/>
      <c r="AXC10" s="50"/>
      <c r="AXD10" s="50"/>
      <c r="AXE10" s="50"/>
      <c r="AXF10" s="83">
        <f t="shared" si="62"/>
        <v>0</v>
      </c>
      <c r="AXG10" s="78">
        <f t="shared" si="373"/>
        <v>0</v>
      </c>
      <c r="AXH10" s="50"/>
      <c r="AXI10" s="50"/>
      <c r="AXJ10" s="50"/>
      <c r="AXK10" s="50"/>
      <c r="AXL10" s="50"/>
      <c r="AXM10" s="50"/>
      <c r="AXN10" s="83">
        <f t="shared" si="63"/>
        <v>0</v>
      </c>
      <c r="AXO10" s="78">
        <f t="shared" si="374"/>
        <v>0</v>
      </c>
      <c r="AXP10" s="50"/>
      <c r="AXQ10" s="50"/>
      <c r="AXR10" s="50"/>
      <c r="AXS10" s="50"/>
      <c r="AXT10" s="50"/>
      <c r="AXU10" s="50"/>
      <c r="AXV10" s="83">
        <f t="shared" si="64"/>
        <v>0</v>
      </c>
      <c r="AXW10" s="78">
        <f t="shared" si="375"/>
        <v>0</v>
      </c>
      <c r="AXX10" s="50"/>
      <c r="AXY10" s="50"/>
      <c r="AXZ10" s="50"/>
      <c r="AYA10" s="50"/>
      <c r="AYB10" s="50"/>
      <c r="AYC10" s="50"/>
      <c r="AYD10" s="83">
        <f t="shared" si="65"/>
        <v>0</v>
      </c>
      <c r="AYE10" s="78">
        <f t="shared" si="376"/>
        <v>0</v>
      </c>
      <c r="AYF10" s="50"/>
      <c r="AYG10" s="50"/>
      <c r="AYH10" s="50"/>
      <c r="AYI10" s="50"/>
      <c r="AYJ10" s="50"/>
      <c r="AYK10" s="50"/>
      <c r="AYL10" s="83">
        <f t="shared" si="66"/>
        <v>0</v>
      </c>
      <c r="AYM10" s="78">
        <f t="shared" si="377"/>
        <v>0</v>
      </c>
      <c r="AYN10" s="50"/>
      <c r="AYO10" s="50"/>
      <c r="AYP10" s="50"/>
      <c r="AYQ10" s="50"/>
      <c r="AYR10" s="50"/>
      <c r="AYS10" s="50"/>
      <c r="AYT10" s="83">
        <f t="shared" si="67"/>
        <v>0</v>
      </c>
      <c r="AYU10" s="78">
        <f t="shared" si="378"/>
        <v>0</v>
      </c>
      <c r="AYV10" s="50"/>
      <c r="AYW10" s="50"/>
      <c r="AYX10" s="50"/>
      <c r="AYY10" s="50"/>
      <c r="AYZ10" s="50"/>
      <c r="AZA10" s="50"/>
      <c r="AZB10" s="83">
        <f t="shared" si="68"/>
        <v>0</v>
      </c>
      <c r="AZC10" s="78">
        <f t="shared" si="379"/>
        <v>0</v>
      </c>
      <c r="AZD10" s="50"/>
      <c r="AZE10" s="50"/>
      <c r="AZF10" s="50"/>
      <c r="AZG10" s="50"/>
      <c r="AZH10" s="50"/>
      <c r="AZI10" s="50"/>
      <c r="AZJ10" s="83">
        <f t="shared" si="69"/>
        <v>0</v>
      </c>
      <c r="AZK10" s="78">
        <f t="shared" si="380"/>
        <v>0</v>
      </c>
      <c r="AZL10" s="50"/>
      <c r="AZM10" s="50"/>
      <c r="AZN10" s="50"/>
      <c r="AZO10" s="50"/>
      <c r="AZP10" s="50"/>
      <c r="AZQ10" s="50"/>
      <c r="AZR10" s="83">
        <f t="shared" si="70"/>
        <v>0</v>
      </c>
      <c r="AZS10" s="78">
        <f t="shared" si="381"/>
        <v>0</v>
      </c>
      <c r="AZT10" s="50"/>
      <c r="AZU10" s="50"/>
      <c r="AZV10" s="50"/>
      <c r="AZW10" s="50"/>
      <c r="AZX10" s="50"/>
      <c r="AZY10" s="50"/>
      <c r="AZZ10" s="83">
        <f t="shared" si="71"/>
        <v>0</v>
      </c>
      <c r="BAA10" s="78">
        <f t="shared" si="382"/>
        <v>0</v>
      </c>
      <c r="BAB10" s="50"/>
      <c r="BAC10" s="50"/>
      <c r="BAD10" s="50"/>
      <c r="BAE10" s="50"/>
      <c r="BAF10" s="50"/>
      <c r="BAG10" s="50"/>
      <c r="BAH10" s="83">
        <f t="shared" si="72"/>
        <v>0</v>
      </c>
      <c r="BAI10" s="78">
        <f t="shared" si="383"/>
        <v>0</v>
      </c>
      <c r="BAJ10" s="50"/>
      <c r="BAK10" s="50"/>
      <c r="BAL10" s="50"/>
      <c r="BAM10" s="50"/>
      <c r="BAN10" s="50"/>
      <c r="BAO10" s="50"/>
      <c r="BAP10" s="83">
        <f t="shared" si="73"/>
        <v>0</v>
      </c>
      <c r="BAQ10" s="78">
        <f t="shared" si="384"/>
        <v>0</v>
      </c>
      <c r="BAR10" s="50"/>
      <c r="BAS10" s="50"/>
      <c r="BAT10" s="50"/>
      <c r="BAU10" s="50"/>
      <c r="BAV10" s="50"/>
      <c r="BAW10" s="50"/>
      <c r="BAX10" s="83">
        <f t="shared" si="74"/>
        <v>0</v>
      </c>
      <c r="BAY10" s="78">
        <f t="shared" si="385"/>
        <v>0</v>
      </c>
      <c r="BAZ10" s="50"/>
      <c r="BBA10" s="50"/>
      <c r="BBB10" s="50"/>
      <c r="BBC10" s="50"/>
      <c r="BBD10" s="50"/>
      <c r="BBE10" s="50"/>
      <c r="BBF10" s="83">
        <f t="shared" si="75"/>
        <v>0</v>
      </c>
      <c r="BBG10" s="78">
        <f t="shared" si="386"/>
        <v>0</v>
      </c>
      <c r="BBH10" s="50"/>
      <c r="BBI10" s="50"/>
      <c r="BBJ10" s="50"/>
      <c r="BBK10" s="50"/>
      <c r="BBL10" s="50"/>
      <c r="BBM10" s="50"/>
      <c r="BBN10" s="83">
        <f t="shared" si="76"/>
        <v>0</v>
      </c>
      <c r="BBO10" s="78">
        <f t="shared" si="387"/>
        <v>0</v>
      </c>
      <c r="BBP10" s="50"/>
      <c r="BBQ10" s="50"/>
      <c r="BBR10" s="50"/>
      <c r="BBS10" s="50"/>
      <c r="BBT10" s="50"/>
      <c r="BBU10" s="50"/>
      <c r="BBV10" s="83">
        <f t="shared" si="77"/>
        <v>0</v>
      </c>
      <c r="BBW10" s="78">
        <f t="shared" si="388"/>
        <v>0</v>
      </c>
      <c r="BBX10" s="50"/>
      <c r="BBY10" s="50"/>
      <c r="BBZ10" s="50"/>
      <c r="BCA10" s="50"/>
      <c r="BCB10" s="50"/>
      <c r="BCC10" s="50"/>
      <c r="BCD10" s="83">
        <f t="shared" si="78"/>
        <v>0</v>
      </c>
      <c r="BCE10" s="78">
        <f t="shared" si="389"/>
        <v>0</v>
      </c>
      <c r="BCF10" s="50"/>
      <c r="BCG10" s="50"/>
      <c r="BCH10" s="50"/>
      <c r="BCI10" s="50"/>
      <c r="BCJ10" s="50"/>
      <c r="BCK10" s="50"/>
      <c r="BCL10" s="83">
        <f t="shared" si="79"/>
        <v>0</v>
      </c>
      <c r="BCM10" s="78">
        <f t="shared" si="390"/>
        <v>0</v>
      </c>
      <c r="BCN10" s="50"/>
      <c r="BCO10" s="50"/>
      <c r="BCP10" s="50"/>
      <c r="BCQ10" s="50"/>
      <c r="BCR10" s="50"/>
      <c r="BCS10" s="50"/>
      <c r="BCT10" s="83">
        <f t="shared" si="80"/>
        <v>0</v>
      </c>
      <c r="BCU10" s="78">
        <f t="shared" si="391"/>
        <v>0</v>
      </c>
      <c r="BCV10" s="50"/>
      <c r="BCW10" s="50"/>
      <c r="BCX10" s="50"/>
      <c r="BCY10" s="50"/>
      <c r="BCZ10" s="50"/>
      <c r="BDA10" s="50"/>
      <c r="BDB10" s="83">
        <f t="shared" si="81"/>
        <v>0</v>
      </c>
      <c r="BDC10" s="78">
        <f t="shared" si="392"/>
        <v>0</v>
      </c>
      <c r="BDD10" s="50"/>
      <c r="BDE10" s="50"/>
      <c r="BDF10" s="50"/>
      <c r="BDG10" s="50"/>
      <c r="BDH10" s="50"/>
      <c r="BDI10" s="50"/>
      <c r="BDJ10" s="83">
        <f t="shared" si="82"/>
        <v>0</v>
      </c>
      <c r="BDK10" s="78">
        <f t="shared" si="393"/>
        <v>0</v>
      </c>
      <c r="BDL10" s="50"/>
      <c r="BDM10" s="50"/>
      <c r="BDN10" s="50"/>
      <c r="BDO10" s="50"/>
      <c r="BDP10" s="50"/>
      <c r="BDQ10" s="50"/>
      <c r="BDR10" s="83">
        <f t="shared" si="83"/>
        <v>0</v>
      </c>
      <c r="BDS10" s="78">
        <f t="shared" si="394"/>
        <v>0</v>
      </c>
      <c r="BDT10" s="50"/>
      <c r="BDU10" s="50"/>
      <c r="BDV10" s="50"/>
      <c r="BDW10" s="50"/>
      <c r="BDX10" s="50"/>
      <c r="BDY10" s="50"/>
      <c r="BDZ10" s="83">
        <f t="shared" si="84"/>
        <v>0</v>
      </c>
      <c r="BEA10" s="78">
        <f t="shared" si="395"/>
        <v>0</v>
      </c>
      <c r="BEB10" s="50"/>
      <c r="BEC10" s="50"/>
      <c r="BED10" s="50"/>
      <c r="BEE10" s="50"/>
      <c r="BEF10" s="50"/>
      <c r="BEG10" s="50"/>
      <c r="BEH10" s="83">
        <f t="shared" si="85"/>
        <v>0</v>
      </c>
      <c r="BEI10" s="78">
        <f t="shared" si="396"/>
        <v>0</v>
      </c>
      <c r="BEJ10" s="50"/>
      <c r="BEK10" s="50"/>
      <c r="BEL10" s="50"/>
      <c r="BEM10" s="50"/>
      <c r="BEN10" s="50"/>
      <c r="BEO10" s="50"/>
      <c r="BEP10" s="83">
        <f t="shared" si="86"/>
        <v>0</v>
      </c>
      <c r="BEQ10" s="78">
        <f t="shared" si="397"/>
        <v>0</v>
      </c>
      <c r="BER10" s="50"/>
      <c r="BES10" s="50"/>
      <c r="BET10" s="50"/>
      <c r="BEU10" s="50"/>
      <c r="BEV10" s="50"/>
      <c r="BEW10" s="50"/>
      <c r="BEX10" s="83">
        <f t="shared" si="87"/>
        <v>0</v>
      </c>
      <c r="BEY10" s="78">
        <f t="shared" si="398"/>
        <v>0</v>
      </c>
      <c r="BEZ10" s="50"/>
      <c r="BFA10" s="50"/>
      <c r="BFB10" s="50"/>
      <c r="BFC10" s="50"/>
      <c r="BFD10" s="50"/>
      <c r="BFE10" s="50"/>
      <c r="BFF10" s="83">
        <f t="shared" si="88"/>
        <v>0</v>
      </c>
      <c r="BFG10" s="78">
        <f t="shared" si="399"/>
        <v>0</v>
      </c>
      <c r="BFH10" s="50"/>
      <c r="BFI10" s="50"/>
      <c r="BFJ10" s="50"/>
      <c r="BFK10" s="50"/>
      <c r="BFL10" s="50"/>
      <c r="BFM10" s="50"/>
      <c r="BFN10" s="83">
        <f t="shared" si="89"/>
        <v>0</v>
      </c>
      <c r="BFO10" s="78">
        <f t="shared" si="400"/>
        <v>0</v>
      </c>
      <c r="BFP10" s="50"/>
      <c r="BFQ10" s="50"/>
      <c r="BFR10" s="50"/>
      <c r="BFS10" s="50"/>
      <c r="BFT10" s="50"/>
      <c r="BFU10" s="50"/>
      <c r="BFV10" s="83">
        <f t="shared" si="90"/>
        <v>0</v>
      </c>
      <c r="BFW10" s="78">
        <f t="shared" si="401"/>
        <v>0</v>
      </c>
      <c r="BFX10" s="50"/>
      <c r="BFY10" s="50"/>
      <c r="BFZ10" s="50"/>
      <c r="BGA10" s="50"/>
      <c r="BGB10" s="50"/>
      <c r="BGC10" s="50"/>
      <c r="BGD10" s="83">
        <f t="shared" si="91"/>
        <v>0</v>
      </c>
      <c r="BGE10" s="78">
        <f t="shared" si="402"/>
        <v>0</v>
      </c>
      <c r="BGF10" s="50"/>
      <c r="BGG10" s="50"/>
      <c r="BGH10" s="50"/>
      <c r="BGI10" s="50"/>
      <c r="BGJ10" s="50"/>
      <c r="BGK10" s="50"/>
      <c r="BGL10" s="83">
        <f t="shared" si="92"/>
        <v>0</v>
      </c>
      <c r="BGM10" s="78">
        <f t="shared" si="403"/>
        <v>0</v>
      </c>
      <c r="BGN10" s="50"/>
      <c r="BGO10" s="50"/>
      <c r="BGP10" s="50"/>
      <c r="BGQ10" s="50"/>
      <c r="BGR10" s="50"/>
      <c r="BGS10" s="50"/>
      <c r="BGT10" s="83">
        <f t="shared" si="93"/>
        <v>0</v>
      </c>
      <c r="BGU10" s="78">
        <f t="shared" si="404"/>
        <v>0</v>
      </c>
      <c r="BGV10" s="50"/>
      <c r="BGW10" s="50"/>
      <c r="BGX10" s="50"/>
      <c r="BGY10" s="50"/>
      <c r="BGZ10" s="50"/>
      <c r="BHA10" s="50"/>
      <c r="BHB10" s="83">
        <f t="shared" si="94"/>
        <v>0</v>
      </c>
      <c r="BHC10" s="78">
        <f t="shared" si="405"/>
        <v>0</v>
      </c>
      <c r="BHD10" s="50"/>
      <c r="BHE10" s="50"/>
      <c r="BHF10" s="50"/>
      <c r="BHG10" s="50"/>
      <c r="BHH10" s="50"/>
      <c r="BHI10" s="50"/>
      <c r="BHJ10" s="83">
        <f t="shared" si="95"/>
        <v>0</v>
      </c>
      <c r="BHK10" s="78">
        <f t="shared" si="406"/>
        <v>0</v>
      </c>
      <c r="BHL10" s="50"/>
      <c r="BHM10" s="50"/>
      <c r="BHN10" s="50"/>
      <c r="BHO10" s="50"/>
      <c r="BHP10" s="50"/>
      <c r="BHQ10" s="50"/>
      <c r="BHR10" s="83">
        <f t="shared" si="96"/>
        <v>0</v>
      </c>
      <c r="BHS10" s="78">
        <f t="shared" si="407"/>
        <v>0</v>
      </c>
      <c r="BHT10" s="50"/>
      <c r="BHU10" s="50"/>
      <c r="BHV10" s="50"/>
      <c r="BHW10" s="50"/>
      <c r="BHX10" s="50"/>
      <c r="BHY10" s="50"/>
      <c r="BHZ10" s="83">
        <f t="shared" si="97"/>
        <v>0</v>
      </c>
      <c r="BIA10" s="78">
        <f t="shared" si="408"/>
        <v>0</v>
      </c>
      <c r="BIB10" s="50"/>
      <c r="BIC10" s="50"/>
      <c r="BID10" s="50"/>
      <c r="BIE10" s="50"/>
      <c r="BIF10" s="50"/>
      <c r="BIG10" s="50"/>
      <c r="BIH10" s="83">
        <f t="shared" si="98"/>
        <v>0</v>
      </c>
      <c r="BII10" s="78">
        <f t="shared" si="409"/>
        <v>0</v>
      </c>
      <c r="BIJ10" s="50"/>
      <c r="BIK10" s="50"/>
      <c r="BIL10" s="50"/>
      <c r="BIM10" s="50"/>
      <c r="BIN10" s="50"/>
      <c r="BIO10" s="50"/>
      <c r="BIP10" s="83">
        <f t="shared" si="99"/>
        <v>0</v>
      </c>
      <c r="BIQ10" s="78">
        <f t="shared" si="410"/>
        <v>0</v>
      </c>
      <c r="BIR10" s="50"/>
      <c r="BIS10" s="50"/>
      <c r="BIT10" s="50"/>
      <c r="BIU10" s="50"/>
      <c r="BIV10" s="50"/>
      <c r="BIW10" s="50"/>
      <c r="BIX10" s="83">
        <f t="shared" si="100"/>
        <v>0</v>
      </c>
      <c r="BIY10" s="78">
        <f t="shared" si="411"/>
        <v>0</v>
      </c>
      <c r="BIZ10" s="50"/>
      <c r="BJA10" s="50"/>
      <c r="BJB10" s="50"/>
      <c r="BJC10" s="50"/>
      <c r="BJD10" s="50"/>
      <c r="BJE10" s="50"/>
      <c r="BJF10" s="83">
        <f t="shared" si="101"/>
        <v>0</v>
      </c>
      <c r="BJG10" s="78">
        <f t="shared" si="412"/>
        <v>0</v>
      </c>
      <c r="BJH10" s="50"/>
      <c r="BJI10" s="50"/>
      <c r="BJJ10" s="50"/>
      <c r="BJK10" s="50"/>
      <c r="BJL10" s="50"/>
      <c r="BJM10" s="50"/>
      <c r="BJN10" s="83">
        <f t="shared" si="102"/>
        <v>0</v>
      </c>
      <c r="BJO10" s="78">
        <f t="shared" si="413"/>
        <v>0</v>
      </c>
      <c r="BJP10" s="50"/>
      <c r="BJQ10" s="50"/>
      <c r="BJR10" s="50"/>
      <c r="BJS10" s="50"/>
      <c r="BJT10" s="50"/>
      <c r="BJU10" s="50"/>
      <c r="BJV10" s="83">
        <f t="shared" si="103"/>
        <v>0</v>
      </c>
      <c r="BJW10" s="78">
        <f t="shared" si="414"/>
        <v>0</v>
      </c>
      <c r="BJX10" s="50"/>
      <c r="BJY10" s="50"/>
      <c r="BJZ10" s="50"/>
      <c r="BKA10" s="50"/>
      <c r="BKB10" s="50"/>
      <c r="BKC10" s="50"/>
      <c r="BKD10" s="83">
        <f t="shared" si="104"/>
        <v>0</v>
      </c>
      <c r="BKE10" s="78">
        <f t="shared" si="415"/>
        <v>0</v>
      </c>
      <c r="BKF10" s="50"/>
      <c r="BKG10" s="50"/>
      <c r="BKH10" s="50"/>
      <c r="BKI10" s="50"/>
      <c r="BKJ10" s="50"/>
      <c r="BKK10" s="50"/>
      <c r="BKL10" s="83">
        <f t="shared" si="105"/>
        <v>0</v>
      </c>
      <c r="BKM10" s="78">
        <f t="shared" si="416"/>
        <v>0</v>
      </c>
      <c r="BKN10" s="50"/>
      <c r="BKO10" s="50"/>
      <c r="BKP10" s="50"/>
      <c r="BKQ10" s="50"/>
      <c r="BKR10" s="50"/>
      <c r="BKS10" s="50"/>
      <c r="BKT10" s="83">
        <f t="shared" si="106"/>
        <v>0</v>
      </c>
      <c r="BKU10" s="78">
        <f t="shared" si="509"/>
        <v>0</v>
      </c>
      <c r="BKV10" s="50"/>
      <c r="BKW10" s="50"/>
      <c r="BKX10" s="50"/>
      <c r="BKY10" s="50"/>
      <c r="BKZ10" s="50"/>
      <c r="BLA10" s="50"/>
      <c r="BLB10" s="83">
        <f t="shared" si="417"/>
        <v>0</v>
      </c>
      <c r="BLC10" s="78">
        <f t="shared" si="418"/>
        <v>0</v>
      </c>
      <c r="BLD10" s="50"/>
      <c r="BLE10" s="50"/>
      <c r="BLF10" s="50"/>
      <c r="BLG10" s="50"/>
      <c r="BLH10" s="50"/>
      <c r="BLI10" s="50"/>
      <c r="BLJ10" s="83">
        <f t="shared" si="419"/>
        <v>0</v>
      </c>
      <c r="BLK10" s="78">
        <f t="shared" ref="BLK10:BLK15" si="529">+BLC10+BLJ10</f>
        <v>0</v>
      </c>
      <c r="BLL10" s="50"/>
      <c r="BLM10" s="50"/>
      <c r="BLN10" s="50"/>
      <c r="BLO10" s="50"/>
      <c r="BLP10" s="50"/>
      <c r="BLQ10" s="50"/>
      <c r="BLR10" s="83">
        <f t="shared" si="420"/>
        <v>0</v>
      </c>
      <c r="BLS10" s="78">
        <f t="shared" si="512"/>
        <v>0</v>
      </c>
      <c r="BLT10" s="50"/>
      <c r="BLU10" s="50"/>
      <c r="BLV10" s="50"/>
      <c r="BLW10" s="50"/>
      <c r="BLX10" s="50"/>
      <c r="BLY10" s="50"/>
      <c r="BLZ10" s="83">
        <f t="shared" si="421"/>
        <v>0</v>
      </c>
      <c r="BMA10" s="78">
        <f t="shared" si="513"/>
        <v>0</v>
      </c>
      <c r="BMB10" s="50"/>
      <c r="BMC10" s="50"/>
      <c r="BMD10" s="50"/>
      <c r="BME10" s="50"/>
      <c r="BMF10" s="50"/>
      <c r="BMG10" s="50"/>
      <c r="BMH10" s="83">
        <f t="shared" si="422"/>
        <v>0</v>
      </c>
      <c r="BMI10" s="78">
        <f t="shared" si="514"/>
        <v>0</v>
      </c>
      <c r="BMJ10" s="50"/>
      <c r="BMK10" s="50"/>
      <c r="BML10" s="50"/>
      <c r="BMM10" s="50"/>
      <c r="BMN10" s="50"/>
      <c r="BMO10" s="50"/>
      <c r="BMP10" s="83">
        <f t="shared" si="423"/>
        <v>0</v>
      </c>
      <c r="BMQ10" s="78">
        <f t="shared" si="515"/>
        <v>0</v>
      </c>
      <c r="BMR10" s="50"/>
      <c r="BMS10" s="50"/>
      <c r="BMT10" s="50"/>
      <c r="BMU10" s="50"/>
      <c r="BMV10" s="50"/>
      <c r="BMW10" s="50"/>
      <c r="BMX10" s="83">
        <f t="shared" si="424"/>
        <v>0</v>
      </c>
      <c r="BMY10" s="78">
        <f t="shared" si="516"/>
        <v>0</v>
      </c>
      <c r="BMZ10" s="50"/>
      <c r="BNA10" s="50"/>
      <c r="BNB10" s="50"/>
      <c r="BNC10" s="50"/>
      <c r="BND10" s="50"/>
      <c r="BNE10" s="50"/>
      <c r="BNF10" s="83">
        <f t="shared" si="425"/>
        <v>0</v>
      </c>
      <c r="BNG10" s="78">
        <f t="shared" si="517"/>
        <v>0</v>
      </c>
      <c r="BNH10" s="50"/>
      <c r="BNI10" s="50"/>
      <c r="BNJ10" s="50"/>
      <c r="BNK10" s="50"/>
      <c r="BNL10" s="50"/>
      <c r="BNM10" s="50"/>
      <c r="BNN10" s="83">
        <f t="shared" si="426"/>
        <v>0</v>
      </c>
      <c r="BNO10" s="78">
        <f t="shared" si="518"/>
        <v>0</v>
      </c>
      <c r="BNP10" s="50"/>
      <c r="BNQ10" s="50"/>
      <c r="BNR10" s="50"/>
      <c r="BNS10" s="50"/>
      <c r="BNT10" s="50"/>
      <c r="BNU10" s="50"/>
      <c r="BNV10" s="83">
        <f t="shared" si="427"/>
        <v>0</v>
      </c>
      <c r="BNW10" s="78">
        <f t="shared" si="519"/>
        <v>0</v>
      </c>
      <c r="BNX10" s="50"/>
      <c r="BNY10" s="50"/>
      <c r="BNZ10" s="50"/>
      <c r="BOA10" s="50"/>
      <c r="BOB10" s="50"/>
      <c r="BOC10" s="50"/>
      <c r="BOD10" s="83">
        <f t="shared" si="428"/>
        <v>0</v>
      </c>
      <c r="BOE10" s="78">
        <f t="shared" si="520"/>
        <v>0</v>
      </c>
      <c r="BOF10" s="50"/>
      <c r="BOG10" s="50"/>
      <c r="BOH10" s="50"/>
      <c r="BOI10" s="50"/>
      <c r="BOJ10" s="50"/>
      <c r="BOK10" s="50"/>
      <c r="BOL10" s="83">
        <f t="shared" si="429"/>
        <v>0</v>
      </c>
      <c r="BOM10" s="78">
        <f t="shared" si="521"/>
        <v>0</v>
      </c>
      <c r="BON10" s="50"/>
      <c r="BOO10" s="50"/>
      <c r="BOP10" s="50"/>
      <c r="BOQ10" s="50"/>
      <c r="BOR10" s="50"/>
      <c r="BOS10" s="50"/>
      <c r="BOT10" s="83">
        <f t="shared" si="430"/>
        <v>0</v>
      </c>
      <c r="BOU10" s="78">
        <f t="shared" si="522"/>
        <v>0</v>
      </c>
      <c r="BOV10" s="50"/>
      <c r="BOW10" s="50"/>
      <c r="BOX10" s="50"/>
      <c r="BOY10" s="50"/>
      <c r="BOZ10" s="50"/>
      <c r="BPA10" s="50"/>
      <c r="BPB10" s="83">
        <f t="shared" si="431"/>
        <v>0</v>
      </c>
      <c r="BPC10" s="78">
        <f t="shared" si="523"/>
        <v>0</v>
      </c>
      <c r="BPD10" s="50"/>
      <c r="BPE10" s="50"/>
      <c r="BPF10" s="50"/>
      <c r="BPG10" s="50"/>
      <c r="BPH10" s="50"/>
      <c r="BPI10" s="50"/>
      <c r="BPJ10" s="83">
        <f t="shared" si="432"/>
        <v>0</v>
      </c>
      <c r="BPK10" s="78">
        <f t="shared" si="524"/>
        <v>0</v>
      </c>
      <c r="BPL10" s="50"/>
      <c r="BPM10" s="50"/>
      <c r="BPN10" s="50"/>
      <c r="BPO10" s="50"/>
      <c r="BPP10" s="50"/>
      <c r="BPQ10" s="50"/>
      <c r="BPR10" s="83">
        <f t="shared" si="433"/>
        <v>0</v>
      </c>
      <c r="BPS10" s="78">
        <f t="shared" si="525"/>
        <v>0</v>
      </c>
      <c r="BPT10" s="50"/>
      <c r="BPU10" s="50"/>
      <c r="BPV10" s="50"/>
      <c r="BPW10" s="50"/>
      <c r="BPX10" s="50"/>
      <c r="BPY10" s="50"/>
      <c r="BPZ10" s="83">
        <f t="shared" si="434"/>
        <v>0</v>
      </c>
      <c r="BQA10" s="78">
        <f t="shared" si="526"/>
        <v>0</v>
      </c>
      <c r="BQB10" s="50"/>
      <c r="BQC10" s="50"/>
      <c r="BQD10" s="50"/>
      <c r="BQE10" s="50"/>
      <c r="BQF10" s="50"/>
      <c r="BQG10" s="50"/>
      <c r="BQH10" s="83">
        <f t="shared" si="435"/>
        <v>0</v>
      </c>
      <c r="BQI10" s="78">
        <f t="shared" si="527"/>
        <v>0</v>
      </c>
      <c r="BQJ10" s="50"/>
      <c r="BQK10" s="50"/>
      <c r="BQL10" s="50"/>
      <c r="BQM10" s="50"/>
      <c r="BQN10" s="50"/>
      <c r="BQO10" s="50"/>
      <c r="BQP10" s="83">
        <f t="shared" si="510"/>
        <v>0</v>
      </c>
      <c r="BQQ10" s="78">
        <f t="shared" si="528"/>
        <v>0</v>
      </c>
      <c r="BQR10" s="78">
        <f t="shared" si="528"/>
        <v>0</v>
      </c>
      <c r="BQS10" s="86">
        <v>0</v>
      </c>
      <c r="BQT10" s="86">
        <v>0</v>
      </c>
      <c r="BQU10" s="86">
        <v>0</v>
      </c>
      <c r="BQV10" s="86">
        <v>0</v>
      </c>
      <c r="BQW10" s="86">
        <v>0</v>
      </c>
      <c r="BQX10" s="86">
        <v>0</v>
      </c>
      <c r="BQY10" s="86">
        <v>0</v>
      </c>
      <c r="BQZ10" s="86">
        <v>0</v>
      </c>
      <c r="BRA10" s="86">
        <v>0</v>
      </c>
      <c r="BRB10" s="86">
        <v>0</v>
      </c>
      <c r="BRC10" s="86">
        <v>0</v>
      </c>
      <c r="BRD10" s="86">
        <v>0</v>
      </c>
      <c r="BRE10" s="86">
        <v>0</v>
      </c>
      <c r="BRF10" s="86">
        <v>0</v>
      </c>
      <c r="BRG10" s="86">
        <v>0</v>
      </c>
      <c r="BRH10" s="86">
        <v>0</v>
      </c>
      <c r="BRI10" s="86">
        <v>0</v>
      </c>
      <c r="BRJ10" s="86">
        <v>0</v>
      </c>
      <c r="BRK10" s="86">
        <v>0</v>
      </c>
      <c r="BRL10" s="86">
        <v>0</v>
      </c>
      <c r="BRM10" s="86">
        <v>0</v>
      </c>
      <c r="BRN10" s="86">
        <v>0</v>
      </c>
      <c r="BRO10" s="86">
        <v>0</v>
      </c>
      <c r="BRP10" s="86">
        <v>0</v>
      </c>
      <c r="BRQ10" s="86">
        <v>0</v>
      </c>
      <c r="BRR10" s="86">
        <v>0</v>
      </c>
      <c r="BRS10" s="86">
        <v>0</v>
      </c>
      <c r="BRT10" s="86">
        <v>0</v>
      </c>
      <c r="BRU10" s="86">
        <v>0</v>
      </c>
      <c r="BRV10" s="86">
        <v>0</v>
      </c>
      <c r="BRW10" s="86">
        <v>0</v>
      </c>
      <c r="BRX10" s="86">
        <v>0</v>
      </c>
      <c r="BRY10" s="86">
        <v>0</v>
      </c>
      <c r="BRZ10" s="86">
        <v>0</v>
      </c>
      <c r="BSA10" s="86">
        <v>0</v>
      </c>
      <c r="BSB10" s="86">
        <v>0</v>
      </c>
      <c r="BSC10" s="86">
        <v>0</v>
      </c>
      <c r="BSD10" s="86">
        <v>0</v>
      </c>
      <c r="BSE10" s="86">
        <v>0</v>
      </c>
      <c r="BSF10" s="86">
        <v>0</v>
      </c>
      <c r="BSG10" s="86">
        <v>0</v>
      </c>
      <c r="BSH10" s="86">
        <v>0</v>
      </c>
      <c r="BSI10" s="86">
        <v>0</v>
      </c>
      <c r="BSJ10" s="86">
        <v>0</v>
      </c>
      <c r="BSK10" s="86">
        <v>0</v>
      </c>
      <c r="BSL10" s="86">
        <v>0</v>
      </c>
      <c r="BSM10" s="86">
        <v>0</v>
      </c>
      <c r="BSN10" s="86">
        <v>0</v>
      </c>
      <c r="BSO10" s="86">
        <v>0</v>
      </c>
      <c r="BSP10" s="86">
        <v>0</v>
      </c>
      <c r="BSQ10" s="86">
        <v>0</v>
      </c>
      <c r="BSR10" s="86">
        <v>0</v>
      </c>
      <c r="BSS10" s="86">
        <v>0</v>
      </c>
      <c r="BST10" s="86">
        <v>0</v>
      </c>
      <c r="BSU10" s="86">
        <v>0</v>
      </c>
      <c r="BSV10" s="86">
        <v>0</v>
      </c>
      <c r="BSW10" s="50"/>
      <c r="BSX10" s="50"/>
      <c r="BSY10" s="50"/>
      <c r="BSZ10" s="50"/>
      <c r="BTA10" s="50"/>
      <c r="BTB10" s="50"/>
      <c r="BTC10" s="83">
        <v>0</v>
      </c>
      <c r="BTD10" s="78">
        <f t="shared" si="436"/>
        <v>0</v>
      </c>
      <c r="BTE10" s="50"/>
      <c r="BTF10" s="50"/>
      <c r="BTG10" s="50"/>
      <c r="BTH10" s="50"/>
      <c r="BTI10" s="50"/>
      <c r="BTJ10" s="50"/>
      <c r="BTK10" s="83">
        <v>0</v>
      </c>
      <c r="BTL10" s="78">
        <f t="shared" si="437"/>
        <v>0</v>
      </c>
      <c r="BTM10" s="50"/>
      <c r="BTN10" s="50"/>
      <c r="BTO10" s="50"/>
      <c r="BTP10" s="50"/>
      <c r="BTQ10" s="50"/>
      <c r="BTR10" s="50"/>
      <c r="BTS10" s="86">
        <v>0</v>
      </c>
      <c r="BTT10" s="78">
        <f t="shared" si="438"/>
        <v>0</v>
      </c>
      <c r="BTU10" s="50"/>
      <c r="BTV10" s="50"/>
      <c r="BTW10" s="50"/>
      <c r="BTX10" s="50"/>
      <c r="BTY10" s="50"/>
      <c r="BTZ10" s="50"/>
      <c r="BUA10" s="50">
        <v>0</v>
      </c>
      <c r="BUB10" s="78">
        <f t="shared" si="439"/>
        <v>0</v>
      </c>
      <c r="BUC10" s="50"/>
      <c r="BUD10" s="50"/>
      <c r="BUE10" s="50"/>
      <c r="BUF10" s="50"/>
      <c r="BUG10" s="50"/>
      <c r="BUH10" s="50"/>
      <c r="BUI10" s="50">
        <v>0</v>
      </c>
      <c r="BUJ10" s="78">
        <f t="shared" si="440"/>
        <v>0</v>
      </c>
      <c r="BUK10" s="50"/>
      <c r="BUL10" s="50"/>
      <c r="BUM10" s="50"/>
      <c r="BUN10" s="50"/>
      <c r="BUO10" s="50"/>
      <c r="BUP10" s="50"/>
      <c r="BUQ10" s="50">
        <v>0</v>
      </c>
      <c r="BUR10" s="78">
        <f t="shared" si="441"/>
        <v>0</v>
      </c>
      <c r="BUS10" s="50"/>
      <c r="BUT10" s="50"/>
      <c r="BUU10" s="50"/>
      <c r="BUV10" s="50"/>
      <c r="BUW10" s="50"/>
      <c r="BUX10" s="50"/>
      <c r="BUY10" s="50">
        <v>0</v>
      </c>
      <c r="BUZ10" s="78">
        <f t="shared" si="442"/>
        <v>0</v>
      </c>
      <c r="BVA10" s="50"/>
      <c r="BVB10" s="50"/>
      <c r="BVC10" s="50"/>
      <c r="BVD10" s="50"/>
      <c r="BVE10" s="50"/>
      <c r="BVF10" s="50"/>
      <c r="BVG10" s="50">
        <v>0</v>
      </c>
      <c r="BVH10" s="78">
        <f t="shared" si="443"/>
        <v>0</v>
      </c>
      <c r="BVI10" s="50"/>
      <c r="BVJ10" s="50"/>
      <c r="BVK10" s="50"/>
      <c r="BVL10" s="50"/>
      <c r="BVM10" s="50"/>
      <c r="BVN10" s="50"/>
      <c r="BVO10" s="50">
        <v>0</v>
      </c>
      <c r="BVP10" s="78">
        <f t="shared" si="444"/>
        <v>0</v>
      </c>
      <c r="BVQ10" s="50"/>
      <c r="BVR10" s="50"/>
      <c r="BVS10" s="50"/>
      <c r="BVT10" s="50"/>
      <c r="BVU10" s="50"/>
      <c r="BVV10" s="50"/>
      <c r="BVW10" s="50">
        <v>0</v>
      </c>
      <c r="BVX10" s="78">
        <f t="shared" si="445"/>
        <v>0</v>
      </c>
      <c r="BVY10" s="50"/>
      <c r="BVZ10" s="50"/>
      <c r="BWA10" s="50"/>
      <c r="BWB10" s="50"/>
      <c r="BWC10" s="50"/>
      <c r="BWD10" s="50"/>
      <c r="BWE10" s="50">
        <v>0</v>
      </c>
      <c r="BWF10" s="78">
        <f t="shared" si="446"/>
        <v>0</v>
      </c>
      <c r="BWG10" s="50"/>
      <c r="BWH10" s="50"/>
      <c r="BWI10" s="50"/>
      <c r="BWJ10" s="50"/>
      <c r="BWK10" s="50"/>
      <c r="BWL10" s="50"/>
      <c r="BWM10" s="50">
        <v>0</v>
      </c>
      <c r="BWN10" s="78">
        <f t="shared" si="447"/>
        <v>0</v>
      </c>
      <c r="BWO10" s="50"/>
      <c r="BWP10" s="50"/>
      <c r="BWQ10" s="50"/>
      <c r="BWR10" s="50"/>
      <c r="BWS10" s="50"/>
      <c r="BWT10" s="50"/>
      <c r="BWU10" s="50">
        <v>0</v>
      </c>
      <c r="BWV10" s="78">
        <f t="shared" si="448"/>
        <v>0</v>
      </c>
      <c r="BWW10" s="50"/>
      <c r="BWX10" s="50"/>
      <c r="BWY10" s="50"/>
      <c r="BWZ10" s="50"/>
      <c r="BXA10" s="50"/>
      <c r="BXB10" s="50"/>
      <c r="BXC10" s="50">
        <v>0</v>
      </c>
      <c r="BXD10" s="78">
        <f t="shared" si="449"/>
        <v>0</v>
      </c>
      <c r="BXE10" s="50"/>
      <c r="BXF10" s="50"/>
      <c r="BXG10" s="50"/>
      <c r="BXH10" s="50"/>
      <c r="BXI10" s="50"/>
      <c r="BXJ10" s="50"/>
      <c r="BXK10" s="50">
        <v>0</v>
      </c>
      <c r="BXL10" s="78">
        <f t="shared" si="450"/>
        <v>0</v>
      </c>
      <c r="BXM10" s="50"/>
      <c r="BXN10" s="50"/>
      <c r="BXO10" s="50"/>
      <c r="BXP10" s="50"/>
      <c r="BXQ10" s="50"/>
      <c r="BXR10" s="50"/>
      <c r="BXS10" s="50">
        <v>0</v>
      </c>
      <c r="BXT10" s="78">
        <f t="shared" si="451"/>
        <v>0</v>
      </c>
      <c r="BXU10" s="50"/>
      <c r="BXV10" s="50"/>
      <c r="BXW10" s="50"/>
      <c r="BXX10" s="50"/>
      <c r="BXY10" s="50"/>
      <c r="BXZ10" s="50"/>
      <c r="BYA10" s="50">
        <v>0</v>
      </c>
      <c r="BYB10" s="78">
        <f t="shared" si="452"/>
        <v>0</v>
      </c>
      <c r="BYC10" s="50"/>
      <c r="BYD10" s="50"/>
      <c r="BYE10" s="50"/>
      <c r="BYF10" s="50"/>
      <c r="BYG10" s="50"/>
      <c r="BYH10" s="50"/>
      <c r="BYI10" s="50">
        <v>0</v>
      </c>
      <c r="BYJ10" s="78">
        <f t="shared" si="453"/>
        <v>0</v>
      </c>
      <c r="BYK10" s="50"/>
      <c r="BYL10" s="50"/>
      <c r="BYM10" s="50"/>
      <c r="BYN10" s="50"/>
      <c r="BYO10" s="50"/>
      <c r="BYP10" s="50"/>
      <c r="BYQ10" s="50">
        <v>0</v>
      </c>
      <c r="BYR10" s="78">
        <f t="shared" si="454"/>
        <v>0</v>
      </c>
      <c r="BYS10" s="50"/>
      <c r="BYT10" s="50"/>
      <c r="BYU10" s="50"/>
      <c r="BYV10" s="50"/>
      <c r="BYW10" s="50"/>
      <c r="BYX10" s="50"/>
      <c r="BYY10" s="50">
        <v>0</v>
      </c>
      <c r="BYZ10" s="78">
        <f t="shared" si="455"/>
        <v>0</v>
      </c>
      <c r="BZA10" s="50"/>
      <c r="BZB10" s="50"/>
      <c r="BZC10" s="50"/>
      <c r="BZD10" s="50"/>
      <c r="BZE10" s="50"/>
      <c r="BZF10" s="50"/>
      <c r="BZG10" s="50">
        <v>0</v>
      </c>
      <c r="BZH10" s="78">
        <f t="shared" si="456"/>
        <v>0</v>
      </c>
      <c r="BZI10" s="50"/>
      <c r="BZJ10" s="50"/>
      <c r="BZK10" s="50"/>
      <c r="BZL10" s="50"/>
      <c r="BZM10" s="50"/>
      <c r="BZN10" s="50"/>
      <c r="BZO10" s="50">
        <v>0</v>
      </c>
      <c r="BZP10" s="78">
        <f t="shared" si="457"/>
        <v>0</v>
      </c>
      <c r="BZQ10" s="50"/>
      <c r="BZR10" s="50"/>
      <c r="BZS10" s="50"/>
      <c r="BZT10" s="50"/>
      <c r="BZU10" s="50"/>
      <c r="BZV10" s="50"/>
      <c r="BZW10" s="50">
        <v>0</v>
      </c>
      <c r="BZX10" s="78">
        <f t="shared" si="458"/>
        <v>0</v>
      </c>
      <c r="BZY10" s="50"/>
      <c r="BZZ10" s="50"/>
      <c r="CAA10" s="50"/>
      <c r="CAB10" s="50"/>
      <c r="CAC10" s="50"/>
      <c r="CAD10" s="50"/>
      <c r="CAE10" s="50">
        <v>0</v>
      </c>
      <c r="CAF10" s="78">
        <f t="shared" si="459"/>
        <v>0</v>
      </c>
      <c r="CAG10" s="50"/>
      <c r="CAH10" s="50"/>
      <c r="CAI10" s="50"/>
      <c r="CAJ10" s="50"/>
      <c r="CAK10" s="50"/>
      <c r="CAL10" s="50"/>
      <c r="CAM10" s="50">
        <v>0</v>
      </c>
      <c r="CAN10" s="78">
        <f t="shared" si="460"/>
        <v>0</v>
      </c>
      <c r="CAO10" s="50"/>
      <c r="CAP10" s="50"/>
      <c r="CAQ10" s="50"/>
      <c r="CAR10" s="50"/>
      <c r="CAS10" s="50"/>
      <c r="CAT10" s="50"/>
      <c r="CAU10" s="50">
        <v>0</v>
      </c>
      <c r="CAV10" s="78">
        <f t="shared" si="461"/>
        <v>0</v>
      </c>
      <c r="CAW10" s="50"/>
      <c r="CAX10" s="50"/>
      <c r="CAY10" s="50"/>
      <c r="CAZ10" s="50"/>
      <c r="CBA10" s="50"/>
      <c r="CBB10" s="50"/>
      <c r="CBC10" s="50">
        <v>0</v>
      </c>
      <c r="CBD10" s="78">
        <f t="shared" si="462"/>
        <v>0</v>
      </c>
      <c r="CBE10" s="50"/>
      <c r="CBF10" s="50"/>
      <c r="CBG10" s="50"/>
      <c r="CBH10" s="50"/>
      <c r="CBI10" s="50"/>
      <c r="CBJ10" s="50"/>
      <c r="CBK10" s="50">
        <v>0</v>
      </c>
      <c r="CBL10" s="78">
        <f t="shared" si="463"/>
        <v>0</v>
      </c>
      <c r="CBM10" s="50"/>
      <c r="CBN10" s="50"/>
      <c r="CBO10" s="50"/>
      <c r="CBP10" s="50"/>
      <c r="CBQ10" s="50"/>
      <c r="CBR10" s="50"/>
      <c r="CBS10" s="50">
        <v>0</v>
      </c>
      <c r="CBT10" s="78">
        <f t="shared" si="464"/>
        <v>0</v>
      </c>
      <c r="CBU10" s="50"/>
      <c r="CBV10" s="50"/>
      <c r="CBW10" s="50"/>
      <c r="CBX10" s="50"/>
      <c r="CBY10" s="50"/>
      <c r="CBZ10" s="50"/>
      <c r="CCA10" s="50">
        <v>0</v>
      </c>
      <c r="CCB10" s="78">
        <f t="shared" si="465"/>
        <v>0</v>
      </c>
      <c r="CCC10" s="50"/>
      <c r="CCD10" s="50"/>
      <c r="CCE10" s="50"/>
      <c r="CCF10" s="50"/>
      <c r="CCG10" s="50"/>
      <c r="CCH10" s="50"/>
      <c r="CCI10" s="50">
        <f t="shared" si="466"/>
        <v>0</v>
      </c>
      <c r="CCJ10" s="78">
        <f t="shared" si="467"/>
        <v>0</v>
      </c>
      <c r="CCK10" s="50"/>
      <c r="CCL10" s="50"/>
      <c r="CCM10" s="50"/>
      <c r="CCN10" s="50"/>
      <c r="CCO10" s="50"/>
      <c r="CCP10" s="50"/>
      <c r="CCQ10" s="50">
        <f t="shared" si="468"/>
        <v>0</v>
      </c>
      <c r="CCR10" s="78">
        <f t="shared" si="469"/>
        <v>0</v>
      </c>
      <c r="CCS10" s="50"/>
      <c r="CCT10" s="50"/>
      <c r="CCU10" s="50"/>
      <c r="CCV10" s="50">
        <v>7019.4</v>
      </c>
      <c r="CCW10" s="50"/>
      <c r="CCX10" s="50"/>
      <c r="CCY10" s="50">
        <f t="shared" si="470"/>
        <v>7019.4</v>
      </c>
      <c r="CCZ10" s="78">
        <f t="shared" si="471"/>
        <v>7019.4</v>
      </c>
      <c r="CDA10" s="50"/>
      <c r="CDB10" s="50"/>
      <c r="CDC10" s="50"/>
      <c r="CDD10" s="50"/>
      <c r="CDE10" s="50"/>
      <c r="CDF10" s="50"/>
      <c r="CDG10" s="50">
        <f t="shared" si="472"/>
        <v>0</v>
      </c>
      <c r="CDH10" s="78">
        <f t="shared" si="473"/>
        <v>7019.4</v>
      </c>
      <c r="CDI10" s="50"/>
      <c r="CDJ10" s="50"/>
      <c r="CDK10" s="50"/>
      <c r="CDL10" s="50"/>
      <c r="CDM10" s="50"/>
      <c r="CDN10" s="50"/>
      <c r="CDO10" s="50">
        <f t="shared" si="474"/>
        <v>0</v>
      </c>
      <c r="CDP10" s="78">
        <f t="shared" si="475"/>
        <v>7019.4</v>
      </c>
      <c r="CDQ10" s="50"/>
      <c r="CDR10" s="50"/>
      <c r="CDS10" s="50"/>
      <c r="CDT10" s="50"/>
      <c r="CDU10" s="50"/>
      <c r="CDV10" s="50"/>
      <c r="CDW10" s="50">
        <f t="shared" si="476"/>
        <v>0</v>
      </c>
      <c r="CDX10" s="78">
        <f t="shared" si="477"/>
        <v>7019.4</v>
      </c>
      <c r="CDY10" s="50"/>
      <c r="CDZ10" s="50"/>
      <c r="CEA10" s="50"/>
      <c r="CEB10" s="50"/>
      <c r="CEC10" s="50"/>
      <c r="CED10" s="50"/>
      <c r="CEE10" s="50">
        <v>0</v>
      </c>
      <c r="CEF10" s="78">
        <f t="shared" si="478"/>
        <v>7019.4</v>
      </c>
      <c r="CEG10" s="50"/>
      <c r="CEH10" s="50"/>
      <c r="CEI10" s="50"/>
      <c r="CEJ10" s="50"/>
      <c r="CEK10" s="50"/>
      <c r="CEL10" s="50"/>
      <c r="CEM10" s="50">
        <v>0</v>
      </c>
      <c r="CEN10" s="78">
        <f t="shared" si="479"/>
        <v>7019.4</v>
      </c>
      <c r="CEO10" s="50"/>
      <c r="CEP10" s="50"/>
      <c r="CEQ10" s="50"/>
      <c r="CER10" s="50"/>
      <c r="CES10" s="50"/>
      <c r="CET10" s="50"/>
      <c r="CEU10" s="50">
        <v>0</v>
      </c>
      <c r="CEV10" s="78">
        <f t="shared" si="480"/>
        <v>7019.4</v>
      </c>
      <c r="CEW10" s="50"/>
      <c r="CEX10" s="50"/>
      <c r="CEY10" s="50"/>
      <c r="CEZ10" s="50"/>
      <c r="CFA10" s="50"/>
      <c r="CFB10" s="50"/>
      <c r="CFC10" s="50">
        <v>0</v>
      </c>
      <c r="CFD10" s="78">
        <f t="shared" si="481"/>
        <v>7019.4</v>
      </c>
      <c r="CFE10" s="50"/>
      <c r="CFF10" s="50"/>
      <c r="CFG10" s="50"/>
      <c r="CFH10" s="50"/>
      <c r="CFI10" s="50"/>
      <c r="CFJ10" s="50"/>
      <c r="CFK10" s="50">
        <v>0</v>
      </c>
      <c r="CFL10" s="78">
        <f t="shared" si="482"/>
        <v>7019.4</v>
      </c>
      <c r="CFM10" s="50"/>
      <c r="CFN10" s="50"/>
      <c r="CFO10" s="50"/>
      <c r="CFP10" s="50"/>
      <c r="CFQ10" s="50"/>
      <c r="CFR10" s="50"/>
      <c r="CFS10" s="50">
        <v>0</v>
      </c>
      <c r="CFT10" s="78">
        <f t="shared" si="483"/>
        <v>7019.4</v>
      </c>
      <c r="CFU10" s="50"/>
      <c r="CFV10" s="50"/>
      <c r="CFW10" s="50"/>
      <c r="CFX10" s="50"/>
      <c r="CFY10" s="50"/>
      <c r="CFZ10" s="50"/>
      <c r="CGA10" s="50">
        <v>0</v>
      </c>
      <c r="CGB10" s="78">
        <f t="shared" si="484"/>
        <v>7019.4</v>
      </c>
      <c r="CGC10" s="50"/>
      <c r="CGD10" s="50"/>
      <c r="CGE10" s="50"/>
      <c r="CGF10" s="50"/>
      <c r="CGG10" s="50"/>
      <c r="CGH10" s="50"/>
      <c r="CGI10" s="50">
        <v>0</v>
      </c>
      <c r="CGJ10" s="78">
        <f t="shared" si="485"/>
        <v>7019.4</v>
      </c>
      <c r="CGK10" s="50"/>
      <c r="CGL10" s="50"/>
      <c r="CGM10" s="50"/>
      <c r="CGN10" s="50"/>
      <c r="CGO10" s="50"/>
      <c r="CGP10" s="50"/>
      <c r="CGQ10" s="50">
        <v>0</v>
      </c>
      <c r="CGR10" s="78">
        <f t="shared" si="486"/>
        <v>7019.4</v>
      </c>
      <c r="CGS10" s="50"/>
      <c r="CGT10" s="50"/>
      <c r="CGU10" s="50"/>
      <c r="CGV10" s="50"/>
      <c r="CGW10" s="50"/>
      <c r="CGX10" s="50"/>
      <c r="CGY10" s="50">
        <v>0</v>
      </c>
      <c r="CGZ10" s="78">
        <f t="shared" si="487"/>
        <v>7019.4</v>
      </c>
      <c r="CHA10" s="50"/>
      <c r="CHB10" s="50"/>
      <c r="CHC10" s="50"/>
      <c r="CHD10" s="50"/>
      <c r="CHE10" s="50"/>
      <c r="CHF10" s="50"/>
      <c r="CHG10" s="50">
        <v>0</v>
      </c>
      <c r="CHH10" s="78">
        <f t="shared" si="488"/>
        <v>7019.4</v>
      </c>
      <c r="CHI10" s="50"/>
      <c r="CHJ10" s="50"/>
      <c r="CHK10" s="50"/>
      <c r="CHL10" s="50"/>
      <c r="CHM10" s="50"/>
      <c r="CHN10" s="50"/>
      <c r="CHO10" s="50">
        <v>0</v>
      </c>
      <c r="CHP10" s="78">
        <f t="shared" si="489"/>
        <v>7019.4</v>
      </c>
      <c r="CHQ10" s="50"/>
      <c r="CHR10" s="50"/>
      <c r="CHS10" s="50"/>
      <c r="CHT10" s="50"/>
      <c r="CHU10" s="50"/>
      <c r="CHV10" s="50"/>
      <c r="CHW10" s="50">
        <v>0</v>
      </c>
      <c r="CHX10" s="78">
        <f t="shared" si="490"/>
        <v>7019.4</v>
      </c>
      <c r="CHY10" s="50"/>
      <c r="CHZ10" s="50"/>
      <c r="CIA10" s="50"/>
      <c r="CIB10" s="50"/>
      <c r="CIC10" s="50"/>
      <c r="CID10" s="50"/>
      <c r="CIE10" s="50">
        <v>0</v>
      </c>
      <c r="CIF10" s="78">
        <f t="shared" si="491"/>
        <v>7019.4</v>
      </c>
      <c r="CIG10" s="50"/>
      <c r="CIH10" s="50"/>
      <c r="CII10" s="50"/>
      <c r="CIJ10" s="50"/>
      <c r="CIK10" s="50"/>
      <c r="CIL10" s="50"/>
      <c r="CIM10" s="50">
        <v>0</v>
      </c>
      <c r="CIN10" s="78">
        <f t="shared" si="492"/>
        <v>7019.4</v>
      </c>
      <c r="CIO10" s="50"/>
      <c r="CIP10" s="50"/>
      <c r="CIQ10" s="50"/>
      <c r="CIR10" s="50"/>
      <c r="CIS10" s="50"/>
      <c r="CIT10" s="50"/>
      <c r="CIU10" s="50">
        <f t="shared" si="493"/>
        <v>0</v>
      </c>
      <c r="CIV10" s="78">
        <f t="shared" si="494"/>
        <v>7019.4</v>
      </c>
      <c r="CIW10" s="50"/>
      <c r="CIX10" s="50"/>
      <c r="CIY10" s="50"/>
      <c r="CIZ10" s="50"/>
      <c r="CJA10" s="50"/>
      <c r="CJB10" s="50"/>
      <c r="CJC10" s="50">
        <f t="shared" si="495"/>
        <v>0</v>
      </c>
      <c r="CJD10" s="78">
        <f t="shared" si="496"/>
        <v>0</v>
      </c>
      <c r="CJE10" s="50"/>
      <c r="CJF10" s="50"/>
      <c r="CJG10" s="50"/>
      <c r="CJH10" s="50"/>
      <c r="CJI10" s="50"/>
      <c r="CJJ10" s="50"/>
      <c r="CJK10" s="50">
        <f t="shared" si="497"/>
        <v>0</v>
      </c>
      <c r="CJL10" s="78">
        <f t="shared" si="498"/>
        <v>0</v>
      </c>
      <c r="CJM10" s="50"/>
      <c r="CJN10" s="50"/>
      <c r="CJO10" s="50"/>
      <c r="CJP10" s="50"/>
      <c r="CJQ10" s="50"/>
      <c r="CJR10" s="50"/>
      <c r="CJS10" s="50">
        <f t="shared" si="499"/>
        <v>0</v>
      </c>
      <c r="CJT10" s="78">
        <f t="shared" si="500"/>
        <v>0</v>
      </c>
      <c r="CJU10" s="50"/>
      <c r="CJV10" s="50"/>
      <c r="CJW10" s="50"/>
      <c r="CJX10" s="50"/>
      <c r="CJY10" s="50"/>
      <c r="CJZ10" s="50"/>
      <c r="CKA10" s="50">
        <f t="shared" si="501"/>
        <v>0</v>
      </c>
      <c r="CKB10" s="78">
        <f t="shared" si="502"/>
        <v>0</v>
      </c>
      <c r="CKC10" s="50"/>
      <c r="CKD10" s="50"/>
      <c r="CKE10" s="50"/>
      <c r="CKF10" s="50"/>
      <c r="CKG10" s="50"/>
      <c r="CKH10" s="50"/>
      <c r="CKI10" s="50">
        <v>0</v>
      </c>
      <c r="CKJ10" s="78">
        <f t="shared" si="503"/>
        <v>0</v>
      </c>
      <c r="CKK10" s="50"/>
      <c r="CKL10" s="50"/>
      <c r="CKM10" s="50"/>
      <c r="CKN10" s="50"/>
      <c r="CKO10" s="50"/>
      <c r="CKP10" s="50"/>
      <c r="CKQ10" s="50">
        <v>0</v>
      </c>
      <c r="CKR10" s="78">
        <f t="shared" si="504"/>
        <v>0</v>
      </c>
      <c r="CKS10" s="50"/>
      <c r="CKT10" s="50"/>
      <c r="CKU10" s="50"/>
      <c r="CKV10" s="50"/>
      <c r="CKW10" s="50"/>
      <c r="CKX10" s="50"/>
      <c r="CKY10" s="50">
        <v>0</v>
      </c>
      <c r="CKZ10" s="78">
        <f t="shared" si="505"/>
        <v>0</v>
      </c>
      <c r="CLA10" s="50"/>
      <c r="CLB10" s="50"/>
      <c r="CLC10" s="50"/>
      <c r="CLD10" s="50"/>
      <c r="CLE10" s="50"/>
      <c r="CLF10" s="50"/>
      <c r="CLG10" s="50">
        <v>0</v>
      </c>
      <c r="CLH10" s="78">
        <f t="shared" si="506"/>
        <v>0</v>
      </c>
      <c r="CLI10" s="50"/>
      <c r="CLJ10" s="50"/>
      <c r="CLK10" s="50"/>
      <c r="CLL10" s="50"/>
      <c r="CLM10" s="50"/>
      <c r="CLN10" s="50"/>
      <c r="CLO10" s="50">
        <v>0</v>
      </c>
      <c r="CLP10" s="78">
        <f t="shared" si="507"/>
        <v>0</v>
      </c>
    </row>
    <row r="11" spans="1:2356" ht="13.5" customHeight="1" x14ac:dyDescent="0.2">
      <c r="A11" s="52"/>
      <c r="B11" s="47" t="s">
        <v>92</v>
      </c>
      <c r="C11" s="48"/>
      <c r="D11" s="48"/>
      <c r="E11" s="48"/>
      <c r="F11" s="48">
        <v>7320</v>
      </c>
      <c r="G11" s="48"/>
      <c r="H11" s="48"/>
      <c r="I11" s="75">
        <f t="shared" si="108"/>
        <v>7320</v>
      </c>
      <c r="J11" s="48"/>
      <c r="K11" s="49"/>
      <c r="L11" s="49"/>
      <c r="M11" s="50"/>
      <c r="N11" s="48"/>
      <c r="O11" s="50">
        <f t="shared" si="508"/>
        <v>7320</v>
      </c>
      <c r="P11" s="50"/>
      <c r="Q11" s="49"/>
      <c r="R11" s="50"/>
      <c r="S11" s="48"/>
      <c r="T11" s="50">
        <f t="shared" si="109"/>
        <v>0</v>
      </c>
      <c r="U11" s="78">
        <f t="shared" si="110"/>
        <v>7320</v>
      </c>
      <c r="V11" s="50"/>
      <c r="W11" s="50"/>
      <c r="X11" s="49">
        <v>13575.95</v>
      </c>
      <c r="Y11" s="50"/>
      <c r="Z11" s="48"/>
      <c r="AA11" s="50">
        <f t="shared" si="111"/>
        <v>13575.95</v>
      </c>
      <c r="AB11" s="78">
        <f t="shared" si="0"/>
        <v>20895.95</v>
      </c>
      <c r="AC11" s="50"/>
      <c r="AD11" s="50"/>
      <c r="AE11" s="49"/>
      <c r="AF11" s="50"/>
      <c r="AG11" s="48"/>
      <c r="AH11" s="50">
        <f t="shared" si="112"/>
        <v>0</v>
      </c>
      <c r="AI11" s="78">
        <f t="shared" si="113"/>
        <v>0</v>
      </c>
      <c r="AJ11" s="50"/>
      <c r="AK11" s="50"/>
      <c r="AL11" s="49"/>
      <c r="AM11" s="50"/>
      <c r="AN11" s="48"/>
      <c r="AO11" s="50">
        <f t="shared" si="114"/>
        <v>0</v>
      </c>
      <c r="AP11" s="78">
        <f t="shared" si="115"/>
        <v>0</v>
      </c>
      <c r="AQ11" s="50"/>
      <c r="AR11" s="50"/>
      <c r="AS11" s="49"/>
      <c r="AT11" s="50"/>
      <c r="AU11" s="48"/>
      <c r="AV11" s="50">
        <f t="shared" si="116"/>
        <v>0</v>
      </c>
      <c r="AW11" s="78">
        <f t="shared" si="117"/>
        <v>0</v>
      </c>
      <c r="AX11" s="50"/>
      <c r="AY11" s="50"/>
      <c r="AZ11" s="49">
        <v>3298</v>
      </c>
      <c r="BA11" s="50"/>
      <c r="BB11" s="48"/>
      <c r="BC11" s="50">
        <f t="shared" si="118"/>
        <v>3298</v>
      </c>
      <c r="BD11" s="78">
        <f t="shared" si="119"/>
        <v>3298</v>
      </c>
      <c r="BE11" s="50"/>
      <c r="BF11" s="50"/>
      <c r="BG11" s="49"/>
      <c r="BH11" s="50"/>
      <c r="BI11" s="48"/>
      <c r="BJ11" s="50">
        <f t="shared" si="120"/>
        <v>0</v>
      </c>
      <c r="BK11" s="78">
        <f t="shared" si="121"/>
        <v>3298</v>
      </c>
      <c r="BL11" s="50"/>
      <c r="BM11" s="50"/>
      <c r="BN11" s="49">
        <v>6640.2</v>
      </c>
      <c r="BO11" s="50"/>
      <c r="BP11" s="48"/>
      <c r="BQ11" s="50">
        <f t="shared" si="122"/>
        <v>6640.2</v>
      </c>
      <c r="BR11" s="78">
        <f t="shared" si="123"/>
        <v>9938.2000000000007</v>
      </c>
      <c r="BS11" s="50"/>
      <c r="BT11" s="50"/>
      <c r="BU11" s="49"/>
      <c r="BV11" s="50"/>
      <c r="BW11" s="48"/>
      <c r="BX11" s="50">
        <f t="shared" si="124"/>
        <v>0</v>
      </c>
      <c r="BY11" s="78">
        <f t="shared" si="125"/>
        <v>9938.2000000000007</v>
      </c>
      <c r="BZ11" s="50"/>
      <c r="CA11" s="50"/>
      <c r="CB11" s="49"/>
      <c r="CC11" s="50"/>
      <c r="CD11" s="48"/>
      <c r="CE11" s="50">
        <f t="shared" si="126"/>
        <v>0</v>
      </c>
      <c r="CF11" s="78">
        <f t="shared" si="127"/>
        <v>9938.2000000000007</v>
      </c>
      <c r="CG11" s="50"/>
      <c r="CH11" s="50"/>
      <c r="CI11" s="49"/>
      <c r="CJ11" s="50"/>
      <c r="CK11" s="48"/>
      <c r="CL11" s="50">
        <f t="shared" si="128"/>
        <v>0</v>
      </c>
      <c r="CM11" s="78">
        <f t="shared" si="129"/>
        <v>9938.2000000000007</v>
      </c>
      <c r="CN11" s="50"/>
      <c r="CO11" s="50"/>
      <c r="CP11" s="49"/>
      <c r="CQ11" s="50"/>
      <c r="CR11" s="48"/>
      <c r="CS11" s="50">
        <f t="shared" si="130"/>
        <v>0</v>
      </c>
      <c r="CT11" s="78">
        <f t="shared" si="131"/>
        <v>9938.2000000000007</v>
      </c>
      <c r="CU11" s="50"/>
      <c r="CV11" s="50"/>
      <c r="CW11" s="49"/>
      <c r="CX11" s="50"/>
      <c r="CY11" s="48"/>
      <c r="CZ11" s="50">
        <f t="shared" si="132"/>
        <v>0</v>
      </c>
      <c r="DA11" s="78">
        <f t="shared" si="133"/>
        <v>9938.2000000000007</v>
      </c>
      <c r="DB11" s="50"/>
      <c r="DC11" s="50"/>
      <c r="DD11" s="49"/>
      <c r="DE11" s="50"/>
      <c r="DF11" s="48"/>
      <c r="DG11" s="50">
        <f t="shared" si="134"/>
        <v>0</v>
      </c>
      <c r="DH11" s="78">
        <f t="shared" si="135"/>
        <v>9938.2000000000007</v>
      </c>
      <c r="DI11" s="50"/>
      <c r="DJ11" s="50"/>
      <c r="DK11" s="50"/>
      <c r="DL11" s="50"/>
      <c r="DM11" s="48"/>
      <c r="DN11" s="50">
        <f t="shared" si="136"/>
        <v>0</v>
      </c>
      <c r="DO11" s="78">
        <f t="shared" si="137"/>
        <v>9938.2000000000007</v>
      </c>
      <c r="DP11" s="50"/>
      <c r="DQ11" s="50"/>
      <c r="DR11" s="50"/>
      <c r="DS11" s="50"/>
      <c r="DT11" s="48"/>
      <c r="DU11" s="50">
        <f t="shared" si="138"/>
        <v>0</v>
      </c>
      <c r="DV11" s="78">
        <f t="shared" si="139"/>
        <v>9938.2000000000007</v>
      </c>
      <c r="DW11" s="50"/>
      <c r="DX11" s="50"/>
      <c r="DY11" s="50"/>
      <c r="DZ11" s="50"/>
      <c r="EA11" s="48"/>
      <c r="EB11" s="50">
        <f t="shared" si="140"/>
        <v>0</v>
      </c>
      <c r="EC11" s="78">
        <f t="shared" si="141"/>
        <v>9938.2000000000007</v>
      </c>
      <c r="ED11" s="50"/>
      <c r="EE11" s="50"/>
      <c r="EF11" s="50"/>
      <c r="EG11" s="50"/>
      <c r="EH11" s="48"/>
      <c r="EI11" s="50">
        <f t="shared" si="142"/>
        <v>0</v>
      </c>
      <c r="EJ11" s="78">
        <f t="shared" si="143"/>
        <v>9938.2000000000007</v>
      </c>
      <c r="EK11" s="50"/>
      <c r="EL11" s="50"/>
      <c r="EM11" s="50"/>
      <c r="EN11" s="50"/>
      <c r="EO11" s="26">
        <v>8012.1</v>
      </c>
      <c r="EP11" s="50">
        <f t="shared" si="144"/>
        <v>8012.1</v>
      </c>
      <c r="EQ11" s="78">
        <f t="shared" si="145"/>
        <v>17950.300000000003</v>
      </c>
      <c r="ER11" s="50"/>
      <c r="ES11" s="50"/>
      <c r="ET11" s="50">
        <v>400</v>
      </c>
      <c r="EU11" s="50"/>
      <c r="EV11" s="50">
        <v>2607.8000000000002</v>
      </c>
      <c r="EW11" s="50">
        <f>SUM(ER11:EV11)</f>
        <v>3007.8</v>
      </c>
      <c r="EX11" s="78">
        <f t="shared" si="147"/>
        <v>20958.100000000002</v>
      </c>
      <c r="EY11" s="50"/>
      <c r="EZ11" s="50"/>
      <c r="FA11" s="50"/>
      <c r="FB11" s="50"/>
      <c r="FC11" s="50">
        <v>2288.3000000000002</v>
      </c>
      <c r="FD11" s="50">
        <f>SUM(EY11:FC11)</f>
        <v>2288.3000000000002</v>
      </c>
      <c r="FE11" s="78">
        <f t="shared" si="149"/>
        <v>23246.400000000001</v>
      </c>
      <c r="FF11" s="50"/>
      <c r="FG11" s="50"/>
      <c r="FH11" s="50"/>
      <c r="FI11" s="50"/>
      <c r="FJ11" s="50"/>
      <c r="FK11" s="50">
        <f>SUM(FF11:FJ11)</f>
        <v>0</v>
      </c>
      <c r="FL11" s="78">
        <f t="shared" si="151"/>
        <v>23246.400000000001</v>
      </c>
      <c r="FM11" s="50">
        <v>7.09</v>
      </c>
      <c r="FN11" s="50"/>
      <c r="FO11" s="50"/>
      <c r="FP11" s="50"/>
      <c r="FQ11" s="50"/>
      <c r="FR11" s="50"/>
      <c r="FS11" s="50"/>
      <c r="FT11" s="50">
        <f>SUM(FN11:FS11)</f>
        <v>0</v>
      </c>
      <c r="FU11" s="78">
        <f t="shared" si="153"/>
        <v>0</v>
      </c>
      <c r="FV11" s="50"/>
      <c r="FW11" s="50"/>
      <c r="FX11" s="50"/>
      <c r="FY11" s="50"/>
      <c r="FZ11" s="50"/>
      <c r="GA11" s="50">
        <v>1831</v>
      </c>
      <c r="GB11" s="50">
        <f>SUM(FV11:GA11)</f>
        <v>1831</v>
      </c>
      <c r="GC11" s="78">
        <f t="shared" si="155"/>
        <v>1831</v>
      </c>
      <c r="GD11" s="50"/>
      <c r="GE11" s="50"/>
      <c r="GF11" s="50"/>
      <c r="GG11" s="50"/>
      <c r="GH11" s="50"/>
      <c r="GI11" s="50"/>
      <c r="GJ11" s="50">
        <f>SUM(GD11:GI11)</f>
        <v>0</v>
      </c>
      <c r="GK11" s="78">
        <f t="shared" si="157"/>
        <v>1831</v>
      </c>
      <c r="GL11" s="50"/>
      <c r="GM11" s="50"/>
      <c r="GN11" s="50"/>
      <c r="GO11" s="50"/>
      <c r="GP11" s="50"/>
      <c r="GQ11" s="50">
        <v>4643.6000000000004</v>
      </c>
      <c r="GR11" s="50">
        <f>SUM(GL11:GQ11)</f>
        <v>4643.6000000000004</v>
      </c>
      <c r="GS11" s="78">
        <f t="shared" si="159"/>
        <v>6474.6</v>
      </c>
      <c r="GT11" s="50"/>
      <c r="GU11" s="50"/>
      <c r="GV11" s="50"/>
      <c r="GW11" s="50"/>
      <c r="GX11" s="50"/>
      <c r="GY11" s="50"/>
      <c r="GZ11" s="50">
        <f>SUM(GT11:GY11)</f>
        <v>0</v>
      </c>
      <c r="HA11" s="78">
        <f t="shared" si="161"/>
        <v>6474.6</v>
      </c>
      <c r="HB11" s="50"/>
      <c r="HC11" s="50"/>
      <c r="HD11" s="50"/>
      <c r="HE11" s="50"/>
      <c r="HF11" s="50"/>
      <c r="HG11" s="50"/>
      <c r="HH11" s="50">
        <f>SUM(HB11:HG11)</f>
        <v>0</v>
      </c>
      <c r="HI11" s="78">
        <f t="shared" si="163"/>
        <v>6474.6</v>
      </c>
      <c r="HJ11" s="50"/>
      <c r="HK11" s="50"/>
      <c r="HL11" s="50"/>
      <c r="HM11" s="50"/>
      <c r="HN11" s="50"/>
      <c r="HO11" s="50"/>
      <c r="HP11" s="50">
        <f>SUM(HJ11:HO11)</f>
        <v>0</v>
      </c>
      <c r="HQ11" s="78">
        <f t="shared" si="165"/>
        <v>6474.6</v>
      </c>
      <c r="HR11" s="50"/>
      <c r="HS11" s="50"/>
      <c r="HT11" s="50"/>
      <c r="HU11" s="50"/>
      <c r="HV11" s="50"/>
      <c r="HW11" s="50"/>
      <c r="HX11" s="50">
        <f>SUM(HR11:HW11)</f>
        <v>0</v>
      </c>
      <c r="HY11" s="78">
        <f t="shared" si="167"/>
        <v>6474.6</v>
      </c>
      <c r="HZ11" s="50"/>
      <c r="IA11" s="50"/>
      <c r="IB11" s="50"/>
      <c r="IC11" s="50"/>
      <c r="ID11" s="50"/>
      <c r="IE11" s="50"/>
      <c r="IF11" s="50">
        <f>SUM(HZ11:IE11)</f>
        <v>0</v>
      </c>
      <c r="IG11" s="78">
        <f t="shared" si="169"/>
        <v>6474.6</v>
      </c>
      <c r="IH11" s="50"/>
      <c r="II11" s="50"/>
      <c r="IJ11" s="50"/>
      <c r="IK11" s="50">
        <v>5866.64</v>
      </c>
      <c r="IL11" s="50"/>
      <c r="IM11" s="50"/>
      <c r="IN11" s="50">
        <f>SUM(IH11:IM11)</f>
        <v>5866.64</v>
      </c>
      <c r="IO11" s="78">
        <f t="shared" si="171"/>
        <v>12341.240000000002</v>
      </c>
      <c r="IP11" s="50"/>
      <c r="IQ11" s="50"/>
      <c r="IR11" s="50"/>
      <c r="IS11" s="50"/>
      <c r="IT11" s="50"/>
      <c r="IU11" s="50"/>
      <c r="IV11" s="50">
        <f>SUM(IP11:IU11)</f>
        <v>0</v>
      </c>
      <c r="IW11" s="78">
        <f t="shared" si="173"/>
        <v>12341.240000000002</v>
      </c>
      <c r="IX11" s="50"/>
      <c r="IY11" s="50"/>
      <c r="IZ11" s="50"/>
      <c r="JA11" s="50"/>
      <c r="JB11" s="50"/>
      <c r="JC11" s="50"/>
      <c r="JD11" s="50">
        <f>SUM(IX11:JC11)</f>
        <v>0</v>
      </c>
      <c r="JE11" s="78">
        <f t="shared" si="175"/>
        <v>12341.240000000002</v>
      </c>
      <c r="JF11" s="50"/>
      <c r="JG11" s="50"/>
      <c r="JH11" s="50"/>
      <c r="JI11" s="50"/>
      <c r="JJ11" s="50"/>
      <c r="JK11" s="50">
        <v>2785.9</v>
      </c>
      <c r="JL11" s="50">
        <f>SUM(JF11:JK11)</f>
        <v>2785.9</v>
      </c>
      <c r="JM11" s="78">
        <f t="shared" si="177"/>
        <v>15127.140000000001</v>
      </c>
      <c r="JN11" s="50"/>
      <c r="JO11" s="50"/>
      <c r="JP11" s="50"/>
      <c r="JQ11" s="50"/>
      <c r="JR11" s="50"/>
      <c r="JS11" s="50"/>
      <c r="JT11" s="50">
        <f>SUM(JN11:JS11)</f>
        <v>0</v>
      </c>
      <c r="JU11" s="78">
        <f t="shared" si="179"/>
        <v>15127.140000000001</v>
      </c>
      <c r="JV11" s="50"/>
      <c r="JW11" s="50"/>
      <c r="JX11" s="50"/>
      <c r="JY11" s="50"/>
      <c r="JZ11" s="50"/>
      <c r="KA11" s="50">
        <v>1616.8</v>
      </c>
      <c r="KB11" s="50">
        <f>SUM(JV11:KA11)</f>
        <v>1616.8</v>
      </c>
      <c r="KC11" s="78">
        <f t="shared" si="181"/>
        <v>16743.940000000002</v>
      </c>
      <c r="KD11" s="50"/>
      <c r="KE11" s="50"/>
      <c r="KF11" s="50"/>
      <c r="KG11" s="50"/>
      <c r="KH11" s="50"/>
      <c r="KI11" s="50">
        <v>446</v>
      </c>
      <c r="KJ11" s="50">
        <f>SUM(KD11:KI11)</f>
        <v>446</v>
      </c>
      <c r="KK11" s="78">
        <f t="shared" si="183"/>
        <v>17189.940000000002</v>
      </c>
      <c r="KL11" s="50"/>
      <c r="KM11" s="50"/>
      <c r="KN11" s="50"/>
      <c r="KO11" s="50"/>
      <c r="KP11" s="50"/>
      <c r="KQ11" s="50"/>
      <c r="KR11" s="50">
        <f>SUM(KL11:KQ11)</f>
        <v>0</v>
      </c>
      <c r="KS11" s="78">
        <f t="shared" si="185"/>
        <v>17189.940000000002</v>
      </c>
      <c r="KT11" s="50"/>
      <c r="KU11" s="50"/>
      <c r="KV11" s="50"/>
      <c r="KW11" s="50"/>
      <c r="KX11" s="50"/>
      <c r="KY11" s="50"/>
      <c r="KZ11" s="50">
        <f>SUM(KT11:KY11)</f>
        <v>0</v>
      </c>
      <c r="LA11" s="78">
        <f t="shared" si="187"/>
        <v>17189.940000000002</v>
      </c>
      <c r="LB11" s="50"/>
      <c r="LC11" s="50"/>
      <c r="LD11" s="50"/>
      <c r="LE11" s="50"/>
      <c r="LF11" s="50"/>
      <c r="LG11" s="50">
        <v>2.08</v>
      </c>
      <c r="LH11" s="50">
        <f>SUM(LB11:LG11)</f>
        <v>2.08</v>
      </c>
      <c r="LI11" s="78">
        <f t="shared" si="189"/>
        <v>17192.020000000004</v>
      </c>
      <c r="LJ11" s="50"/>
      <c r="LK11" s="50"/>
      <c r="LL11" s="50"/>
      <c r="LM11" s="50"/>
      <c r="LN11" s="50"/>
      <c r="LO11" s="50"/>
      <c r="LP11" s="50">
        <f>SUM(LJ11:LO11)</f>
        <v>0</v>
      </c>
      <c r="LQ11" s="78">
        <f t="shared" si="191"/>
        <v>0</v>
      </c>
      <c r="LR11" s="50"/>
      <c r="LS11" s="50"/>
      <c r="LT11" s="50"/>
      <c r="LU11" s="50"/>
      <c r="LV11" s="50"/>
      <c r="LW11" s="50"/>
      <c r="LX11" s="50">
        <f>SUM(LR11:LW11)</f>
        <v>0</v>
      </c>
      <c r="LY11" s="78">
        <f t="shared" si="193"/>
        <v>0</v>
      </c>
      <c r="LZ11" s="50"/>
      <c r="MA11" s="50"/>
      <c r="MB11" s="50"/>
      <c r="MC11" s="50"/>
      <c r="MD11" s="50"/>
      <c r="ME11" s="50"/>
      <c r="MF11" s="50">
        <f>SUM(LZ11:ME11)</f>
        <v>0</v>
      </c>
      <c r="MG11" s="78">
        <f t="shared" si="195"/>
        <v>0</v>
      </c>
      <c r="MH11" s="50"/>
      <c r="MI11" s="50"/>
      <c r="MJ11" s="50"/>
      <c r="MK11" s="50"/>
      <c r="ML11" s="50"/>
      <c r="MM11" s="50"/>
      <c r="MN11" s="50">
        <f>SUM(MH11:MM11)</f>
        <v>0</v>
      </c>
      <c r="MO11" s="78">
        <f t="shared" si="197"/>
        <v>0</v>
      </c>
      <c r="MP11" s="50"/>
      <c r="MQ11" s="50"/>
      <c r="MR11" s="50"/>
      <c r="MS11" s="50"/>
      <c r="MT11" s="50"/>
      <c r="MU11" s="50">
        <v>3013.9</v>
      </c>
      <c r="MV11" s="50">
        <f>SUM(MP11:MU11)</f>
        <v>3013.9</v>
      </c>
      <c r="MW11" s="78">
        <f t="shared" si="199"/>
        <v>3013.9</v>
      </c>
      <c r="MX11" s="50"/>
      <c r="MY11" s="50"/>
      <c r="MZ11" s="50"/>
      <c r="NA11" s="50"/>
      <c r="NB11" s="50"/>
      <c r="NC11" s="50"/>
      <c r="ND11" s="50">
        <f>SUM(MX11:NC11)</f>
        <v>0</v>
      </c>
      <c r="NE11" s="78">
        <f t="shared" si="201"/>
        <v>3013.9</v>
      </c>
      <c r="NF11" s="50"/>
      <c r="NG11" s="50"/>
      <c r="NH11" s="50"/>
      <c r="NI11" s="50"/>
      <c r="NJ11" s="50"/>
      <c r="NK11" s="50"/>
      <c r="NL11" s="50">
        <f>SUM(NF11:NK11)</f>
        <v>0</v>
      </c>
      <c r="NM11" s="78">
        <f t="shared" si="203"/>
        <v>3013.9</v>
      </c>
      <c r="NN11" s="50"/>
      <c r="NO11" s="50"/>
      <c r="NP11" s="50"/>
      <c r="NQ11" s="50"/>
      <c r="NR11" s="50"/>
      <c r="NS11" s="50"/>
      <c r="NT11" s="50">
        <f>SUM(NN11:NS11)</f>
        <v>0</v>
      </c>
      <c r="NU11" s="78">
        <f t="shared" si="205"/>
        <v>3013.9</v>
      </c>
      <c r="NV11" s="50"/>
      <c r="NW11" s="50"/>
      <c r="NX11" s="50"/>
      <c r="NY11" s="50"/>
      <c r="NZ11" s="50"/>
      <c r="OA11" s="50"/>
      <c r="OB11" s="50">
        <f>SUM(NV11:OA11)</f>
        <v>0</v>
      </c>
      <c r="OC11" s="78">
        <f t="shared" si="207"/>
        <v>3013.9</v>
      </c>
      <c r="OD11" s="50"/>
      <c r="OE11" s="50"/>
      <c r="OF11" s="50"/>
      <c r="OG11" s="50"/>
      <c r="OH11" s="50"/>
      <c r="OI11" s="50"/>
      <c r="OJ11" s="50">
        <f>SUM(OD11:OI11)</f>
        <v>0</v>
      </c>
      <c r="OK11" s="78">
        <f t="shared" si="209"/>
        <v>3013.9</v>
      </c>
      <c r="OL11" s="50"/>
      <c r="OM11" s="50"/>
      <c r="ON11" s="50"/>
      <c r="OO11" s="50"/>
      <c r="OP11" s="50"/>
      <c r="OQ11" s="50"/>
      <c r="OR11" s="50">
        <f>SUM(OL11:OQ11)</f>
        <v>0</v>
      </c>
      <c r="OS11" s="78">
        <f t="shared" si="211"/>
        <v>3013.9</v>
      </c>
      <c r="OT11" s="50"/>
      <c r="OU11" s="50"/>
      <c r="OV11" s="50"/>
      <c r="OW11" s="50"/>
      <c r="OX11" s="50"/>
      <c r="OY11" s="50"/>
      <c r="OZ11" s="50">
        <f>SUM(OT11:OY11)</f>
        <v>0</v>
      </c>
      <c r="PA11" s="78">
        <f t="shared" si="213"/>
        <v>3013.9</v>
      </c>
      <c r="PB11" s="50"/>
      <c r="PC11" s="50"/>
      <c r="PD11" s="50"/>
      <c r="PE11" s="50"/>
      <c r="PF11" s="50"/>
      <c r="PG11" s="50"/>
      <c r="PH11" s="50">
        <f>SUM(PB11:PG11)</f>
        <v>0</v>
      </c>
      <c r="PI11" s="78">
        <f t="shared" si="215"/>
        <v>3013.9</v>
      </c>
      <c r="PJ11" s="50"/>
      <c r="PK11" s="50"/>
      <c r="PL11" s="50"/>
      <c r="PM11" s="50"/>
      <c r="PN11" s="50"/>
      <c r="PO11" s="50"/>
      <c r="PP11" s="50">
        <f>SUM(PJ11:PO11)</f>
        <v>0</v>
      </c>
      <c r="PQ11" s="78">
        <f t="shared" si="217"/>
        <v>3013.9</v>
      </c>
      <c r="PR11" s="50"/>
      <c r="PS11" s="50"/>
      <c r="PT11" s="50"/>
      <c r="PU11" s="50"/>
      <c r="PV11" s="50"/>
      <c r="PW11" s="50"/>
      <c r="PX11" s="50">
        <f>SUM(PR11:PW11)</f>
        <v>0</v>
      </c>
      <c r="PY11" s="78">
        <f t="shared" si="219"/>
        <v>3013.9</v>
      </c>
      <c r="PZ11" s="50"/>
      <c r="QA11" s="50"/>
      <c r="QB11" s="50"/>
      <c r="QC11" s="50"/>
      <c r="QD11" s="50"/>
      <c r="QE11" s="50"/>
      <c r="QF11" s="50">
        <f>SUM(PZ11:QE11)</f>
        <v>0</v>
      </c>
      <c r="QG11" s="78">
        <f t="shared" si="221"/>
        <v>3013.9</v>
      </c>
      <c r="QH11" s="50"/>
      <c r="QI11" s="50"/>
      <c r="QJ11" s="50"/>
      <c r="QK11" s="50"/>
      <c r="QL11" s="50"/>
      <c r="QM11" s="50"/>
      <c r="QN11" s="50">
        <f>SUM(QH11:QM11)</f>
        <v>0</v>
      </c>
      <c r="QO11" s="78">
        <f t="shared" si="223"/>
        <v>3013.9</v>
      </c>
      <c r="QP11" s="50"/>
      <c r="QQ11" s="50"/>
      <c r="QR11" s="50"/>
      <c r="QS11" s="50"/>
      <c r="QT11" s="50"/>
      <c r="QU11" s="50"/>
      <c r="QV11" s="50">
        <f>SUM(QP11:QU11)</f>
        <v>0</v>
      </c>
      <c r="QW11" s="78">
        <f t="shared" si="225"/>
        <v>3013.9</v>
      </c>
      <c r="QX11" s="50"/>
      <c r="QY11" s="50"/>
      <c r="QZ11" s="50"/>
      <c r="RA11" s="50"/>
      <c r="RB11" s="50"/>
      <c r="RC11" s="50"/>
      <c r="RD11" s="50">
        <f>SUM(QX11:RC11)</f>
        <v>0</v>
      </c>
      <c r="RE11" s="78">
        <f t="shared" si="227"/>
        <v>3013.9</v>
      </c>
      <c r="RF11" s="50"/>
      <c r="RG11" s="50"/>
      <c r="RH11" s="50"/>
      <c r="RI11" s="50"/>
      <c r="RJ11" s="50"/>
      <c r="RK11" s="50"/>
      <c r="RL11" s="50">
        <f>SUM(RF11:RK11)</f>
        <v>0</v>
      </c>
      <c r="RM11" s="78">
        <f t="shared" si="229"/>
        <v>3013.9</v>
      </c>
      <c r="RN11" s="50"/>
      <c r="RO11" s="50"/>
      <c r="RP11" s="50"/>
      <c r="RQ11" s="50"/>
      <c r="RR11" s="50"/>
      <c r="RS11" s="50"/>
      <c r="RT11" s="50">
        <f>SUM(RN11:RS11)</f>
        <v>0</v>
      </c>
      <c r="RU11" s="78">
        <f t="shared" si="231"/>
        <v>3013.9</v>
      </c>
      <c r="RV11" s="50"/>
      <c r="RW11" s="50"/>
      <c r="RX11" s="50"/>
      <c r="RY11" s="50"/>
      <c r="RZ11" s="50"/>
      <c r="SA11" s="50">
        <v>0.96</v>
      </c>
      <c r="SB11" s="50">
        <f>SUM(RV11:SA11)</f>
        <v>0.96</v>
      </c>
      <c r="SC11" s="78">
        <f t="shared" si="233"/>
        <v>3014.86</v>
      </c>
      <c r="SD11" s="50"/>
      <c r="SE11" s="50"/>
      <c r="SF11" s="50"/>
      <c r="SG11" s="50"/>
      <c r="SH11" s="50"/>
      <c r="SI11" s="50"/>
      <c r="SJ11" s="50">
        <f>SUM(SD11:SI11)</f>
        <v>0</v>
      </c>
      <c r="SK11" s="78">
        <f t="shared" si="235"/>
        <v>0</v>
      </c>
      <c r="SL11" s="50"/>
      <c r="SM11" s="50"/>
      <c r="SN11" s="50"/>
      <c r="SO11" s="50"/>
      <c r="SP11" s="50"/>
      <c r="SQ11" s="50"/>
      <c r="SR11" s="50">
        <f>SUM(SL11:SQ11)</f>
        <v>0</v>
      </c>
      <c r="SS11" s="78">
        <f t="shared" si="237"/>
        <v>0</v>
      </c>
      <c r="ST11" s="50"/>
      <c r="SU11" s="50"/>
      <c r="SV11" s="50"/>
      <c r="SW11" s="50">
        <v>5.5</v>
      </c>
      <c r="SX11" s="50"/>
      <c r="SY11" s="50"/>
      <c r="SZ11" s="50">
        <f>SUM(ST11:SY11)</f>
        <v>5.5</v>
      </c>
      <c r="TA11" s="78">
        <f t="shared" si="239"/>
        <v>5.5</v>
      </c>
      <c r="TB11" s="50"/>
      <c r="TC11" s="50"/>
      <c r="TD11" s="50"/>
      <c r="TE11" s="50"/>
      <c r="TF11" s="50"/>
      <c r="TG11" s="50"/>
      <c r="TH11" s="50">
        <f>SUM(TB11:TG11)</f>
        <v>0</v>
      </c>
      <c r="TI11" s="78">
        <f t="shared" si="241"/>
        <v>5.5</v>
      </c>
      <c r="TJ11" s="50"/>
      <c r="TK11" s="50"/>
      <c r="TL11" s="50"/>
      <c r="TM11" s="50"/>
      <c r="TN11" s="50"/>
      <c r="TO11" s="50"/>
      <c r="TP11" s="50">
        <f>SUM(TJ11:TO11)</f>
        <v>0</v>
      </c>
      <c r="TQ11" s="78">
        <f t="shared" si="243"/>
        <v>5.5</v>
      </c>
      <c r="TR11" s="50"/>
      <c r="TS11" s="50"/>
      <c r="TT11" s="50"/>
      <c r="TU11" s="50"/>
      <c r="TV11" s="50"/>
      <c r="TW11" s="50"/>
      <c r="TX11" s="50">
        <f>SUM(TR11:TW11)</f>
        <v>0</v>
      </c>
      <c r="TY11" s="78">
        <f t="shared" si="245"/>
        <v>5.5</v>
      </c>
      <c r="TZ11" s="50"/>
      <c r="UA11" s="50"/>
      <c r="UB11" s="50"/>
      <c r="UC11" s="50">
        <v>1319</v>
      </c>
      <c r="UD11" s="50"/>
      <c r="UE11" s="50"/>
      <c r="UF11" s="50">
        <f>SUM(TZ11:UE11)</f>
        <v>1319</v>
      </c>
      <c r="UG11" s="78">
        <f t="shared" si="247"/>
        <v>1324.5</v>
      </c>
      <c r="UH11" s="50"/>
      <c r="UI11" s="50"/>
      <c r="UJ11" s="50"/>
      <c r="UK11" s="50"/>
      <c r="UL11" s="50"/>
      <c r="UM11" s="50"/>
      <c r="UN11" s="50">
        <f>SUM(UH11:UM11)</f>
        <v>0</v>
      </c>
      <c r="UO11" s="78">
        <f t="shared" si="249"/>
        <v>1324.5</v>
      </c>
      <c r="UP11" s="50"/>
      <c r="UQ11" s="50"/>
      <c r="UR11" s="50"/>
      <c r="US11" s="50"/>
      <c r="UT11" s="50"/>
      <c r="UU11" s="50"/>
      <c r="UV11" s="50">
        <f>SUM(UP11:UU11)</f>
        <v>0</v>
      </c>
      <c r="UW11" s="78">
        <f t="shared" si="251"/>
        <v>1324.5</v>
      </c>
      <c r="UX11" s="50"/>
      <c r="UY11" s="50"/>
      <c r="UZ11" s="50"/>
      <c r="VA11" s="50"/>
      <c r="VB11" s="50"/>
      <c r="VC11" s="50"/>
      <c r="VD11" s="50">
        <f>SUM(UX11:VC11)</f>
        <v>0</v>
      </c>
      <c r="VE11" s="78">
        <f t="shared" si="253"/>
        <v>1324.5</v>
      </c>
      <c r="VF11" s="50"/>
      <c r="VG11" s="50"/>
      <c r="VH11" s="50"/>
      <c r="VI11" s="50"/>
      <c r="VJ11" s="50"/>
      <c r="VK11" s="50"/>
      <c r="VL11" s="83">
        <f>SUM(VF11:VK11)</f>
        <v>0</v>
      </c>
      <c r="VM11" s="78">
        <f t="shared" si="255"/>
        <v>1324.5</v>
      </c>
      <c r="VN11" s="50"/>
      <c r="VO11" s="50"/>
      <c r="VP11" s="50"/>
      <c r="VQ11" s="50"/>
      <c r="VR11" s="50"/>
      <c r="VS11" s="50"/>
      <c r="VT11" s="83">
        <f>SUM(VN11:VS11)</f>
        <v>0</v>
      </c>
      <c r="VU11" s="78">
        <f t="shared" si="257"/>
        <v>1324.5</v>
      </c>
      <c r="VV11" s="50"/>
      <c r="VW11" s="50"/>
      <c r="VX11" s="50"/>
      <c r="VY11" s="50"/>
      <c r="VZ11" s="50"/>
      <c r="WA11" s="50"/>
      <c r="WB11" s="83">
        <f>SUM(VV11:WA11)</f>
        <v>0</v>
      </c>
      <c r="WC11" s="78">
        <f t="shared" si="259"/>
        <v>1324.5</v>
      </c>
      <c r="WD11" s="50"/>
      <c r="WE11" s="50"/>
      <c r="WF11" s="50"/>
      <c r="WG11" s="50"/>
      <c r="WH11" s="50"/>
      <c r="WI11" s="50"/>
      <c r="WJ11" s="83">
        <f>SUM(WD11:WI11)</f>
        <v>0</v>
      </c>
      <c r="WK11" s="78">
        <f t="shared" si="261"/>
        <v>1324.5</v>
      </c>
      <c r="WL11" s="50"/>
      <c r="WM11" s="50"/>
      <c r="WN11" s="50"/>
      <c r="WO11" s="50"/>
      <c r="WP11" s="50"/>
      <c r="WQ11" s="50"/>
      <c r="WR11" s="83">
        <f>SUM(WL11:WQ11)</f>
        <v>0</v>
      </c>
      <c r="WS11" s="78">
        <f t="shared" si="263"/>
        <v>1324.5</v>
      </c>
      <c r="WT11" s="50"/>
      <c r="WU11" s="50"/>
      <c r="WV11" s="50"/>
      <c r="WW11" s="50"/>
      <c r="WX11" s="50"/>
      <c r="WY11" s="50"/>
      <c r="WZ11" s="83">
        <f>SUM(WT11:WY11)</f>
        <v>0</v>
      </c>
      <c r="XA11" s="78">
        <f t="shared" si="265"/>
        <v>1324.5</v>
      </c>
      <c r="XB11" s="50"/>
      <c r="XC11" s="50"/>
      <c r="XD11" s="50"/>
      <c r="XE11" s="50"/>
      <c r="XF11" s="50"/>
      <c r="XG11" s="50"/>
      <c r="XH11" s="83">
        <f>SUM(XB11:XG11)</f>
        <v>0</v>
      </c>
      <c r="XI11" s="78">
        <f t="shared" si="267"/>
        <v>1324.5</v>
      </c>
      <c r="XJ11" s="50"/>
      <c r="XK11" s="50"/>
      <c r="XL11" s="50"/>
      <c r="XM11" s="50"/>
      <c r="XN11" s="50"/>
      <c r="XO11" s="50"/>
      <c r="XP11" s="83">
        <f>SUM(XJ11:XO11)</f>
        <v>0</v>
      </c>
      <c r="XQ11" s="78">
        <f t="shared" si="269"/>
        <v>1324.5</v>
      </c>
      <c r="XR11" s="50"/>
      <c r="XS11" s="50"/>
      <c r="XT11" s="50"/>
      <c r="XU11" s="50"/>
      <c r="XV11" s="50"/>
      <c r="XW11" s="50"/>
      <c r="XX11" s="83">
        <f>SUM(XR11:XW11)</f>
        <v>0</v>
      </c>
      <c r="XY11" s="78">
        <f t="shared" si="271"/>
        <v>1324.5</v>
      </c>
      <c r="XZ11" s="50"/>
      <c r="YA11" s="50"/>
      <c r="YB11" s="50"/>
      <c r="YC11" s="50"/>
      <c r="YD11" s="50"/>
      <c r="YE11" s="50">
        <v>0.21</v>
      </c>
      <c r="YF11" s="83">
        <f>SUM(XZ11:YE11)</f>
        <v>0.21</v>
      </c>
      <c r="YG11" s="78">
        <f t="shared" si="273"/>
        <v>1324.71</v>
      </c>
      <c r="YH11" s="50"/>
      <c r="YI11" s="50"/>
      <c r="YJ11" s="50"/>
      <c r="YK11" s="50"/>
      <c r="YL11" s="50"/>
      <c r="YM11" s="50"/>
      <c r="YN11" s="83">
        <f>SUM(YH11:YM11)</f>
        <v>0</v>
      </c>
      <c r="YO11" s="78">
        <f t="shared" si="275"/>
        <v>0</v>
      </c>
      <c r="YP11" s="50"/>
      <c r="YQ11" s="50"/>
      <c r="YR11" s="50"/>
      <c r="YS11" s="50"/>
      <c r="YT11" s="50"/>
      <c r="YU11" s="50"/>
      <c r="YV11" s="83">
        <f>SUM(YP11:YU11)</f>
        <v>0</v>
      </c>
      <c r="YW11" s="78">
        <f t="shared" si="277"/>
        <v>0</v>
      </c>
      <c r="YX11" s="50"/>
      <c r="YY11" s="50"/>
      <c r="YZ11" s="50"/>
      <c r="ZA11" s="50"/>
      <c r="ZB11" s="50"/>
      <c r="ZC11" s="50"/>
      <c r="ZD11" s="83">
        <f>SUM(YX11:ZC11)</f>
        <v>0</v>
      </c>
      <c r="ZE11" s="78">
        <f t="shared" si="279"/>
        <v>0</v>
      </c>
      <c r="ZF11" s="50"/>
      <c r="ZG11" s="50"/>
      <c r="ZH11" s="50"/>
      <c r="ZI11" s="50">
        <v>5693.97</v>
      </c>
      <c r="ZJ11" s="50"/>
      <c r="ZK11" s="50"/>
      <c r="ZL11" s="83">
        <f>SUM(ZF11:ZK11)</f>
        <v>5693.97</v>
      </c>
      <c r="ZM11" s="78">
        <f t="shared" si="281"/>
        <v>5693.97</v>
      </c>
      <c r="ZN11" s="50"/>
      <c r="ZO11" s="50"/>
      <c r="ZP11" s="50"/>
      <c r="ZQ11" s="50"/>
      <c r="ZR11" s="50"/>
      <c r="ZS11" s="50"/>
      <c r="ZT11" s="83">
        <f>SUM(ZN11:ZS11)</f>
        <v>0</v>
      </c>
      <c r="ZU11" s="78">
        <f t="shared" si="283"/>
        <v>5693.97</v>
      </c>
      <c r="ZV11" s="50"/>
      <c r="ZW11" s="50"/>
      <c r="ZX11" s="50"/>
      <c r="ZY11" s="50"/>
      <c r="ZZ11" s="50"/>
      <c r="AAA11" s="50"/>
      <c r="AAB11" s="83">
        <f>SUM(ZV11:AAA11)</f>
        <v>0</v>
      </c>
      <c r="AAC11" s="78">
        <f t="shared" si="285"/>
        <v>5693.97</v>
      </c>
      <c r="AAD11" s="50"/>
      <c r="AAE11" s="50"/>
      <c r="AAF11" s="50"/>
      <c r="AAG11" s="50"/>
      <c r="AAH11" s="50"/>
      <c r="AAI11" s="50"/>
      <c r="AAJ11" s="83">
        <f>SUM(AAD11:AAI11)</f>
        <v>0</v>
      </c>
      <c r="AAK11" s="78">
        <f t="shared" si="287"/>
        <v>5693.97</v>
      </c>
      <c r="AAL11" s="50"/>
      <c r="AAM11" s="50"/>
      <c r="AAN11" s="50"/>
      <c r="AAO11" s="50"/>
      <c r="AAP11" s="50"/>
      <c r="AAQ11" s="50"/>
      <c r="AAR11" s="83">
        <f>SUM(AAL11:AAQ11)</f>
        <v>0</v>
      </c>
      <c r="AAS11" s="78">
        <f t="shared" si="289"/>
        <v>5693.97</v>
      </c>
      <c r="AAT11" s="50"/>
      <c r="AAU11" s="50"/>
      <c r="AAV11" s="50"/>
      <c r="AAW11" s="50"/>
      <c r="AAX11" s="50"/>
      <c r="AAY11" s="50"/>
      <c r="AAZ11" s="83">
        <f>SUM(AAT11:AAY11)</f>
        <v>0</v>
      </c>
      <c r="ABA11" s="78">
        <f t="shared" si="291"/>
        <v>5693.97</v>
      </c>
      <c r="ABB11" s="50"/>
      <c r="ABC11" s="50"/>
      <c r="ABD11" s="50"/>
      <c r="ABE11" s="50"/>
      <c r="ABF11" s="50"/>
      <c r="ABG11" s="50"/>
      <c r="ABH11" s="83">
        <f>SUM(ABB11:ABG11)</f>
        <v>0</v>
      </c>
      <c r="ABI11" s="78">
        <f t="shared" si="293"/>
        <v>5693.97</v>
      </c>
      <c r="ABJ11" s="50"/>
      <c r="ABK11" s="50"/>
      <c r="ABL11" s="50"/>
      <c r="ABM11" s="50"/>
      <c r="ABN11" s="50"/>
      <c r="ABO11" s="50"/>
      <c r="ABP11" s="83">
        <f>SUM(ABJ11:ABO11)</f>
        <v>0</v>
      </c>
      <c r="ABQ11" s="78">
        <f t="shared" si="295"/>
        <v>5693.97</v>
      </c>
      <c r="ABR11" s="50"/>
      <c r="ABS11" s="50"/>
      <c r="ABT11" s="50"/>
      <c r="ABU11" s="50"/>
      <c r="ABV11" s="50"/>
      <c r="ABW11" s="50"/>
      <c r="ABX11" s="83">
        <f>SUM(ABR11:ABW11)</f>
        <v>0</v>
      </c>
      <c r="ABY11" s="78">
        <f t="shared" si="297"/>
        <v>5693.97</v>
      </c>
      <c r="ABZ11" s="50"/>
      <c r="ACA11" s="50"/>
      <c r="ACB11" s="50"/>
      <c r="ACC11" s="50"/>
      <c r="ACD11" s="50"/>
      <c r="ACE11" s="50"/>
      <c r="ACF11" s="83">
        <f>SUM(ABZ11:ACE11)</f>
        <v>0</v>
      </c>
      <c r="ACG11" s="78">
        <f t="shared" si="299"/>
        <v>5693.97</v>
      </c>
      <c r="ACH11" s="50"/>
      <c r="ACI11" s="50"/>
      <c r="ACJ11" s="50"/>
      <c r="ACK11" s="50"/>
      <c r="ACL11" s="50"/>
      <c r="ACM11" s="50"/>
      <c r="ACN11" s="83">
        <f>SUM(ACH11:ACM11)</f>
        <v>0</v>
      </c>
      <c r="ACO11" s="78">
        <f t="shared" si="301"/>
        <v>5693.97</v>
      </c>
      <c r="ACP11" s="50"/>
      <c r="ACQ11" s="50"/>
      <c r="ACR11" s="50"/>
      <c r="ACS11" s="50"/>
      <c r="ACT11" s="50"/>
      <c r="ACU11" s="50"/>
      <c r="ACV11" s="83">
        <f>SUM(ACP11:ACU11)</f>
        <v>0</v>
      </c>
      <c r="ACW11" s="78">
        <f t="shared" si="303"/>
        <v>5693.97</v>
      </c>
      <c r="ACX11" s="50"/>
      <c r="ACY11" s="50"/>
      <c r="ACZ11" s="50"/>
      <c r="ADA11" s="50"/>
      <c r="ADB11" s="50"/>
      <c r="ADC11" s="50"/>
      <c r="ADD11" s="83">
        <f>SUM(ACX11:ADC11)</f>
        <v>0</v>
      </c>
      <c r="ADE11" s="78">
        <f t="shared" si="305"/>
        <v>5693.97</v>
      </c>
      <c r="ADF11" s="50"/>
      <c r="ADG11" s="50"/>
      <c r="ADH11" s="50"/>
      <c r="ADI11" s="50"/>
      <c r="ADJ11" s="50"/>
      <c r="ADK11" s="50"/>
      <c r="ADL11" s="83">
        <f>SUM(ADF11:ADK11)</f>
        <v>0</v>
      </c>
      <c r="ADM11" s="78">
        <f t="shared" si="307"/>
        <v>5693.97</v>
      </c>
      <c r="ADN11" s="50"/>
      <c r="ADO11" s="50"/>
      <c r="ADP11" s="50"/>
      <c r="ADQ11" s="50"/>
      <c r="ADR11" s="50"/>
      <c r="ADS11" s="50"/>
      <c r="ADT11" s="83">
        <f>SUM(ADN11:ADS11)</f>
        <v>0</v>
      </c>
      <c r="ADU11" s="78">
        <f t="shared" si="309"/>
        <v>5693.97</v>
      </c>
      <c r="ADV11" s="50"/>
      <c r="ADW11" s="50"/>
      <c r="ADX11" s="50"/>
      <c r="ADY11" s="50">
        <v>130000</v>
      </c>
      <c r="ADZ11" s="50"/>
      <c r="AEA11" s="50"/>
      <c r="AEB11" s="83">
        <f>SUM(ADV11:AEA11)</f>
        <v>130000</v>
      </c>
      <c r="AEC11" s="78">
        <f t="shared" si="311"/>
        <v>135693.97</v>
      </c>
      <c r="AED11" s="50"/>
      <c r="AEE11" s="50"/>
      <c r="AEF11" s="50"/>
      <c r="AEG11" s="50"/>
      <c r="AEH11" s="50"/>
      <c r="AEI11" s="50"/>
      <c r="AEJ11" s="83">
        <f>SUM(AED11:AEI11)</f>
        <v>0</v>
      </c>
      <c r="AEK11" s="78">
        <f t="shared" si="313"/>
        <v>135693.97</v>
      </c>
      <c r="AEL11" s="50"/>
      <c r="AEM11" s="50"/>
      <c r="AEN11" s="50"/>
      <c r="AEO11" s="50"/>
      <c r="AEP11" s="50"/>
      <c r="AEQ11" s="50">
        <v>2.5</v>
      </c>
      <c r="AER11" s="83">
        <f>SUM(AEL11:AEQ11)</f>
        <v>2.5</v>
      </c>
      <c r="AES11" s="78">
        <f t="shared" si="315"/>
        <v>135696.47</v>
      </c>
      <c r="AEU11" s="50"/>
      <c r="AEV11" s="50"/>
      <c r="AEW11" s="50"/>
      <c r="AEX11" s="50"/>
      <c r="AEY11" s="50"/>
      <c r="AEZ11" s="50"/>
      <c r="AFA11" s="83">
        <f>SUM(AEU11:AEZ11)</f>
        <v>0</v>
      </c>
      <c r="AFB11" s="78">
        <f t="shared" si="317"/>
        <v>0</v>
      </c>
      <c r="AFC11" s="50"/>
      <c r="AFD11" s="50"/>
      <c r="AFE11" s="50"/>
      <c r="AFF11" s="50"/>
      <c r="AFG11" s="50"/>
      <c r="AFH11" s="50"/>
      <c r="AFI11" s="83">
        <f>SUM(AFC11:AFH11)</f>
        <v>0</v>
      </c>
      <c r="AFJ11" s="78">
        <f t="shared" si="319"/>
        <v>0</v>
      </c>
      <c r="AFK11" s="50"/>
      <c r="AFL11" s="50"/>
      <c r="AFM11" s="50"/>
      <c r="AFN11" s="50"/>
      <c r="AFO11" s="50"/>
      <c r="AFP11" s="50"/>
      <c r="AFQ11" s="83">
        <f>SUM(AFK11:AFP11)</f>
        <v>0</v>
      </c>
      <c r="AFR11" s="78">
        <f t="shared" si="321"/>
        <v>0</v>
      </c>
      <c r="AFS11" s="50"/>
      <c r="AFT11" s="50"/>
      <c r="AFU11" s="50"/>
      <c r="AFV11" s="50"/>
      <c r="AFW11" s="50"/>
      <c r="AFX11" s="50"/>
      <c r="AFY11" s="83">
        <f>SUM(AFS11:AFX11)</f>
        <v>0</v>
      </c>
      <c r="AFZ11" s="78">
        <f t="shared" si="323"/>
        <v>0</v>
      </c>
      <c r="AGA11" s="50"/>
      <c r="AGB11" s="50"/>
      <c r="AGC11" s="50"/>
      <c r="AGD11" s="50"/>
      <c r="AGE11" s="50"/>
      <c r="AGF11" s="50"/>
      <c r="AGG11" s="83">
        <f>SUM(AGA11:AGF11)</f>
        <v>0</v>
      </c>
      <c r="AGH11" s="78">
        <f t="shared" si="325"/>
        <v>0</v>
      </c>
      <c r="AGI11" s="50"/>
      <c r="AGJ11" s="50"/>
      <c r="AGK11" s="50"/>
      <c r="AGL11" s="50"/>
      <c r="AGM11" s="50"/>
      <c r="AGN11" s="50"/>
      <c r="AGO11" s="83">
        <f>SUM(AGI11:AGN11)</f>
        <v>0</v>
      </c>
      <c r="AGP11" s="78">
        <f t="shared" si="327"/>
        <v>0</v>
      </c>
      <c r="AGQ11" s="50"/>
      <c r="AGR11" s="50"/>
      <c r="AGS11" s="50"/>
      <c r="AGT11" s="50"/>
      <c r="AGU11" s="50"/>
      <c r="AGV11" s="50"/>
      <c r="AGW11" s="50"/>
      <c r="AGX11" s="83">
        <f>SUM(AGQ11:AGW11)</f>
        <v>0</v>
      </c>
      <c r="AGY11" s="78">
        <f t="shared" si="329"/>
        <v>0</v>
      </c>
      <c r="AGZ11" s="50"/>
      <c r="AHA11" s="50"/>
      <c r="AHB11" s="50"/>
      <c r="AHC11" s="50"/>
      <c r="AHD11" s="50"/>
      <c r="AHE11" s="50"/>
      <c r="AHF11" s="83">
        <f t="shared" si="1"/>
        <v>0</v>
      </c>
      <c r="AHG11" s="78">
        <f t="shared" si="2"/>
        <v>0</v>
      </c>
      <c r="AHH11" s="50"/>
      <c r="AHI11" s="50"/>
      <c r="AHJ11" s="50"/>
      <c r="AHK11" s="50"/>
      <c r="AHL11" s="50"/>
      <c r="AHM11" s="50"/>
      <c r="AHN11" s="83">
        <f t="shared" si="3"/>
        <v>0</v>
      </c>
      <c r="AHO11" s="78">
        <f t="shared" si="4"/>
        <v>0</v>
      </c>
      <c r="AHP11" s="50"/>
      <c r="AHQ11" s="50"/>
      <c r="AHR11" s="50"/>
      <c r="AHS11" s="50"/>
      <c r="AHT11" s="50"/>
      <c r="AHU11" s="50"/>
      <c r="AHV11" s="83">
        <f t="shared" si="5"/>
        <v>0</v>
      </c>
      <c r="AHW11" s="78">
        <f t="shared" si="6"/>
        <v>0</v>
      </c>
      <c r="AHX11" s="50"/>
      <c r="AHY11" s="50"/>
      <c r="AHZ11" s="50"/>
      <c r="AIA11" s="50"/>
      <c r="AIB11" s="50"/>
      <c r="AIC11" s="50"/>
      <c r="AID11" s="83">
        <f t="shared" si="7"/>
        <v>0</v>
      </c>
      <c r="AIE11" s="78">
        <f t="shared" si="8"/>
        <v>0</v>
      </c>
      <c r="AIF11" s="50"/>
      <c r="AIG11" s="50"/>
      <c r="AIH11" s="50"/>
      <c r="AII11" s="50"/>
      <c r="AIJ11" s="50"/>
      <c r="AIK11" s="50"/>
      <c r="AIL11" s="83">
        <f t="shared" si="9"/>
        <v>0</v>
      </c>
      <c r="AIM11" s="78">
        <f t="shared" si="10"/>
        <v>0</v>
      </c>
      <c r="AIN11" s="50"/>
      <c r="AIO11" s="50"/>
      <c r="AIP11" s="50"/>
      <c r="AIQ11" s="50"/>
      <c r="AIR11" s="50"/>
      <c r="AIS11" s="50"/>
      <c r="AIT11" s="83">
        <f t="shared" si="11"/>
        <v>0</v>
      </c>
      <c r="AIU11" s="78">
        <f t="shared" si="12"/>
        <v>0</v>
      </c>
      <c r="AIV11" s="50"/>
      <c r="AIW11" s="50"/>
      <c r="AIX11" s="50"/>
      <c r="AIY11" s="50">
        <v>20000</v>
      </c>
      <c r="AIZ11" s="50"/>
      <c r="AJA11" s="50"/>
      <c r="AJB11" s="83">
        <f t="shared" si="13"/>
        <v>20000</v>
      </c>
      <c r="AJC11" s="78">
        <f t="shared" si="14"/>
        <v>20000</v>
      </c>
      <c r="AJD11" s="50"/>
      <c r="AJE11" s="50"/>
      <c r="AJF11" s="50"/>
      <c r="AJG11" s="50">
        <v>2612</v>
      </c>
      <c r="AJH11" s="50"/>
      <c r="AJI11" s="50"/>
      <c r="AJJ11" s="83">
        <f t="shared" si="15"/>
        <v>2612</v>
      </c>
      <c r="AJK11" s="78">
        <f t="shared" si="16"/>
        <v>22612</v>
      </c>
      <c r="AJL11" s="50"/>
      <c r="AJM11" s="50"/>
      <c r="AJN11" s="50"/>
      <c r="AJO11" s="50"/>
      <c r="AJP11" s="50"/>
      <c r="AJQ11" s="50"/>
      <c r="AJR11" s="83">
        <f t="shared" si="17"/>
        <v>0</v>
      </c>
      <c r="AJS11" s="78">
        <f t="shared" si="18"/>
        <v>22612</v>
      </c>
      <c r="AJT11" s="50"/>
      <c r="AJU11" s="50"/>
      <c r="AJV11" s="50"/>
      <c r="AJW11" s="50">
        <v>20000</v>
      </c>
      <c r="AJX11" s="50"/>
      <c r="AJY11" s="50"/>
      <c r="AJZ11" s="83">
        <f t="shared" si="19"/>
        <v>20000</v>
      </c>
      <c r="AKA11" s="78">
        <f t="shared" si="20"/>
        <v>42612</v>
      </c>
      <c r="AKB11" s="50"/>
      <c r="AKC11" s="50"/>
      <c r="AKD11" s="50"/>
      <c r="AKE11" s="50"/>
      <c r="AKF11" s="50"/>
      <c r="AKG11" s="50"/>
      <c r="AKH11" s="83">
        <f t="shared" si="330"/>
        <v>0</v>
      </c>
      <c r="AKI11" s="78">
        <f t="shared" si="21"/>
        <v>42612</v>
      </c>
      <c r="AKJ11" s="50"/>
      <c r="AKK11" s="50"/>
      <c r="AKL11" s="50"/>
      <c r="AKM11" s="50">
        <v>125625</v>
      </c>
      <c r="AKN11" s="50"/>
      <c r="AKO11" s="50"/>
      <c r="AKP11" s="83">
        <f t="shared" si="331"/>
        <v>125625</v>
      </c>
      <c r="AKQ11" s="78">
        <f t="shared" si="22"/>
        <v>168237</v>
      </c>
      <c r="AKR11" s="50"/>
      <c r="AKS11" s="50"/>
      <c r="AKT11" s="50"/>
      <c r="AKU11" s="50">
        <v>3.73</v>
      </c>
      <c r="AKV11" s="50"/>
      <c r="AKW11" s="50"/>
      <c r="AKX11" s="83">
        <f t="shared" si="332"/>
        <v>3.73</v>
      </c>
      <c r="AKY11" s="78">
        <f t="shared" si="23"/>
        <v>168240.73</v>
      </c>
      <c r="AKZ11" s="50"/>
      <c r="ALA11" s="50"/>
      <c r="ALB11" s="50"/>
      <c r="ALC11" s="50"/>
      <c r="ALD11" s="50"/>
      <c r="ALE11" s="50"/>
      <c r="ALF11" s="83">
        <f t="shared" si="333"/>
        <v>0</v>
      </c>
      <c r="ALG11" s="78">
        <f t="shared" si="334"/>
        <v>0</v>
      </c>
      <c r="ALH11" s="50"/>
      <c r="ALI11" s="50"/>
      <c r="ALJ11" s="50"/>
      <c r="ALK11" s="50"/>
      <c r="ALL11" s="50"/>
      <c r="ALM11" s="50"/>
      <c r="ALN11" s="83">
        <f t="shared" si="24"/>
        <v>0</v>
      </c>
      <c r="ALO11" s="78">
        <f t="shared" si="335"/>
        <v>0</v>
      </c>
      <c r="ALP11" s="50"/>
      <c r="ALQ11" s="50"/>
      <c r="ALR11" s="50"/>
      <c r="ALS11" s="50"/>
      <c r="ALT11" s="50"/>
      <c r="ALU11" s="50"/>
      <c r="ALV11" s="83">
        <f t="shared" si="25"/>
        <v>0</v>
      </c>
      <c r="ALW11" s="78">
        <f t="shared" si="336"/>
        <v>0</v>
      </c>
      <c r="ALX11" s="50"/>
      <c r="ALY11" s="50"/>
      <c r="ALZ11" s="50"/>
      <c r="AMA11" s="50"/>
      <c r="AMB11" s="50"/>
      <c r="AMC11" s="50"/>
      <c r="AMD11" s="83">
        <f t="shared" si="26"/>
        <v>0</v>
      </c>
      <c r="AME11" s="78">
        <f t="shared" si="337"/>
        <v>0</v>
      </c>
      <c r="AMF11" s="50"/>
      <c r="AMG11" s="50"/>
      <c r="AMH11" s="50"/>
      <c r="AMI11" s="50"/>
      <c r="AMJ11" s="50"/>
      <c r="AMK11" s="50"/>
      <c r="AML11" s="83">
        <f t="shared" si="27"/>
        <v>0</v>
      </c>
      <c r="AMM11" s="78">
        <f t="shared" si="338"/>
        <v>0</v>
      </c>
      <c r="AMN11" s="50"/>
      <c r="AMO11" s="50"/>
      <c r="AMP11" s="50"/>
      <c r="AMQ11" s="50"/>
      <c r="AMR11" s="50"/>
      <c r="AMS11" s="50"/>
      <c r="AMT11" s="83">
        <f t="shared" si="28"/>
        <v>0</v>
      </c>
      <c r="AMU11" s="78">
        <f t="shared" si="339"/>
        <v>0</v>
      </c>
      <c r="AMV11" s="50"/>
      <c r="AMW11" s="50"/>
      <c r="AMX11" s="50"/>
      <c r="AMY11" s="50"/>
      <c r="AMZ11" s="50"/>
      <c r="ANA11" s="50"/>
      <c r="ANB11" s="83">
        <f t="shared" si="29"/>
        <v>0</v>
      </c>
      <c r="ANC11" s="78">
        <f t="shared" si="340"/>
        <v>0</v>
      </c>
      <c r="AND11" s="50"/>
      <c r="ANE11" s="50"/>
      <c r="ANF11" s="50"/>
      <c r="ANG11" s="50"/>
      <c r="ANH11" s="50"/>
      <c r="ANI11" s="50"/>
      <c r="ANJ11" s="83">
        <f t="shared" si="30"/>
        <v>0</v>
      </c>
      <c r="ANK11" s="78">
        <f t="shared" si="341"/>
        <v>0</v>
      </c>
      <c r="ANL11" s="50"/>
      <c r="ANM11" s="50"/>
      <c r="ANN11" s="50"/>
      <c r="ANO11" s="50"/>
      <c r="ANP11" s="50"/>
      <c r="ANQ11" s="50"/>
      <c r="ANR11" s="83">
        <f t="shared" si="31"/>
        <v>0</v>
      </c>
      <c r="ANS11" s="78">
        <f t="shared" si="342"/>
        <v>0</v>
      </c>
      <c r="ANT11" s="50"/>
      <c r="ANU11" s="50"/>
      <c r="ANV11" s="50"/>
      <c r="ANW11" s="50"/>
      <c r="ANX11" s="50"/>
      <c r="ANY11" s="50"/>
      <c r="ANZ11" s="83">
        <f t="shared" si="32"/>
        <v>0</v>
      </c>
      <c r="AOA11" s="78">
        <f t="shared" si="343"/>
        <v>0</v>
      </c>
      <c r="AOB11" s="50"/>
      <c r="AOC11" s="50"/>
      <c r="AOD11" s="50"/>
      <c r="AOE11" s="50"/>
      <c r="AOF11" s="50"/>
      <c r="AOG11" s="50"/>
      <c r="AOH11" s="83">
        <f t="shared" si="33"/>
        <v>0</v>
      </c>
      <c r="AOI11" s="78">
        <f t="shared" si="344"/>
        <v>0</v>
      </c>
      <c r="AOJ11" s="50"/>
      <c r="AOK11" s="50"/>
      <c r="AOL11" s="50"/>
      <c r="AOM11" s="50"/>
      <c r="AON11" s="50"/>
      <c r="AOO11" s="50"/>
      <c r="AOP11" s="83">
        <f t="shared" si="34"/>
        <v>0</v>
      </c>
      <c r="AOQ11" s="78">
        <f t="shared" si="345"/>
        <v>0</v>
      </c>
      <c r="AOR11" s="50"/>
      <c r="AOS11" s="50"/>
      <c r="AOT11" s="50"/>
      <c r="AOU11" s="50"/>
      <c r="AOV11" s="50"/>
      <c r="AOW11" s="50"/>
      <c r="AOX11" s="83">
        <f t="shared" si="35"/>
        <v>0</v>
      </c>
      <c r="AOY11" s="78">
        <f t="shared" si="346"/>
        <v>0</v>
      </c>
      <c r="AOZ11" s="50"/>
      <c r="APA11" s="50"/>
      <c r="APB11" s="50"/>
      <c r="APC11" s="50"/>
      <c r="APD11" s="50"/>
      <c r="APE11" s="50"/>
      <c r="APF11" s="83">
        <f t="shared" si="36"/>
        <v>0</v>
      </c>
      <c r="APG11" s="78">
        <f t="shared" si="347"/>
        <v>0</v>
      </c>
      <c r="APH11" s="50"/>
      <c r="API11" s="50"/>
      <c r="APJ11" s="50"/>
      <c r="APK11" s="50"/>
      <c r="APL11" s="50"/>
      <c r="APM11" s="50"/>
      <c r="APN11" s="83">
        <f t="shared" si="37"/>
        <v>0</v>
      </c>
      <c r="APO11" s="78">
        <f t="shared" si="348"/>
        <v>0</v>
      </c>
      <c r="APP11" s="50"/>
      <c r="APQ11" s="50"/>
      <c r="APR11" s="50"/>
      <c r="APS11" s="50"/>
      <c r="APT11" s="50"/>
      <c r="APU11" s="50"/>
      <c r="APV11" s="83">
        <f t="shared" si="38"/>
        <v>0</v>
      </c>
      <c r="APW11" s="78">
        <f t="shared" si="349"/>
        <v>0</v>
      </c>
      <c r="APX11" s="50"/>
      <c r="APY11" s="50"/>
      <c r="APZ11" s="50"/>
      <c r="AQA11" s="50"/>
      <c r="AQB11" s="50"/>
      <c r="AQC11" s="50"/>
      <c r="AQD11" s="83">
        <f t="shared" si="39"/>
        <v>0</v>
      </c>
      <c r="AQE11" s="78">
        <f t="shared" si="350"/>
        <v>0</v>
      </c>
      <c r="AQF11" s="50"/>
      <c r="AQG11" s="50"/>
      <c r="AQH11" s="50"/>
      <c r="AQI11" s="50"/>
      <c r="AQJ11" s="50"/>
      <c r="AQK11" s="50"/>
      <c r="AQL11" s="83">
        <f t="shared" si="40"/>
        <v>0</v>
      </c>
      <c r="AQM11" s="78">
        <f t="shared" si="351"/>
        <v>0</v>
      </c>
      <c r="AQN11" s="50"/>
      <c r="AQO11" s="50"/>
      <c r="AQP11" s="50"/>
      <c r="AQQ11" s="50"/>
      <c r="AQR11" s="50"/>
      <c r="AQS11" s="50"/>
      <c r="AQT11" s="83">
        <f t="shared" si="41"/>
        <v>0</v>
      </c>
      <c r="AQU11" s="78">
        <f t="shared" si="352"/>
        <v>0</v>
      </c>
      <c r="AQV11" s="50"/>
      <c r="AQW11" s="50"/>
      <c r="AQX11" s="50"/>
      <c r="AQY11" s="50"/>
      <c r="AQZ11" s="50"/>
      <c r="ARA11" s="50"/>
      <c r="ARB11" s="83">
        <f t="shared" si="42"/>
        <v>0</v>
      </c>
      <c r="ARC11" s="78">
        <f t="shared" si="353"/>
        <v>0</v>
      </c>
      <c r="ARD11" s="50"/>
      <c r="ARE11" s="50"/>
      <c r="ARF11" s="50"/>
      <c r="ARG11" s="50"/>
      <c r="ARH11" s="50"/>
      <c r="ARI11" s="50"/>
      <c r="ARJ11" s="83">
        <f t="shared" si="43"/>
        <v>0</v>
      </c>
      <c r="ARK11" s="78">
        <f t="shared" si="354"/>
        <v>0</v>
      </c>
      <c r="ARL11" s="50"/>
      <c r="ARM11" s="50"/>
      <c r="ARN11" s="50"/>
      <c r="ARO11" s="50">
        <v>59660.39</v>
      </c>
      <c r="ARP11" s="50"/>
      <c r="ARQ11" s="50"/>
      <c r="ARR11" s="83">
        <f t="shared" si="44"/>
        <v>59660.39</v>
      </c>
      <c r="ARS11" s="78">
        <f t="shared" si="355"/>
        <v>59660.39</v>
      </c>
      <c r="ART11" s="50"/>
      <c r="ARU11" s="50"/>
      <c r="ARV11" s="50"/>
      <c r="ARW11" s="50"/>
      <c r="ARX11" s="50"/>
      <c r="ARY11" s="50"/>
      <c r="ARZ11" s="83">
        <f t="shared" si="45"/>
        <v>0</v>
      </c>
      <c r="ASA11" s="78">
        <f t="shared" si="356"/>
        <v>0</v>
      </c>
      <c r="ASB11" s="50"/>
      <c r="ASC11" s="50"/>
      <c r="ASD11" s="50"/>
      <c r="ASE11" s="50"/>
      <c r="ASF11" s="50"/>
      <c r="ASG11" s="50"/>
      <c r="ASH11" s="83">
        <f t="shared" si="46"/>
        <v>0</v>
      </c>
      <c r="ASI11" s="78">
        <f t="shared" si="357"/>
        <v>0</v>
      </c>
      <c r="ASJ11" s="50"/>
      <c r="ASK11" s="50"/>
      <c r="ASL11" s="50"/>
      <c r="ASM11" s="50"/>
      <c r="ASN11" s="50"/>
      <c r="ASO11" s="50"/>
      <c r="ASP11" s="83">
        <f t="shared" si="47"/>
        <v>0</v>
      </c>
      <c r="ASQ11" s="78">
        <f t="shared" si="358"/>
        <v>0</v>
      </c>
      <c r="ASR11" s="50"/>
      <c r="ASS11" s="50"/>
      <c r="AST11" s="50"/>
      <c r="ASU11" s="50"/>
      <c r="ASV11" s="50"/>
      <c r="ASW11" s="50"/>
      <c r="ASX11" s="83">
        <f t="shared" si="48"/>
        <v>0</v>
      </c>
      <c r="ASY11" s="78">
        <f t="shared" si="359"/>
        <v>0</v>
      </c>
      <c r="ASZ11" s="50"/>
      <c r="ATA11" s="50"/>
      <c r="ATB11" s="50"/>
      <c r="ATC11" s="50"/>
      <c r="ATD11" s="50"/>
      <c r="ATE11" s="50"/>
      <c r="ATF11" s="83">
        <f t="shared" si="49"/>
        <v>0</v>
      </c>
      <c r="ATG11" s="78">
        <f t="shared" si="360"/>
        <v>0</v>
      </c>
      <c r="ATH11" s="50"/>
      <c r="ATI11" s="50"/>
      <c r="ATJ11" s="50"/>
      <c r="ATK11" s="50"/>
      <c r="ATL11" s="50"/>
      <c r="ATM11" s="50"/>
      <c r="ATN11" s="83">
        <f t="shared" si="50"/>
        <v>0</v>
      </c>
      <c r="ATO11" s="78">
        <f t="shared" si="361"/>
        <v>0</v>
      </c>
      <c r="ATP11" s="50"/>
      <c r="ATQ11" s="50"/>
      <c r="ATR11" s="50"/>
      <c r="ATS11" s="50"/>
      <c r="ATT11" s="50"/>
      <c r="ATU11" s="50"/>
      <c r="ATV11" s="83">
        <f t="shared" si="51"/>
        <v>0</v>
      </c>
      <c r="ATW11" s="78">
        <f t="shared" si="362"/>
        <v>0</v>
      </c>
      <c r="ATX11" s="50"/>
      <c r="ATY11" s="50"/>
      <c r="ATZ11" s="50"/>
      <c r="AUA11" s="50"/>
      <c r="AUB11" s="50"/>
      <c r="AUC11" s="50"/>
      <c r="AUD11" s="83">
        <f t="shared" si="52"/>
        <v>0</v>
      </c>
      <c r="AUE11" s="78">
        <f t="shared" si="363"/>
        <v>0</v>
      </c>
      <c r="AUF11" s="50"/>
      <c r="AUG11" s="50"/>
      <c r="AUH11" s="50"/>
      <c r="AUI11" s="50"/>
      <c r="AUJ11" s="50"/>
      <c r="AUK11" s="50"/>
      <c r="AUL11" s="83">
        <f t="shared" si="53"/>
        <v>0</v>
      </c>
      <c r="AUM11" s="78">
        <f t="shared" si="364"/>
        <v>0</v>
      </c>
      <c r="AUN11" s="50"/>
      <c r="AUO11" s="50"/>
      <c r="AUP11" s="50"/>
      <c r="AUQ11" s="50"/>
      <c r="AUR11" s="50"/>
      <c r="AUS11" s="50"/>
      <c r="AUT11" s="83">
        <f t="shared" si="54"/>
        <v>0</v>
      </c>
      <c r="AUU11" s="78">
        <f t="shared" si="365"/>
        <v>0</v>
      </c>
      <c r="AUV11" s="50"/>
      <c r="AUW11" s="50"/>
      <c r="AUX11" s="50"/>
      <c r="AUY11" s="50">
        <v>666.1</v>
      </c>
      <c r="AUZ11" s="50"/>
      <c r="AVA11" s="50"/>
      <c r="AVB11" s="83">
        <f t="shared" si="55"/>
        <v>666.1</v>
      </c>
      <c r="AVC11" s="78">
        <f t="shared" si="366"/>
        <v>666.1</v>
      </c>
      <c r="AVD11" s="50"/>
      <c r="AVE11" s="50"/>
      <c r="AVF11" s="50"/>
      <c r="AVG11" s="50"/>
      <c r="AVH11" s="50"/>
      <c r="AVI11" s="50"/>
      <c r="AVJ11" s="83">
        <f t="shared" si="56"/>
        <v>0</v>
      </c>
      <c r="AVK11" s="78">
        <f t="shared" si="367"/>
        <v>666.1</v>
      </c>
      <c r="AVL11" s="50"/>
      <c r="AVM11" s="50"/>
      <c r="AVN11" s="50"/>
      <c r="AVO11" s="50"/>
      <c r="AVP11" s="50"/>
      <c r="AVQ11" s="50"/>
      <c r="AVR11" s="83">
        <f t="shared" si="57"/>
        <v>0</v>
      </c>
      <c r="AVS11" s="78">
        <f t="shared" si="368"/>
        <v>666.1</v>
      </c>
      <c r="AVT11" s="50"/>
      <c r="AVU11" s="50"/>
      <c r="AVV11" s="50"/>
      <c r="AVW11" s="50"/>
      <c r="AVX11" s="50"/>
      <c r="AVY11" s="50"/>
      <c r="AVZ11" s="83">
        <f t="shared" si="58"/>
        <v>0</v>
      </c>
      <c r="AWA11" s="78">
        <f t="shared" si="369"/>
        <v>666.1</v>
      </c>
      <c r="AWB11" s="50"/>
      <c r="AWC11" s="50"/>
      <c r="AWD11" s="50"/>
      <c r="AWE11" s="50"/>
      <c r="AWF11" s="50"/>
      <c r="AWG11" s="50"/>
      <c r="AWH11" s="83">
        <f t="shared" si="59"/>
        <v>0</v>
      </c>
      <c r="AWI11" s="78">
        <f t="shared" si="370"/>
        <v>666.1</v>
      </c>
      <c r="AWJ11" s="50"/>
      <c r="AWK11" s="50"/>
      <c r="AWL11" s="50"/>
      <c r="AWM11" s="50">
        <v>641</v>
      </c>
      <c r="AWN11" s="50"/>
      <c r="AWO11" s="50"/>
      <c r="AWP11" s="83">
        <f t="shared" si="60"/>
        <v>641</v>
      </c>
      <c r="AWQ11" s="78">
        <f t="shared" si="371"/>
        <v>1307.0999999999999</v>
      </c>
      <c r="AWR11" s="50"/>
      <c r="AWS11" s="50"/>
      <c r="AWT11" s="50"/>
      <c r="AWU11" s="50"/>
      <c r="AWV11" s="50"/>
      <c r="AWW11" s="50"/>
      <c r="AWX11" s="83">
        <f t="shared" si="61"/>
        <v>0</v>
      </c>
      <c r="AWY11" s="78">
        <f t="shared" si="372"/>
        <v>1307.0999999999999</v>
      </c>
      <c r="AWZ11" s="50"/>
      <c r="AXA11" s="50"/>
      <c r="AXB11" s="50"/>
      <c r="AXC11" s="50"/>
      <c r="AXD11" s="50"/>
      <c r="AXE11" s="50"/>
      <c r="AXF11" s="83">
        <f t="shared" si="62"/>
        <v>0</v>
      </c>
      <c r="AXG11" s="78">
        <f t="shared" si="373"/>
        <v>1307.0999999999999</v>
      </c>
      <c r="AXH11" s="50"/>
      <c r="AXI11" s="50"/>
      <c r="AXJ11" s="50"/>
      <c r="AXK11" s="50"/>
      <c r="AXL11" s="50"/>
      <c r="AXM11" s="50"/>
      <c r="AXN11" s="83">
        <f t="shared" si="63"/>
        <v>0</v>
      </c>
      <c r="AXO11" s="78">
        <f t="shared" si="374"/>
        <v>1307.0999999999999</v>
      </c>
      <c r="AXP11" s="50"/>
      <c r="AXQ11" s="50"/>
      <c r="AXR11" s="50"/>
      <c r="AXS11" s="50">
        <v>1.82</v>
      </c>
      <c r="AXT11" s="50"/>
      <c r="AXU11" s="50"/>
      <c r="AXV11" s="83">
        <f t="shared" si="64"/>
        <v>1.82</v>
      </c>
      <c r="AXW11" s="78">
        <f t="shared" si="375"/>
        <v>1308.9199999999998</v>
      </c>
      <c r="AXX11" s="50"/>
      <c r="AXY11" s="50"/>
      <c r="AXZ11" s="50"/>
      <c r="AYA11" s="50"/>
      <c r="AYB11" s="50"/>
      <c r="AYC11" s="50"/>
      <c r="AYD11" s="83">
        <f t="shared" si="65"/>
        <v>0</v>
      </c>
      <c r="AYE11" s="78">
        <f t="shared" si="376"/>
        <v>0</v>
      </c>
      <c r="AYF11" s="50"/>
      <c r="AYG11" s="50"/>
      <c r="AYH11" s="50"/>
      <c r="AYI11" s="50"/>
      <c r="AYJ11" s="50"/>
      <c r="AYK11" s="50"/>
      <c r="AYL11" s="83">
        <f t="shared" si="66"/>
        <v>0</v>
      </c>
      <c r="AYM11" s="78">
        <f t="shared" si="377"/>
        <v>0</v>
      </c>
      <c r="AYN11" s="50"/>
      <c r="AYO11" s="50"/>
      <c r="AYP11" s="50"/>
      <c r="AYQ11" s="50"/>
      <c r="AYR11" s="50"/>
      <c r="AYS11" s="50"/>
      <c r="AYT11" s="83">
        <f t="shared" si="67"/>
        <v>0</v>
      </c>
      <c r="AYU11" s="78">
        <f t="shared" si="378"/>
        <v>0</v>
      </c>
      <c r="AYV11" s="50"/>
      <c r="AYW11" s="50"/>
      <c r="AYX11" s="50"/>
      <c r="AYY11" s="50"/>
      <c r="AYZ11" s="50"/>
      <c r="AZA11" s="50"/>
      <c r="AZB11" s="83">
        <f t="shared" si="68"/>
        <v>0</v>
      </c>
      <c r="AZC11" s="78">
        <f t="shared" si="379"/>
        <v>0</v>
      </c>
      <c r="AZD11" s="50"/>
      <c r="AZE11" s="50"/>
      <c r="AZF11" s="50"/>
      <c r="AZG11" s="50"/>
      <c r="AZH11" s="50"/>
      <c r="AZI11" s="50"/>
      <c r="AZJ11" s="83">
        <f t="shared" si="69"/>
        <v>0</v>
      </c>
      <c r="AZK11" s="78">
        <f t="shared" si="380"/>
        <v>0</v>
      </c>
      <c r="AZL11" s="50"/>
      <c r="AZM11" s="50"/>
      <c r="AZN11" s="50"/>
      <c r="AZO11" s="50"/>
      <c r="AZP11" s="50"/>
      <c r="AZQ11" s="50"/>
      <c r="AZR11" s="83">
        <f t="shared" si="70"/>
        <v>0</v>
      </c>
      <c r="AZS11" s="78">
        <f t="shared" si="381"/>
        <v>0</v>
      </c>
      <c r="AZT11" s="50"/>
      <c r="AZU11" s="50"/>
      <c r="AZV11" s="50"/>
      <c r="AZW11" s="50"/>
      <c r="AZX11" s="50"/>
      <c r="AZY11" s="50"/>
      <c r="AZZ11" s="83">
        <f t="shared" si="71"/>
        <v>0</v>
      </c>
      <c r="BAA11" s="78">
        <f t="shared" si="382"/>
        <v>0</v>
      </c>
      <c r="BAB11" s="50"/>
      <c r="BAC11" s="50"/>
      <c r="BAD11" s="50"/>
      <c r="BAE11" s="50"/>
      <c r="BAF11" s="50"/>
      <c r="BAG11" s="50"/>
      <c r="BAH11" s="83">
        <f t="shared" si="72"/>
        <v>0</v>
      </c>
      <c r="BAI11" s="78">
        <f t="shared" si="383"/>
        <v>0</v>
      </c>
      <c r="BAJ11" s="50"/>
      <c r="BAK11" s="50"/>
      <c r="BAL11" s="50"/>
      <c r="BAM11" s="50"/>
      <c r="BAN11" s="50"/>
      <c r="BAO11" s="50"/>
      <c r="BAP11" s="83">
        <f t="shared" si="73"/>
        <v>0</v>
      </c>
      <c r="BAQ11" s="78">
        <f t="shared" si="384"/>
        <v>0</v>
      </c>
      <c r="BAR11" s="50"/>
      <c r="BAS11" s="50"/>
      <c r="BAT11" s="50"/>
      <c r="BAU11" s="50">
        <v>285600</v>
      </c>
      <c r="BAV11" s="50"/>
      <c r="BAW11" s="50"/>
      <c r="BAX11" s="83">
        <f t="shared" si="74"/>
        <v>285600</v>
      </c>
      <c r="BAY11" s="78">
        <f t="shared" si="385"/>
        <v>285600</v>
      </c>
      <c r="BAZ11" s="50"/>
      <c r="BBA11" s="50"/>
      <c r="BBB11" s="50"/>
      <c r="BBC11" s="50"/>
      <c r="BBD11" s="50"/>
      <c r="BBE11" s="50"/>
      <c r="BBF11" s="83">
        <f t="shared" si="75"/>
        <v>0</v>
      </c>
      <c r="BBG11" s="78">
        <f t="shared" si="386"/>
        <v>285600</v>
      </c>
      <c r="BBH11" s="50"/>
      <c r="BBI11" s="50"/>
      <c r="BBJ11" s="50"/>
      <c r="BBK11" s="50">
        <v>75000</v>
      </c>
      <c r="BBL11" s="50"/>
      <c r="BBM11" s="50"/>
      <c r="BBN11" s="83">
        <f t="shared" si="76"/>
        <v>75000</v>
      </c>
      <c r="BBO11" s="78">
        <f t="shared" si="387"/>
        <v>360600</v>
      </c>
      <c r="BBP11" s="50"/>
      <c r="BBQ11" s="50"/>
      <c r="BBR11" s="50"/>
      <c r="BBS11" s="50"/>
      <c r="BBT11" s="50"/>
      <c r="BBU11" s="50"/>
      <c r="BBV11" s="83">
        <f t="shared" si="77"/>
        <v>0</v>
      </c>
      <c r="BBW11" s="78">
        <f t="shared" si="388"/>
        <v>360600</v>
      </c>
      <c r="BBX11" s="50"/>
      <c r="BBY11" s="50"/>
      <c r="BBZ11" s="50"/>
      <c r="BCA11" s="50"/>
      <c r="BCB11" s="50"/>
      <c r="BCC11" s="50"/>
      <c r="BCD11" s="83">
        <f t="shared" si="78"/>
        <v>0</v>
      </c>
      <c r="BCE11" s="78">
        <f t="shared" si="389"/>
        <v>360600</v>
      </c>
      <c r="BCF11" s="50"/>
      <c r="BCG11" s="50"/>
      <c r="BCH11" s="50"/>
      <c r="BCI11" s="50"/>
      <c r="BCJ11" s="50"/>
      <c r="BCK11" s="50"/>
      <c r="BCL11" s="83">
        <f t="shared" si="79"/>
        <v>0</v>
      </c>
      <c r="BCM11" s="78">
        <f t="shared" si="390"/>
        <v>360600</v>
      </c>
      <c r="BCN11" s="50"/>
      <c r="BCO11" s="50"/>
      <c r="BCP11" s="50"/>
      <c r="BCQ11" s="50"/>
      <c r="BCR11" s="50"/>
      <c r="BCS11" s="50"/>
      <c r="BCT11" s="83">
        <f t="shared" si="80"/>
        <v>0</v>
      </c>
      <c r="BCU11" s="78">
        <f t="shared" si="391"/>
        <v>360600</v>
      </c>
      <c r="BCV11" s="50"/>
      <c r="BCW11" s="50"/>
      <c r="BCX11" s="50"/>
      <c r="BCY11" s="50"/>
      <c r="BCZ11" s="50"/>
      <c r="BDA11" s="50"/>
      <c r="BDB11" s="83">
        <f t="shared" si="81"/>
        <v>0</v>
      </c>
      <c r="BDC11" s="78">
        <f t="shared" si="392"/>
        <v>360600</v>
      </c>
      <c r="BDD11" s="50"/>
      <c r="BDE11" s="50"/>
      <c r="BDF11" s="50"/>
      <c r="BDG11" s="50"/>
      <c r="BDH11" s="50"/>
      <c r="BDI11" s="50"/>
      <c r="BDJ11" s="83">
        <f t="shared" si="82"/>
        <v>0</v>
      </c>
      <c r="BDK11" s="78">
        <f t="shared" si="393"/>
        <v>360600</v>
      </c>
      <c r="BDL11" s="50"/>
      <c r="BDM11" s="50"/>
      <c r="BDN11" s="50"/>
      <c r="BDO11" s="50">
        <v>1098</v>
      </c>
      <c r="BDP11" s="50"/>
      <c r="BDQ11" s="50"/>
      <c r="BDR11" s="83">
        <f t="shared" si="83"/>
        <v>1098</v>
      </c>
      <c r="BDS11" s="78">
        <f t="shared" si="394"/>
        <v>361698</v>
      </c>
      <c r="BDT11" s="50"/>
      <c r="BDU11" s="50"/>
      <c r="BDV11" s="50"/>
      <c r="BDW11" s="50"/>
      <c r="BDX11" s="50"/>
      <c r="BDY11" s="50"/>
      <c r="BDZ11" s="83">
        <f t="shared" si="84"/>
        <v>0</v>
      </c>
      <c r="BEA11" s="78">
        <f t="shared" si="395"/>
        <v>361698</v>
      </c>
      <c r="BEB11" s="50"/>
      <c r="BEC11" s="50"/>
      <c r="BED11" s="50"/>
      <c r="BEE11" s="50">
        <v>11.68</v>
      </c>
      <c r="BEF11" s="50"/>
      <c r="BEG11" s="50"/>
      <c r="BEH11" s="83">
        <f t="shared" si="85"/>
        <v>11.68</v>
      </c>
      <c r="BEI11" s="78">
        <f t="shared" si="396"/>
        <v>361709.68</v>
      </c>
      <c r="BEJ11" s="50"/>
      <c r="BEK11" s="50"/>
      <c r="BEL11" s="50"/>
      <c r="BEM11" s="50"/>
      <c r="BEN11" s="50"/>
      <c r="BEO11" s="50"/>
      <c r="BEP11" s="83">
        <f t="shared" si="86"/>
        <v>0</v>
      </c>
      <c r="BEQ11" s="78">
        <f t="shared" si="397"/>
        <v>0</v>
      </c>
      <c r="BER11" s="50"/>
      <c r="BES11" s="50"/>
      <c r="BET11" s="50"/>
      <c r="BEU11" s="50">
        <v>35000</v>
      </c>
      <c r="BEV11" s="50"/>
      <c r="BEW11" s="50"/>
      <c r="BEX11" s="83">
        <f t="shared" si="87"/>
        <v>35000</v>
      </c>
      <c r="BEY11" s="78">
        <f t="shared" si="398"/>
        <v>35000</v>
      </c>
      <c r="BEZ11" s="50"/>
      <c r="BFA11" s="50"/>
      <c r="BFB11" s="50"/>
      <c r="BFC11" s="50">
        <v>21280</v>
      </c>
      <c r="BFD11" s="50"/>
      <c r="BFE11" s="50"/>
      <c r="BFF11" s="83">
        <f t="shared" si="88"/>
        <v>21280</v>
      </c>
      <c r="BFG11" s="78">
        <f t="shared" si="399"/>
        <v>56280</v>
      </c>
      <c r="BFH11" s="50"/>
      <c r="BFI11" s="50"/>
      <c r="BFJ11" s="50"/>
      <c r="BFK11" s="50"/>
      <c r="BFL11" s="50"/>
      <c r="BFM11" s="50"/>
      <c r="BFN11" s="83">
        <f t="shared" si="89"/>
        <v>0</v>
      </c>
      <c r="BFO11" s="78">
        <f t="shared" si="400"/>
        <v>56280</v>
      </c>
      <c r="BFP11" s="50"/>
      <c r="BFQ11" s="50"/>
      <c r="BFR11" s="50"/>
      <c r="BFS11" s="50">
        <v>984.4</v>
      </c>
      <c r="BFT11" s="50"/>
      <c r="BFU11" s="50"/>
      <c r="BFV11" s="83">
        <f t="shared" si="90"/>
        <v>984.4</v>
      </c>
      <c r="BFW11" s="78">
        <f t="shared" si="401"/>
        <v>57264.4</v>
      </c>
      <c r="BFX11" s="50"/>
      <c r="BFY11" s="50"/>
      <c r="BFZ11" s="50"/>
      <c r="BGA11" s="50"/>
      <c r="BGB11" s="50"/>
      <c r="BGC11" s="50"/>
      <c r="BGD11" s="83">
        <f t="shared" si="91"/>
        <v>0</v>
      </c>
      <c r="BGE11" s="78">
        <f t="shared" si="402"/>
        <v>57264.4</v>
      </c>
      <c r="BGF11" s="50"/>
      <c r="BGG11" s="50"/>
      <c r="BGH11" s="50"/>
      <c r="BGI11" s="50"/>
      <c r="BGJ11" s="50"/>
      <c r="BGK11" s="50"/>
      <c r="BGL11" s="83">
        <f t="shared" si="92"/>
        <v>0</v>
      </c>
      <c r="BGM11" s="78">
        <f t="shared" si="403"/>
        <v>57264.4</v>
      </c>
      <c r="BGN11" s="50"/>
      <c r="BGO11" s="50"/>
      <c r="BGP11" s="50"/>
      <c r="BGQ11" s="50"/>
      <c r="BGR11" s="50"/>
      <c r="BGS11" s="50"/>
      <c r="BGT11" s="83">
        <f t="shared" si="93"/>
        <v>0</v>
      </c>
      <c r="BGU11" s="78">
        <f t="shared" si="404"/>
        <v>57264.4</v>
      </c>
      <c r="BGV11" s="50"/>
      <c r="BGW11" s="50"/>
      <c r="BGX11" s="50"/>
      <c r="BGY11" s="50">
        <v>22100</v>
      </c>
      <c r="BGZ11" s="50"/>
      <c r="BHA11" s="50"/>
      <c r="BHB11" s="83">
        <f t="shared" si="94"/>
        <v>22100</v>
      </c>
      <c r="BHC11" s="78">
        <f t="shared" si="405"/>
        <v>79364.399999999994</v>
      </c>
      <c r="BHD11" s="50"/>
      <c r="BHE11" s="50"/>
      <c r="BHF11" s="50"/>
      <c r="BHG11" s="50"/>
      <c r="BHH11" s="50"/>
      <c r="BHI11" s="50"/>
      <c r="BHJ11" s="83">
        <f t="shared" si="95"/>
        <v>0</v>
      </c>
      <c r="BHK11" s="78">
        <f t="shared" si="406"/>
        <v>79364.399999999994</v>
      </c>
      <c r="BHL11" s="50"/>
      <c r="BHM11" s="50"/>
      <c r="BHN11" s="50"/>
      <c r="BHO11" s="50"/>
      <c r="BHP11" s="50"/>
      <c r="BHQ11" s="50"/>
      <c r="BHR11" s="83">
        <f t="shared" si="96"/>
        <v>0</v>
      </c>
      <c r="BHS11" s="78">
        <f t="shared" si="407"/>
        <v>79364.399999999994</v>
      </c>
      <c r="BHT11" s="50"/>
      <c r="BHU11" s="50"/>
      <c r="BHV11" s="50"/>
      <c r="BHW11" s="50"/>
      <c r="BHX11" s="50"/>
      <c r="BHY11" s="50"/>
      <c r="BHZ11" s="83">
        <f t="shared" si="97"/>
        <v>0</v>
      </c>
      <c r="BIA11" s="78">
        <f t="shared" si="408"/>
        <v>79364.399999999994</v>
      </c>
      <c r="BIB11" s="50"/>
      <c r="BIC11" s="50"/>
      <c r="BID11" s="50"/>
      <c r="BIE11" s="50">
        <v>328.6</v>
      </c>
      <c r="BIF11" s="50"/>
      <c r="BIG11" s="50"/>
      <c r="BIH11" s="83">
        <f t="shared" si="98"/>
        <v>328.6</v>
      </c>
      <c r="BII11" s="78">
        <f t="shared" si="409"/>
        <v>79693</v>
      </c>
      <c r="BIJ11" s="50"/>
      <c r="BIK11" s="50"/>
      <c r="BIL11" s="50"/>
      <c r="BIM11" s="50"/>
      <c r="BIN11" s="50"/>
      <c r="BIO11" s="50"/>
      <c r="BIP11" s="83">
        <f t="shared" si="99"/>
        <v>0</v>
      </c>
      <c r="BIQ11" s="78">
        <f t="shared" si="410"/>
        <v>79693</v>
      </c>
      <c r="BIR11" s="50"/>
      <c r="BIS11" s="50"/>
      <c r="BIT11" s="50"/>
      <c r="BIU11" s="50"/>
      <c r="BIV11" s="50"/>
      <c r="BIW11" s="50"/>
      <c r="BIX11" s="83">
        <f t="shared" si="100"/>
        <v>0</v>
      </c>
      <c r="BIY11" s="78">
        <f t="shared" si="411"/>
        <v>79693</v>
      </c>
      <c r="BIZ11" s="50"/>
      <c r="BJA11" s="50"/>
      <c r="BJB11" s="50"/>
      <c r="BJC11" s="50">
        <v>788.6</v>
      </c>
      <c r="BJD11" s="50"/>
      <c r="BJE11" s="50"/>
      <c r="BJF11" s="83">
        <f t="shared" si="101"/>
        <v>788.6</v>
      </c>
      <c r="BJG11" s="78">
        <f t="shared" si="412"/>
        <v>80481.600000000006</v>
      </c>
      <c r="BJH11" s="50"/>
      <c r="BJI11" s="50"/>
      <c r="BJJ11" s="50"/>
      <c r="BJK11" s="50"/>
      <c r="BJL11" s="50"/>
      <c r="BJM11" s="50"/>
      <c r="BJN11" s="83">
        <f t="shared" si="102"/>
        <v>0</v>
      </c>
      <c r="BJO11" s="78">
        <f t="shared" si="413"/>
        <v>80481.600000000006</v>
      </c>
      <c r="BJP11" s="50"/>
      <c r="BJQ11" s="50"/>
      <c r="BJR11" s="50"/>
      <c r="BJS11" s="50"/>
      <c r="BJT11" s="50"/>
      <c r="BJU11" s="50"/>
      <c r="BJV11" s="83">
        <f t="shared" si="103"/>
        <v>0</v>
      </c>
      <c r="BJW11" s="78">
        <f t="shared" si="414"/>
        <v>80481.600000000006</v>
      </c>
      <c r="BJX11" s="50"/>
      <c r="BJY11" s="50"/>
      <c r="BJZ11" s="50"/>
      <c r="BKA11" s="50"/>
      <c r="BKB11" s="50"/>
      <c r="BKC11" s="50"/>
      <c r="BKD11" s="83">
        <f t="shared" si="104"/>
        <v>0</v>
      </c>
      <c r="BKE11" s="78">
        <f t="shared" si="415"/>
        <v>80481.600000000006</v>
      </c>
      <c r="BKF11" s="50"/>
      <c r="BKG11" s="50"/>
      <c r="BKH11" s="50"/>
      <c r="BKI11" s="50"/>
      <c r="BKJ11" s="50"/>
      <c r="BKK11" s="50"/>
      <c r="BKL11" s="83">
        <f t="shared" si="105"/>
        <v>0</v>
      </c>
      <c r="BKM11" s="78">
        <f t="shared" si="416"/>
        <v>80481.600000000006</v>
      </c>
      <c r="BKN11" s="50"/>
      <c r="BKO11" s="50"/>
      <c r="BKP11" s="50"/>
      <c r="BKQ11" s="50">
        <v>5.99</v>
      </c>
      <c r="BKR11" s="50"/>
      <c r="BKS11" s="50"/>
      <c r="BKT11" s="83">
        <f t="shared" si="106"/>
        <v>5.99</v>
      </c>
      <c r="BKU11" s="78">
        <f t="shared" si="509"/>
        <v>80487.590000000011</v>
      </c>
      <c r="BKV11" s="50"/>
      <c r="BKW11" s="50"/>
      <c r="BKX11" s="50"/>
      <c r="BKY11" s="50"/>
      <c r="BKZ11" s="50"/>
      <c r="BLA11" s="50"/>
      <c r="BLB11" s="83">
        <f t="shared" si="417"/>
        <v>0</v>
      </c>
      <c r="BLC11" s="78">
        <f t="shared" si="418"/>
        <v>0</v>
      </c>
      <c r="BLD11" s="50"/>
      <c r="BLE11" s="50"/>
      <c r="BLF11" s="50"/>
      <c r="BLG11" s="50"/>
      <c r="BLH11" s="50"/>
      <c r="BLI11" s="50">
        <v>68000</v>
      </c>
      <c r="BLJ11" s="83">
        <f t="shared" si="419"/>
        <v>68000</v>
      </c>
      <c r="BLK11" s="78">
        <f t="shared" si="529"/>
        <v>68000</v>
      </c>
      <c r="BLL11" s="50"/>
      <c r="BLM11" s="50"/>
      <c r="BLN11" s="50"/>
      <c r="BLO11" s="50"/>
      <c r="BLP11" s="50"/>
      <c r="BLQ11" s="50"/>
      <c r="BLR11" s="83">
        <f t="shared" si="420"/>
        <v>0</v>
      </c>
      <c r="BLS11" s="78">
        <f t="shared" si="512"/>
        <v>68000</v>
      </c>
      <c r="BLT11" s="50"/>
      <c r="BLU11" s="50"/>
      <c r="BLV11" s="50"/>
      <c r="BLW11" s="50"/>
      <c r="BLX11" s="50"/>
      <c r="BLY11" s="50"/>
      <c r="BLZ11" s="83">
        <f t="shared" si="421"/>
        <v>0</v>
      </c>
      <c r="BMA11" s="78">
        <f t="shared" si="513"/>
        <v>68000</v>
      </c>
      <c r="BMB11" s="50"/>
      <c r="BMC11" s="50"/>
      <c r="BMD11" s="50"/>
      <c r="BME11" s="50"/>
      <c r="BMF11" s="50"/>
      <c r="BMG11" s="50"/>
      <c r="BMH11" s="83">
        <f t="shared" si="422"/>
        <v>0</v>
      </c>
      <c r="BMI11" s="78">
        <f t="shared" si="514"/>
        <v>68000</v>
      </c>
      <c r="BMJ11" s="50"/>
      <c r="BMK11" s="50"/>
      <c r="BML11" s="50"/>
      <c r="BMM11" s="50"/>
      <c r="BMN11" s="50"/>
      <c r="BMO11" s="50"/>
      <c r="BMP11" s="83">
        <f t="shared" si="423"/>
        <v>0</v>
      </c>
      <c r="BMQ11" s="78">
        <f t="shared" si="515"/>
        <v>68000</v>
      </c>
      <c r="BMR11" s="50"/>
      <c r="BMS11" s="50"/>
      <c r="BMT11" s="50"/>
      <c r="BMU11" s="50"/>
      <c r="BMV11" s="50"/>
      <c r="BMW11" s="50"/>
      <c r="BMX11" s="83">
        <f t="shared" si="424"/>
        <v>0</v>
      </c>
      <c r="BMY11" s="78">
        <f t="shared" si="516"/>
        <v>68000</v>
      </c>
      <c r="BMZ11" s="50"/>
      <c r="BNA11" s="50"/>
      <c r="BNB11" s="50"/>
      <c r="BNC11" s="50"/>
      <c r="BND11" s="50"/>
      <c r="BNE11" s="50"/>
      <c r="BNF11" s="83">
        <f t="shared" si="425"/>
        <v>0</v>
      </c>
      <c r="BNG11" s="78">
        <f t="shared" si="517"/>
        <v>68000</v>
      </c>
      <c r="BNH11" s="50"/>
      <c r="BNI11" s="50"/>
      <c r="BNJ11" s="50"/>
      <c r="BNK11" s="50"/>
      <c r="BNL11" s="50"/>
      <c r="BNM11" s="50"/>
      <c r="BNN11" s="83">
        <f t="shared" si="426"/>
        <v>0</v>
      </c>
      <c r="BNO11" s="78">
        <f t="shared" si="518"/>
        <v>68000</v>
      </c>
      <c r="BNP11" s="50"/>
      <c r="BNQ11" s="50"/>
      <c r="BNR11" s="50"/>
      <c r="BNS11" s="50"/>
      <c r="BNT11" s="50"/>
      <c r="BNU11" s="50"/>
      <c r="BNV11" s="83">
        <f t="shared" si="427"/>
        <v>0</v>
      </c>
      <c r="BNW11" s="78">
        <f t="shared" si="519"/>
        <v>68000</v>
      </c>
      <c r="BNX11" s="50"/>
      <c r="BNY11" s="50"/>
      <c r="BNZ11" s="50"/>
      <c r="BOA11" s="50"/>
      <c r="BOB11" s="50"/>
      <c r="BOC11" s="50"/>
      <c r="BOD11" s="83">
        <f t="shared" si="428"/>
        <v>0</v>
      </c>
      <c r="BOE11" s="78">
        <f t="shared" si="520"/>
        <v>68000</v>
      </c>
      <c r="BOF11" s="50"/>
      <c r="BOG11" s="50"/>
      <c r="BOH11" s="50"/>
      <c r="BOI11" s="50"/>
      <c r="BOJ11" s="50"/>
      <c r="BOK11" s="50"/>
      <c r="BOL11" s="83">
        <f t="shared" si="429"/>
        <v>0</v>
      </c>
      <c r="BOM11" s="78">
        <f t="shared" si="521"/>
        <v>68000</v>
      </c>
      <c r="BON11" s="50"/>
      <c r="BOO11" s="50"/>
      <c r="BOP11" s="50"/>
      <c r="BOQ11" s="50">
        <v>1952</v>
      </c>
      <c r="BOR11" s="50"/>
      <c r="BOS11" s="50"/>
      <c r="BOT11" s="83">
        <f t="shared" si="430"/>
        <v>1952</v>
      </c>
      <c r="BOU11" s="78">
        <f t="shared" si="522"/>
        <v>69952</v>
      </c>
      <c r="BOV11" s="50"/>
      <c r="BOW11" s="50"/>
      <c r="BOX11" s="50"/>
      <c r="BOY11" s="50"/>
      <c r="BOZ11" s="50"/>
      <c r="BPA11" s="50"/>
      <c r="BPB11" s="83">
        <f t="shared" si="431"/>
        <v>0</v>
      </c>
      <c r="BPC11" s="78">
        <f t="shared" si="523"/>
        <v>69952</v>
      </c>
      <c r="BPD11" s="50"/>
      <c r="BPE11" s="50"/>
      <c r="BPF11" s="50"/>
      <c r="BPG11" s="50"/>
      <c r="BPH11" s="50"/>
      <c r="BPI11" s="50"/>
      <c r="BPJ11" s="83">
        <f t="shared" si="432"/>
        <v>0</v>
      </c>
      <c r="BPK11" s="78">
        <f t="shared" si="524"/>
        <v>69952</v>
      </c>
      <c r="BPL11" s="50"/>
      <c r="BPM11" s="50"/>
      <c r="BPN11" s="50"/>
      <c r="BPO11" s="50"/>
      <c r="BPP11" s="50"/>
      <c r="BPQ11" s="50"/>
      <c r="BPR11" s="83">
        <f t="shared" si="433"/>
        <v>0</v>
      </c>
      <c r="BPS11" s="78">
        <f t="shared" si="525"/>
        <v>69952</v>
      </c>
      <c r="BPT11" s="50"/>
      <c r="BPU11" s="50"/>
      <c r="BPV11" s="50"/>
      <c r="BPW11" s="50"/>
      <c r="BPX11" s="50"/>
      <c r="BPY11" s="50"/>
      <c r="BPZ11" s="83">
        <f t="shared" si="434"/>
        <v>0</v>
      </c>
      <c r="BQA11" s="78">
        <f t="shared" si="526"/>
        <v>69952</v>
      </c>
      <c r="BQB11" s="50"/>
      <c r="BQC11" s="50"/>
      <c r="BQD11" s="50"/>
      <c r="BQE11" s="50"/>
      <c r="BQF11" s="50"/>
      <c r="BQG11" s="50"/>
      <c r="BQH11" s="83">
        <f t="shared" si="435"/>
        <v>0</v>
      </c>
      <c r="BQI11" s="78">
        <f t="shared" si="527"/>
        <v>69952</v>
      </c>
      <c r="BQJ11" s="50"/>
      <c r="BQK11" s="50"/>
      <c r="BQL11" s="50"/>
      <c r="BQM11" s="50"/>
      <c r="BQN11" s="50"/>
      <c r="BQO11" s="50"/>
      <c r="BQP11" s="83">
        <f t="shared" si="510"/>
        <v>0</v>
      </c>
      <c r="BQQ11" s="78">
        <f t="shared" si="528"/>
        <v>69952</v>
      </c>
      <c r="BQR11" s="78">
        <f t="shared" si="528"/>
        <v>69952</v>
      </c>
      <c r="BQS11" s="86">
        <v>0</v>
      </c>
      <c r="BQT11" s="86">
        <v>3.18</v>
      </c>
      <c r="BQU11" s="86">
        <v>0</v>
      </c>
      <c r="BQV11" s="86">
        <v>0</v>
      </c>
      <c r="BQW11" s="86">
        <v>0</v>
      </c>
      <c r="BQX11" s="86">
        <v>0</v>
      </c>
      <c r="BQY11" s="86">
        <v>0</v>
      </c>
      <c r="BQZ11" s="86">
        <v>0</v>
      </c>
      <c r="BRA11" s="86">
        <v>0</v>
      </c>
      <c r="BRB11" s="86">
        <v>0</v>
      </c>
      <c r="BRC11" s="86">
        <v>0</v>
      </c>
      <c r="BRD11" s="86">
        <v>0</v>
      </c>
      <c r="BRE11" s="86">
        <v>0</v>
      </c>
      <c r="BRF11" s="86">
        <v>0</v>
      </c>
      <c r="BRG11" s="86">
        <v>0</v>
      </c>
      <c r="BRH11" s="86">
        <v>0</v>
      </c>
      <c r="BRI11" s="86">
        <v>0</v>
      </c>
      <c r="BRJ11" s="86">
        <v>0</v>
      </c>
      <c r="BRK11" s="86">
        <v>0</v>
      </c>
      <c r="BRL11" s="86">
        <v>0</v>
      </c>
      <c r="BRM11" s="86">
        <v>0</v>
      </c>
      <c r="BRN11" s="86">
        <v>0</v>
      </c>
      <c r="BRO11" s="86">
        <v>0</v>
      </c>
      <c r="BRP11" s="86">
        <v>0.64</v>
      </c>
      <c r="BRQ11" s="86">
        <v>0</v>
      </c>
      <c r="BRR11" s="86">
        <v>0</v>
      </c>
      <c r="BRS11" s="86">
        <v>0</v>
      </c>
      <c r="BRT11" s="86">
        <v>0</v>
      </c>
      <c r="BRU11" s="36">
        <v>3832.5</v>
      </c>
      <c r="BRV11" s="36">
        <v>0</v>
      </c>
      <c r="BRW11" s="36">
        <v>0</v>
      </c>
      <c r="BRX11" s="36">
        <v>0</v>
      </c>
      <c r="BRY11" s="36">
        <v>0</v>
      </c>
      <c r="BRZ11" s="36">
        <v>0</v>
      </c>
      <c r="BSA11" s="36">
        <v>0</v>
      </c>
      <c r="BSB11" s="36">
        <v>4166</v>
      </c>
      <c r="BSC11" s="36">
        <v>0</v>
      </c>
      <c r="BSD11" s="36">
        <v>0</v>
      </c>
      <c r="BSE11" s="36">
        <v>41407.5</v>
      </c>
      <c r="BSF11" s="36">
        <v>0</v>
      </c>
      <c r="BSG11" s="36">
        <v>0</v>
      </c>
      <c r="BSH11" s="36">
        <v>0</v>
      </c>
      <c r="BSI11" s="36">
        <v>0</v>
      </c>
      <c r="BSJ11" s="36">
        <v>4.45</v>
      </c>
      <c r="BSK11" s="36">
        <v>0</v>
      </c>
      <c r="BSL11" s="36">
        <v>0</v>
      </c>
      <c r="BSM11" s="36">
        <v>0</v>
      </c>
      <c r="BSN11" s="36">
        <v>0</v>
      </c>
      <c r="BSO11" s="36">
        <v>0</v>
      </c>
      <c r="BSP11" s="36">
        <v>0</v>
      </c>
      <c r="BSQ11" s="36">
        <v>0</v>
      </c>
      <c r="BSR11" s="36">
        <v>2253.1999999999998</v>
      </c>
      <c r="BSS11" s="36">
        <v>0</v>
      </c>
      <c r="BST11" s="36">
        <v>0</v>
      </c>
      <c r="BSU11" s="36">
        <v>32880</v>
      </c>
      <c r="BSV11" s="36">
        <v>0</v>
      </c>
      <c r="BSW11" s="50"/>
      <c r="BSX11" s="50"/>
      <c r="BSY11" s="50"/>
      <c r="BSZ11" s="50"/>
      <c r="BTA11" s="50"/>
      <c r="BTB11" s="50"/>
      <c r="BTC11" s="83">
        <v>0</v>
      </c>
      <c r="BTD11" s="78">
        <f t="shared" si="436"/>
        <v>35133.199999999997</v>
      </c>
      <c r="BTE11" s="50"/>
      <c r="BTF11" s="50"/>
      <c r="BTG11" s="50"/>
      <c r="BTH11" s="50"/>
      <c r="BTI11" s="50"/>
      <c r="BTJ11" s="50"/>
      <c r="BTK11" s="83">
        <v>0</v>
      </c>
      <c r="BTL11" s="78">
        <f t="shared" si="437"/>
        <v>35133.199999999997</v>
      </c>
      <c r="BTM11" s="50"/>
      <c r="BTN11" s="50"/>
      <c r="BTO11" s="50"/>
      <c r="BTP11" s="50"/>
      <c r="BTQ11" s="50"/>
      <c r="BTR11" s="50"/>
      <c r="BTS11" s="36">
        <v>0</v>
      </c>
      <c r="BTT11" s="78">
        <f t="shared" si="438"/>
        <v>35133.199999999997</v>
      </c>
      <c r="BTU11" s="50"/>
      <c r="BTV11" s="50"/>
      <c r="BTW11" s="50"/>
      <c r="BTX11" s="50"/>
      <c r="BTY11" s="50"/>
      <c r="BTZ11" s="50"/>
      <c r="BUA11" s="50">
        <v>0</v>
      </c>
      <c r="BUB11" s="78">
        <f t="shared" si="439"/>
        <v>35133.199999999997</v>
      </c>
      <c r="BUC11" s="50"/>
      <c r="BUD11" s="50"/>
      <c r="BUE11" s="50"/>
      <c r="BUF11" s="50"/>
      <c r="BUG11" s="50"/>
      <c r="BUH11" s="50"/>
      <c r="BUI11" s="50">
        <v>0</v>
      </c>
      <c r="BUJ11" s="78">
        <f t="shared" si="440"/>
        <v>35133.199999999997</v>
      </c>
      <c r="BUK11" s="50"/>
      <c r="BUL11" s="50"/>
      <c r="BUM11" s="50"/>
      <c r="BUN11" s="50"/>
      <c r="BUO11" s="50"/>
      <c r="BUP11" s="50"/>
      <c r="BUQ11" s="50">
        <v>0</v>
      </c>
      <c r="BUR11" s="78">
        <f t="shared" si="441"/>
        <v>35133.199999999997</v>
      </c>
      <c r="BUS11" s="50"/>
      <c r="BUT11" s="50"/>
      <c r="BUU11" s="50"/>
      <c r="BUV11" s="50"/>
      <c r="BUW11" s="50"/>
      <c r="BUX11" s="50"/>
      <c r="BUY11" s="50">
        <v>0</v>
      </c>
      <c r="BUZ11" s="78">
        <f t="shared" si="442"/>
        <v>35133.199999999997</v>
      </c>
      <c r="BVA11" s="50"/>
      <c r="BVB11" s="50"/>
      <c r="BVC11" s="50"/>
      <c r="BVD11" s="50"/>
      <c r="BVE11" s="50"/>
      <c r="BVF11" s="50">
        <v>1554.1</v>
      </c>
      <c r="BVG11" s="50">
        <v>1554.1</v>
      </c>
      <c r="BVH11" s="78">
        <f t="shared" si="443"/>
        <v>36687.299999999996</v>
      </c>
      <c r="BVI11" s="50"/>
      <c r="BVJ11" s="50"/>
      <c r="BVK11" s="50"/>
      <c r="BVL11" s="50">
        <v>6832.27</v>
      </c>
      <c r="BVM11" s="50"/>
      <c r="BVN11" s="50"/>
      <c r="BVO11" s="50">
        <v>6832.27</v>
      </c>
      <c r="BVP11" s="78">
        <f t="shared" si="444"/>
        <v>43519.569999999992</v>
      </c>
      <c r="BVQ11" s="50"/>
      <c r="BVR11" s="50"/>
      <c r="BVS11" s="50"/>
      <c r="BVT11" s="50"/>
      <c r="BVU11" s="50"/>
      <c r="BVV11" s="50"/>
      <c r="BVW11" s="50">
        <v>0</v>
      </c>
      <c r="BVX11" s="78">
        <f t="shared" si="445"/>
        <v>0</v>
      </c>
      <c r="BVY11" s="50"/>
      <c r="BVZ11" s="50"/>
      <c r="BWA11" s="50"/>
      <c r="BWB11" s="50"/>
      <c r="BWC11" s="50"/>
      <c r="BWD11" s="50"/>
      <c r="BWE11" s="50">
        <v>0</v>
      </c>
      <c r="BWF11" s="78">
        <f t="shared" si="446"/>
        <v>0</v>
      </c>
      <c r="BWG11" s="50"/>
      <c r="BWH11" s="50"/>
      <c r="BWI11" s="50"/>
      <c r="BWJ11" s="50"/>
      <c r="BWK11" s="50"/>
      <c r="BWL11" s="50"/>
      <c r="BWM11" s="50">
        <v>0</v>
      </c>
      <c r="BWN11" s="78">
        <f t="shared" si="447"/>
        <v>0</v>
      </c>
      <c r="BWO11" s="50"/>
      <c r="BWP11" s="50"/>
      <c r="BWQ11" s="50"/>
      <c r="BWR11" s="50"/>
      <c r="BWS11" s="50"/>
      <c r="BWT11" s="50">
        <v>1839.7</v>
      </c>
      <c r="BWU11" s="50">
        <v>1839.7</v>
      </c>
      <c r="BWV11" s="78">
        <f t="shared" si="448"/>
        <v>1839.7</v>
      </c>
      <c r="BWW11" s="50"/>
      <c r="BWX11" s="50"/>
      <c r="BWY11" s="50"/>
      <c r="BWZ11" s="50"/>
      <c r="BXA11" s="50"/>
      <c r="BXB11" s="50">
        <v>3658.7</v>
      </c>
      <c r="BXC11" s="50">
        <v>3658.7</v>
      </c>
      <c r="BXD11" s="78">
        <f t="shared" si="449"/>
        <v>5498.4</v>
      </c>
      <c r="BXE11" s="50"/>
      <c r="BXF11" s="50"/>
      <c r="BXG11" s="50"/>
      <c r="BXH11" s="50"/>
      <c r="BXI11" s="50"/>
      <c r="BXJ11" s="50"/>
      <c r="BXK11" s="50">
        <v>0</v>
      </c>
      <c r="BXL11" s="78">
        <f t="shared" si="450"/>
        <v>5498.4</v>
      </c>
      <c r="BXM11" s="50"/>
      <c r="BXN11" s="50"/>
      <c r="BXO11" s="50"/>
      <c r="BXP11" s="50"/>
      <c r="BXQ11" s="50"/>
      <c r="BXR11" s="50"/>
      <c r="BXS11" s="50">
        <v>0</v>
      </c>
      <c r="BXT11" s="78">
        <f t="shared" si="451"/>
        <v>5498.4</v>
      </c>
      <c r="BXU11" s="50"/>
      <c r="BXV11" s="50"/>
      <c r="BXW11" s="50"/>
      <c r="BXX11" s="50"/>
      <c r="BXY11" s="50"/>
      <c r="BXZ11" s="50"/>
      <c r="BYA11" s="50">
        <v>0</v>
      </c>
      <c r="BYB11" s="78">
        <f t="shared" si="452"/>
        <v>5498.4</v>
      </c>
      <c r="BYC11" s="50"/>
      <c r="BYD11" s="50"/>
      <c r="BYE11" s="50"/>
      <c r="BYF11" s="50"/>
      <c r="BYG11" s="50"/>
      <c r="BYH11" s="50"/>
      <c r="BYI11" s="50">
        <v>0</v>
      </c>
      <c r="BYJ11" s="78">
        <f t="shared" si="453"/>
        <v>5498.4</v>
      </c>
      <c r="BYK11" s="50"/>
      <c r="BYL11" s="50"/>
      <c r="BYM11" s="50"/>
      <c r="BYN11" s="50"/>
      <c r="BYO11" s="50"/>
      <c r="BYP11" s="50"/>
      <c r="BYQ11" s="50">
        <v>0</v>
      </c>
      <c r="BYR11" s="78">
        <f t="shared" si="454"/>
        <v>5498.4</v>
      </c>
      <c r="BYS11" s="50"/>
      <c r="BYT11" s="50"/>
      <c r="BYU11" s="50"/>
      <c r="BYV11" s="50"/>
      <c r="BYW11" s="50"/>
      <c r="BYX11" s="50"/>
      <c r="BYY11" s="50">
        <v>0</v>
      </c>
      <c r="BYZ11" s="78">
        <f t="shared" si="455"/>
        <v>5498.4</v>
      </c>
      <c r="BZA11" s="50"/>
      <c r="BZB11" s="50"/>
      <c r="BZC11" s="50"/>
      <c r="BZD11" s="50"/>
      <c r="BZE11" s="50"/>
      <c r="BZF11" s="50"/>
      <c r="BZG11" s="50">
        <v>0</v>
      </c>
      <c r="BZH11" s="78">
        <f t="shared" si="456"/>
        <v>5498.4</v>
      </c>
      <c r="BZI11" s="50"/>
      <c r="BZJ11" s="50"/>
      <c r="BZK11" s="50"/>
      <c r="BZL11" s="50"/>
      <c r="BZM11" s="50"/>
      <c r="BZN11" s="50"/>
      <c r="BZO11" s="50">
        <v>0</v>
      </c>
      <c r="BZP11" s="78">
        <f t="shared" si="457"/>
        <v>5498.4</v>
      </c>
      <c r="BZQ11" s="50"/>
      <c r="BZR11" s="50"/>
      <c r="BZS11" s="50"/>
      <c r="BZT11" s="50"/>
      <c r="BZU11" s="50"/>
      <c r="BZV11" s="50"/>
      <c r="BZW11" s="50">
        <v>0</v>
      </c>
      <c r="BZX11" s="78">
        <f t="shared" si="458"/>
        <v>5498.4</v>
      </c>
      <c r="BZY11" s="50"/>
      <c r="BZZ11" s="50"/>
      <c r="CAA11" s="50"/>
      <c r="CAB11" s="50"/>
      <c r="CAC11" s="50"/>
      <c r="CAD11" s="50"/>
      <c r="CAE11" s="50">
        <v>0</v>
      </c>
      <c r="CAF11" s="78">
        <f t="shared" si="459"/>
        <v>5498.4</v>
      </c>
      <c r="CAG11" s="50"/>
      <c r="CAH11" s="50"/>
      <c r="CAI11" s="50"/>
      <c r="CAJ11" s="50"/>
      <c r="CAK11" s="50"/>
      <c r="CAL11" s="50"/>
      <c r="CAM11" s="50">
        <v>0</v>
      </c>
      <c r="CAN11" s="78">
        <f t="shared" si="460"/>
        <v>5498.4</v>
      </c>
      <c r="CAO11" s="50"/>
      <c r="CAP11" s="50"/>
      <c r="CAQ11" s="50"/>
      <c r="CAR11" s="50"/>
      <c r="CAS11" s="50"/>
      <c r="CAT11" s="50"/>
      <c r="CAU11" s="50">
        <v>0</v>
      </c>
      <c r="CAV11" s="78">
        <f t="shared" si="461"/>
        <v>5498.4</v>
      </c>
      <c r="CAW11" s="50"/>
      <c r="CAX11" s="50"/>
      <c r="CAY11" s="50"/>
      <c r="CAZ11" s="50"/>
      <c r="CBA11" s="50"/>
      <c r="CBB11" s="50"/>
      <c r="CBC11" s="50">
        <v>0</v>
      </c>
      <c r="CBD11" s="78">
        <f t="shared" si="462"/>
        <v>5498.4</v>
      </c>
      <c r="CBE11" s="50"/>
      <c r="CBF11" s="50"/>
      <c r="CBG11" s="50"/>
      <c r="CBH11" s="50"/>
      <c r="CBI11" s="50"/>
      <c r="CBJ11" s="50"/>
      <c r="CBK11" s="50">
        <v>0</v>
      </c>
      <c r="CBL11" s="78">
        <f t="shared" si="463"/>
        <v>5498.4</v>
      </c>
      <c r="CBM11" s="50"/>
      <c r="CBN11" s="50"/>
      <c r="CBO11" s="50"/>
      <c r="CBP11" s="50"/>
      <c r="CBQ11" s="50"/>
      <c r="CBR11" s="50"/>
      <c r="CBS11" s="50">
        <v>0</v>
      </c>
      <c r="CBT11" s="78">
        <f t="shared" si="464"/>
        <v>5498.4</v>
      </c>
      <c r="CBU11" s="50"/>
      <c r="CBV11" s="50"/>
      <c r="CBW11" s="50"/>
      <c r="CBX11" s="50"/>
      <c r="CBY11" s="50"/>
      <c r="CBZ11" s="50">
        <v>1520.8</v>
      </c>
      <c r="CCA11" s="50">
        <v>1520.8</v>
      </c>
      <c r="CCB11" s="78">
        <f t="shared" si="465"/>
        <v>7019.2</v>
      </c>
      <c r="CCC11" s="50"/>
      <c r="CCD11" s="50"/>
      <c r="CCE11" s="50"/>
      <c r="CCF11" s="50"/>
      <c r="CCG11" s="50"/>
      <c r="CCH11" s="50">
        <v>3.43</v>
      </c>
      <c r="CCI11" s="50">
        <f t="shared" si="466"/>
        <v>3.43</v>
      </c>
      <c r="CCJ11" s="78">
        <f t="shared" si="467"/>
        <v>7022.63</v>
      </c>
      <c r="CCK11" s="50"/>
      <c r="CCL11" s="50"/>
      <c r="CCM11" s="50"/>
      <c r="CCN11" s="50"/>
      <c r="CCO11" s="50"/>
      <c r="CCP11" s="50"/>
      <c r="CCQ11" s="50">
        <f t="shared" si="468"/>
        <v>0</v>
      </c>
      <c r="CCR11" s="78">
        <f t="shared" si="469"/>
        <v>0</v>
      </c>
      <c r="CCS11" s="50"/>
      <c r="CCT11" s="50"/>
      <c r="CCU11" s="50"/>
      <c r="CCV11" s="50"/>
      <c r="CCW11" s="50"/>
      <c r="CCX11" s="50"/>
      <c r="CCY11" s="50">
        <f t="shared" si="470"/>
        <v>0</v>
      </c>
      <c r="CCZ11" s="78">
        <f t="shared" si="471"/>
        <v>0</v>
      </c>
      <c r="CDA11" s="50"/>
      <c r="CDB11" s="50"/>
      <c r="CDC11" s="50"/>
      <c r="CDD11" s="50"/>
      <c r="CDE11" s="50"/>
      <c r="CDF11" s="50"/>
      <c r="CDG11" s="50">
        <f t="shared" si="472"/>
        <v>0</v>
      </c>
      <c r="CDH11" s="78">
        <f t="shared" si="473"/>
        <v>0</v>
      </c>
      <c r="CDI11" s="50"/>
      <c r="CDJ11" s="50"/>
      <c r="CDK11" s="50"/>
      <c r="CDL11" s="50"/>
      <c r="CDM11" s="50"/>
      <c r="CDN11" s="50"/>
      <c r="CDO11" s="50">
        <f t="shared" si="474"/>
        <v>0</v>
      </c>
      <c r="CDP11" s="78">
        <f t="shared" si="475"/>
        <v>0</v>
      </c>
      <c r="CDQ11" s="50"/>
      <c r="CDR11" s="50"/>
      <c r="CDS11" s="50"/>
      <c r="CDT11" s="50"/>
      <c r="CDU11" s="50"/>
      <c r="CDV11" s="50"/>
      <c r="CDW11" s="50">
        <f t="shared" si="476"/>
        <v>0</v>
      </c>
      <c r="CDX11" s="78">
        <f t="shared" si="477"/>
        <v>0</v>
      </c>
      <c r="CDY11" s="50"/>
      <c r="CDZ11" s="50"/>
      <c r="CEA11" s="50"/>
      <c r="CEB11" s="50"/>
      <c r="CEC11" s="50"/>
      <c r="CED11" s="50">
        <v>7974.9</v>
      </c>
      <c r="CEE11" s="50">
        <v>7974.9</v>
      </c>
      <c r="CEF11" s="78">
        <f t="shared" si="478"/>
        <v>7974.9</v>
      </c>
      <c r="CEG11" s="50"/>
      <c r="CEH11" s="50"/>
      <c r="CEI11" s="50"/>
      <c r="CEJ11" s="50"/>
      <c r="CEK11" s="50"/>
      <c r="CEL11" s="50"/>
      <c r="CEM11" s="50">
        <v>0</v>
      </c>
      <c r="CEN11" s="78">
        <f t="shared" si="479"/>
        <v>7974.9</v>
      </c>
      <c r="CEO11" s="50"/>
      <c r="CEP11" s="50"/>
      <c r="CEQ11" s="50"/>
      <c r="CER11" s="50"/>
      <c r="CES11" s="50"/>
      <c r="CET11" s="50"/>
      <c r="CEU11" s="50">
        <v>0</v>
      </c>
      <c r="CEV11" s="78">
        <f t="shared" si="480"/>
        <v>7974.9</v>
      </c>
      <c r="CEW11" s="50"/>
      <c r="CEX11" s="50"/>
      <c r="CEY11" s="50"/>
      <c r="CEZ11" s="50"/>
      <c r="CFA11" s="50"/>
      <c r="CFB11" s="50">
        <v>2217.3000000000002</v>
      </c>
      <c r="CFC11" s="50">
        <v>2217.3000000000002</v>
      </c>
      <c r="CFD11" s="78">
        <f t="shared" si="481"/>
        <v>10192.200000000001</v>
      </c>
      <c r="CFE11" s="50"/>
      <c r="CFF11" s="50"/>
      <c r="CFG11" s="50"/>
      <c r="CFH11" s="50"/>
      <c r="CFI11" s="50"/>
      <c r="CFJ11" s="50"/>
      <c r="CFK11" s="50">
        <v>0</v>
      </c>
      <c r="CFL11" s="78">
        <f t="shared" si="482"/>
        <v>10192.200000000001</v>
      </c>
      <c r="CFM11" s="50"/>
      <c r="CFN11" s="50"/>
      <c r="CFO11" s="50"/>
      <c r="CFP11" s="50"/>
      <c r="CFQ11" s="50"/>
      <c r="CFR11" s="50"/>
      <c r="CFS11" s="50">
        <v>0</v>
      </c>
      <c r="CFT11" s="78">
        <f t="shared" si="483"/>
        <v>10192.200000000001</v>
      </c>
      <c r="CFU11" s="50"/>
      <c r="CFV11" s="50"/>
      <c r="CFW11" s="50"/>
      <c r="CFX11" s="50"/>
      <c r="CFY11" s="50"/>
      <c r="CFZ11" s="50"/>
      <c r="CGA11" s="50">
        <v>0</v>
      </c>
      <c r="CGB11" s="78">
        <f t="shared" si="484"/>
        <v>10192.200000000001</v>
      </c>
      <c r="CGC11" s="50"/>
      <c r="CGD11" s="50"/>
      <c r="CGE11" s="50"/>
      <c r="CGF11" s="50"/>
      <c r="CGG11" s="50"/>
      <c r="CGH11" s="50">
        <v>3147.5</v>
      </c>
      <c r="CGI11" s="50">
        <v>3147.5</v>
      </c>
      <c r="CGJ11" s="78">
        <f t="shared" si="485"/>
        <v>13339.7</v>
      </c>
      <c r="CGK11" s="50"/>
      <c r="CGL11" s="50"/>
      <c r="CGM11" s="50"/>
      <c r="CGN11" s="50"/>
      <c r="CGO11" s="50"/>
      <c r="CGP11" s="50"/>
      <c r="CGQ11" s="50">
        <v>0</v>
      </c>
      <c r="CGR11" s="78">
        <f t="shared" si="486"/>
        <v>13339.7</v>
      </c>
      <c r="CGS11" s="50"/>
      <c r="CGT11" s="50"/>
      <c r="CGU11" s="50"/>
      <c r="CGV11" s="50"/>
      <c r="CGW11" s="50"/>
      <c r="CGX11" s="50"/>
      <c r="CGY11" s="50">
        <v>0</v>
      </c>
      <c r="CGZ11" s="78">
        <f t="shared" si="487"/>
        <v>13339.7</v>
      </c>
      <c r="CHA11" s="50"/>
      <c r="CHB11" s="50"/>
      <c r="CHC11" s="50"/>
      <c r="CHD11" s="50"/>
      <c r="CHE11" s="50"/>
      <c r="CHF11" s="50"/>
      <c r="CHG11" s="50">
        <v>0</v>
      </c>
      <c r="CHH11" s="78">
        <f t="shared" si="488"/>
        <v>13339.7</v>
      </c>
      <c r="CHI11" s="50"/>
      <c r="CHJ11" s="50"/>
      <c r="CHK11" s="50"/>
      <c r="CHL11" s="50"/>
      <c r="CHM11" s="50"/>
      <c r="CHN11" s="50"/>
      <c r="CHO11" s="50">
        <v>0</v>
      </c>
      <c r="CHP11" s="78">
        <f t="shared" si="489"/>
        <v>13339.7</v>
      </c>
      <c r="CHQ11" s="50"/>
      <c r="CHR11" s="50"/>
      <c r="CHS11" s="50"/>
      <c r="CHT11" s="50"/>
      <c r="CHU11" s="50"/>
      <c r="CHV11" s="50"/>
      <c r="CHW11" s="50">
        <v>0</v>
      </c>
      <c r="CHX11" s="78">
        <f t="shared" si="490"/>
        <v>13339.7</v>
      </c>
      <c r="CHY11" s="50"/>
      <c r="CHZ11" s="50"/>
      <c r="CIA11" s="50"/>
      <c r="CIB11" s="50"/>
      <c r="CIC11" s="50"/>
      <c r="CID11" s="50"/>
      <c r="CIE11" s="50">
        <v>0</v>
      </c>
      <c r="CIF11" s="78">
        <f t="shared" si="491"/>
        <v>13339.7</v>
      </c>
      <c r="CIG11" s="50"/>
      <c r="CIH11" s="50"/>
      <c r="CII11" s="50"/>
      <c r="CIJ11" s="50"/>
      <c r="CIK11" s="50"/>
      <c r="CIL11" s="50"/>
      <c r="CIM11" s="50">
        <v>0</v>
      </c>
      <c r="CIN11" s="78">
        <f t="shared" si="492"/>
        <v>13339.7</v>
      </c>
      <c r="CIO11" s="50"/>
      <c r="CIP11" s="50"/>
      <c r="CIQ11" s="50"/>
      <c r="CIR11" s="50"/>
      <c r="CIS11" s="50"/>
      <c r="CIT11" s="50">
        <v>3.08</v>
      </c>
      <c r="CIU11" s="50">
        <f t="shared" si="493"/>
        <v>3.08</v>
      </c>
      <c r="CIV11" s="78">
        <f t="shared" si="494"/>
        <v>13342.78</v>
      </c>
      <c r="CIW11" s="50"/>
      <c r="CIX11" s="50"/>
      <c r="CIY11" s="50"/>
      <c r="CIZ11" s="50"/>
      <c r="CJA11" s="50"/>
      <c r="CJB11" s="50"/>
      <c r="CJC11" s="50">
        <f t="shared" si="495"/>
        <v>0</v>
      </c>
      <c r="CJD11" s="78">
        <f t="shared" si="496"/>
        <v>0</v>
      </c>
      <c r="CJE11" s="50"/>
      <c r="CJF11" s="50"/>
      <c r="CJG11" s="50"/>
      <c r="CJH11" s="50"/>
      <c r="CJI11" s="50"/>
      <c r="CJJ11" s="50"/>
      <c r="CJK11" s="50">
        <f t="shared" si="497"/>
        <v>0</v>
      </c>
      <c r="CJL11" s="78">
        <f t="shared" si="498"/>
        <v>0</v>
      </c>
      <c r="CJM11" s="50"/>
      <c r="CJN11" s="50"/>
      <c r="CJO11" s="50"/>
      <c r="CJP11" s="50"/>
      <c r="CJQ11" s="50"/>
      <c r="CJR11" s="50"/>
      <c r="CJS11" s="50">
        <f t="shared" si="499"/>
        <v>0</v>
      </c>
      <c r="CJT11" s="78">
        <f t="shared" si="500"/>
        <v>0</v>
      </c>
      <c r="CJU11" s="50"/>
      <c r="CJV11" s="50"/>
      <c r="CJW11" s="50"/>
      <c r="CJX11" s="50"/>
      <c r="CJY11" s="50"/>
      <c r="CJZ11" s="50"/>
      <c r="CKA11" s="50">
        <f t="shared" si="501"/>
        <v>0</v>
      </c>
      <c r="CKB11" s="78">
        <f t="shared" si="502"/>
        <v>0</v>
      </c>
      <c r="CKC11" s="50"/>
      <c r="CKD11" s="50"/>
      <c r="CKE11" s="50"/>
      <c r="CKF11" s="50"/>
      <c r="CKG11" s="50"/>
      <c r="CKH11" s="50"/>
      <c r="CKI11" s="50">
        <v>0</v>
      </c>
      <c r="CKJ11" s="78">
        <f t="shared" si="503"/>
        <v>0</v>
      </c>
      <c r="CKK11" s="50"/>
      <c r="CKL11" s="50"/>
      <c r="CKM11" s="50"/>
      <c r="CKN11" s="50"/>
      <c r="CKO11" s="50"/>
      <c r="CKP11" s="50">
        <v>1916.2</v>
      </c>
      <c r="CKQ11" s="50">
        <v>1916.2</v>
      </c>
      <c r="CKR11" s="78">
        <f t="shared" si="504"/>
        <v>1916.2</v>
      </c>
      <c r="CKS11" s="50"/>
      <c r="CKT11" s="50"/>
      <c r="CKU11" s="50"/>
      <c r="CKV11" s="50"/>
      <c r="CKW11" s="50"/>
      <c r="CKX11" s="50"/>
      <c r="CKY11" s="50">
        <v>0</v>
      </c>
      <c r="CKZ11" s="78">
        <f t="shared" si="505"/>
        <v>1916.2</v>
      </c>
      <c r="CLA11" s="50"/>
      <c r="CLB11" s="50"/>
      <c r="CLC11" s="50"/>
      <c r="CLD11" s="50"/>
      <c r="CLE11" s="50"/>
      <c r="CLF11" s="50"/>
      <c r="CLG11" s="50">
        <v>0</v>
      </c>
      <c r="CLH11" s="78">
        <f t="shared" si="506"/>
        <v>1916.2</v>
      </c>
      <c r="CLI11" s="50"/>
      <c r="CLJ11" s="50"/>
      <c r="CLK11" s="50"/>
      <c r="CLL11" s="50"/>
      <c r="CLM11" s="50"/>
      <c r="CLN11" s="50">
        <v>3288</v>
      </c>
      <c r="CLO11" s="50">
        <v>3288</v>
      </c>
      <c r="CLP11" s="78">
        <f t="shared" si="507"/>
        <v>5204.2</v>
      </c>
    </row>
    <row r="12" spans="1:2356" ht="13.5" customHeight="1" x14ac:dyDescent="0.2">
      <c r="A12" s="52"/>
      <c r="B12" s="144" t="s">
        <v>7</v>
      </c>
      <c r="C12" s="48"/>
      <c r="D12" s="48"/>
      <c r="E12" s="48"/>
      <c r="F12" s="48">
        <v>38.56</v>
      </c>
      <c r="G12" s="48"/>
      <c r="H12" s="48"/>
      <c r="I12" s="75">
        <f t="shared" si="108"/>
        <v>38.56</v>
      </c>
      <c r="J12" s="48"/>
      <c r="K12" s="49"/>
      <c r="L12" s="49"/>
      <c r="M12" s="49"/>
      <c r="N12" s="48"/>
      <c r="O12" s="50">
        <f t="shared" si="508"/>
        <v>38.56</v>
      </c>
      <c r="P12" s="50"/>
      <c r="Q12" s="49"/>
      <c r="R12" s="49"/>
      <c r="S12" s="48"/>
      <c r="T12" s="50">
        <f t="shared" si="109"/>
        <v>0</v>
      </c>
      <c r="U12" s="78">
        <f t="shared" si="110"/>
        <v>38.56</v>
      </c>
      <c r="V12" s="50"/>
      <c r="W12" s="50"/>
      <c r="X12" s="49"/>
      <c r="Y12" s="49"/>
      <c r="Z12" s="48"/>
      <c r="AA12" s="50">
        <f t="shared" si="111"/>
        <v>0</v>
      </c>
      <c r="AB12" s="78">
        <f t="shared" si="0"/>
        <v>38.56</v>
      </c>
      <c r="AC12" s="50"/>
      <c r="AD12" s="50"/>
      <c r="AE12" s="49"/>
      <c r="AF12" s="49"/>
      <c r="AG12" s="48"/>
      <c r="AH12" s="50">
        <f t="shared" si="112"/>
        <v>0</v>
      </c>
      <c r="AI12" s="78">
        <f t="shared" si="113"/>
        <v>0</v>
      </c>
      <c r="AJ12" s="50"/>
      <c r="AK12" s="50"/>
      <c r="AL12" s="49">
        <v>3888.3999999999996</v>
      </c>
      <c r="AM12" s="49"/>
      <c r="AN12" s="48"/>
      <c r="AO12" s="50">
        <f t="shared" si="114"/>
        <v>3888.3999999999996</v>
      </c>
      <c r="AP12" s="78">
        <f t="shared" si="115"/>
        <v>3888.3999999999996</v>
      </c>
      <c r="AQ12" s="50"/>
      <c r="AR12" s="50"/>
      <c r="AS12" s="49"/>
      <c r="AT12" s="49"/>
      <c r="AU12" s="48"/>
      <c r="AV12" s="50">
        <f t="shared" si="116"/>
        <v>0</v>
      </c>
      <c r="AW12" s="78">
        <f t="shared" si="117"/>
        <v>3888.3999999999996</v>
      </c>
      <c r="AX12" s="50"/>
      <c r="AY12" s="50"/>
      <c r="AZ12" s="49"/>
      <c r="BA12" s="49"/>
      <c r="BB12" s="48"/>
      <c r="BC12" s="50">
        <f t="shared" si="118"/>
        <v>0</v>
      </c>
      <c r="BD12" s="78">
        <f t="shared" si="119"/>
        <v>3888.3999999999996</v>
      </c>
      <c r="BE12" s="50"/>
      <c r="BF12" s="50"/>
      <c r="BG12" s="49"/>
      <c r="BH12" s="49"/>
      <c r="BI12" s="48"/>
      <c r="BJ12" s="50">
        <f t="shared" si="120"/>
        <v>0</v>
      </c>
      <c r="BK12" s="78">
        <f t="shared" si="121"/>
        <v>3888.3999999999996</v>
      </c>
      <c r="BL12" s="50"/>
      <c r="BM12" s="50"/>
      <c r="BN12" s="49"/>
      <c r="BO12" s="49"/>
      <c r="BP12" s="48"/>
      <c r="BQ12" s="50">
        <f t="shared" si="122"/>
        <v>0</v>
      </c>
      <c r="BR12" s="78">
        <f t="shared" si="123"/>
        <v>3888.3999999999996</v>
      </c>
      <c r="BS12" s="50"/>
      <c r="BT12" s="50"/>
      <c r="BU12" s="49"/>
      <c r="BV12" s="49"/>
      <c r="BW12" s="48"/>
      <c r="BX12" s="50">
        <f t="shared" si="124"/>
        <v>0</v>
      </c>
      <c r="BY12" s="78">
        <f t="shared" si="125"/>
        <v>3888.3999999999996</v>
      </c>
      <c r="BZ12" s="50"/>
      <c r="CA12" s="50"/>
      <c r="CB12" s="49"/>
      <c r="CC12" s="49"/>
      <c r="CD12" s="48"/>
      <c r="CE12" s="50">
        <f t="shared" si="126"/>
        <v>0</v>
      </c>
      <c r="CF12" s="78">
        <f t="shared" si="127"/>
        <v>3888.3999999999996</v>
      </c>
      <c r="CG12" s="50"/>
      <c r="CH12" s="50"/>
      <c r="CI12" s="49"/>
      <c r="CJ12" s="49"/>
      <c r="CK12" s="48"/>
      <c r="CL12" s="50">
        <f t="shared" si="128"/>
        <v>0</v>
      </c>
      <c r="CM12" s="78">
        <f t="shared" si="129"/>
        <v>3888.3999999999996</v>
      </c>
      <c r="CN12" s="50"/>
      <c r="CO12" s="50"/>
      <c r="CP12" s="49"/>
      <c r="CQ12" s="49"/>
      <c r="CR12" s="48"/>
      <c r="CS12" s="50">
        <f t="shared" si="130"/>
        <v>0</v>
      </c>
      <c r="CT12" s="78">
        <f t="shared" si="131"/>
        <v>3888.3999999999996</v>
      </c>
      <c r="CU12" s="50"/>
      <c r="CV12" s="50"/>
      <c r="CW12" s="49"/>
      <c r="CX12" s="49"/>
      <c r="CY12" s="48"/>
      <c r="CZ12" s="50">
        <f t="shared" si="132"/>
        <v>0</v>
      </c>
      <c r="DA12" s="78">
        <f t="shared" si="133"/>
        <v>3888.3999999999996</v>
      </c>
      <c r="DB12" s="50"/>
      <c r="DC12" s="50"/>
      <c r="DD12" s="49"/>
      <c r="DE12" s="49"/>
      <c r="DF12" s="48"/>
      <c r="DG12" s="50">
        <f t="shared" si="134"/>
        <v>0</v>
      </c>
      <c r="DH12" s="78">
        <f t="shared" si="135"/>
        <v>3888.3999999999996</v>
      </c>
      <c r="DI12" s="50"/>
      <c r="DJ12" s="50"/>
      <c r="DK12" s="50"/>
      <c r="DL12" s="49"/>
      <c r="DM12" s="48"/>
      <c r="DN12" s="50">
        <f t="shared" si="136"/>
        <v>0</v>
      </c>
      <c r="DO12" s="78">
        <f t="shared" si="137"/>
        <v>3888.3999999999996</v>
      </c>
      <c r="DP12" s="50"/>
      <c r="DQ12" s="50"/>
      <c r="DR12" s="50"/>
      <c r="DS12" s="49"/>
      <c r="DT12" s="48"/>
      <c r="DU12" s="50">
        <f t="shared" si="138"/>
        <v>0</v>
      </c>
      <c r="DV12" s="78">
        <f t="shared" si="139"/>
        <v>3888.3999999999996</v>
      </c>
      <c r="DW12" s="50"/>
      <c r="DX12" s="50"/>
      <c r="DY12" s="50"/>
      <c r="DZ12" s="49"/>
      <c r="EA12" s="48"/>
      <c r="EB12" s="50">
        <f t="shared" si="140"/>
        <v>0</v>
      </c>
      <c r="EC12" s="78">
        <f t="shared" si="141"/>
        <v>3888.3999999999996</v>
      </c>
      <c r="ED12" s="50"/>
      <c r="EE12" s="50"/>
      <c r="EF12" s="50"/>
      <c r="EG12" s="49"/>
      <c r="EH12" s="48"/>
      <c r="EI12" s="50">
        <f t="shared" si="142"/>
        <v>0</v>
      </c>
      <c r="EJ12" s="78">
        <f t="shared" si="143"/>
        <v>3888.3999999999996</v>
      </c>
      <c r="EK12" s="50"/>
      <c r="EL12" s="50"/>
      <c r="EM12" s="50"/>
      <c r="EN12" s="49"/>
      <c r="EO12" s="48"/>
      <c r="EP12" s="50">
        <f t="shared" si="144"/>
        <v>0</v>
      </c>
      <c r="EQ12" s="78">
        <f t="shared" si="145"/>
        <v>3888.3999999999996</v>
      </c>
      <c r="ER12" s="50"/>
      <c r="ES12" s="50"/>
      <c r="ET12" s="50"/>
      <c r="EU12" s="50"/>
      <c r="EV12" s="50"/>
      <c r="EW12" s="50">
        <f t="shared" si="146"/>
        <v>0</v>
      </c>
      <c r="EX12" s="78">
        <f t="shared" si="147"/>
        <v>3888.3999999999996</v>
      </c>
      <c r="EY12" s="50"/>
      <c r="EZ12" s="50"/>
      <c r="FA12" s="50"/>
      <c r="FB12" s="50"/>
      <c r="FC12" s="50"/>
      <c r="FD12" s="50">
        <f t="shared" ref="FD12:FD15" si="530">SUM(EY12:FC12)</f>
        <v>0</v>
      </c>
      <c r="FE12" s="78">
        <f t="shared" si="149"/>
        <v>3888.3999999999996</v>
      </c>
      <c r="FF12" s="50"/>
      <c r="FG12" s="50"/>
      <c r="FH12" s="50"/>
      <c r="FI12" s="50"/>
      <c r="FJ12" s="50"/>
      <c r="FK12" s="50">
        <f t="shared" ref="FK12:FK15" si="531">SUM(FF12:FJ12)</f>
        <v>0</v>
      </c>
      <c r="FL12" s="78">
        <f t="shared" si="151"/>
        <v>3888.3999999999996</v>
      </c>
      <c r="FM12" s="50">
        <v>0.79</v>
      </c>
      <c r="FN12" s="50"/>
      <c r="FO12" s="50"/>
      <c r="FP12" s="50"/>
      <c r="FQ12" s="50"/>
      <c r="FR12" s="50"/>
      <c r="FS12" s="50"/>
      <c r="FT12" s="50">
        <f t="shared" ref="FT12:FT15" si="532">SUM(FN12:FS12)</f>
        <v>0</v>
      </c>
      <c r="FU12" s="78">
        <f t="shared" si="153"/>
        <v>0</v>
      </c>
      <c r="FV12" s="50"/>
      <c r="FW12" s="50"/>
      <c r="FX12" s="50"/>
      <c r="FY12" s="50">
        <v>336.29</v>
      </c>
      <c r="FZ12" s="50"/>
      <c r="GA12" s="50"/>
      <c r="GB12" s="50">
        <f t="shared" ref="GB12:GB15" si="533">SUM(FV12:GA12)</f>
        <v>336.29</v>
      </c>
      <c r="GC12" s="78">
        <f t="shared" si="155"/>
        <v>336.29</v>
      </c>
      <c r="GD12" s="50"/>
      <c r="GE12" s="50"/>
      <c r="GF12" s="50"/>
      <c r="GG12" s="50"/>
      <c r="GH12" s="50"/>
      <c r="GI12" s="50"/>
      <c r="GJ12" s="50">
        <f t="shared" ref="GJ12:GJ15" si="534">SUM(GD12:GI12)</f>
        <v>0</v>
      </c>
      <c r="GK12" s="78">
        <f t="shared" si="157"/>
        <v>336.29</v>
      </c>
      <c r="GL12" s="50"/>
      <c r="GM12" s="50"/>
      <c r="GN12" s="50"/>
      <c r="GO12" s="50"/>
      <c r="GP12" s="50"/>
      <c r="GQ12" s="50"/>
      <c r="GR12" s="50">
        <f t="shared" ref="GR12:GR15" si="535">SUM(GL12:GQ12)</f>
        <v>0</v>
      </c>
      <c r="GS12" s="78">
        <f t="shared" si="159"/>
        <v>336.29</v>
      </c>
      <c r="GT12" s="50"/>
      <c r="GU12" s="50"/>
      <c r="GV12" s="50"/>
      <c r="GW12" s="50"/>
      <c r="GX12" s="50"/>
      <c r="GY12" s="50"/>
      <c r="GZ12" s="50">
        <f t="shared" ref="GZ12:GZ15" si="536">SUM(GT12:GY12)</f>
        <v>0</v>
      </c>
      <c r="HA12" s="78">
        <f t="shared" si="161"/>
        <v>336.29</v>
      </c>
      <c r="HB12" s="50"/>
      <c r="HC12" s="50"/>
      <c r="HD12" s="50"/>
      <c r="HE12" s="50"/>
      <c r="HF12" s="50"/>
      <c r="HG12" s="50"/>
      <c r="HH12" s="50">
        <f t="shared" ref="HH12:HH15" si="537">SUM(HB12:HG12)</f>
        <v>0</v>
      </c>
      <c r="HI12" s="78">
        <f t="shared" si="163"/>
        <v>336.29</v>
      </c>
      <c r="HJ12" s="50"/>
      <c r="HK12" s="50"/>
      <c r="HL12" s="50"/>
      <c r="HM12" s="50"/>
      <c r="HN12" s="50"/>
      <c r="HO12" s="50"/>
      <c r="HP12" s="50">
        <f t="shared" ref="HP12:HP15" si="538">SUM(HJ12:HO12)</f>
        <v>0</v>
      </c>
      <c r="HQ12" s="78">
        <f t="shared" si="165"/>
        <v>336.29</v>
      </c>
      <c r="HR12" s="50"/>
      <c r="HS12" s="50"/>
      <c r="HT12" s="50"/>
      <c r="HU12" s="50"/>
      <c r="HV12" s="50"/>
      <c r="HW12" s="50"/>
      <c r="HX12" s="50">
        <f t="shared" ref="HX12:HX15" si="539">SUM(HR12:HW12)</f>
        <v>0</v>
      </c>
      <c r="HY12" s="78">
        <f t="shared" si="167"/>
        <v>336.29</v>
      </c>
      <c r="HZ12" s="50"/>
      <c r="IA12" s="50"/>
      <c r="IB12" s="50"/>
      <c r="IC12" s="50"/>
      <c r="ID12" s="50"/>
      <c r="IE12" s="50"/>
      <c r="IF12" s="50">
        <f t="shared" ref="IF12:IF15" si="540">SUM(HZ12:IE12)</f>
        <v>0</v>
      </c>
      <c r="IG12" s="78">
        <f t="shared" si="169"/>
        <v>336.29</v>
      </c>
      <c r="IH12" s="50"/>
      <c r="II12" s="50"/>
      <c r="IJ12" s="50"/>
      <c r="IK12" s="50"/>
      <c r="IL12" s="50"/>
      <c r="IM12" s="50"/>
      <c r="IN12" s="50">
        <f t="shared" ref="IN12:IN15" si="541">SUM(IH12:IM12)</f>
        <v>0</v>
      </c>
      <c r="IO12" s="78">
        <f t="shared" si="171"/>
        <v>336.29</v>
      </c>
      <c r="IP12" s="50"/>
      <c r="IQ12" s="50"/>
      <c r="IR12" s="50"/>
      <c r="IS12" s="50"/>
      <c r="IT12" s="50"/>
      <c r="IU12" s="50"/>
      <c r="IV12" s="50">
        <f t="shared" ref="IV12:IV15" si="542">SUM(IP12:IU12)</f>
        <v>0</v>
      </c>
      <c r="IW12" s="78">
        <f t="shared" si="173"/>
        <v>336.29</v>
      </c>
      <c r="IX12" s="50"/>
      <c r="IY12" s="50"/>
      <c r="IZ12" s="50"/>
      <c r="JA12" s="50"/>
      <c r="JB12" s="50"/>
      <c r="JC12" s="50"/>
      <c r="JD12" s="50">
        <f t="shared" ref="JD12:JD15" si="543">SUM(IX12:JC12)</f>
        <v>0</v>
      </c>
      <c r="JE12" s="78">
        <f t="shared" si="175"/>
        <v>336.29</v>
      </c>
      <c r="JF12" s="50"/>
      <c r="JG12" s="50"/>
      <c r="JH12" s="50"/>
      <c r="JI12" s="50"/>
      <c r="JJ12" s="50"/>
      <c r="JK12" s="50"/>
      <c r="JL12" s="50">
        <f t="shared" ref="JL12:JL15" si="544">SUM(JF12:JK12)</f>
        <v>0</v>
      </c>
      <c r="JM12" s="78">
        <f t="shared" si="177"/>
        <v>336.29</v>
      </c>
      <c r="JN12" s="50"/>
      <c r="JO12" s="50"/>
      <c r="JP12" s="50"/>
      <c r="JQ12" s="50"/>
      <c r="JR12" s="50"/>
      <c r="JS12" s="50"/>
      <c r="JT12" s="50">
        <f t="shared" ref="JT12:JT15" si="545">SUM(JN12:JS12)</f>
        <v>0</v>
      </c>
      <c r="JU12" s="78">
        <f t="shared" si="179"/>
        <v>336.29</v>
      </c>
      <c r="JV12" s="50"/>
      <c r="JW12" s="50"/>
      <c r="JX12" s="50"/>
      <c r="JY12" s="50"/>
      <c r="JZ12" s="50"/>
      <c r="KA12" s="50"/>
      <c r="KB12" s="50">
        <f t="shared" ref="KB12:KB15" si="546">SUM(JV12:KA12)</f>
        <v>0</v>
      </c>
      <c r="KC12" s="78">
        <f t="shared" si="181"/>
        <v>336.29</v>
      </c>
      <c r="KD12" s="50"/>
      <c r="KE12" s="50"/>
      <c r="KF12" s="50"/>
      <c r="KG12" s="50"/>
      <c r="KH12" s="50"/>
      <c r="KI12" s="50"/>
      <c r="KJ12" s="50">
        <f t="shared" ref="KJ12:KJ15" si="547">SUM(KD12:KI12)</f>
        <v>0</v>
      </c>
      <c r="KK12" s="78">
        <f t="shared" si="183"/>
        <v>336.29</v>
      </c>
      <c r="KL12" s="50"/>
      <c r="KM12" s="50"/>
      <c r="KN12" s="50"/>
      <c r="KO12" s="50"/>
      <c r="KP12" s="50"/>
      <c r="KQ12" s="50"/>
      <c r="KR12" s="50">
        <f t="shared" ref="KR12:KR15" si="548">SUM(KL12:KQ12)</f>
        <v>0</v>
      </c>
      <c r="KS12" s="78">
        <f t="shared" si="185"/>
        <v>336.29</v>
      </c>
      <c r="KT12" s="50"/>
      <c r="KU12" s="50"/>
      <c r="KV12" s="50"/>
      <c r="KW12" s="50"/>
      <c r="KX12" s="50"/>
      <c r="KY12" s="50"/>
      <c r="KZ12" s="50">
        <f t="shared" ref="KZ12:KZ15" si="549">SUM(KT12:KY12)</f>
        <v>0</v>
      </c>
      <c r="LA12" s="78">
        <f t="shared" si="187"/>
        <v>336.29</v>
      </c>
      <c r="LB12" s="50"/>
      <c r="LC12" s="50"/>
      <c r="LD12" s="50"/>
      <c r="LE12" s="50">
        <v>0.83</v>
      </c>
      <c r="LF12" s="50"/>
      <c r="LG12" s="50"/>
      <c r="LH12" s="50">
        <f t="shared" ref="LH12:LH15" si="550">SUM(LB12:LG12)</f>
        <v>0.83</v>
      </c>
      <c r="LI12" s="78">
        <f t="shared" si="189"/>
        <v>337.12</v>
      </c>
      <c r="LJ12" s="50"/>
      <c r="LK12" s="50"/>
      <c r="LL12" s="50"/>
      <c r="LM12" s="50"/>
      <c r="LN12" s="50"/>
      <c r="LO12" s="50"/>
      <c r="LP12" s="50">
        <f t="shared" ref="LP12:LP15" si="551">SUM(LJ12:LO12)</f>
        <v>0</v>
      </c>
      <c r="LQ12" s="78">
        <f t="shared" si="191"/>
        <v>0</v>
      </c>
      <c r="LR12" s="50"/>
      <c r="LS12" s="50"/>
      <c r="LT12" s="50"/>
      <c r="LU12" s="50"/>
      <c r="LV12" s="50"/>
      <c r="LW12" s="50"/>
      <c r="LX12" s="50">
        <f t="shared" ref="LX12:LX15" si="552">SUM(LR12:LW12)</f>
        <v>0</v>
      </c>
      <c r="LY12" s="78">
        <f t="shared" si="193"/>
        <v>0</v>
      </c>
      <c r="LZ12" s="50"/>
      <c r="MA12" s="50"/>
      <c r="MB12" s="50"/>
      <c r="MC12" s="50"/>
      <c r="MD12" s="50"/>
      <c r="ME12" s="50"/>
      <c r="MF12" s="50">
        <f t="shared" ref="MF12:MF15" si="553">SUM(LZ12:ME12)</f>
        <v>0</v>
      </c>
      <c r="MG12" s="78">
        <f t="shared" si="195"/>
        <v>0</v>
      </c>
      <c r="MH12" s="50"/>
      <c r="MI12" s="50"/>
      <c r="MJ12" s="50"/>
      <c r="MK12" s="50"/>
      <c r="ML12" s="50"/>
      <c r="MM12" s="50"/>
      <c r="MN12" s="50">
        <f t="shared" ref="MN12:MN15" si="554">SUM(MH12:MM12)</f>
        <v>0</v>
      </c>
      <c r="MO12" s="78">
        <f t="shared" si="197"/>
        <v>0</v>
      </c>
      <c r="MP12" s="50"/>
      <c r="MQ12" s="50"/>
      <c r="MR12" s="50"/>
      <c r="MS12" s="50"/>
      <c r="MT12" s="50"/>
      <c r="MU12" s="50"/>
      <c r="MV12" s="50">
        <f t="shared" ref="MV12:MV15" si="555">SUM(MP12:MU12)</f>
        <v>0</v>
      </c>
      <c r="MW12" s="78">
        <f t="shared" si="199"/>
        <v>0</v>
      </c>
      <c r="MX12" s="50"/>
      <c r="MY12" s="50"/>
      <c r="MZ12" s="50"/>
      <c r="NA12" s="50"/>
      <c r="NB12" s="50"/>
      <c r="NC12" s="50"/>
      <c r="ND12" s="50">
        <f t="shared" ref="ND12:ND15" si="556">SUM(MX12:NC12)</f>
        <v>0</v>
      </c>
      <c r="NE12" s="78">
        <f t="shared" si="201"/>
        <v>0</v>
      </c>
      <c r="NF12" s="50"/>
      <c r="NG12" s="50"/>
      <c r="NH12" s="50"/>
      <c r="NI12" s="50"/>
      <c r="NJ12" s="50"/>
      <c r="NK12" s="50"/>
      <c r="NL12" s="50">
        <f t="shared" ref="NL12:NL15" si="557">SUM(NF12:NK12)</f>
        <v>0</v>
      </c>
      <c r="NM12" s="78">
        <f t="shared" si="203"/>
        <v>0</v>
      </c>
      <c r="NN12" s="50"/>
      <c r="NO12" s="50"/>
      <c r="NP12" s="50"/>
      <c r="NQ12" s="50"/>
      <c r="NR12" s="50"/>
      <c r="NS12" s="50"/>
      <c r="NT12" s="50">
        <f t="shared" ref="NT12:NT15" si="558">SUM(NN12:NS12)</f>
        <v>0</v>
      </c>
      <c r="NU12" s="78">
        <f t="shared" si="205"/>
        <v>0</v>
      </c>
      <c r="NV12" s="50"/>
      <c r="NW12" s="50"/>
      <c r="NX12" s="50"/>
      <c r="NY12" s="50"/>
      <c r="NZ12" s="50"/>
      <c r="OA12" s="50"/>
      <c r="OB12" s="50">
        <f t="shared" ref="OB12:OB15" si="559">SUM(NV12:OA12)</f>
        <v>0</v>
      </c>
      <c r="OC12" s="78">
        <f t="shared" si="207"/>
        <v>0</v>
      </c>
      <c r="OD12" s="50"/>
      <c r="OE12" s="50"/>
      <c r="OF12" s="50"/>
      <c r="OG12" s="50"/>
      <c r="OH12" s="50"/>
      <c r="OI12" s="50"/>
      <c r="OJ12" s="50">
        <f t="shared" ref="OJ12:OJ15" si="560">SUM(OD12:OI12)</f>
        <v>0</v>
      </c>
      <c r="OK12" s="78">
        <f t="shared" si="209"/>
        <v>0</v>
      </c>
      <c r="OL12" s="50"/>
      <c r="OM12" s="50"/>
      <c r="ON12" s="50"/>
      <c r="OO12" s="50"/>
      <c r="OP12" s="50"/>
      <c r="OQ12" s="50"/>
      <c r="OR12" s="50">
        <f t="shared" ref="OR12:OR15" si="561">SUM(OL12:OQ12)</f>
        <v>0</v>
      </c>
      <c r="OS12" s="78">
        <f t="shared" si="211"/>
        <v>0</v>
      </c>
      <c r="OT12" s="50"/>
      <c r="OU12" s="50"/>
      <c r="OV12" s="50"/>
      <c r="OW12" s="50"/>
      <c r="OX12" s="50"/>
      <c r="OY12" s="50"/>
      <c r="OZ12" s="50">
        <f t="shared" ref="OZ12:OZ15" si="562">SUM(OT12:OY12)</f>
        <v>0</v>
      </c>
      <c r="PA12" s="78">
        <f t="shared" si="213"/>
        <v>0</v>
      </c>
      <c r="PB12" s="50"/>
      <c r="PC12" s="50"/>
      <c r="PD12" s="50"/>
      <c r="PE12" s="50"/>
      <c r="PF12" s="50"/>
      <c r="PG12" s="50"/>
      <c r="PH12" s="50">
        <f t="shared" ref="PH12:PH15" si="563">SUM(PB12:PG12)</f>
        <v>0</v>
      </c>
      <c r="PI12" s="78">
        <f t="shared" si="215"/>
        <v>0</v>
      </c>
      <c r="PJ12" s="50"/>
      <c r="PK12" s="50"/>
      <c r="PL12" s="50"/>
      <c r="PM12" s="50"/>
      <c r="PN12" s="50"/>
      <c r="PO12" s="50"/>
      <c r="PP12" s="50">
        <f t="shared" ref="PP12:PP15" si="564">SUM(PJ12:PO12)</f>
        <v>0</v>
      </c>
      <c r="PQ12" s="78">
        <f t="shared" si="217"/>
        <v>0</v>
      </c>
      <c r="PR12" s="50"/>
      <c r="PS12" s="50"/>
      <c r="PT12" s="50"/>
      <c r="PU12" s="50"/>
      <c r="PV12" s="50"/>
      <c r="PW12" s="50"/>
      <c r="PX12" s="50">
        <f t="shared" ref="PX12:PX15" si="565">SUM(PR12:PW12)</f>
        <v>0</v>
      </c>
      <c r="PY12" s="78">
        <f t="shared" si="219"/>
        <v>0</v>
      </c>
      <c r="PZ12" s="50"/>
      <c r="QA12" s="50"/>
      <c r="QB12" s="50"/>
      <c r="QC12" s="50"/>
      <c r="QD12" s="50"/>
      <c r="QE12" s="50"/>
      <c r="QF12" s="50">
        <f t="shared" ref="QF12:QF15" si="566">SUM(PZ12:QE12)</f>
        <v>0</v>
      </c>
      <c r="QG12" s="78">
        <f t="shared" si="221"/>
        <v>0</v>
      </c>
      <c r="QH12" s="50"/>
      <c r="QI12" s="50"/>
      <c r="QJ12" s="50"/>
      <c r="QK12" s="50"/>
      <c r="QL12" s="50"/>
      <c r="QM12" s="50"/>
      <c r="QN12" s="50">
        <f t="shared" ref="QN12:QN15" si="567">SUM(QH12:QM12)</f>
        <v>0</v>
      </c>
      <c r="QO12" s="78">
        <f t="shared" si="223"/>
        <v>0</v>
      </c>
      <c r="QP12" s="50"/>
      <c r="QQ12" s="50"/>
      <c r="QR12" s="50"/>
      <c r="QS12" s="50"/>
      <c r="QT12" s="50"/>
      <c r="QU12" s="50"/>
      <c r="QV12" s="50">
        <f t="shared" ref="QV12:QV15" si="568">SUM(QP12:QU12)</f>
        <v>0</v>
      </c>
      <c r="QW12" s="78">
        <f t="shared" si="225"/>
        <v>0</v>
      </c>
      <c r="QX12" s="50"/>
      <c r="QY12" s="50"/>
      <c r="QZ12" s="50"/>
      <c r="RA12" s="50"/>
      <c r="RB12" s="50"/>
      <c r="RC12" s="50"/>
      <c r="RD12" s="50">
        <f t="shared" ref="RD12:RD15" si="569">SUM(QX12:RC12)</f>
        <v>0</v>
      </c>
      <c r="RE12" s="78">
        <f t="shared" si="227"/>
        <v>0</v>
      </c>
      <c r="RF12" s="50"/>
      <c r="RG12" s="50"/>
      <c r="RH12" s="50"/>
      <c r="RI12" s="50"/>
      <c r="RJ12" s="50"/>
      <c r="RK12" s="50"/>
      <c r="RL12" s="50">
        <f t="shared" ref="RL12:RL15" si="570">SUM(RF12:RK12)</f>
        <v>0</v>
      </c>
      <c r="RM12" s="78">
        <f t="shared" si="229"/>
        <v>0</v>
      </c>
      <c r="RN12" s="50"/>
      <c r="RO12" s="50"/>
      <c r="RP12" s="50"/>
      <c r="RQ12" s="50"/>
      <c r="RR12" s="50"/>
      <c r="RS12" s="50"/>
      <c r="RT12" s="50">
        <f t="shared" ref="RT12:RT15" si="571">SUM(RN12:RS12)</f>
        <v>0</v>
      </c>
      <c r="RU12" s="78">
        <f t="shared" si="231"/>
        <v>0</v>
      </c>
      <c r="RV12" s="50"/>
      <c r="RW12" s="50"/>
      <c r="RX12" s="50"/>
      <c r="RY12" s="50"/>
      <c r="RZ12" s="50"/>
      <c r="SA12" s="50"/>
      <c r="SB12" s="50">
        <f t="shared" ref="SB12:SB15" si="572">SUM(RV12:SA12)</f>
        <v>0</v>
      </c>
      <c r="SC12" s="78">
        <f t="shared" si="233"/>
        <v>0</v>
      </c>
      <c r="SD12" s="50"/>
      <c r="SE12" s="50"/>
      <c r="SF12" s="50"/>
      <c r="SG12" s="50"/>
      <c r="SH12" s="50"/>
      <c r="SI12" s="50"/>
      <c r="SJ12" s="50">
        <f t="shared" ref="SJ12:SJ15" si="573">SUM(SD12:SI12)</f>
        <v>0</v>
      </c>
      <c r="SK12" s="78">
        <f t="shared" si="235"/>
        <v>0</v>
      </c>
      <c r="SL12" s="50"/>
      <c r="SM12" s="50"/>
      <c r="SN12" s="50"/>
      <c r="SO12" s="50"/>
      <c r="SP12" s="50"/>
      <c r="SQ12" s="50"/>
      <c r="SR12" s="50">
        <f t="shared" ref="SR12:SR15" si="574">SUM(SL12:SQ12)</f>
        <v>0</v>
      </c>
      <c r="SS12" s="78">
        <f t="shared" si="237"/>
        <v>0</v>
      </c>
      <c r="ST12" s="50"/>
      <c r="SU12" s="50"/>
      <c r="SV12" s="50"/>
      <c r="SW12" s="50"/>
      <c r="SX12" s="50"/>
      <c r="SY12" s="50"/>
      <c r="SZ12" s="50">
        <f t="shared" ref="SZ12:SZ15" si="575">SUM(ST12:SY12)</f>
        <v>0</v>
      </c>
      <c r="TA12" s="78">
        <f t="shared" si="239"/>
        <v>0</v>
      </c>
      <c r="TB12" s="50"/>
      <c r="TC12" s="50"/>
      <c r="TD12" s="50"/>
      <c r="TE12" s="50"/>
      <c r="TF12" s="50"/>
      <c r="TG12" s="50">
        <v>0.84</v>
      </c>
      <c r="TH12" s="50">
        <f t="shared" ref="TH12:TH15" si="576">SUM(TB12:TG12)</f>
        <v>0.84</v>
      </c>
      <c r="TI12" s="78">
        <f t="shared" si="241"/>
        <v>0.84</v>
      </c>
      <c r="TJ12" s="50"/>
      <c r="TK12" s="50"/>
      <c r="TL12" s="50"/>
      <c r="TM12" s="50"/>
      <c r="TN12" s="50"/>
      <c r="TO12" s="50"/>
      <c r="TP12" s="50">
        <f t="shared" ref="TP12:TP15" si="577">SUM(TJ12:TO12)</f>
        <v>0</v>
      </c>
      <c r="TQ12" s="78">
        <f t="shared" si="243"/>
        <v>0.84</v>
      </c>
      <c r="TR12" s="50"/>
      <c r="TS12" s="50"/>
      <c r="TT12" s="50"/>
      <c r="TU12" s="50"/>
      <c r="TV12" s="50"/>
      <c r="TW12" s="50"/>
      <c r="TX12" s="50">
        <f t="shared" ref="TX12:TX15" si="578">SUM(TR12:TW12)</f>
        <v>0</v>
      </c>
      <c r="TY12" s="78">
        <f t="shared" si="245"/>
        <v>0.84</v>
      </c>
      <c r="TZ12" s="50"/>
      <c r="UA12" s="50"/>
      <c r="UB12" s="50"/>
      <c r="UC12" s="50"/>
      <c r="UD12" s="50"/>
      <c r="UE12" s="50"/>
      <c r="UF12" s="50">
        <f t="shared" ref="UF12:UF15" si="579">SUM(TZ12:UE12)</f>
        <v>0</v>
      </c>
      <c r="UG12" s="78">
        <f t="shared" si="247"/>
        <v>0.84</v>
      </c>
      <c r="UH12" s="50"/>
      <c r="UI12" s="50"/>
      <c r="UJ12" s="50"/>
      <c r="UK12" s="50"/>
      <c r="UL12" s="50"/>
      <c r="UM12" s="50"/>
      <c r="UN12" s="50">
        <f t="shared" ref="UN12:UN15" si="580">SUM(UH12:UM12)</f>
        <v>0</v>
      </c>
      <c r="UO12" s="78">
        <f t="shared" si="249"/>
        <v>0.84</v>
      </c>
      <c r="UP12" s="50"/>
      <c r="UQ12" s="50"/>
      <c r="UR12" s="50"/>
      <c r="US12" s="50"/>
      <c r="UT12" s="50"/>
      <c r="UU12" s="50"/>
      <c r="UV12" s="50">
        <f t="shared" ref="UV12:UV15" si="581">SUM(UP12:UU12)</f>
        <v>0</v>
      </c>
      <c r="UW12" s="78">
        <f t="shared" si="251"/>
        <v>0.84</v>
      </c>
      <c r="UX12" s="50"/>
      <c r="UY12" s="50"/>
      <c r="UZ12" s="50"/>
      <c r="VA12" s="50"/>
      <c r="VB12" s="50"/>
      <c r="VC12" s="50"/>
      <c r="VD12" s="50">
        <f t="shared" ref="VD12:VD15" si="582">SUM(UX12:VC12)</f>
        <v>0</v>
      </c>
      <c r="VE12" s="78">
        <f t="shared" si="253"/>
        <v>0.84</v>
      </c>
      <c r="VF12" s="50"/>
      <c r="VG12" s="50"/>
      <c r="VH12" s="50"/>
      <c r="VI12" s="50"/>
      <c r="VJ12" s="50"/>
      <c r="VK12" s="50"/>
      <c r="VL12" s="83">
        <f t="shared" ref="VL12:VL15" si="583">SUM(VF12:VK12)</f>
        <v>0</v>
      </c>
      <c r="VM12" s="78">
        <f t="shared" si="255"/>
        <v>0.84</v>
      </c>
      <c r="VN12" s="50"/>
      <c r="VO12" s="50"/>
      <c r="VP12" s="50"/>
      <c r="VQ12" s="50"/>
      <c r="VR12" s="50"/>
      <c r="VS12" s="50"/>
      <c r="VT12" s="83">
        <f t="shared" ref="VT12:VT15" si="584">SUM(VN12:VS12)</f>
        <v>0</v>
      </c>
      <c r="VU12" s="78">
        <f t="shared" si="257"/>
        <v>0.84</v>
      </c>
      <c r="VV12" s="50"/>
      <c r="VW12" s="50"/>
      <c r="VX12" s="50"/>
      <c r="VY12" s="50"/>
      <c r="VZ12" s="50"/>
      <c r="WA12" s="50"/>
      <c r="WB12" s="83">
        <f t="shared" ref="WB12:WB15" si="585">SUM(VV12:WA12)</f>
        <v>0</v>
      </c>
      <c r="WC12" s="78">
        <f t="shared" si="259"/>
        <v>0.84</v>
      </c>
      <c r="WD12" s="50"/>
      <c r="WE12" s="50"/>
      <c r="WF12" s="50"/>
      <c r="WG12" s="50"/>
      <c r="WH12" s="50"/>
      <c r="WI12" s="50"/>
      <c r="WJ12" s="83">
        <f t="shared" ref="WJ12:WJ15" si="586">SUM(WD12:WI12)</f>
        <v>0</v>
      </c>
      <c r="WK12" s="78">
        <f t="shared" si="261"/>
        <v>0.84</v>
      </c>
      <c r="WL12" s="50"/>
      <c r="WM12" s="50"/>
      <c r="WN12" s="50"/>
      <c r="WO12" s="50"/>
      <c r="WP12" s="50"/>
      <c r="WQ12" s="50"/>
      <c r="WR12" s="83">
        <f t="shared" ref="WR12:WR15" si="587">SUM(WL12:WQ12)</f>
        <v>0</v>
      </c>
      <c r="WS12" s="78">
        <f t="shared" si="263"/>
        <v>0.84</v>
      </c>
      <c r="WT12" s="50"/>
      <c r="WU12" s="50"/>
      <c r="WV12" s="50"/>
      <c r="WW12" s="50"/>
      <c r="WX12" s="50"/>
      <c r="WY12" s="50"/>
      <c r="WZ12" s="83">
        <f t="shared" ref="WZ12:WZ15" si="588">SUM(WT12:WY12)</f>
        <v>0</v>
      </c>
      <c r="XA12" s="78">
        <f t="shared" si="265"/>
        <v>0.84</v>
      </c>
      <c r="XB12" s="50"/>
      <c r="XC12" s="50"/>
      <c r="XD12" s="50"/>
      <c r="XE12" s="50"/>
      <c r="XF12" s="50"/>
      <c r="XG12" s="50"/>
      <c r="XH12" s="83">
        <f t="shared" ref="XH12:XH15" si="589">SUM(XB12:XG12)</f>
        <v>0</v>
      </c>
      <c r="XI12" s="78">
        <f t="shared" si="267"/>
        <v>0.84</v>
      </c>
      <c r="XJ12" s="50"/>
      <c r="XK12" s="50"/>
      <c r="XL12" s="50"/>
      <c r="XM12" s="50"/>
      <c r="XN12" s="50"/>
      <c r="XO12" s="50"/>
      <c r="XP12" s="83">
        <f t="shared" ref="XP12:XP15" si="590">SUM(XJ12:XO12)</f>
        <v>0</v>
      </c>
      <c r="XQ12" s="78">
        <f t="shared" si="269"/>
        <v>0.84</v>
      </c>
      <c r="XR12" s="50"/>
      <c r="XS12" s="50"/>
      <c r="XT12" s="50"/>
      <c r="XU12" s="50"/>
      <c r="XV12" s="50"/>
      <c r="XW12" s="50"/>
      <c r="XX12" s="83">
        <f t="shared" ref="XX12:XX15" si="591">SUM(XR12:XW12)</f>
        <v>0</v>
      </c>
      <c r="XY12" s="78">
        <f t="shared" si="271"/>
        <v>0.84</v>
      </c>
      <c r="XZ12" s="50"/>
      <c r="YA12" s="50"/>
      <c r="YB12" s="50"/>
      <c r="YC12" s="50"/>
      <c r="YD12" s="50"/>
      <c r="YE12" s="50">
        <v>0.76</v>
      </c>
      <c r="YF12" s="83">
        <f t="shared" ref="YF12:YF15" si="592">SUM(XZ12:YE12)</f>
        <v>0.76</v>
      </c>
      <c r="YG12" s="78">
        <f t="shared" si="273"/>
        <v>1.6</v>
      </c>
      <c r="YH12" s="50"/>
      <c r="YI12" s="50"/>
      <c r="YJ12" s="50"/>
      <c r="YK12" s="50"/>
      <c r="YL12" s="50"/>
      <c r="YM12" s="50"/>
      <c r="YN12" s="83">
        <f t="shared" ref="YN12:YN15" si="593">SUM(YH12:YM12)</f>
        <v>0</v>
      </c>
      <c r="YO12" s="78">
        <f t="shared" si="275"/>
        <v>0</v>
      </c>
      <c r="YP12" s="50"/>
      <c r="YQ12" s="50"/>
      <c r="YR12" s="50"/>
      <c r="YS12" s="50"/>
      <c r="YT12" s="50"/>
      <c r="YU12" s="50"/>
      <c r="YV12" s="83">
        <f t="shared" ref="YV12:YV15" si="594">SUM(YP12:YU12)</f>
        <v>0</v>
      </c>
      <c r="YW12" s="78">
        <f t="shared" si="277"/>
        <v>0</v>
      </c>
      <c r="YX12" s="50"/>
      <c r="YY12" s="50"/>
      <c r="YZ12" s="50"/>
      <c r="ZA12" s="50"/>
      <c r="ZB12" s="50"/>
      <c r="ZC12" s="50"/>
      <c r="ZD12" s="83">
        <f t="shared" ref="ZD12:ZD15" si="595">SUM(YX12:ZC12)</f>
        <v>0</v>
      </c>
      <c r="ZE12" s="78">
        <f t="shared" si="279"/>
        <v>0</v>
      </c>
      <c r="ZF12" s="50"/>
      <c r="ZG12" s="50"/>
      <c r="ZH12" s="50"/>
      <c r="ZI12" s="50"/>
      <c r="ZJ12" s="50"/>
      <c r="ZK12" s="50"/>
      <c r="ZL12" s="83">
        <f t="shared" ref="ZL12:ZL15" si="596">SUM(ZF12:ZK12)</f>
        <v>0</v>
      </c>
      <c r="ZM12" s="78">
        <f t="shared" si="281"/>
        <v>0</v>
      </c>
      <c r="ZN12" s="50"/>
      <c r="ZO12" s="50"/>
      <c r="ZP12" s="50"/>
      <c r="ZQ12" s="50"/>
      <c r="ZR12" s="50"/>
      <c r="ZS12" s="50"/>
      <c r="ZT12" s="83">
        <f t="shared" ref="ZT12:ZT15" si="597">SUM(ZN12:ZS12)</f>
        <v>0</v>
      </c>
      <c r="ZU12" s="78">
        <f t="shared" si="283"/>
        <v>0</v>
      </c>
      <c r="ZV12" s="50"/>
      <c r="ZW12" s="50"/>
      <c r="ZX12" s="50"/>
      <c r="ZY12" s="50"/>
      <c r="ZZ12" s="50"/>
      <c r="AAA12" s="50"/>
      <c r="AAB12" s="83">
        <f t="shared" ref="AAB12:AAB15" si="598">SUM(ZV12:AAA12)</f>
        <v>0</v>
      </c>
      <c r="AAC12" s="78">
        <f t="shared" si="285"/>
        <v>0</v>
      </c>
      <c r="AAD12" s="50"/>
      <c r="AAE12" s="50"/>
      <c r="AAF12" s="50"/>
      <c r="AAG12" s="50"/>
      <c r="AAH12" s="50"/>
      <c r="AAI12" s="50"/>
      <c r="AAJ12" s="83">
        <f t="shared" ref="AAJ12:AAJ15" si="599">SUM(AAD12:AAI12)</f>
        <v>0</v>
      </c>
      <c r="AAK12" s="78">
        <f t="shared" si="287"/>
        <v>0</v>
      </c>
      <c r="AAL12" s="50"/>
      <c r="AAM12" s="50"/>
      <c r="AAN12" s="50"/>
      <c r="AAO12" s="50"/>
      <c r="AAP12" s="50"/>
      <c r="AAQ12" s="50"/>
      <c r="AAR12" s="83">
        <f t="shared" ref="AAR12:AAR15" si="600">SUM(AAL12:AAQ12)</f>
        <v>0</v>
      </c>
      <c r="AAS12" s="78">
        <f t="shared" si="289"/>
        <v>0</v>
      </c>
      <c r="AAT12" s="50"/>
      <c r="AAU12" s="50"/>
      <c r="AAV12" s="50"/>
      <c r="AAW12" s="50"/>
      <c r="AAX12" s="50"/>
      <c r="AAY12" s="50"/>
      <c r="AAZ12" s="83">
        <f t="shared" ref="AAZ12:AAZ15" si="601">SUM(AAT12:AAY12)</f>
        <v>0</v>
      </c>
      <c r="ABA12" s="78">
        <f t="shared" si="291"/>
        <v>0</v>
      </c>
      <c r="ABB12" s="50"/>
      <c r="ABC12" s="50"/>
      <c r="ABD12" s="50"/>
      <c r="ABE12" s="50"/>
      <c r="ABF12" s="50"/>
      <c r="ABG12" s="50"/>
      <c r="ABH12" s="83">
        <f t="shared" ref="ABH12:ABH15" si="602">SUM(ABB12:ABG12)</f>
        <v>0</v>
      </c>
      <c r="ABI12" s="78">
        <f t="shared" si="293"/>
        <v>0</v>
      </c>
      <c r="ABJ12" s="50"/>
      <c r="ABK12" s="50"/>
      <c r="ABL12" s="50"/>
      <c r="ABM12" s="50"/>
      <c r="ABN12" s="50"/>
      <c r="ABO12" s="50"/>
      <c r="ABP12" s="83">
        <f t="shared" ref="ABP12:ABP15" si="603">SUM(ABJ12:ABO12)</f>
        <v>0</v>
      </c>
      <c r="ABQ12" s="78">
        <f t="shared" si="295"/>
        <v>0</v>
      </c>
      <c r="ABR12" s="50"/>
      <c r="ABS12" s="50"/>
      <c r="ABT12" s="50"/>
      <c r="ABU12" s="50"/>
      <c r="ABV12" s="50"/>
      <c r="ABW12" s="50"/>
      <c r="ABX12" s="83">
        <f t="shared" ref="ABX12:ABX15" si="604">SUM(ABR12:ABW12)</f>
        <v>0</v>
      </c>
      <c r="ABY12" s="78">
        <f t="shared" si="297"/>
        <v>0</v>
      </c>
      <c r="ABZ12" s="50"/>
      <c r="ACA12" s="50"/>
      <c r="ACB12" s="50"/>
      <c r="ACC12" s="50"/>
      <c r="ACD12" s="50"/>
      <c r="ACE12" s="50"/>
      <c r="ACF12" s="83">
        <f t="shared" ref="ACF12:ACF15" si="605">SUM(ABZ12:ACE12)</f>
        <v>0</v>
      </c>
      <c r="ACG12" s="78">
        <f t="shared" si="299"/>
        <v>0</v>
      </c>
      <c r="ACH12" s="50"/>
      <c r="ACI12" s="50"/>
      <c r="ACJ12" s="50"/>
      <c r="ACK12" s="50"/>
      <c r="ACL12" s="50"/>
      <c r="ACM12" s="50"/>
      <c r="ACN12" s="83">
        <f t="shared" ref="ACN12:ACN15" si="606">SUM(ACH12:ACM12)</f>
        <v>0</v>
      </c>
      <c r="ACO12" s="78">
        <f t="shared" si="301"/>
        <v>0</v>
      </c>
      <c r="ACP12" s="50"/>
      <c r="ACQ12" s="50"/>
      <c r="ACR12" s="50"/>
      <c r="ACS12" s="50"/>
      <c r="ACT12" s="50"/>
      <c r="ACU12" s="50"/>
      <c r="ACV12" s="83">
        <f t="shared" ref="ACV12:ACV15" si="607">SUM(ACP12:ACU12)</f>
        <v>0</v>
      </c>
      <c r="ACW12" s="78">
        <f t="shared" si="303"/>
        <v>0</v>
      </c>
      <c r="ACX12" s="50"/>
      <c r="ACY12" s="50"/>
      <c r="ACZ12" s="50"/>
      <c r="ADA12" s="50"/>
      <c r="ADB12" s="50"/>
      <c r="ADC12" s="50"/>
      <c r="ADD12" s="83">
        <f t="shared" ref="ADD12:ADD15" si="608">SUM(ACX12:ADC12)</f>
        <v>0</v>
      </c>
      <c r="ADE12" s="78">
        <f t="shared" si="305"/>
        <v>0</v>
      </c>
      <c r="ADF12" s="50"/>
      <c r="ADG12" s="50"/>
      <c r="ADH12" s="50"/>
      <c r="ADI12" s="50"/>
      <c r="ADJ12" s="50"/>
      <c r="ADK12" s="50"/>
      <c r="ADL12" s="83">
        <f t="shared" ref="ADL12:ADL15" si="609">SUM(ADF12:ADK12)</f>
        <v>0</v>
      </c>
      <c r="ADM12" s="78">
        <f t="shared" si="307"/>
        <v>0</v>
      </c>
      <c r="ADN12" s="50"/>
      <c r="ADO12" s="50"/>
      <c r="ADP12" s="50"/>
      <c r="ADQ12" s="50"/>
      <c r="ADR12" s="50"/>
      <c r="ADS12" s="50"/>
      <c r="ADT12" s="83">
        <f t="shared" ref="ADT12:ADT15" si="610">SUM(ADN12:ADS12)</f>
        <v>0</v>
      </c>
      <c r="ADU12" s="78">
        <f t="shared" si="309"/>
        <v>0</v>
      </c>
      <c r="ADV12" s="50"/>
      <c r="ADW12" s="50"/>
      <c r="ADX12" s="50"/>
      <c r="ADY12" s="50"/>
      <c r="ADZ12" s="50"/>
      <c r="AEA12" s="50"/>
      <c r="AEB12" s="83">
        <f t="shared" ref="AEB12:AEB15" si="611">SUM(ADV12:AEA12)</f>
        <v>0</v>
      </c>
      <c r="AEC12" s="78">
        <f t="shared" si="311"/>
        <v>0</v>
      </c>
      <c r="AED12" s="50"/>
      <c r="AEE12" s="50"/>
      <c r="AEF12" s="50"/>
      <c r="AEG12" s="50"/>
      <c r="AEH12" s="50"/>
      <c r="AEI12" s="50"/>
      <c r="AEJ12" s="83">
        <f t="shared" ref="AEJ12:AEJ15" si="612">SUM(AED12:AEI12)</f>
        <v>0</v>
      </c>
      <c r="AEK12" s="78">
        <f t="shared" si="313"/>
        <v>0</v>
      </c>
      <c r="AEL12" s="50"/>
      <c r="AEM12" s="50"/>
      <c r="AEN12" s="50"/>
      <c r="AEO12" s="50"/>
      <c r="AEP12" s="50"/>
      <c r="AEQ12" s="50"/>
      <c r="AER12" s="83">
        <f t="shared" ref="AER12:AER15" si="613">SUM(AEL12:AEQ12)</f>
        <v>0</v>
      </c>
      <c r="AES12" s="78">
        <f t="shared" si="315"/>
        <v>0</v>
      </c>
      <c r="AEU12" s="50"/>
      <c r="AEV12" s="50"/>
      <c r="AEW12" s="50"/>
      <c r="AEX12" s="50"/>
      <c r="AEY12" s="50"/>
      <c r="AEZ12" s="50"/>
      <c r="AFA12" s="83">
        <f t="shared" ref="AFA12:AFA15" si="614">SUM(AEU12:AEZ12)</f>
        <v>0</v>
      </c>
      <c r="AFB12" s="78">
        <f t="shared" si="317"/>
        <v>0</v>
      </c>
      <c r="AFC12" s="50"/>
      <c r="AFD12" s="50"/>
      <c r="AFE12" s="50"/>
      <c r="AFF12" s="50"/>
      <c r="AFG12" s="50"/>
      <c r="AFH12" s="50"/>
      <c r="AFI12" s="83">
        <f t="shared" ref="AFI12:AFI15" si="615">SUM(AFC12:AFH12)</f>
        <v>0</v>
      </c>
      <c r="AFJ12" s="78">
        <f t="shared" si="319"/>
        <v>0</v>
      </c>
      <c r="AFK12" s="50"/>
      <c r="AFL12" s="50"/>
      <c r="AFM12" s="50"/>
      <c r="AFN12" s="50"/>
      <c r="AFO12" s="50"/>
      <c r="AFP12" s="50"/>
      <c r="AFQ12" s="83">
        <f t="shared" ref="AFQ12:AFQ15" si="616">SUM(AFK12:AFP12)</f>
        <v>0</v>
      </c>
      <c r="AFR12" s="78">
        <f t="shared" si="321"/>
        <v>0</v>
      </c>
      <c r="AFS12" s="50"/>
      <c r="AFT12" s="50"/>
      <c r="AFU12" s="50"/>
      <c r="AFV12" s="50"/>
      <c r="AFW12" s="50"/>
      <c r="AFX12" s="50"/>
      <c r="AFY12" s="83">
        <f t="shared" ref="AFY12:AFY15" si="617">SUM(AFS12:AFX12)</f>
        <v>0</v>
      </c>
      <c r="AFZ12" s="78">
        <f t="shared" si="323"/>
        <v>0</v>
      </c>
      <c r="AGA12" s="50"/>
      <c r="AGB12" s="50"/>
      <c r="AGC12" s="50"/>
      <c r="AGD12" s="50"/>
      <c r="AGE12" s="50"/>
      <c r="AGF12" s="50"/>
      <c r="AGG12" s="83">
        <f t="shared" ref="AGG12:AGG15" si="618">SUM(AGA12:AGF12)</f>
        <v>0</v>
      </c>
      <c r="AGH12" s="78">
        <f t="shared" si="325"/>
        <v>0</v>
      </c>
      <c r="AGI12" s="50"/>
      <c r="AGJ12" s="50"/>
      <c r="AGK12" s="50"/>
      <c r="AGL12" s="50"/>
      <c r="AGM12" s="50"/>
      <c r="AGN12" s="50"/>
      <c r="AGO12" s="83">
        <f t="shared" ref="AGO12:AGO15" si="619">SUM(AGI12:AGN12)</f>
        <v>0</v>
      </c>
      <c r="AGP12" s="78">
        <f t="shared" si="327"/>
        <v>0</v>
      </c>
      <c r="AGQ12" s="50"/>
      <c r="AGR12" s="50"/>
      <c r="AGS12" s="50"/>
      <c r="AGT12" s="50"/>
      <c r="AGU12" s="50"/>
      <c r="AGV12" s="50"/>
      <c r="AGW12" s="50"/>
      <c r="AGX12" s="83">
        <f t="shared" ref="AGX12:AGX15" si="620">SUM(AGQ12:AGW12)</f>
        <v>0</v>
      </c>
      <c r="AGY12" s="78">
        <f t="shared" si="329"/>
        <v>0</v>
      </c>
      <c r="AGZ12" s="50"/>
      <c r="AHA12" s="50"/>
      <c r="AHB12" s="50"/>
      <c r="AHC12" s="50"/>
      <c r="AHD12" s="50"/>
      <c r="AHE12" s="50"/>
      <c r="AHF12" s="83">
        <f t="shared" si="1"/>
        <v>0</v>
      </c>
      <c r="AHG12" s="78">
        <f t="shared" si="2"/>
        <v>0</v>
      </c>
      <c r="AHH12" s="50"/>
      <c r="AHI12" s="50"/>
      <c r="AHJ12" s="50"/>
      <c r="AHK12" s="50"/>
      <c r="AHL12" s="50"/>
      <c r="AHM12" s="50"/>
      <c r="AHN12" s="83">
        <f t="shared" si="3"/>
        <v>0</v>
      </c>
      <c r="AHO12" s="78">
        <f t="shared" si="4"/>
        <v>0</v>
      </c>
      <c r="AHP12" s="50"/>
      <c r="AHQ12" s="50"/>
      <c r="AHR12" s="50"/>
      <c r="AHS12" s="50"/>
      <c r="AHT12" s="50"/>
      <c r="AHU12" s="50"/>
      <c r="AHV12" s="83">
        <f t="shared" si="5"/>
        <v>0</v>
      </c>
      <c r="AHW12" s="78">
        <f t="shared" si="6"/>
        <v>0</v>
      </c>
      <c r="AHX12" s="50"/>
      <c r="AHY12" s="50"/>
      <c r="AHZ12" s="50"/>
      <c r="AIA12" s="50"/>
      <c r="AIB12" s="50"/>
      <c r="AIC12" s="50"/>
      <c r="AID12" s="83">
        <f t="shared" si="7"/>
        <v>0</v>
      </c>
      <c r="AIE12" s="78">
        <f t="shared" si="8"/>
        <v>0</v>
      </c>
      <c r="AIF12" s="50"/>
      <c r="AIG12" s="50"/>
      <c r="AIH12" s="50"/>
      <c r="AII12" s="50"/>
      <c r="AIJ12" s="50"/>
      <c r="AIK12" s="50"/>
      <c r="AIL12" s="83">
        <f t="shared" si="9"/>
        <v>0</v>
      </c>
      <c r="AIM12" s="78">
        <f t="shared" si="10"/>
        <v>0</v>
      </c>
      <c r="AIN12" s="50"/>
      <c r="AIO12" s="50"/>
      <c r="AIP12" s="50"/>
      <c r="AIQ12" s="50"/>
      <c r="AIR12" s="50"/>
      <c r="AIS12" s="50"/>
      <c r="AIT12" s="83">
        <f t="shared" si="11"/>
        <v>0</v>
      </c>
      <c r="AIU12" s="78">
        <f t="shared" si="12"/>
        <v>0</v>
      </c>
      <c r="AIV12" s="50"/>
      <c r="AIW12" s="50"/>
      <c r="AIX12" s="50"/>
      <c r="AIY12" s="50"/>
      <c r="AIZ12" s="50"/>
      <c r="AJA12" s="50"/>
      <c r="AJB12" s="83">
        <f t="shared" si="13"/>
        <v>0</v>
      </c>
      <c r="AJC12" s="78">
        <f t="shared" si="14"/>
        <v>0</v>
      </c>
      <c r="AJD12" s="50"/>
      <c r="AJE12" s="50"/>
      <c r="AJF12" s="50"/>
      <c r="AJG12" s="50"/>
      <c r="AJH12" s="50"/>
      <c r="AJI12" s="50"/>
      <c r="AJJ12" s="83">
        <f t="shared" si="15"/>
        <v>0</v>
      </c>
      <c r="AJK12" s="78">
        <f t="shared" si="16"/>
        <v>0</v>
      </c>
      <c r="AJL12" s="50"/>
      <c r="AJM12" s="50"/>
      <c r="AJN12" s="50"/>
      <c r="AJO12" s="50"/>
      <c r="AJP12" s="50"/>
      <c r="AJQ12" s="50"/>
      <c r="AJR12" s="83">
        <f t="shared" si="17"/>
        <v>0</v>
      </c>
      <c r="AJS12" s="78">
        <f t="shared" si="18"/>
        <v>0</v>
      </c>
      <c r="AJT12" s="50"/>
      <c r="AJU12" s="50"/>
      <c r="AJV12" s="50"/>
      <c r="AJW12" s="50"/>
      <c r="AJX12" s="50"/>
      <c r="AJY12" s="50"/>
      <c r="AJZ12" s="83">
        <f t="shared" si="19"/>
        <v>0</v>
      </c>
      <c r="AKA12" s="78">
        <f t="shared" si="20"/>
        <v>0</v>
      </c>
      <c r="AKB12" s="50"/>
      <c r="AKC12" s="50"/>
      <c r="AKD12" s="50"/>
      <c r="AKE12" s="50"/>
      <c r="AKF12" s="50"/>
      <c r="AKG12" s="50"/>
      <c r="AKH12" s="83">
        <f t="shared" si="330"/>
        <v>0</v>
      </c>
      <c r="AKI12" s="78">
        <f t="shared" si="21"/>
        <v>0</v>
      </c>
      <c r="AKJ12" s="50"/>
      <c r="AKK12" s="50"/>
      <c r="AKL12" s="50"/>
      <c r="AKM12" s="50"/>
      <c r="AKN12" s="50"/>
      <c r="AKO12" s="50"/>
      <c r="AKP12" s="83">
        <f t="shared" si="331"/>
        <v>0</v>
      </c>
      <c r="AKQ12" s="78">
        <f t="shared" si="22"/>
        <v>0</v>
      </c>
      <c r="AKR12" s="50"/>
      <c r="AKS12" s="50"/>
      <c r="AKT12" s="50"/>
      <c r="AKU12" s="50"/>
      <c r="AKV12" s="50"/>
      <c r="AKW12" s="50"/>
      <c r="AKX12" s="83">
        <f t="shared" si="332"/>
        <v>0</v>
      </c>
      <c r="AKY12" s="78">
        <f t="shared" si="23"/>
        <v>0</v>
      </c>
      <c r="AKZ12" s="50"/>
      <c r="ALA12" s="50"/>
      <c r="ALB12" s="50"/>
      <c r="ALC12" s="50"/>
      <c r="ALD12" s="50"/>
      <c r="ALE12" s="50"/>
      <c r="ALF12" s="83">
        <f t="shared" si="333"/>
        <v>0</v>
      </c>
      <c r="ALG12" s="78">
        <f t="shared" si="334"/>
        <v>0</v>
      </c>
      <c r="ALH12" s="50"/>
      <c r="ALI12" s="50"/>
      <c r="ALJ12" s="50"/>
      <c r="ALK12" s="50">
        <v>5000</v>
      </c>
      <c r="ALL12" s="50"/>
      <c r="ALM12" s="50"/>
      <c r="ALN12" s="83">
        <f t="shared" si="24"/>
        <v>5000</v>
      </c>
      <c r="ALO12" s="78">
        <f t="shared" si="335"/>
        <v>5000</v>
      </c>
      <c r="ALP12" s="50"/>
      <c r="ALQ12" s="50"/>
      <c r="ALR12" s="50"/>
      <c r="ALS12" s="50"/>
      <c r="ALT12" s="50"/>
      <c r="ALU12" s="50"/>
      <c r="ALV12" s="83">
        <f t="shared" si="25"/>
        <v>0</v>
      </c>
      <c r="ALW12" s="78">
        <f t="shared" si="336"/>
        <v>5000</v>
      </c>
      <c r="ALX12" s="50"/>
      <c r="ALY12" s="50"/>
      <c r="ALZ12" s="50"/>
      <c r="AMA12" s="50"/>
      <c r="AMB12" s="50"/>
      <c r="AMC12" s="50"/>
      <c r="AMD12" s="83">
        <f t="shared" si="26"/>
        <v>0</v>
      </c>
      <c r="AME12" s="78">
        <f t="shared" si="337"/>
        <v>5000</v>
      </c>
      <c r="AMF12" s="50"/>
      <c r="AMG12" s="50"/>
      <c r="AMH12" s="50"/>
      <c r="AMI12" s="50"/>
      <c r="AMJ12" s="50"/>
      <c r="AMK12" s="50"/>
      <c r="AML12" s="83">
        <f t="shared" si="27"/>
        <v>0</v>
      </c>
      <c r="AMM12" s="78">
        <f t="shared" si="338"/>
        <v>5000</v>
      </c>
      <c r="AMN12" s="50"/>
      <c r="AMO12" s="50"/>
      <c r="AMP12" s="50"/>
      <c r="AMQ12" s="50"/>
      <c r="AMR12" s="50"/>
      <c r="AMS12" s="50"/>
      <c r="AMT12" s="83">
        <f t="shared" si="28"/>
        <v>0</v>
      </c>
      <c r="AMU12" s="78">
        <f t="shared" si="339"/>
        <v>5000</v>
      </c>
      <c r="AMV12" s="50"/>
      <c r="AMW12" s="50"/>
      <c r="AMX12" s="50"/>
      <c r="AMY12" s="50"/>
      <c r="AMZ12" s="50"/>
      <c r="ANA12" s="50"/>
      <c r="ANB12" s="83">
        <f t="shared" si="29"/>
        <v>0</v>
      </c>
      <c r="ANC12" s="78">
        <f t="shared" si="340"/>
        <v>5000</v>
      </c>
      <c r="AND12" s="50"/>
      <c r="ANE12" s="50"/>
      <c r="ANF12" s="50"/>
      <c r="ANG12" s="50"/>
      <c r="ANH12" s="50"/>
      <c r="ANI12" s="50"/>
      <c r="ANJ12" s="83">
        <f t="shared" si="30"/>
        <v>0</v>
      </c>
      <c r="ANK12" s="78">
        <f t="shared" si="341"/>
        <v>5000</v>
      </c>
      <c r="ANL12" s="50"/>
      <c r="ANM12" s="50"/>
      <c r="ANN12" s="50"/>
      <c r="ANO12" s="50">
        <v>144400</v>
      </c>
      <c r="ANP12" s="50"/>
      <c r="ANQ12" s="50"/>
      <c r="ANR12" s="83">
        <f t="shared" si="31"/>
        <v>144400</v>
      </c>
      <c r="ANS12" s="78">
        <f t="shared" si="342"/>
        <v>149400</v>
      </c>
      <c r="ANT12" s="50"/>
      <c r="ANU12" s="50"/>
      <c r="ANV12" s="50"/>
      <c r="ANW12" s="50"/>
      <c r="ANX12" s="50"/>
      <c r="ANY12" s="50"/>
      <c r="ANZ12" s="83">
        <f t="shared" si="32"/>
        <v>0</v>
      </c>
      <c r="AOA12" s="78">
        <f t="shared" si="343"/>
        <v>149400</v>
      </c>
      <c r="AOB12" s="50"/>
      <c r="AOC12" s="50"/>
      <c r="AOD12" s="50"/>
      <c r="AOE12" s="50"/>
      <c r="AOF12" s="50"/>
      <c r="AOG12" s="50"/>
      <c r="AOH12" s="83">
        <f t="shared" si="33"/>
        <v>0</v>
      </c>
      <c r="AOI12" s="78">
        <f t="shared" si="344"/>
        <v>149400</v>
      </c>
      <c r="AOJ12" s="50"/>
      <c r="AOK12" s="50"/>
      <c r="AOL12" s="50"/>
      <c r="AOM12" s="50"/>
      <c r="AON12" s="50"/>
      <c r="AOO12" s="50"/>
      <c r="AOP12" s="83">
        <f t="shared" si="34"/>
        <v>0</v>
      </c>
      <c r="AOQ12" s="78">
        <f t="shared" si="345"/>
        <v>149400</v>
      </c>
      <c r="AOR12" s="50"/>
      <c r="AOS12" s="50"/>
      <c r="AOT12" s="50"/>
      <c r="AOU12" s="50"/>
      <c r="AOV12" s="50"/>
      <c r="AOW12" s="50"/>
      <c r="AOX12" s="83">
        <f t="shared" si="35"/>
        <v>0</v>
      </c>
      <c r="AOY12" s="78">
        <f t="shared" si="346"/>
        <v>149400</v>
      </c>
      <c r="AOZ12" s="50"/>
      <c r="APA12" s="50"/>
      <c r="APB12" s="50"/>
      <c r="APC12" s="50"/>
      <c r="APD12" s="50"/>
      <c r="APE12" s="50"/>
      <c r="APF12" s="83">
        <f t="shared" si="36"/>
        <v>0</v>
      </c>
      <c r="APG12" s="78">
        <f t="shared" si="347"/>
        <v>149400</v>
      </c>
      <c r="APH12" s="50"/>
      <c r="API12" s="50"/>
      <c r="APJ12" s="50"/>
      <c r="APK12" s="50"/>
      <c r="APL12" s="50"/>
      <c r="APM12" s="50"/>
      <c r="APN12" s="83">
        <f t="shared" si="37"/>
        <v>0</v>
      </c>
      <c r="APO12" s="78">
        <f t="shared" si="348"/>
        <v>149400</v>
      </c>
      <c r="APP12" s="50"/>
      <c r="APQ12" s="50"/>
      <c r="APR12" s="50"/>
      <c r="APS12" s="50"/>
      <c r="APT12" s="50"/>
      <c r="APU12" s="50"/>
      <c r="APV12" s="83">
        <f t="shared" si="38"/>
        <v>0</v>
      </c>
      <c r="APW12" s="78">
        <f t="shared" si="349"/>
        <v>149400</v>
      </c>
      <c r="APX12" s="50"/>
      <c r="APY12" s="50"/>
      <c r="APZ12" s="50"/>
      <c r="AQA12" s="50"/>
      <c r="AQB12" s="50"/>
      <c r="AQC12" s="50"/>
      <c r="AQD12" s="83">
        <f t="shared" si="39"/>
        <v>0</v>
      </c>
      <c r="AQE12" s="78">
        <f t="shared" si="350"/>
        <v>149400</v>
      </c>
      <c r="AQF12" s="50"/>
      <c r="AQG12" s="50"/>
      <c r="AQH12" s="50"/>
      <c r="AQI12" s="50"/>
      <c r="AQJ12" s="50"/>
      <c r="AQK12" s="50"/>
      <c r="AQL12" s="83">
        <f t="shared" si="40"/>
        <v>0</v>
      </c>
      <c r="AQM12" s="78">
        <f t="shared" si="351"/>
        <v>149400</v>
      </c>
      <c r="AQN12" s="50"/>
      <c r="AQO12" s="50"/>
      <c r="AQP12" s="50"/>
      <c r="AQQ12" s="50"/>
      <c r="AQR12" s="50"/>
      <c r="AQS12" s="50"/>
      <c r="AQT12" s="83">
        <f t="shared" si="41"/>
        <v>0</v>
      </c>
      <c r="AQU12" s="78">
        <f t="shared" si="352"/>
        <v>149400</v>
      </c>
      <c r="AQV12" s="50"/>
      <c r="AQW12" s="50"/>
      <c r="AQX12" s="50"/>
      <c r="AQY12" s="50"/>
      <c r="AQZ12" s="50"/>
      <c r="ARA12" s="50"/>
      <c r="ARB12" s="83">
        <f t="shared" si="42"/>
        <v>0</v>
      </c>
      <c r="ARC12" s="78">
        <f t="shared" si="353"/>
        <v>149400</v>
      </c>
      <c r="ARD12" s="50"/>
      <c r="ARE12" s="50"/>
      <c r="ARF12" s="50"/>
      <c r="ARG12" s="50"/>
      <c r="ARH12" s="50"/>
      <c r="ARI12" s="50"/>
      <c r="ARJ12" s="83">
        <f t="shared" si="43"/>
        <v>0</v>
      </c>
      <c r="ARK12" s="78">
        <f t="shared" si="354"/>
        <v>149400</v>
      </c>
      <c r="ARL12" s="50"/>
      <c r="ARM12" s="50"/>
      <c r="ARN12" s="50"/>
      <c r="ARO12" s="50">
        <v>50000</v>
      </c>
      <c r="ARP12" s="50"/>
      <c r="ARQ12" s="50"/>
      <c r="ARR12" s="83">
        <f t="shared" si="44"/>
        <v>50000</v>
      </c>
      <c r="ARS12" s="78">
        <f t="shared" si="355"/>
        <v>199400</v>
      </c>
      <c r="ART12" s="50"/>
      <c r="ARU12" s="50"/>
      <c r="ARV12" s="50"/>
      <c r="ARW12" s="50"/>
      <c r="ARX12" s="50"/>
      <c r="ARY12" s="50"/>
      <c r="ARZ12" s="83">
        <f t="shared" si="45"/>
        <v>0</v>
      </c>
      <c r="ASA12" s="78">
        <f t="shared" si="356"/>
        <v>0</v>
      </c>
      <c r="ASB12" s="50"/>
      <c r="ASC12" s="50"/>
      <c r="ASD12" s="50"/>
      <c r="ASE12" s="50"/>
      <c r="ASF12" s="50"/>
      <c r="ASG12" s="50"/>
      <c r="ASH12" s="83">
        <f t="shared" si="46"/>
        <v>0</v>
      </c>
      <c r="ASI12" s="78">
        <f t="shared" si="357"/>
        <v>0</v>
      </c>
      <c r="ASJ12" s="50"/>
      <c r="ASK12" s="50"/>
      <c r="ASL12" s="50"/>
      <c r="ASM12" s="50"/>
      <c r="ASN12" s="50"/>
      <c r="ASO12" s="50"/>
      <c r="ASP12" s="83">
        <f t="shared" si="47"/>
        <v>0</v>
      </c>
      <c r="ASQ12" s="78">
        <f t="shared" si="358"/>
        <v>0</v>
      </c>
      <c r="ASR12" s="50"/>
      <c r="ASS12" s="50"/>
      <c r="AST12" s="50"/>
      <c r="ASU12" s="50"/>
      <c r="ASV12" s="50"/>
      <c r="ASW12" s="50"/>
      <c r="ASX12" s="83">
        <f t="shared" si="48"/>
        <v>0</v>
      </c>
      <c r="ASY12" s="78">
        <f t="shared" si="359"/>
        <v>0</v>
      </c>
      <c r="ASZ12" s="50"/>
      <c r="ATA12" s="50"/>
      <c r="ATB12" s="50"/>
      <c r="ATC12" s="50"/>
      <c r="ATD12" s="50"/>
      <c r="ATE12" s="50"/>
      <c r="ATF12" s="83">
        <f t="shared" si="49"/>
        <v>0</v>
      </c>
      <c r="ATG12" s="78">
        <f t="shared" si="360"/>
        <v>0</v>
      </c>
      <c r="ATH12" s="50"/>
      <c r="ATI12" s="50"/>
      <c r="ATJ12" s="50"/>
      <c r="ATK12" s="50"/>
      <c r="ATL12" s="50"/>
      <c r="ATM12" s="50"/>
      <c r="ATN12" s="83">
        <f t="shared" si="50"/>
        <v>0</v>
      </c>
      <c r="ATO12" s="78">
        <f t="shared" si="361"/>
        <v>0</v>
      </c>
      <c r="ATP12" s="50"/>
      <c r="ATQ12" s="50"/>
      <c r="ATR12" s="50"/>
      <c r="ATS12" s="50"/>
      <c r="ATT12" s="50"/>
      <c r="ATU12" s="50"/>
      <c r="ATV12" s="83">
        <f t="shared" si="51"/>
        <v>0</v>
      </c>
      <c r="ATW12" s="78">
        <f t="shared" si="362"/>
        <v>0</v>
      </c>
      <c r="ATX12" s="50"/>
      <c r="ATY12" s="50"/>
      <c r="ATZ12" s="50"/>
      <c r="AUA12" s="50"/>
      <c r="AUB12" s="50"/>
      <c r="AUC12" s="50"/>
      <c r="AUD12" s="83">
        <f t="shared" si="52"/>
        <v>0</v>
      </c>
      <c r="AUE12" s="78">
        <f t="shared" si="363"/>
        <v>0</v>
      </c>
      <c r="AUF12" s="50"/>
      <c r="AUG12" s="50"/>
      <c r="AUH12" s="50"/>
      <c r="AUI12" s="50"/>
      <c r="AUJ12" s="50"/>
      <c r="AUK12" s="50"/>
      <c r="AUL12" s="83">
        <f t="shared" si="53"/>
        <v>0</v>
      </c>
      <c r="AUM12" s="78">
        <f t="shared" si="364"/>
        <v>0</v>
      </c>
      <c r="AUN12" s="50"/>
      <c r="AUO12" s="50"/>
      <c r="AUP12" s="50"/>
      <c r="AUQ12" s="50"/>
      <c r="AUR12" s="50"/>
      <c r="AUS12" s="50"/>
      <c r="AUT12" s="83">
        <f t="shared" si="54"/>
        <v>0</v>
      </c>
      <c r="AUU12" s="78">
        <f t="shared" si="365"/>
        <v>0</v>
      </c>
      <c r="AUV12" s="50"/>
      <c r="AUW12" s="50"/>
      <c r="AUX12" s="50"/>
      <c r="AUY12" s="50"/>
      <c r="AUZ12" s="50"/>
      <c r="AVA12" s="50"/>
      <c r="AVB12" s="83">
        <f t="shared" si="55"/>
        <v>0</v>
      </c>
      <c r="AVC12" s="78">
        <f t="shared" si="366"/>
        <v>0</v>
      </c>
      <c r="AVD12" s="50"/>
      <c r="AVE12" s="50"/>
      <c r="AVF12" s="50"/>
      <c r="AVG12" s="50"/>
      <c r="AVH12" s="50"/>
      <c r="AVI12" s="50"/>
      <c r="AVJ12" s="83">
        <f t="shared" si="56"/>
        <v>0</v>
      </c>
      <c r="AVK12" s="78">
        <f t="shared" si="367"/>
        <v>0</v>
      </c>
      <c r="AVL12" s="50"/>
      <c r="AVM12" s="50"/>
      <c r="AVN12" s="50"/>
      <c r="AVO12" s="50"/>
      <c r="AVP12" s="50"/>
      <c r="AVQ12" s="50"/>
      <c r="AVR12" s="83">
        <f t="shared" si="57"/>
        <v>0</v>
      </c>
      <c r="AVS12" s="78">
        <f t="shared" si="368"/>
        <v>0</v>
      </c>
      <c r="AVT12" s="50"/>
      <c r="AVU12" s="50"/>
      <c r="AVV12" s="50"/>
      <c r="AVW12" s="50"/>
      <c r="AVX12" s="50"/>
      <c r="AVY12" s="50"/>
      <c r="AVZ12" s="83">
        <f t="shared" si="58"/>
        <v>0</v>
      </c>
      <c r="AWA12" s="78">
        <f t="shared" si="369"/>
        <v>0</v>
      </c>
      <c r="AWB12" s="50"/>
      <c r="AWC12" s="50"/>
      <c r="AWD12" s="50"/>
      <c r="AWE12" s="50"/>
      <c r="AWF12" s="50"/>
      <c r="AWG12" s="50"/>
      <c r="AWH12" s="83">
        <f t="shared" si="59"/>
        <v>0</v>
      </c>
      <c r="AWI12" s="78">
        <f t="shared" si="370"/>
        <v>0</v>
      </c>
      <c r="AWJ12" s="50"/>
      <c r="AWK12" s="50"/>
      <c r="AWL12" s="50"/>
      <c r="AWM12" s="50"/>
      <c r="AWN12" s="50"/>
      <c r="AWO12" s="50"/>
      <c r="AWP12" s="83">
        <f t="shared" si="60"/>
        <v>0</v>
      </c>
      <c r="AWQ12" s="78">
        <f t="shared" si="371"/>
        <v>0</v>
      </c>
      <c r="AWR12" s="50"/>
      <c r="AWS12" s="50"/>
      <c r="AWT12" s="50"/>
      <c r="AWU12" s="50"/>
      <c r="AWV12" s="50"/>
      <c r="AWW12" s="50"/>
      <c r="AWX12" s="83">
        <f t="shared" si="61"/>
        <v>0</v>
      </c>
      <c r="AWY12" s="78">
        <f t="shared" si="372"/>
        <v>0</v>
      </c>
      <c r="AWZ12" s="50"/>
      <c r="AXA12" s="50"/>
      <c r="AXB12" s="50"/>
      <c r="AXC12" s="50">
        <v>5000</v>
      </c>
      <c r="AXD12" s="50"/>
      <c r="AXE12" s="50"/>
      <c r="AXF12" s="83">
        <f t="shared" si="62"/>
        <v>5000</v>
      </c>
      <c r="AXG12" s="78">
        <f t="shared" si="373"/>
        <v>5000</v>
      </c>
      <c r="AXH12" s="50"/>
      <c r="AXI12" s="50"/>
      <c r="AXJ12" s="50"/>
      <c r="AXK12" s="50"/>
      <c r="AXL12" s="50"/>
      <c r="AXM12" s="50"/>
      <c r="AXN12" s="83">
        <f t="shared" si="63"/>
        <v>0</v>
      </c>
      <c r="AXO12" s="78">
        <f t="shared" si="374"/>
        <v>5000</v>
      </c>
      <c r="AXP12" s="50"/>
      <c r="AXQ12" s="50"/>
      <c r="AXR12" s="50"/>
      <c r="AXS12" s="50">
        <v>0.51</v>
      </c>
      <c r="AXT12" s="50"/>
      <c r="AXU12" s="50"/>
      <c r="AXV12" s="83">
        <f t="shared" si="64"/>
        <v>0.51</v>
      </c>
      <c r="AXW12" s="78">
        <f t="shared" si="375"/>
        <v>5000.51</v>
      </c>
      <c r="AXX12" s="50"/>
      <c r="AXY12" s="50"/>
      <c r="AXZ12" s="50"/>
      <c r="AYA12" s="50"/>
      <c r="AYB12" s="50"/>
      <c r="AYC12" s="50"/>
      <c r="AYD12" s="83">
        <f t="shared" si="65"/>
        <v>0</v>
      </c>
      <c r="AYE12" s="78">
        <f t="shared" si="376"/>
        <v>0</v>
      </c>
      <c r="AYF12" s="50"/>
      <c r="AYG12" s="50"/>
      <c r="AYH12" s="50"/>
      <c r="AYI12" s="50"/>
      <c r="AYJ12" s="50"/>
      <c r="AYK12" s="50"/>
      <c r="AYL12" s="83">
        <f t="shared" si="66"/>
        <v>0</v>
      </c>
      <c r="AYM12" s="78">
        <f t="shared" si="377"/>
        <v>0</v>
      </c>
      <c r="AYN12" s="50"/>
      <c r="AYO12" s="50"/>
      <c r="AYP12" s="50"/>
      <c r="AYQ12" s="50"/>
      <c r="AYR12" s="50"/>
      <c r="AYS12" s="50"/>
      <c r="AYT12" s="83">
        <f t="shared" si="67"/>
        <v>0</v>
      </c>
      <c r="AYU12" s="78">
        <f t="shared" si="378"/>
        <v>0</v>
      </c>
      <c r="AYV12" s="50"/>
      <c r="AYW12" s="50"/>
      <c r="AYX12" s="50"/>
      <c r="AYY12" s="50"/>
      <c r="AYZ12" s="50"/>
      <c r="AZA12" s="50"/>
      <c r="AZB12" s="83">
        <f t="shared" si="68"/>
        <v>0</v>
      </c>
      <c r="AZC12" s="78">
        <f t="shared" si="379"/>
        <v>0</v>
      </c>
      <c r="AZD12" s="50"/>
      <c r="AZE12" s="50"/>
      <c r="AZF12" s="50"/>
      <c r="AZG12" s="50">
        <v>5000</v>
      </c>
      <c r="AZH12" s="50"/>
      <c r="AZI12" s="50"/>
      <c r="AZJ12" s="83">
        <f t="shared" si="69"/>
        <v>5000</v>
      </c>
      <c r="AZK12" s="78">
        <f t="shared" si="380"/>
        <v>5000</v>
      </c>
      <c r="AZL12" s="50"/>
      <c r="AZM12" s="50"/>
      <c r="AZN12" s="50"/>
      <c r="AZO12" s="50"/>
      <c r="AZP12" s="50"/>
      <c r="AZQ12" s="50"/>
      <c r="AZR12" s="83">
        <f t="shared" si="70"/>
        <v>0</v>
      </c>
      <c r="AZS12" s="78">
        <f t="shared" si="381"/>
        <v>5000</v>
      </c>
      <c r="AZT12" s="50"/>
      <c r="AZU12" s="50"/>
      <c r="AZV12" s="50"/>
      <c r="AZW12" s="50"/>
      <c r="AZX12" s="50"/>
      <c r="AZY12" s="50"/>
      <c r="AZZ12" s="83">
        <f t="shared" si="71"/>
        <v>0</v>
      </c>
      <c r="BAA12" s="78">
        <f t="shared" si="382"/>
        <v>5000</v>
      </c>
      <c r="BAB12" s="50"/>
      <c r="BAC12" s="50"/>
      <c r="BAD12" s="50"/>
      <c r="BAE12" s="50"/>
      <c r="BAF12" s="50"/>
      <c r="BAG12" s="50"/>
      <c r="BAH12" s="83">
        <f t="shared" si="72"/>
        <v>0</v>
      </c>
      <c r="BAI12" s="78">
        <f t="shared" si="383"/>
        <v>5000</v>
      </c>
      <c r="BAJ12" s="50"/>
      <c r="BAK12" s="50"/>
      <c r="BAL12" s="50"/>
      <c r="BAM12" s="50"/>
      <c r="BAN12" s="50"/>
      <c r="BAO12" s="50"/>
      <c r="BAP12" s="83">
        <f t="shared" si="73"/>
        <v>0</v>
      </c>
      <c r="BAQ12" s="78">
        <f t="shared" si="384"/>
        <v>5000</v>
      </c>
      <c r="BAR12" s="50"/>
      <c r="BAS12" s="50"/>
      <c r="BAT12" s="50"/>
      <c r="BAU12" s="50"/>
      <c r="BAV12" s="50"/>
      <c r="BAW12" s="50"/>
      <c r="BAX12" s="83">
        <f t="shared" si="74"/>
        <v>0</v>
      </c>
      <c r="BAY12" s="78">
        <f t="shared" si="385"/>
        <v>5000</v>
      </c>
      <c r="BAZ12" s="50"/>
      <c r="BBA12" s="50"/>
      <c r="BBB12" s="50"/>
      <c r="BBC12" s="50"/>
      <c r="BBD12" s="50"/>
      <c r="BBE12" s="50"/>
      <c r="BBF12" s="83">
        <f t="shared" si="75"/>
        <v>0</v>
      </c>
      <c r="BBG12" s="78">
        <f t="shared" si="386"/>
        <v>5000</v>
      </c>
      <c r="BBH12" s="50"/>
      <c r="BBI12" s="50"/>
      <c r="BBJ12" s="50"/>
      <c r="BBK12" s="50">
        <v>2496.8000000000002</v>
      </c>
      <c r="BBL12" s="50"/>
      <c r="BBM12" s="50"/>
      <c r="BBN12" s="83">
        <f t="shared" si="76"/>
        <v>2496.8000000000002</v>
      </c>
      <c r="BBO12" s="78">
        <f t="shared" si="387"/>
        <v>7496.8</v>
      </c>
      <c r="BBP12" s="50"/>
      <c r="BBQ12" s="50"/>
      <c r="BBR12" s="50"/>
      <c r="BBS12" s="50"/>
      <c r="BBT12" s="50"/>
      <c r="BBU12" s="50"/>
      <c r="BBV12" s="83">
        <f t="shared" si="77"/>
        <v>0</v>
      </c>
      <c r="BBW12" s="78">
        <f t="shared" si="388"/>
        <v>7496.8</v>
      </c>
      <c r="BBX12" s="50"/>
      <c r="BBY12" s="50"/>
      <c r="BBZ12" s="50"/>
      <c r="BCA12" s="50"/>
      <c r="BCB12" s="50"/>
      <c r="BCC12" s="50"/>
      <c r="BCD12" s="83">
        <f t="shared" si="78"/>
        <v>0</v>
      </c>
      <c r="BCE12" s="78">
        <f t="shared" si="389"/>
        <v>7496.8</v>
      </c>
      <c r="BCF12" s="50"/>
      <c r="BCG12" s="50"/>
      <c r="BCH12" s="50"/>
      <c r="BCI12" s="50"/>
      <c r="BCJ12" s="50"/>
      <c r="BCK12" s="50"/>
      <c r="BCL12" s="83">
        <f t="shared" si="79"/>
        <v>0</v>
      </c>
      <c r="BCM12" s="78">
        <f t="shared" si="390"/>
        <v>7496.8</v>
      </c>
      <c r="BCN12" s="50"/>
      <c r="BCO12" s="50"/>
      <c r="BCP12" s="50"/>
      <c r="BCQ12" s="50">
        <v>10000</v>
      </c>
      <c r="BCR12" s="50"/>
      <c r="BCS12" s="50"/>
      <c r="BCT12" s="83">
        <f t="shared" si="80"/>
        <v>10000</v>
      </c>
      <c r="BCU12" s="78">
        <f t="shared" si="391"/>
        <v>17496.8</v>
      </c>
      <c r="BCV12" s="50"/>
      <c r="BCW12" s="50"/>
      <c r="BCX12" s="50"/>
      <c r="BCY12" s="50"/>
      <c r="BCZ12" s="50"/>
      <c r="BDA12" s="50"/>
      <c r="BDB12" s="83">
        <f t="shared" si="81"/>
        <v>0</v>
      </c>
      <c r="BDC12" s="78">
        <f t="shared" si="392"/>
        <v>17496.8</v>
      </c>
      <c r="BDD12" s="50"/>
      <c r="BDE12" s="50"/>
      <c r="BDF12" s="50"/>
      <c r="BDG12" s="50"/>
      <c r="BDH12" s="50"/>
      <c r="BDI12" s="50"/>
      <c r="BDJ12" s="83">
        <f t="shared" si="82"/>
        <v>0</v>
      </c>
      <c r="BDK12" s="78">
        <f t="shared" si="393"/>
        <v>17496.8</v>
      </c>
      <c r="BDL12" s="50"/>
      <c r="BDM12" s="50"/>
      <c r="BDN12" s="50"/>
      <c r="BDO12" s="50"/>
      <c r="BDP12" s="50"/>
      <c r="BDQ12" s="50"/>
      <c r="BDR12" s="83">
        <f t="shared" si="83"/>
        <v>0</v>
      </c>
      <c r="BDS12" s="78">
        <f t="shared" si="394"/>
        <v>17496.8</v>
      </c>
      <c r="BDT12" s="50"/>
      <c r="BDU12" s="50"/>
      <c r="BDV12" s="50"/>
      <c r="BDW12" s="50"/>
      <c r="BDX12" s="50"/>
      <c r="BDY12" s="50"/>
      <c r="BDZ12" s="83">
        <f t="shared" si="84"/>
        <v>0</v>
      </c>
      <c r="BEA12" s="78">
        <f t="shared" si="395"/>
        <v>17496.8</v>
      </c>
      <c r="BEB12" s="50"/>
      <c r="BEC12" s="50"/>
      <c r="BED12" s="50"/>
      <c r="BEE12" s="50">
        <v>0.77</v>
      </c>
      <c r="BEF12" s="50"/>
      <c r="BEG12" s="50"/>
      <c r="BEH12" s="83">
        <f t="shared" si="85"/>
        <v>0.77</v>
      </c>
      <c r="BEI12" s="78">
        <f t="shared" si="396"/>
        <v>17497.57</v>
      </c>
      <c r="BEJ12" s="50"/>
      <c r="BEK12" s="50"/>
      <c r="BEL12" s="50"/>
      <c r="BEM12" s="50"/>
      <c r="BEN12" s="50"/>
      <c r="BEO12" s="50"/>
      <c r="BEP12" s="83">
        <f t="shared" si="86"/>
        <v>0</v>
      </c>
      <c r="BEQ12" s="78">
        <f t="shared" si="397"/>
        <v>0</v>
      </c>
      <c r="BER12" s="50"/>
      <c r="BES12" s="50"/>
      <c r="BET12" s="50"/>
      <c r="BEU12" s="50"/>
      <c r="BEV12" s="50"/>
      <c r="BEW12" s="50"/>
      <c r="BEX12" s="83">
        <f t="shared" si="87"/>
        <v>0</v>
      </c>
      <c r="BEY12" s="78">
        <f t="shared" si="398"/>
        <v>0</v>
      </c>
      <c r="BEZ12" s="50"/>
      <c r="BFA12" s="50"/>
      <c r="BFB12" s="50"/>
      <c r="BFC12" s="50"/>
      <c r="BFD12" s="50"/>
      <c r="BFE12" s="50"/>
      <c r="BFF12" s="83">
        <f t="shared" si="88"/>
        <v>0</v>
      </c>
      <c r="BFG12" s="78">
        <f t="shared" si="399"/>
        <v>0</v>
      </c>
      <c r="BFH12" s="50"/>
      <c r="BFI12" s="50"/>
      <c r="BFJ12" s="50"/>
      <c r="BFK12" s="50"/>
      <c r="BFL12" s="50"/>
      <c r="BFM12" s="50"/>
      <c r="BFN12" s="83">
        <f t="shared" si="89"/>
        <v>0</v>
      </c>
      <c r="BFO12" s="78">
        <f t="shared" si="400"/>
        <v>0</v>
      </c>
      <c r="BFP12" s="50"/>
      <c r="BFQ12" s="50"/>
      <c r="BFR12" s="50"/>
      <c r="BFS12" s="50"/>
      <c r="BFT12" s="50"/>
      <c r="BFU12" s="50"/>
      <c r="BFV12" s="83">
        <f t="shared" si="90"/>
        <v>0</v>
      </c>
      <c r="BFW12" s="78">
        <f t="shared" si="401"/>
        <v>0</v>
      </c>
      <c r="BFX12" s="50"/>
      <c r="BFY12" s="50"/>
      <c r="BFZ12" s="50"/>
      <c r="BGA12" s="50"/>
      <c r="BGB12" s="50"/>
      <c r="BGC12" s="50"/>
      <c r="BGD12" s="83">
        <f t="shared" si="91"/>
        <v>0</v>
      </c>
      <c r="BGE12" s="78">
        <f t="shared" si="402"/>
        <v>0</v>
      </c>
      <c r="BGF12" s="50"/>
      <c r="BGG12" s="50"/>
      <c r="BGH12" s="50"/>
      <c r="BGI12" s="50">
        <v>533</v>
      </c>
      <c r="BGJ12" s="50"/>
      <c r="BGK12" s="50"/>
      <c r="BGL12" s="83">
        <f t="shared" si="92"/>
        <v>533</v>
      </c>
      <c r="BGM12" s="78">
        <f t="shared" si="403"/>
        <v>533</v>
      </c>
      <c r="BGN12" s="50"/>
      <c r="BGO12" s="50"/>
      <c r="BGP12" s="50"/>
      <c r="BGQ12" s="50"/>
      <c r="BGR12" s="50"/>
      <c r="BGS12" s="50"/>
      <c r="BGT12" s="83">
        <f t="shared" si="93"/>
        <v>0</v>
      </c>
      <c r="BGU12" s="78">
        <f t="shared" si="404"/>
        <v>533</v>
      </c>
      <c r="BGV12" s="50"/>
      <c r="BGW12" s="50"/>
      <c r="BGX12" s="50"/>
      <c r="BGY12" s="50"/>
      <c r="BGZ12" s="50"/>
      <c r="BHA12" s="50"/>
      <c r="BHB12" s="83">
        <f t="shared" si="94"/>
        <v>0</v>
      </c>
      <c r="BHC12" s="78">
        <f t="shared" si="405"/>
        <v>533</v>
      </c>
      <c r="BHD12" s="50"/>
      <c r="BHE12" s="50"/>
      <c r="BHF12" s="50"/>
      <c r="BHG12" s="50"/>
      <c r="BHH12" s="50"/>
      <c r="BHI12" s="50"/>
      <c r="BHJ12" s="83">
        <f t="shared" si="95"/>
        <v>0</v>
      </c>
      <c r="BHK12" s="78">
        <f t="shared" si="406"/>
        <v>533</v>
      </c>
      <c r="BHL12" s="50"/>
      <c r="BHM12" s="50"/>
      <c r="BHN12" s="50"/>
      <c r="BHO12" s="50"/>
      <c r="BHP12" s="50"/>
      <c r="BHQ12" s="50"/>
      <c r="BHR12" s="83">
        <f t="shared" si="96"/>
        <v>0</v>
      </c>
      <c r="BHS12" s="78">
        <f t="shared" si="407"/>
        <v>533</v>
      </c>
      <c r="BHT12" s="50"/>
      <c r="BHU12" s="50"/>
      <c r="BHV12" s="50"/>
      <c r="BHW12" s="50"/>
      <c r="BHX12" s="50"/>
      <c r="BHY12" s="50"/>
      <c r="BHZ12" s="83">
        <f t="shared" si="97"/>
        <v>0</v>
      </c>
      <c r="BIA12" s="78">
        <f t="shared" si="408"/>
        <v>533</v>
      </c>
      <c r="BIB12" s="50"/>
      <c r="BIC12" s="50"/>
      <c r="BID12" s="50"/>
      <c r="BIE12" s="50"/>
      <c r="BIF12" s="50"/>
      <c r="BIG12" s="50"/>
      <c r="BIH12" s="83">
        <f t="shared" si="98"/>
        <v>0</v>
      </c>
      <c r="BII12" s="78">
        <f t="shared" si="409"/>
        <v>533</v>
      </c>
      <c r="BIJ12" s="50"/>
      <c r="BIK12" s="50"/>
      <c r="BIL12" s="50"/>
      <c r="BIM12" s="50"/>
      <c r="BIN12" s="50"/>
      <c r="BIO12" s="50"/>
      <c r="BIP12" s="83">
        <f t="shared" si="99"/>
        <v>0</v>
      </c>
      <c r="BIQ12" s="78">
        <f t="shared" si="410"/>
        <v>533</v>
      </c>
      <c r="BIR12" s="50"/>
      <c r="BIS12" s="50"/>
      <c r="BIT12" s="50"/>
      <c r="BIU12" s="50"/>
      <c r="BIV12" s="50"/>
      <c r="BIW12" s="50"/>
      <c r="BIX12" s="83">
        <f t="shared" si="100"/>
        <v>0</v>
      </c>
      <c r="BIY12" s="78">
        <f t="shared" si="411"/>
        <v>533</v>
      </c>
      <c r="BIZ12" s="50"/>
      <c r="BJA12" s="50"/>
      <c r="BJB12" s="50"/>
      <c r="BJC12" s="50"/>
      <c r="BJD12" s="50"/>
      <c r="BJE12" s="50"/>
      <c r="BJF12" s="83">
        <f t="shared" si="101"/>
        <v>0</v>
      </c>
      <c r="BJG12" s="78">
        <f t="shared" si="412"/>
        <v>533</v>
      </c>
      <c r="BJH12" s="50"/>
      <c r="BJI12" s="50"/>
      <c r="BJJ12" s="50"/>
      <c r="BJK12" s="50"/>
      <c r="BJL12" s="50"/>
      <c r="BJM12" s="50"/>
      <c r="BJN12" s="83">
        <f t="shared" si="102"/>
        <v>0</v>
      </c>
      <c r="BJO12" s="78">
        <f t="shared" si="413"/>
        <v>533</v>
      </c>
      <c r="BJP12" s="50"/>
      <c r="BJQ12" s="50"/>
      <c r="BJR12" s="50"/>
      <c r="BJS12" s="50"/>
      <c r="BJT12" s="50"/>
      <c r="BJU12" s="50"/>
      <c r="BJV12" s="83">
        <f t="shared" si="103"/>
        <v>0</v>
      </c>
      <c r="BJW12" s="78">
        <f t="shared" si="414"/>
        <v>533</v>
      </c>
      <c r="BJX12" s="50"/>
      <c r="BJY12" s="50"/>
      <c r="BJZ12" s="50"/>
      <c r="BKA12" s="50"/>
      <c r="BKB12" s="50"/>
      <c r="BKC12" s="50"/>
      <c r="BKD12" s="83">
        <f t="shared" si="104"/>
        <v>0</v>
      </c>
      <c r="BKE12" s="78">
        <f t="shared" si="415"/>
        <v>533</v>
      </c>
      <c r="BKF12" s="50"/>
      <c r="BKG12" s="50"/>
      <c r="BKH12" s="50"/>
      <c r="BKI12" s="50"/>
      <c r="BKJ12" s="50"/>
      <c r="BKK12" s="50"/>
      <c r="BKL12" s="83">
        <f t="shared" si="105"/>
        <v>0</v>
      </c>
      <c r="BKM12" s="78">
        <f t="shared" si="416"/>
        <v>533</v>
      </c>
      <c r="BKN12" s="50"/>
      <c r="BKO12" s="50"/>
      <c r="BKP12" s="50"/>
      <c r="BKQ12" s="50"/>
      <c r="BKR12" s="50"/>
      <c r="BKS12" s="50"/>
      <c r="BKT12" s="83">
        <f t="shared" si="106"/>
        <v>0</v>
      </c>
      <c r="BKU12" s="78">
        <f t="shared" si="509"/>
        <v>533</v>
      </c>
      <c r="BKV12" s="50"/>
      <c r="BKW12" s="50"/>
      <c r="BKX12" s="50"/>
      <c r="BKY12" s="50"/>
      <c r="BKZ12" s="50"/>
      <c r="BLA12" s="50"/>
      <c r="BLB12" s="83">
        <f t="shared" si="417"/>
        <v>0</v>
      </c>
      <c r="BLC12" s="78">
        <f t="shared" si="418"/>
        <v>0</v>
      </c>
      <c r="BLD12" s="50"/>
      <c r="BLE12" s="50"/>
      <c r="BLF12" s="50"/>
      <c r="BLG12" s="50"/>
      <c r="BLH12" s="50"/>
      <c r="BLI12" s="50"/>
      <c r="BLJ12" s="83">
        <f t="shared" si="419"/>
        <v>0</v>
      </c>
      <c r="BLK12" s="78">
        <f t="shared" si="529"/>
        <v>0</v>
      </c>
      <c r="BLL12" s="50"/>
      <c r="BLM12" s="50"/>
      <c r="BLN12" s="50"/>
      <c r="BLO12" s="50"/>
      <c r="BLP12" s="50"/>
      <c r="BLQ12" s="50"/>
      <c r="BLR12" s="83">
        <f t="shared" si="420"/>
        <v>0</v>
      </c>
      <c r="BLS12" s="78">
        <f t="shared" si="512"/>
        <v>0</v>
      </c>
      <c r="BLT12" s="50"/>
      <c r="BLU12" s="50"/>
      <c r="BLV12" s="50"/>
      <c r="BLW12" s="50"/>
      <c r="BLX12" s="50"/>
      <c r="BLY12" s="50"/>
      <c r="BLZ12" s="83">
        <f t="shared" si="421"/>
        <v>0</v>
      </c>
      <c r="BMA12" s="78">
        <f t="shared" si="513"/>
        <v>0</v>
      </c>
      <c r="BMB12" s="50"/>
      <c r="BMC12" s="50"/>
      <c r="BMD12" s="50"/>
      <c r="BME12" s="50"/>
      <c r="BMF12" s="50"/>
      <c r="BMG12" s="50"/>
      <c r="BMH12" s="83">
        <f t="shared" si="422"/>
        <v>0</v>
      </c>
      <c r="BMI12" s="78">
        <f t="shared" si="514"/>
        <v>0</v>
      </c>
      <c r="BMJ12" s="50"/>
      <c r="BMK12" s="50"/>
      <c r="BML12" s="50"/>
      <c r="BMM12" s="50"/>
      <c r="BMN12" s="50"/>
      <c r="BMO12" s="50"/>
      <c r="BMP12" s="83">
        <f t="shared" si="423"/>
        <v>0</v>
      </c>
      <c r="BMQ12" s="78">
        <f t="shared" si="515"/>
        <v>0</v>
      </c>
      <c r="BMR12" s="50"/>
      <c r="BMS12" s="50"/>
      <c r="BMT12" s="50"/>
      <c r="BMU12" s="50"/>
      <c r="BMV12" s="50"/>
      <c r="BMW12" s="50"/>
      <c r="BMX12" s="83">
        <f t="shared" si="424"/>
        <v>0</v>
      </c>
      <c r="BMY12" s="78">
        <f t="shared" si="516"/>
        <v>0</v>
      </c>
      <c r="BMZ12" s="50"/>
      <c r="BNA12" s="50"/>
      <c r="BNB12" s="50"/>
      <c r="BNC12" s="50"/>
      <c r="BND12" s="50"/>
      <c r="BNE12" s="50"/>
      <c r="BNF12" s="83">
        <f t="shared" si="425"/>
        <v>0</v>
      </c>
      <c r="BNG12" s="78">
        <f t="shared" si="517"/>
        <v>0</v>
      </c>
      <c r="BNH12" s="50"/>
      <c r="BNI12" s="50"/>
      <c r="BNJ12" s="50"/>
      <c r="BNK12" s="50"/>
      <c r="BNL12" s="50"/>
      <c r="BNM12" s="50"/>
      <c r="BNN12" s="83">
        <f t="shared" si="426"/>
        <v>0</v>
      </c>
      <c r="BNO12" s="78">
        <f t="shared" si="518"/>
        <v>0</v>
      </c>
      <c r="BNP12" s="50"/>
      <c r="BNQ12" s="50"/>
      <c r="BNR12" s="50"/>
      <c r="BNS12" s="50"/>
      <c r="BNT12" s="50"/>
      <c r="BNU12" s="50"/>
      <c r="BNV12" s="83">
        <f t="shared" si="427"/>
        <v>0</v>
      </c>
      <c r="BNW12" s="78">
        <f t="shared" si="519"/>
        <v>0</v>
      </c>
      <c r="BNX12" s="50"/>
      <c r="BNY12" s="50"/>
      <c r="BNZ12" s="50"/>
      <c r="BOA12" s="50"/>
      <c r="BOB12" s="50"/>
      <c r="BOC12" s="50"/>
      <c r="BOD12" s="83">
        <f t="shared" si="428"/>
        <v>0</v>
      </c>
      <c r="BOE12" s="78">
        <f t="shared" si="520"/>
        <v>0</v>
      </c>
      <c r="BOF12" s="50"/>
      <c r="BOG12" s="50"/>
      <c r="BOH12" s="50"/>
      <c r="BOI12" s="50"/>
      <c r="BOJ12" s="50"/>
      <c r="BOK12" s="50"/>
      <c r="BOL12" s="83">
        <f t="shared" si="429"/>
        <v>0</v>
      </c>
      <c r="BOM12" s="78">
        <f t="shared" si="521"/>
        <v>0</v>
      </c>
      <c r="BON12" s="50"/>
      <c r="BOO12" s="50"/>
      <c r="BOP12" s="50"/>
      <c r="BOQ12" s="50"/>
      <c r="BOR12" s="50"/>
      <c r="BOS12" s="50"/>
      <c r="BOT12" s="83">
        <f t="shared" si="430"/>
        <v>0</v>
      </c>
      <c r="BOU12" s="78">
        <f t="shared" si="522"/>
        <v>0</v>
      </c>
      <c r="BOV12" s="50"/>
      <c r="BOW12" s="50"/>
      <c r="BOX12" s="50"/>
      <c r="BOY12" s="50"/>
      <c r="BOZ12" s="50"/>
      <c r="BPA12" s="50"/>
      <c r="BPB12" s="83">
        <f t="shared" si="431"/>
        <v>0</v>
      </c>
      <c r="BPC12" s="78">
        <f t="shared" si="523"/>
        <v>0</v>
      </c>
      <c r="BPD12" s="50"/>
      <c r="BPE12" s="50"/>
      <c r="BPF12" s="50"/>
      <c r="BPG12" s="50"/>
      <c r="BPH12" s="50"/>
      <c r="BPI12" s="50"/>
      <c r="BPJ12" s="83">
        <f t="shared" si="432"/>
        <v>0</v>
      </c>
      <c r="BPK12" s="78">
        <f t="shared" si="524"/>
        <v>0</v>
      </c>
      <c r="BPL12" s="50"/>
      <c r="BPM12" s="50"/>
      <c r="BPN12" s="50"/>
      <c r="BPO12" s="50"/>
      <c r="BPP12" s="50"/>
      <c r="BPQ12" s="50"/>
      <c r="BPR12" s="83">
        <f t="shared" si="433"/>
        <v>0</v>
      </c>
      <c r="BPS12" s="78">
        <f t="shared" si="525"/>
        <v>0</v>
      </c>
      <c r="BPT12" s="50"/>
      <c r="BPU12" s="50"/>
      <c r="BPV12" s="50"/>
      <c r="BPW12" s="50"/>
      <c r="BPX12" s="50"/>
      <c r="BPY12" s="50"/>
      <c r="BPZ12" s="83">
        <f t="shared" si="434"/>
        <v>0</v>
      </c>
      <c r="BQA12" s="78">
        <f t="shared" si="526"/>
        <v>0</v>
      </c>
      <c r="BQB12" s="50"/>
      <c r="BQC12" s="50"/>
      <c r="BQD12" s="50"/>
      <c r="BQE12" s="50"/>
      <c r="BQF12" s="50"/>
      <c r="BQG12" s="50"/>
      <c r="BQH12" s="83">
        <f t="shared" si="435"/>
        <v>0</v>
      </c>
      <c r="BQI12" s="78">
        <f t="shared" si="527"/>
        <v>0</v>
      </c>
      <c r="BQJ12" s="50"/>
      <c r="BQK12" s="50"/>
      <c r="BQL12" s="50"/>
      <c r="BQM12" s="50"/>
      <c r="BQN12" s="50"/>
      <c r="BQO12" s="50"/>
      <c r="BQP12" s="83">
        <f t="shared" si="510"/>
        <v>0</v>
      </c>
      <c r="BQQ12" s="78">
        <f t="shared" si="528"/>
        <v>0</v>
      </c>
      <c r="BQR12" s="78">
        <f t="shared" si="528"/>
        <v>0</v>
      </c>
      <c r="BQS12" s="86">
        <v>0</v>
      </c>
      <c r="BQT12" s="86">
        <v>0.19</v>
      </c>
      <c r="BQU12" s="86">
        <v>0</v>
      </c>
      <c r="BQV12" s="86">
        <v>0</v>
      </c>
      <c r="BQW12" s="86">
        <v>0</v>
      </c>
      <c r="BQX12" s="86">
        <v>0</v>
      </c>
      <c r="BQY12" s="86">
        <v>0</v>
      </c>
      <c r="BQZ12" s="86">
        <v>0</v>
      </c>
      <c r="BRA12" s="86">
        <v>0</v>
      </c>
      <c r="BRB12" s="86">
        <v>0</v>
      </c>
      <c r="BRC12" s="86">
        <v>0</v>
      </c>
      <c r="BRD12" s="86">
        <v>0</v>
      </c>
      <c r="BRE12" s="86">
        <v>0</v>
      </c>
      <c r="BRF12" s="86">
        <v>0</v>
      </c>
      <c r="BRG12" s="86">
        <v>0</v>
      </c>
      <c r="BRH12" s="86">
        <v>0</v>
      </c>
      <c r="BRI12" s="86">
        <v>0</v>
      </c>
      <c r="BRJ12" s="86">
        <v>0</v>
      </c>
      <c r="BRK12" s="86">
        <v>0</v>
      </c>
      <c r="BRL12" s="86">
        <v>0</v>
      </c>
      <c r="BRM12" s="86">
        <v>0</v>
      </c>
      <c r="BRN12" s="86">
        <v>0</v>
      </c>
      <c r="BRO12" s="86">
        <v>0</v>
      </c>
      <c r="BRP12" s="86">
        <v>0</v>
      </c>
      <c r="BRQ12" s="86">
        <v>0</v>
      </c>
      <c r="BRR12" s="86">
        <v>0</v>
      </c>
      <c r="BRS12" s="86">
        <v>0</v>
      </c>
      <c r="BRT12" s="86">
        <v>0.05</v>
      </c>
      <c r="BRU12" s="86">
        <v>0</v>
      </c>
      <c r="BRV12" s="86">
        <v>0</v>
      </c>
      <c r="BRW12" s="86">
        <v>0</v>
      </c>
      <c r="BRX12" s="86">
        <v>0</v>
      </c>
      <c r="BRY12" s="86">
        <v>0</v>
      </c>
      <c r="BRZ12" s="86">
        <v>0</v>
      </c>
      <c r="BSA12" s="86">
        <v>0</v>
      </c>
      <c r="BSB12" s="86">
        <v>0</v>
      </c>
      <c r="BSC12" s="86">
        <v>0</v>
      </c>
      <c r="BSD12" s="86">
        <v>0</v>
      </c>
      <c r="BSE12" s="86">
        <v>0</v>
      </c>
      <c r="BSF12" s="86">
        <v>0</v>
      </c>
      <c r="BSG12" s="86">
        <v>0</v>
      </c>
      <c r="BSH12" s="86">
        <v>0</v>
      </c>
      <c r="BSI12" s="86">
        <v>0</v>
      </c>
      <c r="BSJ12" s="86">
        <v>0.05</v>
      </c>
      <c r="BSK12" s="86">
        <v>0</v>
      </c>
      <c r="BSL12" s="86">
        <v>1893.35</v>
      </c>
      <c r="BSM12" s="86">
        <v>0</v>
      </c>
      <c r="BSN12" s="86">
        <v>0</v>
      </c>
      <c r="BSO12" s="86">
        <v>0</v>
      </c>
      <c r="BSP12" s="86">
        <v>0</v>
      </c>
      <c r="BSQ12" s="86">
        <v>0</v>
      </c>
      <c r="BSR12" s="86">
        <v>0</v>
      </c>
      <c r="BSS12" s="86">
        <v>0</v>
      </c>
      <c r="BST12" s="86">
        <v>0</v>
      </c>
      <c r="BSU12" s="86">
        <v>0</v>
      </c>
      <c r="BSV12" s="86">
        <v>0</v>
      </c>
      <c r="BSW12" s="50"/>
      <c r="BSX12" s="50"/>
      <c r="BSY12" s="50"/>
      <c r="BSZ12" s="50"/>
      <c r="BTA12" s="50"/>
      <c r="BTB12" s="50"/>
      <c r="BTC12" s="83">
        <v>0</v>
      </c>
      <c r="BTD12" s="78">
        <f t="shared" si="436"/>
        <v>1893.35</v>
      </c>
      <c r="BTE12" s="50"/>
      <c r="BTF12" s="50"/>
      <c r="BTG12" s="50"/>
      <c r="BTH12" s="50"/>
      <c r="BTI12" s="50"/>
      <c r="BTJ12" s="50"/>
      <c r="BTK12" s="83">
        <v>0</v>
      </c>
      <c r="BTL12" s="78">
        <f t="shared" si="437"/>
        <v>1893.35</v>
      </c>
      <c r="BTM12" s="50"/>
      <c r="BTN12" s="50"/>
      <c r="BTO12" s="50"/>
      <c r="BTP12" s="50"/>
      <c r="BTQ12" s="50"/>
      <c r="BTR12" s="50"/>
      <c r="BTS12" s="86">
        <v>0</v>
      </c>
      <c r="BTT12" s="78">
        <f t="shared" si="438"/>
        <v>1893.35</v>
      </c>
      <c r="BTU12" s="50"/>
      <c r="BTV12" s="50"/>
      <c r="BTW12" s="50"/>
      <c r="BTX12" s="50"/>
      <c r="BTY12" s="50"/>
      <c r="BTZ12" s="50"/>
      <c r="BUA12" s="50">
        <v>0</v>
      </c>
      <c r="BUB12" s="78">
        <f t="shared" si="439"/>
        <v>1893.35</v>
      </c>
      <c r="BUC12" s="50"/>
      <c r="BUD12" s="50"/>
      <c r="BUE12" s="50"/>
      <c r="BUF12" s="50"/>
      <c r="BUG12" s="50"/>
      <c r="BUH12" s="50"/>
      <c r="BUI12" s="50">
        <v>0</v>
      </c>
      <c r="BUJ12" s="78">
        <f t="shared" si="440"/>
        <v>1893.35</v>
      </c>
      <c r="BUK12" s="50"/>
      <c r="BUL12" s="50"/>
      <c r="BUM12" s="50"/>
      <c r="BUN12" s="50"/>
      <c r="BUO12" s="50"/>
      <c r="BUP12" s="50"/>
      <c r="BUQ12" s="50">
        <v>0</v>
      </c>
      <c r="BUR12" s="78">
        <f t="shared" si="441"/>
        <v>1893.35</v>
      </c>
      <c r="BUS12" s="50"/>
      <c r="BUT12" s="50"/>
      <c r="BUU12" s="50"/>
      <c r="BUV12" s="50"/>
      <c r="BUW12" s="50"/>
      <c r="BUX12" s="50"/>
      <c r="BUY12" s="50">
        <v>0</v>
      </c>
      <c r="BUZ12" s="78">
        <f t="shared" si="442"/>
        <v>1893.35</v>
      </c>
      <c r="BVA12" s="50"/>
      <c r="BVB12" s="50"/>
      <c r="BVC12" s="50"/>
      <c r="BVD12" s="50"/>
      <c r="BVE12" s="50"/>
      <c r="BVF12" s="50"/>
      <c r="BVG12" s="50">
        <v>0</v>
      </c>
      <c r="BVH12" s="78">
        <f t="shared" si="443"/>
        <v>1893.35</v>
      </c>
      <c r="BVI12" s="50"/>
      <c r="BVJ12" s="50"/>
      <c r="BVK12" s="50"/>
      <c r="BVL12" s="50"/>
      <c r="BVM12" s="50"/>
      <c r="BVN12" s="50"/>
      <c r="BVO12" s="50">
        <v>0</v>
      </c>
      <c r="BVP12" s="78">
        <f t="shared" si="444"/>
        <v>1893.35</v>
      </c>
      <c r="BVQ12" s="50"/>
      <c r="BVR12" s="50"/>
      <c r="BVS12" s="50"/>
      <c r="BVT12" s="50"/>
      <c r="BVU12" s="50"/>
      <c r="BVV12" s="50"/>
      <c r="BVW12" s="50">
        <v>0</v>
      </c>
      <c r="BVX12" s="78">
        <f t="shared" si="445"/>
        <v>0</v>
      </c>
      <c r="BVY12" s="50"/>
      <c r="BVZ12" s="50"/>
      <c r="BWA12" s="50"/>
      <c r="BWB12" s="50"/>
      <c r="BWC12" s="50"/>
      <c r="BWD12" s="50"/>
      <c r="BWE12" s="50">
        <v>0</v>
      </c>
      <c r="BWF12" s="78">
        <f t="shared" si="446"/>
        <v>0</v>
      </c>
      <c r="BWG12" s="50"/>
      <c r="BWH12" s="50"/>
      <c r="BWI12" s="50"/>
      <c r="BWJ12" s="50"/>
      <c r="BWK12" s="50"/>
      <c r="BWL12" s="50"/>
      <c r="BWM12" s="50">
        <v>0</v>
      </c>
      <c r="BWN12" s="78">
        <f t="shared" si="447"/>
        <v>0</v>
      </c>
      <c r="BWO12" s="50"/>
      <c r="BWP12" s="50"/>
      <c r="BWQ12" s="50"/>
      <c r="BWR12" s="50"/>
      <c r="BWS12" s="50"/>
      <c r="BWT12" s="50"/>
      <c r="BWU12" s="50">
        <v>0</v>
      </c>
      <c r="BWV12" s="78">
        <f t="shared" si="448"/>
        <v>0</v>
      </c>
      <c r="BWW12" s="50"/>
      <c r="BWX12" s="50"/>
      <c r="BWY12" s="50"/>
      <c r="BWZ12" s="50"/>
      <c r="BXA12" s="50"/>
      <c r="BXB12" s="50"/>
      <c r="BXC12" s="50">
        <v>0</v>
      </c>
      <c r="BXD12" s="78">
        <f t="shared" si="449"/>
        <v>0</v>
      </c>
      <c r="BXE12" s="50"/>
      <c r="BXF12" s="50"/>
      <c r="BXG12" s="50"/>
      <c r="BXH12" s="50"/>
      <c r="BXI12" s="50"/>
      <c r="BXJ12" s="50"/>
      <c r="BXK12" s="50">
        <v>0</v>
      </c>
      <c r="BXL12" s="78">
        <f t="shared" si="450"/>
        <v>0</v>
      </c>
      <c r="BXM12" s="50"/>
      <c r="BXN12" s="50"/>
      <c r="BXO12" s="50"/>
      <c r="BXP12" s="50"/>
      <c r="BXQ12" s="50"/>
      <c r="BXR12" s="50"/>
      <c r="BXS12" s="50">
        <v>0</v>
      </c>
      <c r="BXT12" s="78">
        <f t="shared" si="451"/>
        <v>0</v>
      </c>
      <c r="BXU12" s="50"/>
      <c r="BXV12" s="50"/>
      <c r="BXW12" s="50"/>
      <c r="BXX12" s="50"/>
      <c r="BXY12" s="50"/>
      <c r="BXZ12" s="50"/>
      <c r="BYA12" s="50">
        <v>0</v>
      </c>
      <c r="BYB12" s="78">
        <f t="shared" si="452"/>
        <v>0</v>
      </c>
      <c r="BYC12" s="50"/>
      <c r="BYD12" s="50"/>
      <c r="BYE12" s="50"/>
      <c r="BYF12" s="50"/>
      <c r="BYG12" s="50"/>
      <c r="BYH12" s="50"/>
      <c r="BYI12" s="50">
        <v>0</v>
      </c>
      <c r="BYJ12" s="78">
        <f t="shared" si="453"/>
        <v>0</v>
      </c>
      <c r="BYK12" s="50"/>
      <c r="BYL12" s="50"/>
      <c r="BYM12" s="50"/>
      <c r="BYN12" s="50"/>
      <c r="BYO12" s="50"/>
      <c r="BYP12" s="50"/>
      <c r="BYQ12" s="50">
        <v>0</v>
      </c>
      <c r="BYR12" s="78">
        <f t="shared" si="454"/>
        <v>0</v>
      </c>
      <c r="BYS12" s="50"/>
      <c r="BYT12" s="50"/>
      <c r="BYU12" s="50"/>
      <c r="BYV12" s="50"/>
      <c r="BYW12" s="50"/>
      <c r="BYX12" s="50"/>
      <c r="BYY12" s="50">
        <v>0</v>
      </c>
      <c r="BYZ12" s="78">
        <f t="shared" si="455"/>
        <v>0</v>
      </c>
      <c r="BZA12" s="50"/>
      <c r="BZB12" s="50"/>
      <c r="BZC12" s="50"/>
      <c r="BZD12" s="50"/>
      <c r="BZE12" s="50"/>
      <c r="BZF12" s="50"/>
      <c r="BZG12" s="50">
        <v>0</v>
      </c>
      <c r="BZH12" s="78">
        <f t="shared" si="456"/>
        <v>0</v>
      </c>
      <c r="BZI12" s="50"/>
      <c r="BZJ12" s="50"/>
      <c r="BZK12" s="50"/>
      <c r="BZL12" s="50"/>
      <c r="BZM12" s="50"/>
      <c r="BZN12" s="50"/>
      <c r="BZO12" s="50">
        <v>0</v>
      </c>
      <c r="BZP12" s="78">
        <f t="shared" si="457"/>
        <v>0</v>
      </c>
      <c r="BZQ12" s="50"/>
      <c r="BZR12" s="50"/>
      <c r="BZS12" s="50"/>
      <c r="BZT12" s="50"/>
      <c r="BZU12" s="50"/>
      <c r="BZV12" s="50"/>
      <c r="BZW12" s="50">
        <v>0</v>
      </c>
      <c r="BZX12" s="78">
        <f t="shared" si="458"/>
        <v>0</v>
      </c>
      <c r="BZY12" s="50"/>
      <c r="BZZ12" s="50"/>
      <c r="CAA12" s="50"/>
      <c r="CAB12" s="50"/>
      <c r="CAC12" s="50"/>
      <c r="CAD12" s="50"/>
      <c r="CAE12" s="50">
        <v>0</v>
      </c>
      <c r="CAF12" s="78">
        <f t="shared" si="459"/>
        <v>0</v>
      </c>
      <c r="CAG12" s="50"/>
      <c r="CAH12" s="50"/>
      <c r="CAI12" s="50"/>
      <c r="CAJ12" s="50"/>
      <c r="CAK12" s="50"/>
      <c r="CAL12" s="50"/>
      <c r="CAM12" s="50">
        <v>0</v>
      </c>
      <c r="CAN12" s="78">
        <f t="shared" si="460"/>
        <v>0</v>
      </c>
      <c r="CAO12" s="50"/>
      <c r="CAP12" s="50"/>
      <c r="CAQ12" s="50"/>
      <c r="CAR12" s="50"/>
      <c r="CAS12" s="50"/>
      <c r="CAT12" s="50"/>
      <c r="CAU12" s="50">
        <v>0</v>
      </c>
      <c r="CAV12" s="78">
        <f t="shared" si="461"/>
        <v>0</v>
      </c>
      <c r="CAW12" s="50"/>
      <c r="CAX12" s="50"/>
      <c r="CAY12" s="50"/>
      <c r="CAZ12" s="50"/>
      <c r="CBA12" s="50"/>
      <c r="CBB12" s="50"/>
      <c r="CBC12" s="50">
        <v>0</v>
      </c>
      <c r="CBD12" s="78">
        <f t="shared" si="462"/>
        <v>0</v>
      </c>
      <c r="CBE12" s="50"/>
      <c r="CBF12" s="50"/>
      <c r="CBG12" s="50"/>
      <c r="CBH12" s="50"/>
      <c r="CBI12" s="50"/>
      <c r="CBJ12" s="50"/>
      <c r="CBK12" s="50">
        <v>0</v>
      </c>
      <c r="CBL12" s="78">
        <f t="shared" si="463"/>
        <v>0</v>
      </c>
      <c r="CBM12" s="50"/>
      <c r="CBN12" s="50"/>
      <c r="CBO12" s="50"/>
      <c r="CBP12" s="50"/>
      <c r="CBQ12" s="50"/>
      <c r="CBR12" s="50"/>
      <c r="CBS12" s="50">
        <v>0</v>
      </c>
      <c r="CBT12" s="78">
        <f t="shared" si="464"/>
        <v>0</v>
      </c>
      <c r="CBU12" s="50"/>
      <c r="CBV12" s="50"/>
      <c r="CBW12" s="50"/>
      <c r="CBX12" s="50"/>
      <c r="CBY12" s="50"/>
      <c r="CBZ12" s="50"/>
      <c r="CCA12" s="50">
        <v>0</v>
      </c>
      <c r="CCB12" s="78">
        <f t="shared" si="465"/>
        <v>0</v>
      </c>
      <c r="CCC12" s="50"/>
      <c r="CCD12" s="50"/>
      <c r="CCE12" s="50"/>
      <c r="CCF12" s="50"/>
      <c r="CCG12" s="50"/>
      <c r="CCH12" s="50"/>
      <c r="CCI12" s="50">
        <f t="shared" si="466"/>
        <v>0</v>
      </c>
      <c r="CCJ12" s="78">
        <f t="shared" si="467"/>
        <v>0</v>
      </c>
      <c r="CCK12" s="50"/>
      <c r="CCL12" s="50"/>
      <c r="CCM12" s="50"/>
      <c r="CCN12" s="50"/>
      <c r="CCO12" s="50"/>
      <c r="CCP12" s="50"/>
      <c r="CCQ12" s="50">
        <f t="shared" si="468"/>
        <v>0</v>
      </c>
      <c r="CCR12" s="78">
        <f t="shared" si="469"/>
        <v>0</v>
      </c>
      <c r="CCS12" s="50"/>
      <c r="CCT12" s="50"/>
      <c r="CCU12" s="50"/>
      <c r="CCV12" s="50"/>
      <c r="CCW12" s="50"/>
      <c r="CCX12" s="50"/>
      <c r="CCY12" s="50">
        <f t="shared" si="470"/>
        <v>0</v>
      </c>
      <c r="CCZ12" s="78">
        <f t="shared" si="471"/>
        <v>0</v>
      </c>
      <c r="CDA12" s="50"/>
      <c r="CDB12" s="50"/>
      <c r="CDC12" s="50"/>
      <c r="CDD12" s="50"/>
      <c r="CDE12" s="50"/>
      <c r="CDF12" s="50"/>
      <c r="CDG12" s="50">
        <f t="shared" si="472"/>
        <v>0</v>
      </c>
      <c r="CDH12" s="78">
        <f t="shared" si="473"/>
        <v>0</v>
      </c>
      <c r="CDI12" s="50"/>
      <c r="CDJ12" s="50"/>
      <c r="CDK12" s="50"/>
      <c r="CDL12" s="50"/>
      <c r="CDM12" s="50"/>
      <c r="CDN12" s="50"/>
      <c r="CDO12" s="50">
        <f t="shared" si="474"/>
        <v>0</v>
      </c>
      <c r="CDP12" s="78">
        <f t="shared" si="475"/>
        <v>0</v>
      </c>
      <c r="CDQ12" s="50"/>
      <c r="CDR12" s="50"/>
      <c r="CDS12" s="50"/>
      <c r="CDT12" s="50"/>
      <c r="CDU12" s="50"/>
      <c r="CDV12" s="50"/>
      <c r="CDW12" s="50">
        <f t="shared" si="476"/>
        <v>0</v>
      </c>
      <c r="CDX12" s="78">
        <f t="shared" si="477"/>
        <v>0</v>
      </c>
      <c r="CDY12" s="50"/>
      <c r="CDZ12" s="50"/>
      <c r="CEA12" s="50"/>
      <c r="CEB12" s="50"/>
      <c r="CEC12" s="50"/>
      <c r="CED12" s="50"/>
      <c r="CEE12" s="50">
        <v>0</v>
      </c>
      <c r="CEF12" s="78">
        <f t="shared" si="478"/>
        <v>0</v>
      </c>
      <c r="CEG12" s="50"/>
      <c r="CEH12" s="50"/>
      <c r="CEI12" s="50"/>
      <c r="CEJ12" s="50"/>
      <c r="CEK12" s="50"/>
      <c r="CEL12" s="50"/>
      <c r="CEM12" s="50">
        <v>0</v>
      </c>
      <c r="CEN12" s="78">
        <f t="shared" si="479"/>
        <v>0</v>
      </c>
      <c r="CEO12" s="50"/>
      <c r="CEP12" s="50"/>
      <c r="CEQ12" s="50"/>
      <c r="CER12" s="50"/>
      <c r="CES12" s="50"/>
      <c r="CET12" s="50"/>
      <c r="CEU12" s="50">
        <v>0</v>
      </c>
      <c r="CEV12" s="78">
        <f t="shared" si="480"/>
        <v>0</v>
      </c>
      <c r="CEW12" s="50"/>
      <c r="CEX12" s="50"/>
      <c r="CEY12" s="50"/>
      <c r="CEZ12" s="50"/>
      <c r="CFA12" s="50"/>
      <c r="CFB12" s="50"/>
      <c r="CFC12" s="50">
        <v>0</v>
      </c>
      <c r="CFD12" s="78">
        <f t="shared" si="481"/>
        <v>0</v>
      </c>
      <c r="CFE12" s="50"/>
      <c r="CFF12" s="50"/>
      <c r="CFG12" s="50"/>
      <c r="CFH12" s="50"/>
      <c r="CFI12" s="50"/>
      <c r="CFJ12" s="50"/>
      <c r="CFK12" s="50">
        <v>0</v>
      </c>
      <c r="CFL12" s="78">
        <f t="shared" si="482"/>
        <v>0</v>
      </c>
      <c r="CFM12" s="50"/>
      <c r="CFN12" s="50"/>
      <c r="CFO12" s="50"/>
      <c r="CFP12" s="50"/>
      <c r="CFQ12" s="50"/>
      <c r="CFR12" s="50"/>
      <c r="CFS12" s="50">
        <v>0</v>
      </c>
      <c r="CFT12" s="78">
        <f t="shared" si="483"/>
        <v>0</v>
      </c>
      <c r="CFU12" s="50"/>
      <c r="CFV12" s="50"/>
      <c r="CFW12" s="50"/>
      <c r="CFX12" s="50"/>
      <c r="CFY12" s="50"/>
      <c r="CFZ12" s="50"/>
      <c r="CGA12" s="50">
        <v>0</v>
      </c>
      <c r="CGB12" s="78">
        <f t="shared" si="484"/>
        <v>0</v>
      </c>
      <c r="CGC12" s="50"/>
      <c r="CGD12" s="50"/>
      <c r="CGE12" s="50"/>
      <c r="CGF12" s="50"/>
      <c r="CGG12" s="50"/>
      <c r="CGH12" s="50"/>
      <c r="CGI12" s="50">
        <v>0</v>
      </c>
      <c r="CGJ12" s="78">
        <f t="shared" si="485"/>
        <v>0</v>
      </c>
      <c r="CGK12" s="50"/>
      <c r="CGL12" s="50"/>
      <c r="CGM12" s="50"/>
      <c r="CGN12" s="50"/>
      <c r="CGO12" s="50"/>
      <c r="CGP12" s="50"/>
      <c r="CGQ12" s="50">
        <v>0</v>
      </c>
      <c r="CGR12" s="78">
        <f t="shared" si="486"/>
        <v>0</v>
      </c>
      <c r="CGS12" s="50"/>
      <c r="CGT12" s="50"/>
      <c r="CGU12" s="50"/>
      <c r="CGV12" s="50"/>
      <c r="CGW12" s="50"/>
      <c r="CGX12" s="50"/>
      <c r="CGY12" s="50">
        <v>0</v>
      </c>
      <c r="CGZ12" s="78">
        <f t="shared" si="487"/>
        <v>0</v>
      </c>
      <c r="CHA12" s="50"/>
      <c r="CHB12" s="50"/>
      <c r="CHC12" s="50"/>
      <c r="CHD12" s="50"/>
      <c r="CHE12" s="50"/>
      <c r="CHF12" s="50"/>
      <c r="CHG12" s="50">
        <v>0</v>
      </c>
      <c r="CHH12" s="78">
        <f t="shared" si="488"/>
        <v>0</v>
      </c>
      <c r="CHI12" s="50"/>
      <c r="CHJ12" s="50"/>
      <c r="CHK12" s="50"/>
      <c r="CHL12" s="50"/>
      <c r="CHM12" s="50"/>
      <c r="CHN12" s="50"/>
      <c r="CHO12" s="50">
        <v>0</v>
      </c>
      <c r="CHP12" s="78">
        <f t="shared" si="489"/>
        <v>0</v>
      </c>
      <c r="CHQ12" s="50"/>
      <c r="CHR12" s="50"/>
      <c r="CHS12" s="50"/>
      <c r="CHT12" s="50"/>
      <c r="CHU12" s="50"/>
      <c r="CHV12" s="50"/>
      <c r="CHW12" s="50">
        <v>0</v>
      </c>
      <c r="CHX12" s="78">
        <f t="shared" si="490"/>
        <v>0</v>
      </c>
      <c r="CHY12" s="50"/>
      <c r="CHZ12" s="50"/>
      <c r="CIA12" s="50"/>
      <c r="CIB12" s="50"/>
      <c r="CIC12" s="50"/>
      <c r="CID12" s="50"/>
      <c r="CIE12" s="50">
        <v>0</v>
      </c>
      <c r="CIF12" s="78">
        <f t="shared" si="491"/>
        <v>0</v>
      </c>
      <c r="CIG12" s="50"/>
      <c r="CIH12" s="50"/>
      <c r="CII12" s="50"/>
      <c r="CIJ12" s="50"/>
      <c r="CIK12" s="50"/>
      <c r="CIL12" s="50"/>
      <c r="CIM12" s="50">
        <v>0</v>
      </c>
      <c r="CIN12" s="78">
        <f t="shared" si="492"/>
        <v>0</v>
      </c>
      <c r="CIO12" s="50"/>
      <c r="CIP12" s="50"/>
      <c r="CIQ12" s="50"/>
      <c r="CIR12" s="50"/>
      <c r="CIS12" s="50"/>
      <c r="CIT12" s="50"/>
      <c r="CIU12" s="50">
        <f t="shared" si="493"/>
        <v>0</v>
      </c>
      <c r="CIV12" s="78">
        <f t="shared" si="494"/>
        <v>0</v>
      </c>
      <c r="CIW12" s="50"/>
      <c r="CIX12" s="50"/>
      <c r="CIY12" s="50"/>
      <c r="CIZ12" s="50"/>
      <c r="CJA12" s="50"/>
      <c r="CJB12" s="50"/>
      <c r="CJC12" s="50">
        <f t="shared" si="495"/>
        <v>0</v>
      </c>
      <c r="CJD12" s="78">
        <f t="shared" si="496"/>
        <v>0</v>
      </c>
      <c r="CJE12" s="50"/>
      <c r="CJF12" s="50"/>
      <c r="CJG12" s="50"/>
      <c r="CJH12" s="50"/>
      <c r="CJI12" s="50"/>
      <c r="CJJ12" s="50"/>
      <c r="CJK12" s="50">
        <f t="shared" si="497"/>
        <v>0</v>
      </c>
      <c r="CJL12" s="78">
        <f t="shared" si="498"/>
        <v>0</v>
      </c>
      <c r="CJM12" s="50"/>
      <c r="CJN12" s="50"/>
      <c r="CJO12" s="50"/>
      <c r="CJP12" s="50"/>
      <c r="CJQ12" s="50"/>
      <c r="CJR12" s="50"/>
      <c r="CJS12" s="50">
        <f t="shared" si="499"/>
        <v>0</v>
      </c>
      <c r="CJT12" s="78">
        <f t="shared" si="500"/>
        <v>0</v>
      </c>
      <c r="CJU12" s="50"/>
      <c r="CJV12" s="50"/>
      <c r="CJW12" s="50"/>
      <c r="CJX12" s="50"/>
      <c r="CJY12" s="50"/>
      <c r="CJZ12" s="50"/>
      <c r="CKA12" s="50">
        <f t="shared" si="501"/>
        <v>0</v>
      </c>
      <c r="CKB12" s="78">
        <f t="shared" si="502"/>
        <v>0</v>
      </c>
      <c r="CKC12" s="50"/>
      <c r="CKD12" s="50"/>
      <c r="CKE12" s="50"/>
      <c r="CKF12" s="50"/>
      <c r="CKG12" s="50"/>
      <c r="CKH12" s="50"/>
      <c r="CKI12" s="50">
        <v>0</v>
      </c>
      <c r="CKJ12" s="78">
        <f t="shared" si="503"/>
        <v>0</v>
      </c>
      <c r="CKK12" s="50"/>
      <c r="CKL12" s="50"/>
      <c r="CKM12" s="50"/>
      <c r="CKN12" s="50"/>
      <c r="CKO12" s="50"/>
      <c r="CKP12" s="50"/>
      <c r="CKQ12" s="50">
        <v>0</v>
      </c>
      <c r="CKR12" s="78">
        <f t="shared" si="504"/>
        <v>0</v>
      </c>
      <c r="CKS12" s="50"/>
      <c r="CKT12" s="50"/>
      <c r="CKU12" s="50"/>
      <c r="CKV12" s="50"/>
      <c r="CKW12" s="50"/>
      <c r="CKX12" s="50"/>
      <c r="CKY12" s="50">
        <v>0</v>
      </c>
      <c r="CKZ12" s="78">
        <f t="shared" si="505"/>
        <v>0</v>
      </c>
      <c r="CLA12" s="50"/>
      <c r="CLB12" s="50"/>
      <c r="CLC12" s="50"/>
      <c r="CLD12" s="50"/>
      <c r="CLE12" s="50"/>
      <c r="CLF12" s="50"/>
      <c r="CLG12" s="50">
        <v>0</v>
      </c>
      <c r="CLH12" s="78">
        <f t="shared" si="506"/>
        <v>0</v>
      </c>
      <c r="CLI12" s="50"/>
      <c r="CLJ12" s="50"/>
      <c r="CLK12" s="50"/>
      <c r="CLL12" s="50"/>
      <c r="CLM12" s="50"/>
      <c r="CLN12" s="50"/>
      <c r="CLO12" s="50">
        <v>0</v>
      </c>
      <c r="CLP12" s="78">
        <f t="shared" si="507"/>
        <v>0</v>
      </c>
    </row>
    <row r="13" spans="1:2356" ht="13.5" customHeight="1" x14ac:dyDescent="0.2">
      <c r="A13" s="52"/>
      <c r="B13" s="47" t="s">
        <v>65</v>
      </c>
      <c r="C13" s="48"/>
      <c r="D13" s="48"/>
      <c r="E13" s="48"/>
      <c r="F13" s="48">
        <f>517183.05+405108.61</f>
        <v>922291.65999999992</v>
      </c>
      <c r="G13" s="48"/>
      <c r="H13" s="48">
        <v>2396.3000000000002</v>
      </c>
      <c r="I13" s="75">
        <f t="shared" si="108"/>
        <v>924687.96</v>
      </c>
      <c r="J13" s="48"/>
      <c r="K13" s="49"/>
      <c r="L13" s="49">
        <v>6805.05</v>
      </c>
      <c r="M13" s="49"/>
      <c r="N13" s="48"/>
      <c r="O13" s="50">
        <f t="shared" si="508"/>
        <v>931493.01</v>
      </c>
      <c r="P13" s="50"/>
      <c r="Q13" s="49">
        <v>67</v>
      </c>
      <c r="R13" s="49"/>
      <c r="S13" s="48"/>
      <c r="T13" s="50">
        <f t="shared" si="109"/>
        <v>67</v>
      </c>
      <c r="U13" s="78">
        <f t="shared" si="110"/>
        <v>931560.01</v>
      </c>
      <c r="V13" s="50"/>
      <c r="W13" s="50"/>
      <c r="X13" s="49">
        <v>2726</v>
      </c>
      <c r="Y13" s="49"/>
      <c r="Z13" s="48"/>
      <c r="AA13" s="50">
        <f t="shared" si="111"/>
        <v>2726</v>
      </c>
      <c r="AB13" s="78">
        <f t="shared" si="0"/>
        <v>934286.01</v>
      </c>
      <c r="AC13" s="50"/>
      <c r="AD13" s="50"/>
      <c r="AE13" s="49">
        <v>6027.99</v>
      </c>
      <c r="AF13" s="49"/>
      <c r="AG13" s="48"/>
      <c r="AH13" s="50">
        <f t="shared" si="112"/>
        <v>6027.99</v>
      </c>
      <c r="AI13" s="78">
        <f t="shared" si="113"/>
        <v>6027.99</v>
      </c>
      <c r="AJ13" s="50"/>
      <c r="AK13" s="50"/>
      <c r="AL13" s="49">
        <v>84.5</v>
      </c>
      <c r="AM13" s="49"/>
      <c r="AN13" s="48"/>
      <c r="AO13" s="50">
        <f t="shared" si="114"/>
        <v>84.5</v>
      </c>
      <c r="AP13" s="78">
        <f t="shared" si="115"/>
        <v>6112.49</v>
      </c>
      <c r="AQ13" s="50"/>
      <c r="AR13" s="50"/>
      <c r="AS13" s="49">
        <v>37884.35</v>
      </c>
      <c r="AT13" s="49"/>
      <c r="AU13" s="48"/>
      <c r="AV13" s="50">
        <f t="shared" si="116"/>
        <v>37884.35</v>
      </c>
      <c r="AW13" s="78">
        <f t="shared" si="117"/>
        <v>43996.84</v>
      </c>
      <c r="AX13" s="50"/>
      <c r="AY13" s="50"/>
      <c r="AZ13" s="49">
        <v>2400.6999999999998</v>
      </c>
      <c r="BA13" s="49"/>
      <c r="BB13" s="48"/>
      <c r="BC13" s="50">
        <f t="shared" si="118"/>
        <v>2400.6999999999998</v>
      </c>
      <c r="BD13" s="78">
        <f t="shared" si="119"/>
        <v>46397.539999999994</v>
      </c>
      <c r="BE13" s="50"/>
      <c r="BF13" s="50"/>
      <c r="BG13" s="49">
        <v>4223.26</v>
      </c>
      <c r="BH13" s="49"/>
      <c r="BI13" s="48"/>
      <c r="BJ13" s="50">
        <f t="shared" si="120"/>
        <v>4223.26</v>
      </c>
      <c r="BK13" s="78">
        <f t="shared" si="121"/>
        <v>50620.799999999996</v>
      </c>
      <c r="BL13" s="50"/>
      <c r="BM13" s="50"/>
      <c r="BN13" s="49">
        <v>15686.06</v>
      </c>
      <c r="BO13" s="49"/>
      <c r="BP13" s="48"/>
      <c r="BQ13" s="50">
        <f t="shared" si="122"/>
        <v>15686.06</v>
      </c>
      <c r="BR13" s="78">
        <f t="shared" si="123"/>
        <v>66306.86</v>
      </c>
      <c r="BS13" s="50"/>
      <c r="BT13" s="50"/>
      <c r="BU13" s="49">
        <v>7972.32</v>
      </c>
      <c r="BV13" s="49"/>
      <c r="BW13" s="48"/>
      <c r="BX13" s="50">
        <f t="shared" si="124"/>
        <v>7972.32</v>
      </c>
      <c r="BY13" s="78">
        <f t="shared" si="125"/>
        <v>74279.179999999993</v>
      </c>
      <c r="BZ13" s="50"/>
      <c r="CA13" s="50"/>
      <c r="CB13" s="49">
        <v>7208.17</v>
      </c>
      <c r="CC13" s="49"/>
      <c r="CD13" s="48"/>
      <c r="CE13" s="50">
        <f t="shared" si="126"/>
        <v>7208.17</v>
      </c>
      <c r="CF13" s="78">
        <f t="shared" si="127"/>
        <v>81487.349999999991</v>
      </c>
      <c r="CG13" s="50"/>
      <c r="CH13" s="50"/>
      <c r="CI13" s="49">
        <v>687455.61</v>
      </c>
      <c r="CJ13" s="49"/>
      <c r="CK13" s="48"/>
      <c r="CL13" s="50">
        <f t="shared" si="128"/>
        <v>687455.61</v>
      </c>
      <c r="CM13" s="78">
        <f t="shared" si="129"/>
        <v>768942.96</v>
      </c>
      <c r="CN13" s="50"/>
      <c r="CO13" s="50"/>
      <c r="CP13" s="49">
        <v>1633.47</v>
      </c>
      <c r="CQ13" s="49"/>
      <c r="CR13" s="48"/>
      <c r="CS13" s="50">
        <f t="shared" si="130"/>
        <v>1633.47</v>
      </c>
      <c r="CT13" s="78">
        <f t="shared" si="131"/>
        <v>770576.42999999993</v>
      </c>
      <c r="CU13" s="50"/>
      <c r="CV13" s="50"/>
      <c r="CW13" s="49"/>
      <c r="CX13" s="49"/>
      <c r="CY13" s="48"/>
      <c r="CZ13" s="50">
        <f t="shared" si="132"/>
        <v>0</v>
      </c>
      <c r="DA13" s="78">
        <f t="shared" si="133"/>
        <v>770576.42999999993</v>
      </c>
      <c r="DB13" s="50"/>
      <c r="DC13" s="50"/>
      <c r="DD13" s="49">
        <v>4036.24</v>
      </c>
      <c r="DE13" s="49"/>
      <c r="DF13" s="48"/>
      <c r="DG13" s="50">
        <f t="shared" si="134"/>
        <v>4036.24</v>
      </c>
      <c r="DH13" s="78">
        <f t="shared" si="135"/>
        <v>774612.66999999993</v>
      </c>
      <c r="DI13" s="50"/>
      <c r="DJ13" s="50"/>
      <c r="DK13" s="50">
        <v>6255.17</v>
      </c>
      <c r="DL13" s="49"/>
      <c r="DM13" s="48"/>
      <c r="DN13" s="50">
        <f t="shared" si="136"/>
        <v>6255.17</v>
      </c>
      <c r="DO13" s="78">
        <f t="shared" si="137"/>
        <v>780867.84</v>
      </c>
      <c r="DP13" s="50"/>
      <c r="DQ13" s="50"/>
      <c r="DR13" s="50">
        <v>3985.71</v>
      </c>
      <c r="DS13" s="49"/>
      <c r="DT13" s="48"/>
      <c r="DU13" s="50">
        <f t="shared" si="138"/>
        <v>3985.71</v>
      </c>
      <c r="DV13" s="78">
        <f t="shared" si="139"/>
        <v>784853.54999999993</v>
      </c>
      <c r="DW13" s="50"/>
      <c r="DX13" s="50"/>
      <c r="DY13" s="50">
        <v>256643.99</v>
      </c>
      <c r="DZ13" s="49"/>
      <c r="EA13" s="48"/>
      <c r="EB13" s="50">
        <f t="shared" si="140"/>
        <v>256643.99</v>
      </c>
      <c r="EC13" s="78">
        <f t="shared" si="141"/>
        <v>1041497.5399999999</v>
      </c>
      <c r="ED13" s="50"/>
      <c r="EE13" s="50"/>
      <c r="EF13" s="26">
        <v>405865.3</v>
      </c>
      <c r="EG13" s="49"/>
      <c r="EH13" s="48"/>
      <c r="EI13" s="50">
        <f t="shared" si="142"/>
        <v>405865.3</v>
      </c>
      <c r="EJ13" s="78">
        <f t="shared" si="143"/>
        <v>1447362.8399999999</v>
      </c>
      <c r="EK13" s="50"/>
      <c r="EL13" s="50"/>
      <c r="EM13" s="50">
        <v>8421.35</v>
      </c>
      <c r="EN13" s="49"/>
      <c r="EO13" s="48"/>
      <c r="EP13" s="50">
        <f t="shared" si="144"/>
        <v>8421.35</v>
      </c>
      <c r="EQ13" s="78">
        <f t="shared" si="145"/>
        <v>1455784.19</v>
      </c>
      <c r="ER13" s="50"/>
      <c r="ES13" s="50"/>
      <c r="ET13" s="50">
        <v>40056.99</v>
      </c>
      <c r="EU13" s="50"/>
      <c r="EV13" s="50"/>
      <c r="EW13" s="50">
        <f t="shared" si="146"/>
        <v>40056.99</v>
      </c>
      <c r="EX13" s="78">
        <f t="shared" si="147"/>
        <v>1495841.18</v>
      </c>
      <c r="EY13" s="50"/>
      <c r="EZ13" s="50"/>
      <c r="FA13" s="50"/>
      <c r="FB13" s="50"/>
      <c r="FC13" s="50"/>
      <c r="FD13" s="50">
        <f t="shared" si="530"/>
        <v>0</v>
      </c>
      <c r="FE13" s="78">
        <f t="shared" si="149"/>
        <v>1495841.18</v>
      </c>
      <c r="FF13" s="50"/>
      <c r="FG13" s="50"/>
      <c r="FH13" s="50">
        <v>3372.3</v>
      </c>
      <c r="FI13" s="50"/>
      <c r="FJ13" s="50"/>
      <c r="FK13" s="50">
        <f t="shared" si="531"/>
        <v>3372.3</v>
      </c>
      <c r="FL13" s="78">
        <f t="shared" si="151"/>
        <v>1499213.48</v>
      </c>
      <c r="FM13" s="50">
        <v>27606.57</v>
      </c>
      <c r="FN13" s="50"/>
      <c r="FO13" s="50"/>
      <c r="FP13" s="50"/>
      <c r="FQ13" s="50">
        <v>2361.1</v>
      </c>
      <c r="FR13" s="50"/>
      <c r="FS13" s="50"/>
      <c r="FT13" s="50">
        <f t="shared" si="532"/>
        <v>2361.1</v>
      </c>
      <c r="FU13" s="78">
        <f t="shared" si="153"/>
        <v>2361.1</v>
      </c>
      <c r="FV13" s="50"/>
      <c r="FW13" s="50"/>
      <c r="FX13" s="50"/>
      <c r="FY13" s="26">
        <v>26.7</v>
      </c>
      <c r="FZ13" s="50"/>
      <c r="GA13" s="50"/>
      <c r="GB13" s="50">
        <f t="shared" si="533"/>
        <v>26.7</v>
      </c>
      <c r="GC13" s="78">
        <f t="shared" si="155"/>
        <v>2387.7999999999997</v>
      </c>
      <c r="GD13" s="50"/>
      <c r="GE13" s="50"/>
      <c r="GF13" s="50"/>
      <c r="GG13" s="26">
        <v>1059.45</v>
      </c>
      <c r="GH13" s="50"/>
      <c r="GI13" s="50"/>
      <c r="GJ13" s="50">
        <f t="shared" si="534"/>
        <v>1059.45</v>
      </c>
      <c r="GK13" s="78">
        <f t="shared" si="157"/>
        <v>3447.25</v>
      </c>
      <c r="GL13" s="50"/>
      <c r="GM13" s="50"/>
      <c r="GN13" s="50"/>
      <c r="GO13" s="50">
        <v>0</v>
      </c>
      <c r="GP13" s="50"/>
      <c r="GQ13" s="50"/>
      <c r="GR13" s="50">
        <f t="shared" si="535"/>
        <v>0</v>
      </c>
      <c r="GS13" s="78">
        <f t="shared" si="159"/>
        <v>3447.25</v>
      </c>
      <c r="GT13" s="50"/>
      <c r="GU13" s="50"/>
      <c r="GV13" s="50"/>
      <c r="GW13" s="50">
        <v>5614.82</v>
      </c>
      <c r="GX13" s="50"/>
      <c r="GY13" s="50"/>
      <c r="GZ13" s="50">
        <f t="shared" si="536"/>
        <v>5614.82</v>
      </c>
      <c r="HA13" s="78">
        <f t="shared" si="161"/>
        <v>9062.07</v>
      </c>
      <c r="HB13" s="50"/>
      <c r="HC13" s="50"/>
      <c r="HD13" s="50"/>
      <c r="HE13" s="50">
        <v>120000</v>
      </c>
      <c r="HF13" s="50"/>
      <c r="HG13" s="50"/>
      <c r="HH13" s="50">
        <f t="shared" si="537"/>
        <v>120000</v>
      </c>
      <c r="HI13" s="78">
        <f t="shared" si="163"/>
        <v>129062.07</v>
      </c>
      <c r="HJ13" s="50"/>
      <c r="HK13" s="50"/>
      <c r="HL13" s="50"/>
      <c r="HM13" s="50"/>
      <c r="HN13" s="50"/>
      <c r="HO13" s="50"/>
      <c r="HP13" s="50">
        <f t="shared" si="538"/>
        <v>0</v>
      </c>
      <c r="HQ13" s="78">
        <f t="shared" si="165"/>
        <v>129062.07</v>
      </c>
      <c r="HR13" s="50"/>
      <c r="HS13" s="50"/>
      <c r="HT13" s="50"/>
      <c r="HU13" s="50">
        <v>256663.9</v>
      </c>
      <c r="HV13" s="50"/>
      <c r="HW13" s="50"/>
      <c r="HX13" s="50">
        <f t="shared" si="539"/>
        <v>256663.9</v>
      </c>
      <c r="HY13" s="78">
        <f t="shared" si="167"/>
        <v>385725.97</v>
      </c>
      <c r="HZ13" s="50"/>
      <c r="IA13" s="50"/>
      <c r="IB13" s="50"/>
      <c r="IC13" s="50"/>
      <c r="ID13" s="50"/>
      <c r="IE13" s="50"/>
      <c r="IF13" s="50">
        <f t="shared" si="540"/>
        <v>0</v>
      </c>
      <c r="IG13" s="78">
        <f t="shared" si="169"/>
        <v>385725.97</v>
      </c>
      <c r="IH13" s="50"/>
      <c r="II13" s="50"/>
      <c r="IJ13" s="50"/>
      <c r="IK13" s="50">
        <v>5940.98</v>
      </c>
      <c r="IL13" s="50"/>
      <c r="IM13" s="50"/>
      <c r="IN13" s="50">
        <f t="shared" si="541"/>
        <v>5940.98</v>
      </c>
      <c r="IO13" s="78">
        <f t="shared" si="171"/>
        <v>391666.94999999995</v>
      </c>
      <c r="IP13" s="50"/>
      <c r="IQ13" s="50"/>
      <c r="IR13" s="50"/>
      <c r="IS13" s="50">
        <v>12680.62</v>
      </c>
      <c r="IT13" s="50"/>
      <c r="IU13" s="50"/>
      <c r="IV13" s="50">
        <f t="shared" si="542"/>
        <v>12680.62</v>
      </c>
      <c r="IW13" s="78">
        <f t="shared" si="173"/>
        <v>404347.56999999995</v>
      </c>
      <c r="IX13" s="50"/>
      <c r="IY13" s="50"/>
      <c r="IZ13" s="50"/>
      <c r="JA13" s="50">
        <v>981593.88</v>
      </c>
      <c r="JB13" s="50"/>
      <c r="JC13" s="50"/>
      <c r="JD13" s="50">
        <f t="shared" si="543"/>
        <v>981593.88</v>
      </c>
      <c r="JE13" s="78">
        <f t="shared" si="175"/>
        <v>1385941.45</v>
      </c>
      <c r="JF13" s="50"/>
      <c r="JG13" s="50"/>
      <c r="JH13" s="50"/>
      <c r="JI13" s="50">
        <v>44683.34</v>
      </c>
      <c r="JJ13" s="50"/>
      <c r="JK13" s="50"/>
      <c r="JL13" s="50">
        <f t="shared" si="544"/>
        <v>44683.34</v>
      </c>
      <c r="JM13" s="78">
        <f t="shared" si="177"/>
        <v>1430624.79</v>
      </c>
      <c r="JN13" s="50"/>
      <c r="JO13" s="50"/>
      <c r="JP13" s="50"/>
      <c r="JQ13" s="50">
        <v>302071.09999999998</v>
      </c>
      <c r="JR13" s="50"/>
      <c r="JS13" s="50"/>
      <c r="JT13" s="50">
        <f t="shared" si="545"/>
        <v>302071.09999999998</v>
      </c>
      <c r="JU13" s="78">
        <f t="shared" si="179"/>
        <v>1732695.8900000001</v>
      </c>
      <c r="JV13" s="50"/>
      <c r="JW13" s="50"/>
      <c r="JX13" s="50"/>
      <c r="JY13" s="50">
        <v>262000</v>
      </c>
      <c r="JZ13" s="50"/>
      <c r="KA13" s="50"/>
      <c r="KB13" s="50">
        <f t="shared" si="546"/>
        <v>262000</v>
      </c>
      <c r="KC13" s="78">
        <f t="shared" si="181"/>
        <v>1994695.8900000001</v>
      </c>
      <c r="KD13" s="50"/>
      <c r="KE13" s="50"/>
      <c r="KF13" s="50"/>
      <c r="KG13" s="50">
        <v>170064</v>
      </c>
      <c r="KH13" s="50"/>
      <c r="KI13" s="50"/>
      <c r="KJ13" s="50">
        <f t="shared" si="547"/>
        <v>170064</v>
      </c>
      <c r="KK13" s="78">
        <f t="shared" si="183"/>
        <v>2164759.89</v>
      </c>
      <c r="KL13" s="50"/>
      <c r="KM13" s="50"/>
      <c r="KN13" s="50"/>
      <c r="KO13" s="50">
        <v>15051.12</v>
      </c>
      <c r="KP13" s="50"/>
      <c r="KQ13" s="50"/>
      <c r="KR13" s="50">
        <f t="shared" si="548"/>
        <v>15051.12</v>
      </c>
      <c r="KS13" s="78">
        <f t="shared" si="185"/>
        <v>2179811.0100000002</v>
      </c>
      <c r="KT13" s="50"/>
      <c r="KU13" s="50"/>
      <c r="KV13" s="50"/>
      <c r="KW13" s="50">
        <v>699537.46</v>
      </c>
      <c r="KX13" s="50"/>
      <c r="KY13" s="50"/>
      <c r="KZ13" s="50">
        <f t="shared" si="549"/>
        <v>699537.46</v>
      </c>
      <c r="LA13" s="78">
        <f t="shared" si="187"/>
        <v>2879348.47</v>
      </c>
      <c r="LB13" s="50"/>
      <c r="LC13" s="50"/>
      <c r="LD13" s="50"/>
      <c r="LE13" s="26">
        <v>2199145.83</v>
      </c>
      <c r="LF13" s="50"/>
      <c r="LG13" s="50"/>
      <c r="LH13" s="50">
        <f t="shared" si="550"/>
        <v>2199145.83</v>
      </c>
      <c r="LI13" s="78">
        <f t="shared" si="189"/>
        <v>5078494.3000000007</v>
      </c>
      <c r="LJ13" s="50"/>
      <c r="LK13" s="50"/>
      <c r="LL13" s="50"/>
      <c r="LM13" s="26">
        <v>37306.589999999997</v>
      </c>
      <c r="LN13" s="50"/>
      <c r="LO13" s="50"/>
      <c r="LP13" s="50">
        <f t="shared" si="551"/>
        <v>37306.589999999997</v>
      </c>
      <c r="LQ13" s="78">
        <f t="shared" si="191"/>
        <v>37306.589999999997</v>
      </c>
      <c r="LR13" s="50"/>
      <c r="LS13" s="50"/>
      <c r="LT13" s="50"/>
      <c r="LU13" s="26">
        <v>5298.04</v>
      </c>
      <c r="LV13" s="50"/>
      <c r="LW13" s="50"/>
      <c r="LX13" s="50">
        <f t="shared" si="552"/>
        <v>5298.04</v>
      </c>
      <c r="LY13" s="78">
        <f t="shared" si="193"/>
        <v>42604.63</v>
      </c>
      <c r="LZ13" s="50"/>
      <c r="MA13" s="50"/>
      <c r="MB13" s="50"/>
      <c r="MC13" s="26">
        <v>27000</v>
      </c>
      <c r="MD13" s="50"/>
      <c r="ME13" s="50"/>
      <c r="MF13" s="50">
        <f t="shared" si="553"/>
        <v>27000</v>
      </c>
      <c r="MG13" s="78">
        <f t="shared" si="195"/>
        <v>69604.63</v>
      </c>
      <c r="MH13" s="50"/>
      <c r="MI13" s="50"/>
      <c r="MJ13" s="50"/>
      <c r="MK13" s="26">
        <v>25712</v>
      </c>
      <c r="ML13" s="50"/>
      <c r="MM13" s="50"/>
      <c r="MN13" s="50">
        <f t="shared" si="554"/>
        <v>25712</v>
      </c>
      <c r="MO13" s="78">
        <f t="shared" si="197"/>
        <v>95316.63</v>
      </c>
      <c r="MP13" s="50"/>
      <c r="MQ13" s="50"/>
      <c r="MR13" s="50"/>
      <c r="MS13" s="26">
        <v>7034.84</v>
      </c>
      <c r="MT13" s="50"/>
      <c r="MU13" s="50"/>
      <c r="MV13" s="50">
        <f t="shared" si="555"/>
        <v>7034.84</v>
      </c>
      <c r="MW13" s="78">
        <f t="shared" si="199"/>
        <v>102351.47</v>
      </c>
      <c r="MX13" s="50"/>
      <c r="MY13" s="50"/>
      <c r="MZ13" s="50"/>
      <c r="NA13" s="26"/>
      <c r="NB13" s="50"/>
      <c r="NC13" s="50"/>
      <c r="ND13" s="50">
        <f t="shared" si="556"/>
        <v>0</v>
      </c>
      <c r="NE13" s="78">
        <f t="shared" si="201"/>
        <v>102351.47</v>
      </c>
      <c r="NF13" s="50"/>
      <c r="NG13" s="50"/>
      <c r="NH13" s="50"/>
      <c r="NI13" s="26">
        <v>6840.55</v>
      </c>
      <c r="NJ13" s="50"/>
      <c r="NK13" s="50"/>
      <c r="NL13" s="50">
        <f t="shared" si="557"/>
        <v>6840.55</v>
      </c>
      <c r="NM13" s="78">
        <f t="shared" si="203"/>
        <v>109192.02</v>
      </c>
      <c r="NN13" s="50"/>
      <c r="NO13" s="50"/>
      <c r="NP13" s="50"/>
      <c r="NQ13" s="26">
        <v>2080.21</v>
      </c>
      <c r="NR13" s="50"/>
      <c r="NS13" s="50"/>
      <c r="NT13" s="50">
        <f t="shared" si="558"/>
        <v>2080.21</v>
      </c>
      <c r="NU13" s="78">
        <f t="shared" si="205"/>
        <v>111272.23000000001</v>
      </c>
      <c r="NV13" s="50"/>
      <c r="NW13" s="50"/>
      <c r="NX13" s="50"/>
      <c r="NY13" s="50">
        <v>3555.2</v>
      </c>
      <c r="NZ13" s="50"/>
      <c r="OA13" s="50"/>
      <c r="OB13" s="50">
        <f t="shared" si="559"/>
        <v>3555.2</v>
      </c>
      <c r="OC13" s="78">
        <f t="shared" si="207"/>
        <v>114827.43000000001</v>
      </c>
      <c r="OD13" s="50"/>
      <c r="OE13" s="50"/>
      <c r="OF13" s="50"/>
      <c r="OG13" s="50">
        <v>4674</v>
      </c>
      <c r="OH13" s="50"/>
      <c r="OI13" s="50"/>
      <c r="OJ13" s="50">
        <f t="shared" si="560"/>
        <v>4674</v>
      </c>
      <c r="OK13" s="78">
        <f t="shared" si="209"/>
        <v>119501.43000000001</v>
      </c>
      <c r="OL13" s="50"/>
      <c r="OM13" s="50"/>
      <c r="ON13" s="50"/>
      <c r="OO13" s="50"/>
      <c r="OP13" s="50"/>
      <c r="OQ13" s="50"/>
      <c r="OR13" s="50">
        <f t="shared" si="561"/>
        <v>0</v>
      </c>
      <c r="OS13" s="78">
        <f t="shared" si="211"/>
        <v>119501.43000000001</v>
      </c>
      <c r="OT13" s="50"/>
      <c r="OU13" s="50"/>
      <c r="OV13" s="50"/>
      <c r="OW13" s="50"/>
      <c r="OX13" s="50">
        <v>1240.25</v>
      </c>
      <c r="OY13" s="50"/>
      <c r="OZ13" s="50">
        <f t="shared" si="562"/>
        <v>1240.25</v>
      </c>
      <c r="PA13" s="78">
        <f t="shared" si="213"/>
        <v>120741.68000000001</v>
      </c>
      <c r="PB13" s="50"/>
      <c r="PC13" s="50"/>
      <c r="PD13" s="50"/>
      <c r="PE13" s="50"/>
      <c r="PF13" s="50"/>
      <c r="PG13" s="50"/>
      <c r="PH13" s="50">
        <f t="shared" si="563"/>
        <v>0</v>
      </c>
      <c r="PI13" s="78">
        <f t="shared" si="215"/>
        <v>120741.68000000001</v>
      </c>
      <c r="PJ13" s="50"/>
      <c r="PK13" s="50"/>
      <c r="PL13" s="50"/>
      <c r="PM13" s="50">
        <v>441210.35</v>
      </c>
      <c r="PN13" s="50"/>
      <c r="PO13" s="50"/>
      <c r="PP13" s="50">
        <f t="shared" si="564"/>
        <v>441210.35</v>
      </c>
      <c r="PQ13" s="78">
        <f t="shared" si="217"/>
        <v>561952.03</v>
      </c>
      <c r="PR13" s="50"/>
      <c r="PS13" s="50"/>
      <c r="PT13" s="50"/>
      <c r="PU13" s="50"/>
      <c r="PV13" s="50"/>
      <c r="PW13" s="50"/>
      <c r="PX13" s="50">
        <f t="shared" si="565"/>
        <v>0</v>
      </c>
      <c r="PY13" s="78">
        <f t="shared" si="219"/>
        <v>561952.03</v>
      </c>
      <c r="PZ13" s="50"/>
      <c r="QA13" s="50"/>
      <c r="QB13" s="50"/>
      <c r="QC13" s="50">
        <v>14373.15</v>
      </c>
      <c r="QD13" s="50"/>
      <c r="QE13" s="50"/>
      <c r="QF13" s="50">
        <f t="shared" si="566"/>
        <v>14373.15</v>
      </c>
      <c r="QG13" s="78">
        <f t="shared" si="221"/>
        <v>576325.18000000005</v>
      </c>
      <c r="QH13" s="50"/>
      <c r="QI13" s="50"/>
      <c r="QJ13" s="50"/>
      <c r="QK13" s="50">
        <v>1118.8900000000001</v>
      </c>
      <c r="QL13" s="50"/>
      <c r="QM13" s="50"/>
      <c r="QN13" s="50">
        <f t="shared" si="567"/>
        <v>1118.8900000000001</v>
      </c>
      <c r="QO13" s="78">
        <f t="shared" si="223"/>
        <v>577444.07000000007</v>
      </c>
      <c r="QP13" s="50"/>
      <c r="QQ13" s="50"/>
      <c r="QR13" s="50"/>
      <c r="QS13" s="50">
        <v>5803.7</v>
      </c>
      <c r="QT13" s="50"/>
      <c r="QU13" s="50"/>
      <c r="QV13" s="50">
        <f t="shared" si="568"/>
        <v>5803.7</v>
      </c>
      <c r="QW13" s="78">
        <f t="shared" si="225"/>
        <v>583247.77</v>
      </c>
      <c r="QX13" s="50"/>
      <c r="QY13" s="50"/>
      <c r="QZ13" s="50"/>
      <c r="RA13" s="50">
        <v>7951.1</v>
      </c>
      <c r="RB13" s="50"/>
      <c r="RC13" s="50"/>
      <c r="RD13" s="50">
        <f t="shared" si="569"/>
        <v>7951.1</v>
      </c>
      <c r="RE13" s="78">
        <f t="shared" si="227"/>
        <v>591198.87</v>
      </c>
      <c r="RF13" s="50"/>
      <c r="RG13" s="50"/>
      <c r="RH13" s="50"/>
      <c r="RI13" s="50">
        <v>689.44</v>
      </c>
      <c r="RJ13" s="50"/>
      <c r="RK13" s="50"/>
      <c r="RL13" s="50">
        <f t="shared" si="570"/>
        <v>689.44</v>
      </c>
      <c r="RM13" s="78">
        <f t="shared" si="229"/>
        <v>591888.30999999994</v>
      </c>
      <c r="RN13" s="50"/>
      <c r="RO13" s="50"/>
      <c r="RP13" s="50"/>
      <c r="RQ13" s="50">
        <v>7887.42</v>
      </c>
      <c r="RR13" s="50"/>
      <c r="RS13" s="50"/>
      <c r="RT13" s="50">
        <f t="shared" si="571"/>
        <v>7887.42</v>
      </c>
      <c r="RU13" s="78">
        <f t="shared" si="231"/>
        <v>599775.73</v>
      </c>
      <c r="RV13" s="50"/>
      <c r="RW13" s="50"/>
      <c r="RX13" s="50"/>
      <c r="RY13" s="50"/>
      <c r="RZ13" s="50"/>
      <c r="SA13" s="50"/>
      <c r="SB13" s="50">
        <f t="shared" si="572"/>
        <v>0</v>
      </c>
      <c r="SC13" s="78">
        <f t="shared" si="233"/>
        <v>599775.73</v>
      </c>
      <c r="SD13" s="50"/>
      <c r="SE13" s="50"/>
      <c r="SF13" s="50"/>
      <c r="SG13" s="50">
        <v>388000</v>
      </c>
      <c r="SH13" s="50"/>
      <c r="SI13" s="50"/>
      <c r="SJ13" s="50">
        <f t="shared" si="573"/>
        <v>388000</v>
      </c>
      <c r="SK13" s="78">
        <f t="shared" si="235"/>
        <v>388000</v>
      </c>
      <c r="SL13" s="50"/>
      <c r="SM13" s="50"/>
      <c r="SN13" s="50"/>
      <c r="SO13" s="50">
        <v>5621.06</v>
      </c>
      <c r="SP13" s="50"/>
      <c r="SQ13" s="50"/>
      <c r="SR13" s="50">
        <f t="shared" si="574"/>
        <v>5621.06</v>
      </c>
      <c r="SS13" s="78">
        <f t="shared" si="237"/>
        <v>393621.06</v>
      </c>
      <c r="ST13" s="50"/>
      <c r="SU13" s="50"/>
      <c r="SV13" s="50"/>
      <c r="SW13" s="50"/>
      <c r="SX13" s="50"/>
      <c r="SY13" s="50"/>
      <c r="SZ13" s="50">
        <f t="shared" si="575"/>
        <v>0</v>
      </c>
      <c r="TA13" s="78">
        <f t="shared" si="239"/>
        <v>393621.06</v>
      </c>
      <c r="TB13" s="50"/>
      <c r="TC13" s="50"/>
      <c r="TD13" s="50"/>
      <c r="TE13" s="50">
        <v>2985.22</v>
      </c>
      <c r="TF13" s="50"/>
      <c r="TG13" s="50"/>
      <c r="TH13" s="50">
        <f t="shared" si="576"/>
        <v>2985.22</v>
      </c>
      <c r="TI13" s="78">
        <f t="shared" si="241"/>
        <v>396606.27999999997</v>
      </c>
      <c r="TJ13" s="50"/>
      <c r="TK13" s="50"/>
      <c r="TL13" s="50"/>
      <c r="TM13" s="50"/>
      <c r="TN13" s="50"/>
      <c r="TO13" s="50"/>
      <c r="TP13" s="50">
        <f t="shared" si="577"/>
        <v>0</v>
      </c>
      <c r="TQ13" s="78">
        <f t="shared" si="243"/>
        <v>396606.27999999997</v>
      </c>
      <c r="TR13" s="50"/>
      <c r="TS13" s="50"/>
      <c r="TT13" s="50"/>
      <c r="TU13" s="50">
        <v>8303.01</v>
      </c>
      <c r="TV13" s="50"/>
      <c r="TW13" s="50"/>
      <c r="TX13" s="50">
        <f t="shared" si="578"/>
        <v>8303.01</v>
      </c>
      <c r="TY13" s="78">
        <f t="shared" si="245"/>
        <v>404909.29</v>
      </c>
      <c r="TZ13" s="50"/>
      <c r="UA13" s="50"/>
      <c r="UB13" s="50"/>
      <c r="UC13" s="50">
        <v>1208.5</v>
      </c>
      <c r="UD13" s="50"/>
      <c r="UE13" s="50"/>
      <c r="UF13" s="50">
        <f t="shared" si="579"/>
        <v>1208.5</v>
      </c>
      <c r="UG13" s="78">
        <f t="shared" si="247"/>
        <v>406117.79</v>
      </c>
      <c r="UH13" s="50"/>
      <c r="UI13" s="50"/>
      <c r="UJ13" s="50"/>
      <c r="UK13" s="50"/>
      <c r="UL13" s="50"/>
      <c r="UM13" s="50"/>
      <c r="UN13" s="50">
        <f t="shared" si="580"/>
        <v>0</v>
      </c>
      <c r="UO13" s="78">
        <f t="shared" si="249"/>
        <v>406117.79</v>
      </c>
      <c r="UP13" s="50"/>
      <c r="UQ13" s="50"/>
      <c r="UR13" s="50"/>
      <c r="US13" s="50"/>
      <c r="UT13" s="50"/>
      <c r="UU13" s="50"/>
      <c r="UV13" s="50">
        <f t="shared" si="581"/>
        <v>0</v>
      </c>
      <c r="UW13" s="78">
        <f t="shared" si="251"/>
        <v>406117.79</v>
      </c>
      <c r="UX13" s="50"/>
      <c r="UY13" s="50"/>
      <c r="UZ13" s="50"/>
      <c r="VA13" s="50">
        <v>1082.53</v>
      </c>
      <c r="VB13" s="50"/>
      <c r="VC13" s="50"/>
      <c r="VD13" s="50">
        <f t="shared" si="582"/>
        <v>1082.53</v>
      </c>
      <c r="VE13" s="78">
        <f t="shared" si="253"/>
        <v>407200.32</v>
      </c>
      <c r="VF13" s="50"/>
      <c r="VG13" s="50"/>
      <c r="VH13" s="50"/>
      <c r="VI13" s="50">
        <v>2261.48</v>
      </c>
      <c r="VJ13" s="50"/>
      <c r="VK13" s="50"/>
      <c r="VL13" s="83">
        <f t="shared" si="583"/>
        <v>2261.48</v>
      </c>
      <c r="VM13" s="78">
        <f t="shared" si="255"/>
        <v>409461.8</v>
      </c>
      <c r="VN13" s="50"/>
      <c r="VO13" s="50"/>
      <c r="VP13" s="50"/>
      <c r="VQ13" s="50">
        <v>9470.57</v>
      </c>
      <c r="VR13" s="50"/>
      <c r="VS13" s="50"/>
      <c r="VT13" s="83">
        <f t="shared" si="584"/>
        <v>9470.57</v>
      </c>
      <c r="VU13" s="78">
        <f t="shared" si="257"/>
        <v>418932.37</v>
      </c>
      <c r="VV13" s="50"/>
      <c r="VW13" s="50"/>
      <c r="VX13" s="50"/>
      <c r="VY13" s="50">
        <v>3182.61</v>
      </c>
      <c r="VZ13" s="50"/>
      <c r="WA13" s="50"/>
      <c r="WB13" s="83">
        <f t="shared" si="585"/>
        <v>3182.61</v>
      </c>
      <c r="WC13" s="78">
        <f t="shared" si="259"/>
        <v>422114.98</v>
      </c>
      <c r="WD13" s="50"/>
      <c r="WE13" s="50"/>
      <c r="WF13" s="50"/>
      <c r="WG13" s="50">
        <v>0</v>
      </c>
      <c r="WH13" s="50"/>
      <c r="WI13" s="50"/>
      <c r="WJ13" s="83">
        <f t="shared" si="586"/>
        <v>0</v>
      </c>
      <c r="WK13" s="78">
        <f t="shared" si="261"/>
        <v>422114.98</v>
      </c>
      <c r="WL13" s="50"/>
      <c r="WM13" s="50"/>
      <c r="WN13" s="50"/>
      <c r="WO13" s="50">
        <v>5369.35</v>
      </c>
      <c r="WP13" s="50"/>
      <c r="WQ13" s="50"/>
      <c r="WR13" s="83">
        <f t="shared" si="587"/>
        <v>5369.35</v>
      </c>
      <c r="WS13" s="78">
        <f t="shared" si="263"/>
        <v>427484.32999999996</v>
      </c>
      <c r="WT13" s="50"/>
      <c r="WU13" s="50"/>
      <c r="WV13" s="50"/>
      <c r="WW13" s="50">
        <v>9224.23</v>
      </c>
      <c r="WX13" s="50"/>
      <c r="WY13" s="50"/>
      <c r="WZ13" s="83">
        <f t="shared" si="588"/>
        <v>9224.23</v>
      </c>
      <c r="XA13" s="78">
        <f t="shared" si="265"/>
        <v>436708.55999999994</v>
      </c>
      <c r="XB13" s="50"/>
      <c r="XC13" s="50"/>
      <c r="XD13" s="50"/>
      <c r="XE13" s="50"/>
      <c r="XF13" s="50"/>
      <c r="XG13" s="50"/>
      <c r="XH13" s="83">
        <f t="shared" si="589"/>
        <v>0</v>
      </c>
      <c r="XI13" s="78">
        <f t="shared" si="267"/>
        <v>436708.55999999994</v>
      </c>
      <c r="XJ13" s="50"/>
      <c r="XK13" s="50"/>
      <c r="XL13" s="50"/>
      <c r="XM13" s="50"/>
      <c r="XN13" s="50"/>
      <c r="XO13" s="50"/>
      <c r="XP13" s="83">
        <f t="shared" si="590"/>
        <v>0</v>
      </c>
      <c r="XQ13" s="78">
        <f t="shared" si="269"/>
        <v>436708.55999999994</v>
      </c>
      <c r="XR13" s="50"/>
      <c r="XS13" s="50"/>
      <c r="XT13" s="50"/>
      <c r="XU13" s="50">
        <v>4049.42</v>
      </c>
      <c r="XV13" s="50"/>
      <c r="XW13" s="50"/>
      <c r="XX13" s="83">
        <f t="shared" si="591"/>
        <v>4049.42</v>
      </c>
      <c r="XY13" s="78">
        <f t="shared" si="271"/>
        <v>440757.97999999992</v>
      </c>
      <c r="XZ13" s="50"/>
      <c r="YA13" s="50"/>
      <c r="YB13" s="50"/>
      <c r="YC13" s="50"/>
      <c r="YD13" s="50"/>
      <c r="YE13" s="50"/>
      <c r="YF13" s="83">
        <f t="shared" si="592"/>
        <v>0</v>
      </c>
      <c r="YG13" s="78">
        <f t="shared" si="273"/>
        <v>440757.97999999992</v>
      </c>
      <c r="YH13" s="50"/>
      <c r="YI13" s="50"/>
      <c r="YJ13" s="50"/>
      <c r="YK13" s="50"/>
      <c r="YL13" s="50"/>
      <c r="YM13" s="50"/>
      <c r="YN13" s="83">
        <f t="shared" si="593"/>
        <v>0</v>
      </c>
      <c r="YO13" s="78">
        <f t="shared" si="275"/>
        <v>0</v>
      </c>
      <c r="YP13" s="50"/>
      <c r="YQ13" s="50"/>
      <c r="YR13" s="50"/>
      <c r="YS13" s="50">
        <v>1195.2</v>
      </c>
      <c r="YT13" s="50"/>
      <c r="YU13" s="50"/>
      <c r="YV13" s="83">
        <f t="shared" si="594"/>
        <v>1195.2</v>
      </c>
      <c r="YW13" s="78">
        <f t="shared" si="277"/>
        <v>1195.2</v>
      </c>
      <c r="YX13" s="50"/>
      <c r="YY13" s="50"/>
      <c r="YZ13" s="50"/>
      <c r="ZA13" s="50">
        <v>17040.93</v>
      </c>
      <c r="ZB13" s="50"/>
      <c r="ZC13" s="50"/>
      <c r="ZD13" s="83">
        <f t="shared" si="595"/>
        <v>17040.93</v>
      </c>
      <c r="ZE13" s="78">
        <f t="shared" si="279"/>
        <v>18236.13</v>
      </c>
      <c r="ZF13" s="50"/>
      <c r="ZG13" s="50"/>
      <c r="ZH13" s="50"/>
      <c r="ZI13" s="50"/>
      <c r="ZJ13" s="50"/>
      <c r="ZK13" s="50"/>
      <c r="ZL13" s="83">
        <f t="shared" si="596"/>
        <v>0</v>
      </c>
      <c r="ZM13" s="78">
        <f t="shared" si="281"/>
        <v>18236.13</v>
      </c>
      <c r="ZN13" s="50"/>
      <c r="ZO13" s="50"/>
      <c r="ZP13" s="50"/>
      <c r="ZQ13" s="50"/>
      <c r="ZR13" s="50"/>
      <c r="ZS13" s="50"/>
      <c r="ZT13" s="83">
        <f t="shared" si="597"/>
        <v>0</v>
      </c>
      <c r="ZU13" s="78">
        <f t="shared" si="283"/>
        <v>18236.13</v>
      </c>
      <c r="ZV13" s="50"/>
      <c r="ZW13" s="50"/>
      <c r="ZX13" s="50"/>
      <c r="ZY13" s="50">
        <v>7036.15</v>
      </c>
      <c r="ZZ13" s="50"/>
      <c r="AAA13" s="50"/>
      <c r="AAB13" s="83">
        <f t="shared" si="598"/>
        <v>7036.15</v>
      </c>
      <c r="AAC13" s="78">
        <f t="shared" si="285"/>
        <v>25272.28</v>
      </c>
      <c r="AAD13" s="50"/>
      <c r="AAE13" s="50"/>
      <c r="AAF13" s="50"/>
      <c r="AAG13" s="50">
        <v>222896.53</v>
      </c>
      <c r="AAH13" s="50"/>
      <c r="AAI13" s="50"/>
      <c r="AAJ13" s="83">
        <f t="shared" si="599"/>
        <v>222896.53</v>
      </c>
      <c r="AAK13" s="78">
        <f t="shared" si="287"/>
        <v>248168.81</v>
      </c>
      <c r="AAL13" s="50"/>
      <c r="AAM13" s="50"/>
      <c r="AAN13" s="50"/>
      <c r="AAO13" s="50"/>
      <c r="AAP13" s="50"/>
      <c r="AAQ13" s="50"/>
      <c r="AAR13" s="83">
        <f t="shared" si="600"/>
        <v>0</v>
      </c>
      <c r="AAS13" s="78">
        <f t="shared" si="289"/>
        <v>248168.81</v>
      </c>
      <c r="AAT13" s="50"/>
      <c r="AAU13" s="50"/>
      <c r="AAV13" s="50"/>
      <c r="AAW13" s="50"/>
      <c r="AAX13" s="50"/>
      <c r="AAY13" s="50"/>
      <c r="AAZ13" s="83">
        <f t="shared" si="601"/>
        <v>0</v>
      </c>
      <c r="ABA13" s="78">
        <f t="shared" si="291"/>
        <v>248168.81</v>
      </c>
      <c r="ABB13" s="50"/>
      <c r="ABC13" s="50"/>
      <c r="ABD13" s="50"/>
      <c r="ABE13" s="50">
        <v>1070.02</v>
      </c>
      <c r="ABF13" s="50"/>
      <c r="ABG13" s="50"/>
      <c r="ABH13" s="83">
        <f t="shared" si="602"/>
        <v>1070.02</v>
      </c>
      <c r="ABI13" s="78">
        <f t="shared" si="293"/>
        <v>249238.83</v>
      </c>
      <c r="ABJ13" s="50"/>
      <c r="ABK13" s="50"/>
      <c r="ABL13" s="50"/>
      <c r="ABM13" s="50">
        <v>1238.58</v>
      </c>
      <c r="ABN13" s="50"/>
      <c r="ABO13" s="50"/>
      <c r="ABP13" s="83">
        <f t="shared" si="603"/>
        <v>1238.58</v>
      </c>
      <c r="ABQ13" s="78">
        <f t="shared" si="295"/>
        <v>250477.40999999997</v>
      </c>
      <c r="ABR13" s="50"/>
      <c r="ABS13" s="50"/>
      <c r="ABT13" s="50"/>
      <c r="ABU13" s="50">
        <v>5500</v>
      </c>
      <c r="ABV13" s="50"/>
      <c r="ABW13" s="50"/>
      <c r="ABX13" s="83">
        <f t="shared" si="604"/>
        <v>5500</v>
      </c>
      <c r="ABY13" s="78">
        <f t="shared" si="297"/>
        <v>255977.40999999997</v>
      </c>
      <c r="ABZ13" s="50"/>
      <c r="ACA13" s="50"/>
      <c r="ACB13" s="50"/>
      <c r="ACC13" s="50">
        <v>29130.12</v>
      </c>
      <c r="ACD13" s="50"/>
      <c r="ACE13" s="50"/>
      <c r="ACF13" s="83">
        <f t="shared" si="605"/>
        <v>29130.12</v>
      </c>
      <c r="ACG13" s="78">
        <f t="shared" si="299"/>
        <v>285107.52999999997</v>
      </c>
      <c r="ACH13" s="50"/>
      <c r="ACI13" s="50"/>
      <c r="ACJ13" s="50"/>
      <c r="ACK13" s="50">
        <v>13655.85</v>
      </c>
      <c r="ACL13" s="50"/>
      <c r="ACM13" s="50"/>
      <c r="ACN13" s="83">
        <f t="shared" si="606"/>
        <v>13655.85</v>
      </c>
      <c r="ACO13" s="78">
        <f t="shared" si="301"/>
        <v>298763.37999999995</v>
      </c>
      <c r="ACP13" s="50"/>
      <c r="ACQ13" s="50"/>
      <c r="ACR13" s="50"/>
      <c r="ACS13" s="50">
        <v>21831.759999999998</v>
      </c>
      <c r="ACT13" s="50"/>
      <c r="ACU13" s="50"/>
      <c r="ACV13" s="83">
        <f t="shared" si="607"/>
        <v>21831.759999999998</v>
      </c>
      <c r="ACW13" s="78">
        <f t="shared" si="303"/>
        <v>320595.13999999996</v>
      </c>
      <c r="ACX13" s="50"/>
      <c r="ACY13" s="50"/>
      <c r="ACZ13" s="50"/>
      <c r="ADA13" s="50">
        <v>6150.2699999999995</v>
      </c>
      <c r="ADB13" s="50"/>
      <c r="ADC13" s="50"/>
      <c r="ADD13" s="83">
        <f t="shared" si="608"/>
        <v>6150.2699999999995</v>
      </c>
      <c r="ADE13" s="78">
        <f t="shared" si="305"/>
        <v>326745.40999999997</v>
      </c>
      <c r="ADF13" s="50"/>
      <c r="ADG13" s="50"/>
      <c r="ADH13" s="50"/>
      <c r="ADI13" s="50">
        <v>4715</v>
      </c>
      <c r="ADJ13" s="50"/>
      <c r="ADK13" s="50"/>
      <c r="ADL13" s="83">
        <f t="shared" si="609"/>
        <v>4715</v>
      </c>
      <c r="ADM13" s="78">
        <f t="shared" si="307"/>
        <v>331460.40999999997</v>
      </c>
      <c r="ADN13" s="50"/>
      <c r="ADO13" s="50"/>
      <c r="ADP13" s="50"/>
      <c r="ADQ13" s="50">
        <v>1393.5</v>
      </c>
      <c r="ADR13" s="50"/>
      <c r="ADS13" s="50"/>
      <c r="ADT13" s="83">
        <f t="shared" si="610"/>
        <v>1393.5</v>
      </c>
      <c r="ADU13" s="78">
        <f t="shared" si="309"/>
        <v>332853.90999999997</v>
      </c>
      <c r="ADV13" s="50"/>
      <c r="ADW13" s="50"/>
      <c r="ADX13" s="50"/>
      <c r="ADY13" s="50"/>
      <c r="ADZ13" s="50"/>
      <c r="AEA13" s="50"/>
      <c r="AEB13" s="83">
        <f t="shared" si="611"/>
        <v>0</v>
      </c>
      <c r="AEC13" s="78">
        <f t="shared" si="311"/>
        <v>332853.90999999997</v>
      </c>
      <c r="AED13" s="50"/>
      <c r="AEE13" s="50"/>
      <c r="AEF13" s="50"/>
      <c r="AEG13" s="50">
        <v>2039.8</v>
      </c>
      <c r="AEH13" s="50"/>
      <c r="AEI13" s="50"/>
      <c r="AEJ13" s="83">
        <f t="shared" si="612"/>
        <v>2039.8</v>
      </c>
      <c r="AEK13" s="78">
        <f t="shared" si="313"/>
        <v>334893.70999999996</v>
      </c>
      <c r="AEL13" s="50"/>
      <c r="AEM13" s="50"/>
      <c r="AEN13" s="50"/>
      <c r="AEO13" s="50">
        <v>8</v>
      </c>
      <c r="AEP13" s="50"/>
      <c r="AEQ13" s="50"/>
      <c r="AER13" s="83">
        <f t="shared" si="613"/>
        <v>8</v>
      </c>
      <c r="AES13" s="78">
        <f t="shared" si="315"/>
        <v>334901.70999999996</v>
      </c>
      <c r="AEU13" s="50"/>
      <c r="AEV13" s="50"/>
      <c r="AEW13" s="50"/>
      <c r="AEX13" s="50">
        <v>1647</v>
      </c>
      <c r="AEY13" s="50"/>
      <c r="AEZ13" s="50"/>
      <c r="AFA13" s="83">
        <f t="shared" si="614"/>
        <v>1647</v>
      </c>
      <c r="AFB13" s="78">
        <f t="shared" si="317"/>
        <v>1647</v>
      </c>
      <c r="AFC13" s="50"/>
      <c r="AFD13" s="50"/>
      <c r="AFE13" s="50"/>
      <c r="AFF13" s="50">
        <v>13531.16</v>
      </c>
      <c r="AFG13" s="50"/>
      <c r="AFH13" s="50"/>
      <c r="AFI13" s="83">
        <f t="shared" si="615"/>
        <v>13531.16</v>
      </c>
      <c r="AFJ13" s="78">
        <f t="shared" si="319"/>
        <v>15178.16</v>
      </c>
      <c r="AFK13" s="50"/>
      <c r="AFL13" s="50"/>
      <c r="AFM13" s="50"/>
      <c r="AFN13" s="50">
        <v>158</v>
      </c>
      <c r="AFO13" s="50"/>
      <c r="AFP13" s="50"/>
      <c r="AFQ13" s="83">
        <f t="shared" si="616"/>
        <v>158</v>
      </c>
      <c r="AFR13" s="78">
        <f t="shared" si="321"/>
        <v>15336.16</v>
      </c>
      <c r="AFS13" s="50"/>
      <c r="AFT13" s="50"/>
      <c r="AFU13" s="50"/>
      <c r="AFV13" s="50">
        <v>400786.21</v>
      </c>
      <c r="AFW13" s="50"/>
      <c r="AFX13" s="50"/>
      <c r="AFY13" s="83">
        <f t="shared" si="617"/>
        <v>400786.21</v>
      </c>
      <c r="AFZ13" s="78">
        <f t="shared" si="323"/>
        <v>416122.37</v>
      </c>
      <c r="AGA13" s="50"/>
      <c r="AGB13" s="50"/>
      <c r="AGC13" s="50"/>
      <c r="AGD13" s="50">
        <v>17270.919999999998</v>
      </c>
      <c r="AGE13" s="50"/>
      <c r="AGF13" s="50"/>
      <c r="AGG13" s="83">
        <f t="shared" si="618"/>
        <v>17270.919999999998</v>
      </c>
      <c r="AGH13" s="78">
        <f t="shared" si="325"/>
        <v>433393.29</v>
      </c>
      <c r="AGI13" s="50"/>
      <c r="AGJ13" s="50"/>
      <c r="AGK13" s="50"/>
      <c r="AGL13" s="50">
        <v>34502.21</v>
      </c>
      <c r="AGM13" s="50"/>
      <c r="AGN13" s="50"/>
      <c r="AGO13" s="83">
        <f t="shared" si="619"/>
        <v>34502.21</v>
      </c>
      <c r="AGP13" s="78">
        <f t="shared" si="327"/>
        <v>467895.5</v>
      </c>
      <c r="AGQ13" s="50"/>
      <c r="AGR13" s="50"/>
      <c r="AGS13" s="50"/>
      <c r="AGT13" s="50"/>
      <c r="AGU13" s="50"/>
      <c r="AGV13" s="50"/>
      <c r="AGW13" s="50"/>
      <c r="AGX13" s="83">
        <f t="shared" si="620"/>
        <v>0</v>
      </c>
      <c r="AGY13" s="78">
        <f t="shared" si="329"/>
        <v>467895.5</v>
      </c>
      <c r="AGZ13" s="50"/>
      <c r="AHA13" s="50"/>
      <c r="AHB13" s="50"/>
      <c r="AHC13" s="50">
        <v>15379.71</v>
      </c>
      <c r="AHD13" s="50"/>
      <c r="AHE13" s="50"/>
      <c r="AHF13" s="83">
        <f t="shared" si="1"/>
        <v>15379.71</v>
      </c>
      <c r="AHG13" s="78">
        <f t="shared" si="2"/>
        <v>483275.21</v>
      </c>
      <c r="AHH13" s="50"/>
      <c r="AHI13" s="50"/>
      <c r="AHJ13" s="50"/>
      <c r="AHK13" s="50"/>
      <c r="AHL13" s="50"/>
      <c r="AHM13" s="50"/>
      <c r="AHN13" s="83">
        <f t="shared" si="3"/>
        <v>0</v>
      </c>
      <c r="AHO13" s="78">
        <f t="shared" si="4"/>
        <v>483275.21</v>
      </c>
      <c r="AHP13" s="50"/>
      <c r="AHQ13" s="50"/>
      <c r="AHR13" s="50"/>
      <c r="AHS13" s="50">
        <v>11048.08</v>
      </c>
      <c r="AHT13" s="50"/>
      <c r="AHU13" s="50"/>
      <c r="AHV13" s="83">
        <f t="shared" si="5"/>
        <v>11048.08</v>
      </c>
      <c r="AHW13" s="78">
        <f t="shared" si="6"/>
        <v>494323.29000000004</v>
      </c>
      <c r="AHX13" s="50"/>
      <c r="AHY13" s="50"/>
      <c r="AHZ13" s="50"/>
      <c r="AIA13" s="50"/>
      <c r="AIB13" s="50"/>
      <c r="AIC13" s="50"/>
      <c r="AID13" s="83">
        <f t="shared" si="7"/>
        <v>0</v>
      </c>
      <c r="AIE13" s="78">
        <f t="shared" si="8"/>
        <v>494323.29000000004</v>
      </c>
      <c r="AIF13" s="50"/>
      <c r="AIG13" s="50"/>
      <c r="AIH13" s="50"/>
      <c r="AII13" s="50">
        <v>18008.810000000001</v>
      </c>
      <c r="AIJ13" s="50"/>
      <c r="AIK13" s="50"/>
      <c r="AIL13" s="83">
        <f t="shared" si="9"/>
        <v>18008.810000000001</v>
      </c>
      <c r="AIM13" s="78">
        <f t="shared" si="10"/>
        <v>512332.10000000003</v>
      </c>
      <c r="AIN13" s="50"/>
      <c r="AIO13" s="50"/>
      <c r="AIP13" s="50"/>
      <c r="AIQ13" s="50">
        <v>2824.5</v>
      </c>
      <c r="AIR13" s="50"/>
      <c r="AIS13" s="50"/>
      <c r="AIT13" s="83">
        <f t="shared" si="11"/>
        <v>2824.5</v>
      </c>
      <c r="AIU13" s="78">
        <f t="shared" si="12"/>
        <v>515156.60000000003</v>
      </c>
      <c r="AIV13" s="50"/>
      <c r="AIW13" s="50"/>
      <c r="AIX13" s="50"/>
      <c r="AIY13" s="50">
        <v>618.4</v>
      </c>
      <c r="AIZ13" s="50"/>
      <c r="AJA13" s="50"/>
      <c r="AJB13" s="83">
        <f t="shared" si="13"/>
        <v>618.4</v>
      </c>
      <c r="AJC13" s="78">
        <f t="shared" si="14"/>
        <v>515775.00000000006</v>
      </c>
      <c r="AJD13" s="50"/>
      <c r="AJE13" s="50"/>
      <c r="AJF13" s="50"/>
      <c r="AJG13" s="50"/>
      <c r="AJH13" s="50"/>
      <c r="AJI13" s="50"/>
      <c r="AJJ13" s="83">
        <f t="shared" si="15"/>
        <v>0</v>
      </c>
      <c r="AJK13" s="78">
        <f t="shared" si="16"/>
        <v>515775.00000000006</v>
      </c>
      <c r="AJL13" s="50"/>
      <c r="AJM13" s="50"/>
      <c r="AJN13" s="50"/>
      <c r="AJO13" s="50">
        <v>42421.8</v>
      </c>
      <c r="AJP13" s="50"/>
      <c r="AJQ13" s="50"/>
      <c r="AJR13" s="83">
        <f t="shared" si="17"/>
        <v>42421.8</v>
      </c>
      <c r="AJS13" s="78">
        <f t="shared" si="18"/>
        <v>558196.80000000005</v>
      </c>
      <c r="AJT13" s="50"/>
      <c r="AJU13" s="50"/>
      <c r="AJV13" s="50"/>
      <c r="AJW13" s="50">
        <v>856.07</v>
      </c>
      <c r="AJX13" s="50"/>
      <c r="AJY13" s="50"/>
      <c r="AJZ13" s="83">
        <f t="shared" si="19"/>
        <v>856.07</v>
      </c>
      <c r="AKA13" s="78">
        <f t="shared" si="20"/>
        <v>559052.87</v>
      </c>
      <c r="AKB13" s="50"/>
      <c r="AKC13" s="50"/>
      <c r="AKD13" s="50"/>
      <c r="AKE13" s="50">
        <v>17647.82</v>
      </c>
      <c r="AKF13" s="50"/>
      <c r="AKG13" s="50"/>
      <c r="AKH13" s="83">
        <f t="shared" si="330"/>
        <v>17647.82</v>
      </c>
      <c r="AKI13" s="78">
        <f t="shared" si="21"/>
        <v>576700.68999999994</v>
      </c>
      <c r="AKJ13" s="50"/>
      <c r="AKK13" s="50"/>
      <c r="AKL13" s="50"/>
      <c r="AKM13" s="50">
        <v>47299.39</v>
      </c>
      <c r="AKN13" s="50"/>
      <c r="AKO13" s="50"/>
      <c r="AKP13" s="83">
        <f t="shared" si="331"/>
        <v>47299.39</v>
      </c>
      <c r="AKQ13" s="78">
        <f t="shared" si="22"/>
        <v>624000.07999999996</v>
      </c>
      <c r="AKR13" s="50"/>
      <c r="AKS13" s="50"/>
      <c r="AKT13" s="50"/>
      <c r="AKU13" s="50">
        <v>5713.51</v>
      </c>
      <c r="AKV13" s="50"/>
      <c r="AKW13" s="50"/>
      <c r="AKX13" s="83">
        <f t="shared" si="332"/>
        <v>5713.51</v>
      </c>
      <c r="AKY13" s="78">
        <f t="shared" si="23"/>
        <v>629713.59</v>
      </c>
      <c r="AKZ13" s="50"/>
      <c r="ALA13" s="50"/>
      <c r="ALB13" s="50"/>
      <c r="ALC13" s="50">
        <v>136809.16</v>
      </c>
      <c r="ALD13" s="50"/>
      <c r="ALE13" s="50"/>
      <c r="ALF13" s="83">
        <f t="shared" si="333"/>
        <v>136809.16</v>
      </c>
      <c r="ALG13" s="78">
        <f t="shared" si="334"/>
        <v>136809.16</v>
      </c>
      <c r="ALH13" s="50"/>
      <c r="ALI13" s="50"/>
      <c r="ALJ13" s="50"/>
      <c r="ALK13" s="50">
        <v>6219.54</v>
      </c>
      <c r="ALL13" s="50"/>
      <c r="ALM13" s="50"/>
      <c r="ALN13" s="83">
        <f t="shared" si="24"/>
        <v>6219.54</v>
      </c>
      <c r="ALO13" s="78">
        <f t="shared" si="335"/>
        <v>143028.70000000001</v>
      </c>
      <c r="ALP13" s="50"/>
      <c r="ALQ13" s="50"/>
      <c r="ALR13" s="50"/>
      <c r="ALS13" s="50">
        <v>4595.76</v>
      </c>
      <c r="ALT13" s="50"/>
      <c r="ALU13" s="50"/>
      <c r="ALV13" s="83">
        <f t="shared" si="25"/>
        <v>4595.76</v>
      </c>
      <c r="ALW13" s="78">
        <f t="shared" si="336"/>
        <v>147624.46000000002</v>
      </c>
      <c r="ALX13" s="50"/>
      <c r="ALY13" s="50"/>
      <c r="ALZ13" s="50"/>
      <c r="AMA13" s="50">
        <v>886.64</v>
      </c>
      <c r="AMB13" s="50"/>
      <c r="AMC13" s="50"/>
      <c r="AMD13" s="83">
        <f t="shared" si="26"/>
        <v>886.64</v>
      </c>
      <c r="AME13" s="78">
        <f t="shared" si="337"/>
        <v>148511.10000000003</v>
      </c>
      <c r="AMF13" s="50"/>
      <c r="AMG13" s="50"/>
      <c r="AMH13" s="50"/>
      <c r="AMI13" s="50">
        <v>22040.23</v>
      </c>
      <c r="AMJ13" s="50"/>
      <c r="AMK13" s="50"/>
      <c r="AML13" s="83">
        <f t="shared" si="27"/>
        <v>22040.23</v>
      </c>
      <c r="AMM13" s="78">
        <f t="shared" si="338"/>
        <v>170551.33000000005</v>
      </c>
      <c r="AMN13" s="50"/>
      <c r="AMO13" s="50"/>
      <c r="AMP13" s="50"/>
      <c r="AMQ13" s="50">
        <v>6833.64</v>
      </c>
      <c r="AMR13" s="50"/>
      <c r="AMS13" s="50"/>
      <c r="AMT13" s="83">
        <f t="shared" si="28"/>
        <v>6833.64</v>
      </c>
      <c r="AMU13" s="78">
        <f t="shared" si="339"/>
        <v>177384.97000000006</v>
      </c>
      <c r="AMV13" s="50"/>
      <c r="AMW13" s="50"/>
      <c r="AMX13" s="50"/>
      <c r="AMY13" s="50">
        <v>1300</v>
      </c>
      <c r="AMZ13" s="50"/>
      <c r="ANA13" s="50"/>
      <c r="ANB13" s="83">
        <f t="shared" si="29"/>
        <v>1300</v>
      </c>
      <c r="ANC13" s="78">
        <f t="shared" si="340"/>
        <v>178684.97000000006</v>
      </c>
      <c r="AND13" s="50"/>
      <c r="ANE13" s="50"/>
      <c r="ANF13" s="50"/>
      <c r="ANG13" s="50">
        <v>485.16</v>
      </c>
      <c r="ANH13" s="50"/>
      <c r="ANI13" s="50"/>
      <c r="ANJ13" s="83">
        <f t="shared" si="30"/>
        <v>485.16</v>
      </c>
      <c r="ANK13" s="78">
        <f t="shared" si="341"/>
        <v>179170.13000000006</v>
      </c>
      <c r="ANL13" s="50"/>
      <c r="ANM13" s="50"/>
      <c r="ANN13" s="50"/>
      <c r="ANO13" s="50">
        <v>9277.48</v>
      </c>
      <c r="ANP13" s="50"/>
      <c r="ANQ13" s="50"/>
      <c r="ANR13" s="83">
        <f t="shared" si="31"/>
        <v>9277.48</v>
      </c>
      <c r="ANS13" s="78">
        <f t="shared" si="342"/>
        <v>188447.61000000007</v>
      </c>
      <c r="ANT13" s="50"/>
      <c r="ANU13" s="50"/>
      <c r="ANV13" s="50"/>
      <c r="ANW13" s="50">
        <v>4180.17</v>
      </c>
      <c r="ANX13" s="50"/>
      <c r="ANY13" s="50"/>
      <c r="ANZ13" s="83">
        <f t="shared" si="32"/>
        <v>4180.17</v>
      </c>
      <c r="AOA13" s="78">
        <f t="shared" si="343"/>
        <v>192627.78000000009</v>
      </c>
      <c r="AOB13" s="50"/>
      <c r="AOC13" s="50"/>
      <c r="AOD13" s="50"/>
      <c r="AOE13" s="50">
        <v>13419.94</v>
      </c>
      <c r="AOF13" s="50"/>
      <c r="AOG13" s="50"/>
      <c r="AOH13" s="83">
        <f t="shared" si="33"/>
        <v>13419.94</v>
      </c>
      <c r="AOI13" s="78">
        <f t="shared" si="344"/>
        <v>206047.72000000009</v>
      </c>
      <c r="AOJ13" s="50"/>
      <c r="AOK13" s="50"/>
      <c r="AOL13" s="50"/>
      <c r="AOM13" s="50">
        <v>5944.17</v>
      </c>
      <c r="AON13" s="50"/>
      <c r="AOO13" s="50"/>
      <c r="AOP13" s="83">
        <f t="shared" si="34"/>
        <v>5944.17</v>
      </c>
      <c r="AOQ13" s="78">
        <f t="shared" si="345"/>
        <v>211991.8900000001</v>
      </c>
      <c r="AOR13" s="50"/>
      <c r="AOS13" s="50"/>
      <c r="AOT13" s="50"/>
      <c r="AOU13" s="50">
        <v>400810.47</v>
      </c>
      <c r="AOV13" s="50"/>
      <c r="AOW13" s="50"/>
      <c r="AOX13" s="83">
        <f t="shared" si="35"/>
        <v>400810.47</v>
      </c>
      <c r="AOY13" s="78">
        <f t="shared" si="346"/>
        <v>612802.3600000001</v>
      </c>
      <c r="AOZ13" s="50"/>
      <c r="APA13" s="50"/>
      <c r="APB13" s="50"/>
      <c r="APC13" s="50">
        <v>12828.000000000002</v>
      </c>
      <c r="APD13" s="50"/>
      <c r="APE13" s="50"/>
      <c r="APF13" s="83">
        <f t="shared" si="36"/>
        <v>12828.000000000002</v>
      </c>
      <c r="APG13" s="78">
        <f t="shared" si="347"/>
        <v>625630.3600000001</v>
      </c>
      <c r="APH13" s="50"/>
      <c r="API13" s="50"/>
      <c r="APJ13" s="50"/>
      <c r="APK13" s="50">
        <v>844.81</v>
      </c>
      <c r="APL13" s="50"/>
      <c r="APM13" s="50"/>
      <c r="APN13" s="83">
        <f t="shared" si="37"/>
        <v>844.81</v>
      </c>
      <c r="APO13" s="78">
        <f t="shared" si="348"/>
        <v>626475.17000000016</v>
      </c>
      <c r="APP13" s="50"/>
      <c r="APQ13" s="50"/>
      <c r="APR13" s="50"/>
      <c r="APS13" s="50">
        <v>3458.65</v>
      </c>
      <c r="APT13" s="50"/>
      <c r="APU13" s="50"/>
      <c r="APV13" s="83">
        <f t="shared" si="38"/>
        <v>3458.65</v>
      </c>
      <c r="APW13" s="78">
        <f t="shared" si="349"/>
        <v>629933.82000000018</v>
      </c>
      <c r="APX13" s="50"/>
      <c r="APY13" s="50"/>
      <c r="APZ13" s="50"/>
      <c r="AQA13" s="50">
        <v>7533.28</v>
      </c>
      <c r="AQB13" s="50"/>
      <c r="AQC13" s="50"/>
      <c r="AQD13" s="83">
        <f t="shared" si="39"/>
        <v>7533.28</v>
      </c>
      <c r="AQE13" s="78">
        <f t="shared" si="350"/>
        <v>637467.10000000021</v>
      </c>
      <c r="AQF13" s="50"/>
      <c r="AQG13" s="50"/>
      <c r="AQH13" s="50"/>
      <c r="AQI13" s="50">
        <v>308910.95999999996</v>
      </c>
      <c r="AQJ13" s="50"/>
      <c r="AQK13" s="50"/>
      <c r="AQL13" s="83">
        <f t="shared" si="40"/>
        <v>308910.95999999996</v>
      </c>
      <c r="AQM13" s="78">
        <f t="shared" si="351"/>
        <v>946378.06000000017</v>
      </c>
      <c r="AQN13" s="50"/>
      <c r="AQO13" s="50"/>
      <c r="AQP13" s="50"/>
      <c r="AQQ13" s="50">
        <v>371.5</v>
      </c>
      <c r="AQR13" s="50"/>
      <c r="AQS13" s="50"/>
      <c r="AQT13" s="83">
        <f t="shared" si="41"/>
        <v>371.5</v>
      </c>
      <c r="AQU13" s="78">
        <f t="shared" si="352"/>
        <v>946749.56000000017</v>
      </c>
      <c r="AQV13" s="50"/>
      <c r="AQW13" s="50"/>
      <c r="AQX13" s="50"/>
      <c r="AQY13" s="50">
        <v>5161.5</v>
      </c>
      <c r="AQZ13" s="50"/>
      <c r="ARA13" s="50"/>
      <c r="ARB13" s="83">
        <f t="shared" si="42"/>
        <v>5161.5</v>
      </c>
      <c r="ARC13" s="78">
        <f t="shared" si="353"/>
        <v>951911.06000000017</v>
      </c>
      <c r="ARD13" s="50"/>
      <c r="ARE13" s="50"/>
      <c r="ARF13" s="50"/>
      <c r="ARG13" s="50"/>
      <c r="ARH13" s="50"/>
      <c r="ARI13" s="50"/>
      <c r="ARJ13" s="83">
        <f t="shared" si="43"/>
        <v>0</v>
      </c>
      <c r="ARK13" s="78">
        <f t="shared" si="354"/>
        <v>951911.06000000017</v>
      </c>
      <c r="ARL13" s="50"/>
      <c r="ARM13" s="50"/>
      <c r="ARN13" s="50"/>
      <c r="ARO13" s="50">
        <v>3048.05</v>
      </c>
      <c r="ARP13" s="50"/>
      <c r="ARQ13" s="50"/>
      <c r="ARR13" s="83">
        <f t="shared" si="44"/>
        <v>3048.05</v>
      </c>
      <c r="ARS13" s="78">
        <f t="shared" si="355"/>
        <v>954959.11000000022</v>
      </c>
      <c r="ART13" s="50"/>
      <c r="ARU13" s="50"/>
      <c r="ARV13" s="50"/>
      <c r="ARW13" s="50">
        <v>2483.66</v>
      </c>
      <c r="ARX13" s="50"/>
      <c r="ARY13" s="50"/>
      <c r="ARZ13" s="83">
        <f t="shared" si="45"/>
        <v>2483.66</v>
      </c>
      <c r="ASA13" s="78">
        <f t="shared" si="356"/>
        <v>2483.66</v>
      </c>
      <c r="ASB13" s="50"/>
      <c r="ASC13" s="50"/>
      <c r="ASD13" s="50"/>
      <c r="ASE13" s="50">
        <v>3348.51</v>
      </c>
      <c r="ASF13" s="50"/>
      <c r="ASG13" s="50"/>
      <c r="ASH13" s="83">
        <f t="shared" si="46"/>
        <v>3348.51</v>
      </c>
      <c r="ASI13" s="78">
        <f t="shared" si="357"/>
        <v>5832.17</v>
      </c>
      <c r="ASJ13" s="50"/>
      <c r="ASK13" s="50"/>
      <c r="ASL13" s="50"/>
      <c r="ASM13" s="50">
        <v>608.20000000000005</v>
      </c>
      <c r="ASN13" s="50"/>
      <c r="ASO13" s="50"/>
      <c r="ASP13" s="83">
        <f t="shared" si="47"/>
        <v>608.20000000000005</v>
      </c>
      <c r="ASQ13" s="78">
        <f t="shared" si="358"/>
        <v>6440.37</v>
      </c>
      <c r="ASR13" s="50"/>
      <c r="ASS13" s="50"/>
      <c r="AST13" s="50"/>
      <c r="ASU13" s="50">
        <v>10772.83</v>
      </c>
      <c r="ASV13" s="50"/>
      <c r="ASW13" s="50"/>
      <c r="ASX13" s="83">
        <f t="shared" si="48"/>
        <v>10772.83</v>
      </c>
      <c r="ASY13" s="78">
        <f t="shared" si="359"/>
        <v>17213.2</v>
      </c>
      <c r="ASZ13" s="50"/>
      <c r="ATA13" s="50"/>
      <c r="ATB13" s="50"/>
      <c r="ATC13" s="50">
        <v>14897.69</v>
      </c>
      <c r="ATD13" s="50"/>
      <c r="ATE13" s="50"/>
      <c r="ATF13" s="83">
        <f t="shared" si="49"/>
        <v>14897.69</v>
      </c>
      <c r="ATG13" s="78">
        <f t="shared" si="360"/>
        <v>32110.89</v>
      </c>
      <c r="ATH13" s="50"/>
      <c r="ATI13" s="50"/>
      <c r="ATJ13" s="50"/>
      <c r="ATK13" s="50">
        <v>5122.76</v>
      </c>
      <c r="ATL13" s="50"/>
      <c r="ATM13" s="50"/>
      <c r="ATN13" s="83">
        <f t="shared" si="50"/>
        <v>5122.76</v>
      </c>
      <c r="ATO13" s="78">
        <f t="shared" si="361"/>
        <v>37233.65</v>
      </c>
      <c r="ATP13" s="50"/>
      <c r="ATQ13" s="50"/>
      <c r="ATR13" s="50"/>
      <c r="ATS13" s="50">
        <v>24530.1</v>
      </c>
      <c r="ATT13" s="50"/>
      <c r="ATU13" s="50"/>
      <c r="ATV13" s="83">
        <f t="shared" si="51"/>
        <v>24530.1</v>
      </c>
      <c r="ATW13" s="78">
        <f t="shared" si="362"/>
        <v>61763.75</v>
      </c>
      <c r="ATX13" s="50"/>
      <c r="ATY13" s="50"/>
      <c r="ATZ13" s="50"/>
      <c r="AUA13" s="50">
        <v>1984.18</v>
      </c>
      <c r="AUB13" s="50"/>
      <c r="AUC13" s="50"/>
      <c r="AUD13" s="83">
        <f t="shared" si="52"/>
        <v>1984.18</v>
      </c>
      <c r="AUE13" s="78">
        <f t="shared" si="363"/>
        <v>63747.93</v>
      </c>
      <c r="AUF13" s="50"/>
      <c r="AUG13" s="50"/>
      <c r="AUH13" s="50"/>
      <c r="AUI13" s="50">
        <v>8458.2199999999993</v>
      </c>
      <c r="AUJ13" s="50"/>
      <c r="AUK13" s="50"/>
      <c r="AUL13" s="83">
        <f t="shared" si="53"/>
        <v>8458.2199999999993</v>
      </c>
      <c r="AUM13" s="78">
        <f t="shared" si="364"/>
        <v>72206.149999999994</v>
      </c>
      <c r="AUN13" s="50"/>
      <c r="AUO13" s="50"/>
      <c r="AUP13" s="50"/>
      <c r="AUQ13" s="50">
        <v>263063.40000000002</v>
      </c>
      <c r="AUR13" s="50"/>
      <c r="AUS13" s="50"/>
      <c r="AUT13" s="83">
        <f t="shared" si="54"/>
        <v>263063.40000000002</v>
      </c>
      <c r="AUU13" s="78">
        <f t="shared" si="365"/>
        <v>335269.55000000005</v>
      </c>
      <c r="AUV13" s="50"/>
      <c r="AUW13" s="50"/>
      <c r="AUX13" s="50"/>
      <c r="AUY13" s="50">
        <v>34680.080000000002</v>
      </c>
      <c r="AUZ13" s="50"/>
      <c r="AVA13" s="50"/>
      <c r="AVB13" s="83">
        <f t="shared" si="55"/>
        <v>34680.080000000002</v>
      </c>
      <c r="AVC13" s="78">
        <f t="shared" si="366"/>
        <v>369949.63000000006</v>
      </c>
      <c r="AVD13" s="50"/>
      <c r="AVE13" s="50"/>
      <c r="AVF13" s="50"/>
      <c r="AVG13" s="50">
        <v>2984.98</v>
      </c>
      <c r="AVH13" s="50"/>
      <c r="AVI13" s="50"/>
      <c r="AVJ13" s="83">
        <f t="shared" si="56"/>
        <v>2984.98</v>
      </c>
      <c r="AVK13" s="78">
        <f t="shared" si="367"/>
        <v>372934.61000000004</v>
      </c>
      <c r="AVL13" s="50"/>
      <c r="AVM13" s="50"/>
      <c r="AVN13" s="50"/>
      <c r="AVO13" s="50">
        <v>3910.17</v>
      </c>
      <c r="AVP13" s="50"/>
      <c r="AVQ13" s="50"/>
      <c r="AVR13" s="83">
        <f t="shared" si="57"/>
        <v>3910.17</v>
      </c>
      <c r="AVS13" s="78">
        <f t="shared" si="368"/>
        <v>376844.78</v>
      </c>
      <c r="AVT13" s="50"/>
      <c r="AVU13" s="50"/>
      <c r="AVV13" s="50"/>
      <c r="AVW13" s="50">
        <v>566.54999999999995</v>
      </c>
      <c r="AVX13" s="50"/>
      <c r="AVY13" s="50"/>
      <c r="AVZ13" s="83">
        <f t="shared" si="58"/>
        <v>566.54999999999995</v>
      </c>
      <c r="AWA13" s="78">
        <f t="shared" si="369"/>
        <v>377411.33</v>
      </c>
      <c r="AWB13" s="50"/>
      <c r="AWC13" s="50"/>
      <c r="AWD13" s="50"/>
      <c r="AWE13" s="50">
        <v>1216</v>
      </c>
      <c r="AWF13" s="50"/>
      <c r="AWG13" s="50"/>
      <c r="AWH13" s="83">
        <f t="shared" si="59"/>
        <v>1216</v>
      </c>
      <c r="AWI13" s="78">
        <f t="shared" si="370"/>
        <v>378627.33</v>
      </c>
      <c r="AWJ13" s="50"/>
      <c r="AWK13" s="50"/>
      <c r="AWL13" s="50"/>
      <c r="AWM13" s="50">
        <v>1485.16</v>
      </c>
      <c r="AWN13" s="50"/>
      <c r="AWO13" s="50"/>
      <c r="AWP13" s="83">
        <f t="shared" si="60"/>
        <v>1485.16</v>
      </c>
      <c r="AWQ13" s="78">
        <f t="shared" si="371"/>
        <v>380112.49</v>
      </c>
      <c r="AWR13" s="50"/>
      <c r="AWS13" s="50"/>
      <c r="AWT13" s="50"/>
      <c r="AWU13" s="50">
        <v>4035</v>
      </c>
      <c r="AWV13" s="50"/>
      <c r="AWW13" s="50"/>
      <c r="AWX13" s="83">
        <f t="shared" si="61"/>
        <v>4035</v>
      </c>
      <c r="AWY13" s="78">
        <f t="shared" si="372"/>
        <v>384147.49</v>
      </c>
      <c r="AWZ13" s="50"/>
      <c r="AXA13" s="50"/>
      <c r="AXB13" s="50"/>
      <c r="AXC13" s="50">
        <v>8357.31</v>
      </c>
      <c r="AXD13" s="50"/>
      <c r="AXE13" s="50"/>
      <c r="AXF13" s="83">
        <f t="shared" si="62"/>
        <v>8357.31</v>
      </c>
      <c r="AXG13" s="78">
        <f t="shared" si="373"/>
        <v>392504.8</v>
      </c>
      <c r="AXH13" s="50"/>
      <c r="AXI13" s="50"/>
      <c r="AXJ13" s="50"/>
      <c r="AXK13" s="50">
        <v>812</v>
      </c>
      <c r="AXL13" s="50"/>
      <c r="AXM13" s="50"/>
      <c r="AXN13" s="83">
        <f t="shared" si="63"/>
        <v>812</v>
      </c>
      <c r="AXO13" s="78">
        <f t="shared" si="374"/>
        <v>393316.8</v>
      </c>
      <c r="AXP13" s="50"/>
      <c r="AXQ13" s="50"/>
      <c r="AXR13" s="50"/>
      <c r="AXS13" s="50">
        <v>9250.98</v>
      </c>
      <c r="AXT13" s="50"/>
      <c r="AXU13" s="50"/>
      <c r="AXV13" s="83">
        <f t="shared" si="64"/>
        <v>9250.98</v>
      </c>
      <c r="AXW13" s="78">
        <f t="shared" si="375"/>
        <v>402567.77999999997</v>
      </c>
      <c r="AXX13" s="50"/>
      <c r="AXY13" s="50"/>
      <c r="AXZ13" s="50"/>
      <c r="AYA13" s="50">
        <v>3324.72</v>
      </c>
      <c r="AYB13" s="50"/>
      <c r="AYC13" s="50"/>
      <c r="AYD13" s="83">
        <f t="shared" si="65"/>
        <v>3324.72</v>
      </c>
      <c r="AYE13" s="78">
        <f t="shared" si="376"/>
        <v>3324.72</v>
      </c>
      <c r="AYF13" s="50"/>
      <c r="AYG13" s="50"/>
      <c r="AYH13" s="50"/>
      <c r="AYI13" s="50">
        <v>31628.530000000002</v>
      </c>
      <c r="AYJ13" s="50"/>
      <c r="AYK13" s="50"/>
      <c r="AYL13" s="83">
        <f t="shared" si="66"/>
        <v>31628.530000000002</v>
      </c>
      <c r="AYM13" s="78">
        <f t="shared" si="377"/>
        <v>34953.25</v>
      </c>
      <c r="AYN13" s="50"/>
      <c r="AYO13" s="50"/>
      <c r="AYP13" s="50"/>
      <c r="AYQ13" s="50">
        <v>1109.2</v>
      </c>
      <c r="AYR13" s="50"/>
      <c r="AYS13" s="50"/>
      <c r="AYT13" s="83">
        <f t="shared" si="67"/>
        <v>1109.2</v>
      </c>
      <c r="AYU13" s="78">
        <f t="shared" si="378"/>
        <v>36062.449999999997</v>
      </c>
      <c r="AYV13" s="50"/>
      <c r="AYW13" s="50"/>
      <c r="AYX13" s="50"/>
      <c r="AYY13" s="50">
        <v>24815.82</v>
      </c>
      <c r="AYZ13" s="50"/>
      <c r="AZA13" s="50"/>
      <c r="AZB13" s="83">
        <f t="shared" si="68"/>
        <v>24815.82</v>
      </c>
      <c r="AZC13" s="78">
        <f t="shared" si="379"/>
        <v>60878.27</v>
      </c>
      <c r="AZD13" s="50"/>
      <c r="AZE13" s="50"/>
      <c r="AZF13" s="50"/>
      <c r="AZG13" s="50">
        <v>268488.46999999997</v>
      </c>
      <c r="AZH13" s="50"/>
      <c r="AZI13" s="50"/>
      <c r="AZJ13" s="83">
        <f t="shared" si="69"/>
        <v>268488.46999999997</v>
      </c>
      <c r="AZK13" s="78">
        <f t="shared" si="380"/>
        <v>329366.74</v>
      </c>
      <c r="AZL13" s="50"/>
      <c r="AZM13" s="50"/>
      <c r="AZN13" s="50"/>
      <c r="AZO13" s="50">
        <v>310</v>
      </c>
      <c r="AZP13" s="50"/>
      <c r="AZQ13" s="50"/>
      <c r="AZR13" s="83">
        <f t="shared" si="70"/>
        <v>310</v>
      </c>
      <c r="AZS13" s="78">
        <f t="shared" si="381"/>
        <v>329676.74</v>
      </c>
      <c r="AZT13" s="50"/>
      <c r="AZU13" s="50"/>
      <c r="AZV13" s="50"/>
      <c r="AZW13" s="50">
        <v>7963.71</v>
      </c>
      <c r="AZX13" s="50"/>
      <c r="AZY13" s="50"/>
      <c r="AZZ13" s="83">
        <f t="shared" si="71"/>
        <v>7963.71</v>
      </c>
      <c r="BAA13" s="78">
        <f t="shared" si="382"/>
        <v>337640.45</v>
      </c>
      <c r="BAB13" s="50"/>
      <c r="BAC13" s="50"/>
      <c r="BAD13" s="50"/>
      <c r="BAE13" s="50">
        <v>117229.4</v>
      </c>
      <c r="BAF13" s="50"/>
      <c r="BAG13" s="50"/>
      <c r="BAH13" s="83">
        <f t="shared" si="72"/>
        <v>117229.4</v>
      </c>
      <c r="BAI13" s="78">
        <f t="shared" si="383"/>
        <v>454869.85</v>
      </c>
      <c r="BAJ13" s="50"/>
      <c r="BAK13" s="50"/>
      <c r="BAL13" s="50"/>
      <c r="BAM13" s="50">
        <v>7251.63</v>
      </c>
      <c r="BAN13" s="50"/>
      <c r="BAO13" s="50"/>
      <c r="BAP13" s="83">
        <f t="shared" si="73"/>
        <v>7251.63</v>
      </c>
      <c r="BAQ13" s="78">
        <f t="shared" si="384"/>
        <v>462121.48</v>
      </c>
      <c r="BAR13" s="50"/>
      <c r="BAS13" s="50"/>
      <c r="BAT13" s="50"/>
      <c r="BAU13" s="50">
        <v>4431.0599999999995</v>
      </c>
      <c r="BAV13" s="50"/>
      <c r="BAW13" s="50"/>
      <c r="BAX13" s="83">
        <f t="shared" si="74"/>
        <v>4431.0599999999995</v>
      </c>
      <c r="BAY13" s="78">
        <f t="shared" si="385"/>
        <v>466552.54</v>
      </c>
      <c r="BAZ13" s="50"/>
      <c r="BBA13" s="50"/>
      <c r="BBB13" s="50"/>
      <c r="BBC13" s="50">
        <v>433015.69</v>
      </c>
      <c r="BBD13" s="50"/>
      <c r="BBE13" s="50"/>
      <c r="BBF13" s="83">
        <f t="shared" si="75"/>
        <v>433015.69</v>
      </c>
      <c r="BBG13" s="78">
        <f t="shared" si="386"/>
        <v>899568.23</v>
      </c>
      <c r="BBH13" s="50"/>
      <c r="BBI13" s="50"/>
      <c r="BBJ13" s="50"/>
      <c r="BBK13" s="50">
        <v>490.6</v>
      </c>
      <c r="BBL13" s="50"/>
      <c r="BBM13" s="50"/>
      <c r="BBN13" s="83">
        <f t="shared" si="76"/>
        <v>490.6</v>
      </c>
      <c r="BBO13" s="78">
        <f t="shared" si="387"/>
        <v>900058.83</v>
      </c>
      <c r="BBP13" s="50"/>
      <c r="BBQ13" s="50"/>
      <c r="BBR13" s="50"/>
      <c r="BBS13" s="50">
        <v>32034.29</v>
      </c>
      <c r="BBT13" s="50"/>
      <c r="BBU13" s="50"/>
      <c r="BBV13" s="83">
        <f t="shared" si="77"/>
        <v>32034.29</v>
      </c>
      <c r="BBW13" s="78">
        <f t="shared" si="388"/>
        <v>932093.12</v>
      </c>
      <c r="BBX13" s="50"/>
      <c r="BBY13" s="50"/>
      <c r="BBZ13" s="50"/>
      <c r="BCA13" s="50">
        <v>46211.729999999996</v>
      </c>
      <c r="BCB13" s="50"/>
      <c r="BCC13" s="50"/>
      <c r="BCD13" s="83">
        <f t="shared" si="78"/>
        <v>46211.729999999996</v>
      </c>
      <c r="BCE13" s="78">
        <f t="shared" si="389"/>
        <v>978304.85</v>
      </c>
      <c r="BCF13" s="50"/>
      <c r="BCG13" s="50"/>
      <c r="BCH13" s="50"/>
      <c r="BCI13" s="50">
        <v>8459.31</v>
      </c>
      <c r="BCJ13" s="50"/>
      <c r="BCK13" s="50"/>
      <c r="BCL13" s="83">
        <f t="shared" si="79"/>
        <v>8459.31</v>
      </c>
      <c r="BCM13" s="78">
        <f t="shared" si="390"/>
        <v>986764.16</v>
      </c>
      <c r="BCN13" s="50"/>
      <c r="BCO13" s="50"/>
      <c r="BCP13" s="50"/>
      <c r="BCQ13" s="50">
        <v>2403.1</v>
      </c>
      <c r="BCR13" s="50"/>
      <c r="BCS13" s="50"/>
      <c r="BCT13" s="83">
        <f t="shared" si="80"/>
        <v>2403.1</v>
      </c>
      <c r="BCU13" s="78">
        <f t="shared" si="391"/>
        <v>989167.26</v>
      </c>
      <c r="BCV13" s="50"/>
      <c r="BCW13" s="50"/>
      <c r="BCX13" s="50"/>
      <c r="BCY13" s="50">
        <v>1154.93</v>
      </c>
      <c r="BCZ13" s="50"/>
      <c r="BDA13" s="50"/>
      <c r="BDB13" s="83">
        <f t="shared" si="81"/>
        <v>1154.93</v>
      </c>
      <c r="BDC13" s="78">
        <f t="shared" si="392"/>
        <v>990322.19000000006</v>
      </c>
      <c r="BDD13" s="50"/>
      <c r="BDE13" s="50"/>
      <c r="BDF13" s="50"/>
      <c r="BDG13" s="50">
        <v>230202.4</v>
      </c>
      <c r="BDH13" s="50"/>
      <c r="BDI13" s="50"/>
      <c r="BDJ13" s="83">
        <f t="shared" si="82"/>
        <v>230202.4</v>
      </c>
      <c r="BDK13" s="78">
        <f t="shared" si="393"/>
        <v>1220524.5900000001</v>
      </c>
      <c r="BDL13" s="50"/>
      <c r="BDM13" s="50"/>
      <c r="BDN13" s="50"/>
      <c r="BDO13" s="50">
        <v>20288</v>
      </c>
      <c r="BDP13" s="50"/>
      <c r="BDQ13" s="50"/>
      <c r="BDR13" s="83">
        <f t="shared" si="83"/>
        <v>20288</v>
      </c>
      <c r="BDS13" s="78">
        <f t="shared" si="394"/>
        <v>1240812.5900000001</v>
      </c>
      <c r="BDT13" s="50"/>
      <c r="BDU13" s="50"/>
      <c r="BDV13" s="50"/>
      <c r="BDW13" s="50"/>
      <c r="BDX13" s="50"/>
      <c r="BDY13" s="50"/>
      <c r="BDZ13" s="83">
        <f t="shared" si="84"/>
        <v>0</v>
      </c>
      <c r="BEA13" s="78">
        <f t="shared" si="395"/>
        <v>1240812.5900000001</v>
      </c>
      <c r="BEB13" s="50"/>
      <c r="BEC13" s="50"/>
      <c r="BED13" s="50"/>
      <c r="BEE13" s="50"/>
      <c r="BEF13" s="50"/>
      <c r="BEG13" s="50"/>
      <c r="BEH13" s="83">
        <f t="shared" si="85"/>
        <v>0</v>
      </c>
      <c r="BEI13" s="78">
        <f t="shared" si="396"/>
        <v>1240812.5900000001</v>
      </c>
      <c r="BEJ13" s="50"/>
      <c r="BEK13" s="50"/>
      <c r="BEL13" s="50"/>
      <c r="BEM13" s="50">
        <v>30139.49</v>
      </c>
      <c r="BEN13" s="50"/>
      <c r="BEO13" s="50"/>
      <c r="BEP13" s="83">
        <f t="shared" si="86"/>
        <v>30139.49</v>
      </c>
      <c r="BEQ13" s="78">
        <f t="shared" si="397"/>
        <v>30139.49</v>
      </c>
      <c r="BER13" s="50"/>
      <c r="BES13" s="50"/>
      <c r="BET13" s="50"/>
      <c r="BEU13" s="50">
        <v>1022.04</v>
      </c>
      <c r="BEV13" s="50"/>
      <c r="BEW13" s="50"/>
      <c r="BEX13" s="83">
        <f t="shared" si="87"/>
        <v>1022.04</v>
      </c>
      <c r="BEY13" s="78">
        <f t="shared" si="398"/>
        <v>31161.530000000002</v>
      </c>
      <c r="BEZ13" s="50"/>
      <c r="BFA13" s="50"/>
      <c r="BFB13" s="50"/>
      <c r="BFC13" s="50">
        <v>236778.27</v>
      </c>
      <c r="BFD13" s="50"/>
      <c r="BFE13" s="50"/>
      <c r="BFF13" s="83">
        <f t="shared" si="88"/>
        <v>236778.27</v>
      </c>
      <c r="BFG13" s="78">
        <f t="shared" si="399"/>
        <v>267939.8</v>
      </c>
      <c r="BFH13" s="50"/>
      <c r="BFI13" s="50"/>
      <c r="BFJ13" s="50"/>
      <c r="BFK13" s="50">
        <v>98.1</v>
      </c>
      <c r="BFL13" s="50"/>
      <c r="BFM13" s="50"/>
      <c r="BFN13" s="83">
        <f t="shared" si="89"/>
        <v>98.1</v>
      </c>
      <c r="BFO13" s="78">
        <f t="shared" si="400"/>
        <v>268037.89999999997</v>
      </c>
      <c r="BFP13" s="50"/>
      <c r="BFQ13" s="50"/>
      <c r="BFR13" s="50"/>
      <c r="BFS13" s="50">
        <f>13844.64-BFT13</f>
        <v>6844.6399999999994</v>
      </c>
      <c r="BFT13" s="50">
        <v>7000</v>
      </c>
      <c r="BFU13" s="50"/>
      <c r="BFV13" s="83">
        <f t="shared" si="90"/>
        <v>13844.64</v>
      </c>
      <c r="BFW13" s="78">
        <f t="shared" si="401"/>
        <v>281882.53999999998</v>
      </c>
      <c r="BFX13" s="50"/>
      <c r="BFY13" s="50"/>
      <c r="BFZ13" s="50"/>
      <c r="BGA13" s="50">
        <v>6732.65</v>
      </c>
      <c r="BGB13" s="50"/>
      <c r="BGC13" s="50"/>
      <c r="BGD13" s="83">
        <f t="shared" si="91"/>
        <v>6732.65</v>
      </c>
      <c r="BGE13" s="78">
        <f t="shared" si="402"/>
        <v>288615.19</v>
      </c>
      <c r="BGF13" s="50"/>
      <c r="BGG13" s="50"/>
      <c r="BGH13" s="50"/>
      <c r="BGI13" s="50">
        <v>31703.089999999997</v>
      </c>
      <c r="BGJ13" s="50"/>
      <c r="BGK13" s="50"/>
      <c r="BGL13" s="83">
        <f t="shared" si="92"/>
        <v>31703.089999999997</v>
      </c>
      <c r="BGM13" s="78">
        <f t="shared" si="403"/>
        <v>320318.28000000003</v>
      </c>
      <c r="BGN13" s="50"/>
      <c r="BGO13" s="50"/>
      <c r="BGP13" s="50"/>
      <c r="BGQ13" s="50">
        <v>177822.82</v>
      </c>
      <c r="BGR13" s="50"/>
      <c r="BGS13" s="50"/>
      <c r="BGT13" s="83">
        <f t="shared" si="93"/>
        <v>177822.82</v>
      </c>
      <c r="BGU13" s="78">
        <f t="shared" si="404"/>
        <v>498141.10000000003</v>
      </c>
      <c r="BGV13" s="50"/>
      <c r="BGW13" s="50"/>
      <c r="BGX13" s="50"/>
      <c r="BGY13" s="50"/>
      <c r="BGZ13" s="50"/>
      <c r="BHA13" s="50"/>
      <c r="BHB13" s="83">
        <f t="shared" si="94"/>
        <v>0</v>
      </c>
      <c r="BHC13" s="78">
        <f t="shared" si="405"/>
        <v>498141.10000000003</v>
      </c>
      <c r="BHD13" s="50"/>
      <c r="BHE13" s="50"/>
      <c r="BHF13" s="50"/>
      <c r="BHG13" s="50">
        <v>2492.58</v>
      </c>
      <c r="BHH13" s="50"/>
      <c r="BHI13" s="50"/>
      <c r="BHJ13" s="83">
        <f t="shared" si="95"/>
        <v>2492.58</v>
      </c>
      <c r="BHK13" s="78">
        <f t="shared" si="406"/>
        <v>500633.68000000005</v>
      </c>
      <c r="BHL13" s="50"/>
      <c r="BHM13" s="50"/>
      <c r="BHN13" s="50"/>
      <c r="BHO13" s="50">
        <v>1089.94</v>
      </c>
      <c r="BHP13" s="50"/>
      <c r="BHQ13" s="50"/>
      <c r="BHR13" s="83">
        <f t="shared" si="96"/>
        <v>1089.94</v>
      </c>
      <c r="BHS13" s="78">
        <f t="shared" si="407"/>
        <v>501723.62000000005</v>
      </c>
      <c r="BHT13" s="50"/>
      <c r="BHU13" s="50"/>
      <c r="BHV13" s="50"/>
      <c r="BHW13" s="50">
        <v>342887.03</v>
      </c>
      <c r="BHX13" s="50"/>
      <c r="BHY13" s="50"/>
      <c r="BHZ13" s="83">
        <f t="shared" si="97"/>
        <v>342887.03</v>
      </c>
      <c r="BIA13" s="78">
        <f t="shared" si="408"/>
        <v>844610.65000000014</v>
      </c>
      <c r="BIB13" s="50"/>
      <c r="BIC13" s="50"/>
      <c r="BID13" s="50"/>
      <c r="BIE13" s="50">
        <v>5555.12</v>
      </c>
      <c r="BIF13" s="50"/>
      <c r="BIG13" s="50"/>
      <c r="BIH13" s="83">
        <f t="shared" si="98"/>
        <v>5555.12</v>
      </c>
      <c r="BII13" s="78">
        <f t="shared" si="409"/>
        <v>850165.77000000014</v>
      </c>
      <c r="BIJ13" s="50"/>
      <c r="BIK13" s="50"/>
      <c r="BIL13" s="50"/>
      <c r="BIM13" s="50">
        <v>2844.82</v>
      </c>
      <c r="BIN13" s="50"/>
      <c r="BIO13" s="50"/>
      <c r="BIP13" s="83">
        <f t="shared" si="99"/>
        <v>2844.82</v>
      </c>
      <c r="BIQ13" s="78">
        <f t="shared" si="410"/>
        <v>853010.59000000008</v>
      </c>
      <c r="BIR13" s="50"/>
      <c r="BIS13" s="50"/>
      <c r="BIT13" s="50"/>
      <c r="BIU13" s="50">
        <v>1126.3800000000001</v>
      </c>
      <c r="BIV13" s="50"/>
      <c r="BIW13" s="50"/>
      <c r="BIX13" s="83">
        <f t="shared" si="100"/>
        <v>1126.3800000000001</v>
      </c>
      <c r="BIY13" s="78">
        <f t="shared" si="411"/>
        <v>854136.97000000009</v>
      </c>
      <c r="BIZ13" s="50"/>
      <c r="BJA13" s="50"/>
      <c r="BJB13" s="50"/>
      <c r="BJC13" s="50">
        <v>14732.76</v>
      </c>
      <c r="BJD13" s="50"/>
      <c r="BJE13" s="50"/>
      <c r="BJF13" s="83">
        <f t="shared" si="101"/>
        <v>14732.76</v>
      </c>
      <c r="BJG13" s="78">
        <f t="shared" si="412"/>
        <v>868869.7300000001</v>
      </c>
      <c r="BJH13" s="50"/>
      <c r="BJI13" s="50"/>
      <c r="BJJ13" s="50"/>
      <c r="BJK13" s="50"/>
      <c r="BJL13" s="50"/>
      <c r="BJM13" s="50"/>
      <c r="BJN13" s="83">
        <f t="shared" si="102"/>
        <v>0</v>
      </c>
      <c r="BJO13" s="78">
        <f t="shared" si="413"/>
        <v>868869.7300000001</v>
      </c>
      <c r="BJP13" s="50"/>
      <c r="BJQ13" s="50"/>
      <c r="BJR13" s="50"/>
      <c r="BJS13" s="50">
        <v>289967.26</v>
      </c>
      <c r="BJT13" s="50"/>
      <c r="BJU13" s="50"/>
      <c r="BJV13" s="83">
        <f t="shared" si="103"/>
        <v>289967.26</v>
      </c>
      <c r="BJW13" s="78">
        <f t="shared" si="414"/>
        <v>1158836.9900000002</v>
      </c>
      <c r="BJX13" s="50"/>
      <c r="BJY13" s="50"/>
      <c r="BJZ13" s="50"/>
      <c r="BKA13" s="50">
        <v>13534</v>
      </c>
      <c r="BKB13" s="50"/>
      <c r="BKC13" s="50"/>
      <c r="BKD13" s="83">
        <f t="shared" si="104"/>
        <v>13534</v>
      </c>
      <c r="BKE13" s="78">
        <f t="shared" si="415"/>
        <v>1172370.9900000002</v>
      </c>
      <c r="BKF13" s="50"/>
      <c r="BKG13" s="50"/>
      <c r="BKH13" s="50"/>
      <c r="BKI13" s="50"/>
      <c r="BKJ13" s="50"/>
      <c r="BKK13" s="50"/>
      <c r="BKL13" s="83">
        <f t="shared" si="105"/>
        <v>0</v>
      </c>
      <c r="BKM13" s="78">
        <f t="shared" si="416"/>
        <v>1172370.9900000002</v>
      </c>
      <c r="BKN13" s="50"/>
      <c r="BKO13" s="50"/>
      <c r="BKP13" s="50"/>
      <c r="BKQ13" s="50">
        <v>22195.53</v>
      </c>
      <c r="BKR13" s="50"/>
      <c r="BKS13" s="50"/>
      <c r="BKT13" s="83">
        <f t="shared" si="106"/>
        <v>22195.53</v>
      </c>
      <c r="BKU13" s="78">
        <f t="shared" si="509"/>
        <v>1194566.5200000003</v>
      </c>
      <c r="BKV13" s="50"/>
      <c r="BKW13" s="50"/>
      <c r="BKX13" s="50"/>
      <c r="BKY13" s="50">
        <v>1328.46</v>
      </c>
      <c r="BKZ13" s="50"/>
      <c r="BLA13" s="50"/>
      <c r="BLB13" s="83">
        <f t="shared" si="417"/>
        <v>1328.46</v>
      </c>
      <c r="BLC13" s="78">
        <f t="shared" si="418"/>
        <v>1328.46</v>
      </c>
      <c r="BLD13" s="50"/>
      <c r="BLE13" s="50"/>
      <c r="BLF13" s="50"/>
      <c r="BLG13" s="50"/>
      <c r="BLH13" s="50"/>
      <c r="BLI13" s="50">
        <f>706+10+879.65</f>
        <v>1595.65</v>
      </c>
      <c r="BLJ13" s="83">
        <f t="shared" si="419"/>
        <v>1595.65</v>
      </c>
      <c r="BLK13" s="78">
        <f t="shared" si="529"/>
        <v>2924.11</v>
      </c>
      <c r="BLL13" s="50"/>
      <c r="BLM13" s="50"/>
      <c r="BLN13" s="50"/>
      <c r="BLO13" s="50">
        <v>250856.9</v>
      </c>
      <c r="BLP13" s="50"/>
      <c r="BLQ13" s="50"/>
      <c r="BLR13" s="83">
        <f t="shared" si="420"/>
        <v>250856.9</v>
      </c>
      <c r="BLS13" s="78">
        <f t="shared" si="512"/>
        <v>253781.00999999998</v>
      </c>
      <c r="BLT13" s="50"/>
      <c r="BLU13" s="50"/>
      <c r="BLV13" s="50"/>
      <c r="BLW13" s="50">
        <v>1000</v>
      </c>
      <c r="BLX13" s="50"/>
      <c r="BLY13" s="50"/>
      <c r="BLZ13" s="83">
        <f t="shared" si="421"/>
        <v>1000</v>
      </c>
      <c r="BMA13" s="78">
        <f t="shared" si="513"/>
        <v>254781.00999999998</v>
      </c>
      <c r="BMB13" s="50"/>
      <c r="BMC13" s="50"/>
      <c r="BMD13" s="50"/>
      <c r="BME13" s="50">
        <v>520</v>
      </c>
      <c r="BMF13" s="50"/>
      <c r="BMG13" s="50"/>
      <c r="BMH13" s="83">
        <f t="shared" si="422"/>
        <v>520</v>
      </c>
      <c r="BMI13" s="78">
        <f t="shared" si="514"/>
        <v>255301.00999999998</v>
      </c>
      <c r="BMJ13" s="50"/>
      <c r="BMK13" s="50"/>
      <c r="BML13" s="50"/>
      <c r="BMM13" s="50">
        <v>25102.65</v>
      </c>
      <c r="BMN13" s="50"/>
      <c r="BMO13" s="50"/>
      <c r="BMP13" s="83">
        <f t="shared" si="423"/>
        <v>25102.65</v>
      </c>
      <c r="BMQ13" s="78">
        <f t="shared" si="515"/>
        <v>280403.65999999997</v>
      </c>
      <c r="BMR13" s="50"/>
      <c r="BMS13" s="50"/>
      <c r="BMT13" s="50"/>
      <c r="BMU13" s="50">
        <v>868.46</v>
      </c>
      <c r="BMV13" s="50"/>
      <c r="BMW13" s="50"/>
      <c r="BMX13" s="83">
        <f t="shared" si="424"/>
        <v>868.46</v>
      </c>
      <c r="BMY13" s="78">
        <f t="shared" si="516"/>
        <v>281272.12</v>
      </c>
      <c r="BMZ13" s="50"/>
      <c r="BNA13" s="50"/>
      <c r="BNB13" s="50"/>
      <c r="BNC13" s="50">
        <v>10000</v>
      </c>
      <c r="BND13" s="50"/>
      <c r="BNE13" s="50"/>
      <c r="BNF13" s="83">
        <f t="shared" si="425"/>
        <v>10000</v>
      </c>
      <c r="BNG13" s="78">
        <f t="shared" si="517"/>
        <v>291272.12</v>
      </c>
      <c r="BNH13" s="50"/>
      <c r="BNI13" s="50"/>
      <c r="BNJ13" s="50"/>
      <c r="BNK13" s="50">
        <v>10500</v>
      </c>
      <c r="BNL13" s="50"/>
      <c r="BNM13" s="50"/>
      <c r="BNN13" s="83">
        <f t="shared" si="426"/>
        <v>10500</v>
      </c>
      <c r="BNO13" s="78">
        <f t="shared" si="518"/>
        <v>301772.12</v>
      </c>
      <c r="BNP13" s="50"/>
      <c r="BNQ13" s="50"/>
      <c r="BNR13" s="50"/>
      <c r="BNS13" s="50">
        <v>13111.01</v>
      </c>
      <c r="BNT13" s="50"/>
      <c r="BNU13" s="50"/>
      <c r="BNV13" s="83">
        <f t="shared" si="427"/>
        <v>13111.01</v>
      </c>
      <c r="BNW13" s="78">
        <f t="shared" si="519"/>
        <v>314883.13</v>
      </c>
      <c r="BNX13" s="50"/>
      <c r="BNY13" s="50"/>
      <c r="BNZ13" s="50"/>
      <c r="BOA13" s="50">
        <v>2858.9</v>
      </c>
      <c r="BOB13" s="50"/>
      <c r="BOC13" s="50"/>
      <c r="BOD13" s="83">
        <f t="shared" si="428"/>
        <v>2858.9</v>
      </c>
      <c r="BOE13" s="78">
        <f t="shared" si="520"/>
        <v>317742.03000000003</v>
      </c>
      <c r="BOF13" s="50"/>
      <c r="BOG13" s="50"/>
      <c r="BOH13" s="50"/>
      <c r="BOI13" s="50">
        <v>6533.9</v>
      </c>
      <c r="BOJ13" s="50"/>
      <c r="BOK13" s="50"/>
      <c r="BOL13" s="83">
        <f t="shared" si="429"/>
        <v>6533.9</v>
      </c>
      <c r="BOM13" s="78">
        <f t="shared" si="521"/>
        <v>324275.93000000005</v>
      </c>
      <c r="BON13" s="50"/>
      <c r="BOO13" s="50"/>
      <c r="BOP13" s="50"/>
      <c r="BOQ13" s="50">
        <v>4768.1899999999996</v>
      </c>
      <c r="BOR13" s="50"/>
      <c r="BOS13" s="50"/>
      <c r="BOT13" s="83">
        <f t="shared" si="430"/>
        <v>4768.1899999999996</v>
      </c>
      <c r="BOU13" s="78">
        <f t="shared" si="522"/>
        <v>329044.12000000005</v>
      </c>
      <c r="BOV13" s="50"/>
      <c r="BOW13" s="50"/>
      <c r="BOX13" s="50"/>
      <c r="BOY13" s="50">
        <v>25482</v>
      </c>
      <c r="BOZ13" s="50"/>
      <c r="BPA13" s="50"/>
      <c r="BPB13" s="83">
        <f t="shared" si="431"/>
        <v>25482</v>
      </c>
      <c r="BPC13" s="78">
        <f t="shared" si="523"/>
        <v>354526.12000000005</v>
      </c>
      <c r="BPD13" s="50"/>
      <c r="BPE13" s="50"/>
      <c r="BPF13" s="50"/>
      <c r="BPG13" s="50">
        <v>2064.7799999999997</v>
      </c>
      <c r="BPH13" s="50"/>
      <c r="BPI13" s="50"/>
      <c r="BPJ13" s="83">
        <f t="shared" si="432"/>
        <v>2064.7799999999997</v>
      </c>
      <c r="BPK13" s="78">
        <f t="shared" si="524"/>
        <v>356590.90000000008</v>
      </c>
      <c r="BPL13" s="50"/>
      <c r="BPM13" s="50"/>
      <c r="BPN13" s="50"/>
      <c r="BPO13" s="50"/>
      <c r="BPP13" s="50"/>
      <c r="BPQ13" s="50"/>
      <c r="BPR13" s="83">
        <f t="shared" si="433"/>
        <v>0</v>
      </c>
      <c r="BPS13" s="78">
        <f t="shared" si="525"/>
        <v>356590.90000000008</v>
      </c>
      <c r="BPT13" s="50"/>
      <c r="BPU13" s="50"/>
      <c r="BPV13" s="50"/>
      <c r="BPW13" s="50">
        <v>341</v>
      </c>
      <c r="BPX13" s="50"/>
      <c r="BPY13" s="50"/>
      <c r="BPZ13" s="83">
        <f t="shared" si="434"/>
        <v>341</v>
      </c>
      <c r="BQA13" s="78">
        <f t="shared" si="526"/>
        <v>356931.90000000008</v>
      </c>
      <c r="BQB13" s="50"/>
      <c r="BQC13" s="50"/>
      <c r="BQD13" s="50"/>
      <c r="BQE13" s="50">
        <v>10000</v>
      </c>
      <c r="BQF13" s="50"/>
      <c r="BQG13" s="50"/>
      <c r="BQH13" s="83">
        <f t="shared" si="435"/>
        <v>10000</v>
      </c>
      <c r="BQI13" s="78">
        <f t="shared" si="527"/>
        <v>366931.90000000008</v>
      </c>
      <c r="BQJ13" s="50"/>
      <c r="BQK13" s="50"/>
      <c r="BQL13" s="50"/>
      <c r="BQM13" s="50">
        <v>1210.4000000000001</v>
      </c>
      <c r="BQN13" s="50"/>
      <c r="BQO13" s="50"/>
      <c r="BQP13" s="83">
        <f t="shared" si="510"/>
        <v>1210.4000000000001</v>
      </c>
      <c r="BQQ13" s="78">
        <f t="shared" si="528"/>
        <v>368142.3000000001</v>
      </c>
      <c r="BQR13" s="78">
        <f t="shared" si="528"/>
        <v>368142.3000000001</v>
      </c>
      <c r="BQS13" s="36">
        <v>634</v>
      </c>
      <c r="BQT13" s="86">
        <v>5129.8999999999996</v>
      </c>
      <c r="BQU13" s="86">
        <v>0</v>
      </c>
      <c r="BQV13" s="86">
        <v>130023</v>
      </c>
      <c r="BQW13" s="86">
        <v>1865.5</v>
      </c>
      <c r="BQX13" s="86">
        <v>645.5</v>
      </c>
      <c r="BQY13" s="86">
        <v>37603.06</v>
      </c>
      <c r="BQZ13" s="86">
        <v>4278.91</v>
      </c>
      <c r="BRA13" s="86">
        <v>0</v>
      </c>
      <c r="BRB13" s="86">
        <v>52792.14</v>
      </c>
      <c r="BRC13" s="86">
        <v>151.30000000000001</v>
      </c>
      <c r="BRD13" s="86">
        <v>97284.7</v>
      </c>
      <c r="BRE13" s="86">
        <v>2339.9700000000003</v>
      </c>
      <c r="BRF13" s="86">
        <v>488.2</v>
      </c>
      <c r="BRG13" s="86">
        <v>28793.9</v>
      </c>
      <c r="BRH13" s="86">
        <v>3349.6</v>
      </c>
      <c r="BRI13" s="86">
        <v>800</v>
      </c>
      <c r="BRJ13" s="86">
        <v>6000</v>
      </c>
      <c r="BRK13" s="86">
        <v>2000</v>
      </c>
      <c r="BRL13" s="86">
        <v>2175</v>
      </c>
      <c r="BRM13" s="86">
        <v>8237.5</v>
      </c>
      <c r="BRN13" s="86">
        <v>71440.800000000003</v>
      </c>
      <c r="BRO13" s="86">
        <v>1126.4000000000001</v>
      </c>
      <c r="BRP13" s="86">
        <v>221778.4</v>
      </c>
      <c r="BRQ13" s="86">
        <v>1556</v>
      </c>
      <c r="BRR13" s="86">
        <v>43978.340000000004</v>
      </c>
      <c r="BRS13" s="86">
        <v>1379.64</v>
      </c>
      <c r="BRT13" s="86">
        <v>9998.5300000000007</v>
      </c>
      <c r="BRU13" s="86">
        <v>6362.25</v>
      </c>
      <c r="BRV13" s="86">
        <v>0</v>
      </c>
      <c r="BRW13" s="86">
        <v>3082.5</v>
      </c>
      <c r="BRX13" s="86">
        <v>8301.7999999999993</v>
      </c>
      <c r="BRY13" s="86">
        <v>0</v>
      </c>
      <c r="BRZ13" s="86">
        <v>10683</v>
      </c>
      <c r="BSA13" s="86">
        <v>9625.4000000000015</v>
      </c>
      <c r="BSB13" s="86">
        <v>1740</v>
      </c>
      <c r="BSC13" s="86">
        <v>7647.01</v>
      </c>
      <c r="BSD13" s="86">
        <v>0</v>
      </c>
      <c r="BSE13" s="86">
        <v>22883.589999999997</v>
      </c>
      <c r="BSF13" s="86">
        <v>101248.34</v>
      </c>
      <c r="BSG13" s="86">
        <v>153226.42000000001</v>
      </c>
      <c r="BSH13" s="86">
        <v>110471.4</v>
      </c>
      <c r="BSI13" s="86">
        <v>281126.40000000002</v>
      </c>
      <c r="BSJ13" s="86">
        <v>2746.18</v>
      </c>
      <c r="BSK13" s="86">
        <v>201464.1</v>
      </c>
      <c r="BSL13" s="86">
        <v>103237.29000000001</v>
      </c>
      <c r="BSM13" s="86">
        <v>0</v>
      </c>
      <c r="BSN13" s="86">
        <v>21356.799999999999</v>
      </c>
      <c r="BSO13" s="86">
        <v>452660.45</v>
      </c>
      <c r="BSP13" s="86">
        <v>1866.59</v>
      </c>
      <c r="BSQ13" s="86">
        <v>640</v>
      </c>
      <c r="BSR13" s="86">
        <v>12502.580000000002</v>
      </c>
      <c r="BSS13" s="86">
        <v>107475.99</v>
      </c>
      <c r="BST13" s="86">
        <v>5137.1000000000004</v>
      </c>
      <c r="BSU13" s="86">
        <v>3687</v>
      </c>
      <c r="BSV13" s="86">
        <v>321.5</v>
      </c>
      <c r="BSW13" s="50"/>
      <c r="BSX13" s="50"/>
      <c r="BSY13" s="50"/>
      <c r="BSZ13" s="50">
        <v>1314.76</v>
      </c>
      <c r="BTA13" s="50"/>
      <c r="BTB13" s="50"/>
      <c r="BTC13" s="83">
        <v>1314.76</v>
      </c>
      <c r="BTD13" s="78">
        <f t="shared" si="436"/>
        <v>911664.15999999992</v>
      </c>
      <c r="BTE13" s="50"/>
      <c r="BTF13" s="50"/>
      <c r="BTG13" s="50"/>
      <c r="BTH13" s="50"/>
      <c r="BTI13" s="50"/>
      <c r="BTJ13" s="50"/>
      <c r="BTK13" s="83">
        <v>0</v>
      </c>
      <c r="BTL13" s="78">
        <f t="shared" si="437"/>
        <v>911664.15999999992</v>
      </c>
      <c r="BTM13" s="50"/>
      <c r="BTN13" s="50"/>
      <c r="BTO13" s="50"/>
      <c r="BTP13" s="50"/>
      <c r="BTQ13" s="50"/>
      <c r="BTR13" s="50"/>
      <c r="BTS13" s="83">
        <v>1100.03</v>
      </c>
      <c r="BTT13" s="78">
        <f t="shared" si="438"/>
        <v>912764.19</v>
      </c>
      <c r="BTU13" s="50"/>
      <c r="BTV13" s="50"/>
      <c r="BTW13" s="50"/>
      <c r="BTX13" s="50">
        <v>4384.2</v>
      </c>
      <c r="BTY13" s="50"/>
      <c r="BTZ13" s="50"/>
      <c r="BUA13" s="50">
        <v>4384.2</v>
      </c>
      <c r="BUB13" s="78">
        <f t="shared" si="439"/>
        <v>917148.3899999999</v>
      </c>
      <c r="BUC13" s="50"/>
      <c r="BUD13" s="50"/>
      <c r="BUE13" s="50"/>
      <c r="BUF13" s="50"/>
      <c r="BUG13" s="50"/>
      <c r="BUH13" s="50"/>
      <c r="BUI13" s="50">
        <v>0</v>
      </c>
      <c r="BUJ13" s="78">
        <f t="shared" si="440"/>
        <v>917148.3899999999</v>
      </c>
      <c r="BUK13" s="50"/>
      <c r="BUL13" s="50"/>
      <c r="BUM13" s="50"/>
      <c r="BUN13" s="50">
        <v>1123.5</v>
      </c>
      <c r="BUO13" s="50"/>
      <c r="BUP13" s="50"/>
      <c r="BUQ13" s="50">
        <v>1123.5</v>
      </c>
      <c r="BUR13" s="78">
        <f t="shared" si="441"/>
        <v>918271.8899999999</v>
      </c>
      <c r="BUS13" s="50"/>
      <c r="BUT13" s="50"/>
      <c r="BUU13" s="50"/>
      <c r="BUV13" s="50"/>
      <c r="BUW13" s="50"/>
      <c r="BUX13" s="50"/>
      <c r="BUY13" s="50">
        <v>0</v>
      </c>
      <c r="BUZ13" s="78">
        <f t="shared" si="442"/>
        <v>918271.8899999999</v>
      </c>
      <c r="BVA13" s="50"/>
      <c r="BVB13" s="50"/>
      <c r="BVC13" s="50"/>
      <c r="BVD13" s="50"/>
      <c r="BVE13" s="50"/>
      <c r="BVF13" s="50">
        <v>154944</v>
      </c>
      <c r="BVG13" s="50">
        <v>154944</v>
      </c>
      <c r="BVH13" s="78">
        <f t="shared" si="443"/>
        <v>1073215.8899999999</v>
      </c>
      <c r="BVI13" s="50"/>
      <c r="BVJ13" s="50"/>
      <c r="BVK13" s="50"/>
      <c r="BVL13" s="50"/>
      <c r="BVM13" s="50"/>
      <c r="BVN13" s="50">
        <v>640</v>
      </c>
      <c r="BVO13" s="50">
        <v>640</v>
      </c>
      <c r="BVP13" s="78">
        <f t="shared" si="444"/>
        <v>1073855.8899999999</v>
      </c>
      <c r="BVQ13" s="50"/>
      <c r="BVR13" s="50"/>
      <c r="BVS13" s="50"/>
      <c r="BVT13" s="50"/>
      <c r="BVU13" s="50"/>
      <c r="BVV13" s="50">
        <v>3695.5</v>
      </c>
      <c r="BVW13" s="50">
        <v>3695.5</v>
      </c>
      <c r="BVX13" s="78">
        <f t="shared" si="445"/>
        <v>3695.5</v>
      </c>
      <c r="BVY13" s="50"/>
      <c r="BVZ13" s="50"/>
      <c r="BWA13" s="50"/>
      <c r="BWB13" s="50"/>
      <c r="BWC13" s="50"/>
      <c r="BWD13" s="50"/>
      <c r="BWE13" s="50">
        <v>0</v>
      </c>
      <c r="BWF13" s="78">
        <f t="shared" si="446"/>
        <v>3695.5</v>
      </c>
      <c r="BWG13" s="50"/>
      <c r="BWH13" s="50"/>
      <c r="BWI13" s="50"/>
      <c r="BWJ13" s="50"/>
      <c r="BWK13" s="50"/>
      <c r="BWL13" s="50">
        <v>252296.49</v>
      </c>
      <c r="BWM13" s="50">
        <v>252296.49</v>
      </c>
      <c r="BWN13" s="78">
        <f t="shared" si="447"/>
        <v>255991.99</v>
      </c>
      <c r="BWO13" s="50"/>
      <c r="BWP13" s="50"/>
      <c r="BWQ13" s="50"/>
      <c r="BWR13" s="50"/>
      <c r="BWS13" s="50"/>
      <c r="BWT13" s="50">
        <v>2094</v>
      </c>
      <c r="BWU13" s="50">
        <v>2094</v>
      </c>
      <c r="BWV13" s="78">
        <f t="shared" si="448"/>
        <v>258085.99</v>
      </c>
      <c r="BWW13" s="50"/>
      <c r="BWX13" s="50"/>
      <c r="BWY13" s="50"/>
      <c r="BWZ13" s="50"/>
      <c r="BXA13" s="50"/>
      <c r="BXB13" s="50">
        <v>947.5</v>
      </c>
      <c r="BXC13" s="50">
        <v>947.5</v>
      </c>
      <c r="BXD13" s="78">
        <f t="shared" si="449"/>
        <v>259033.49</v>
      </c>
      <c r="BXE13" s="50"/>
      <c r="BXF13" s="50"/>
      <c r="BXG13" s="50"/>
      <c r="BXH13" s="50"/>
      <c r="BXI13" s="50"/>
      <c r="BXJ13" s="50">
        <v>631.5</v>
      </c>
      <c r="BXK13" s="50">
        <v>631.5</v>
      </c>
      <c r="BXL13" s="78">
        <f t="shared" si="450"/>
        <v>259664.99</v>
      </c>
      <c r="BXM13" s="50"/>
      <c r="BXN13" s="50"/>
      <c r="BXO13" s="50"/>
      <c r="BXP13" s="50"/>
      <c r="BXQ13" s="50"/>
      <c r="BXR13" s="50">
        <v>5682.11</v>
      </c>
      <c r="BXS13" s="50">
        <v>5682.1100000000006</v>
      </c>
      <c r="BXT13" s="78">
        <f t="shared" si="451"/>
        <v>265347.09999999998</v>
      </c>
      <c r="BXU13" s="50"/>
      <c r="BXV13" s="50"/>
      <c r="BXW13" s="50"/>
      <c r="BXX13" s="50"/>
      <c r="BXY13" s="50"/>
      <c r="BXZ13" s="50">
        <v>3724.63</v>
      </c>
      <c r="BYA13" s="50">
        <v>3724.63</v>
      </c>
      <c r="BYB13" s="78">
        <f t="shared" si="452"/>
        <v>269071.73</v>
      </c>
      <c r="BYC13" s="50"/>
      <c r="BYD13" s="50"/>
      <c r="BYE13" s="50"/>
      <c r="BYF13" s="50"/>
      <c r="BYG13" s="50"/>
      <c r="BYH13" s="50"/>
      <c r="BYI13" s="50">
        <v>0</v>
      </c>
      <c r="BYJ13" s="78">
        <f t="shared" si="453"/>
        <v>269071.73</v>
      </c>
      <c r="BYK13" s="50"/>
      <c r="BYL13" s="50"/>
      <c r="BYM13" s="50"/>
      <c r="BYN13" s="50"/>
      <c r="BYO13" s="50"/>
      <c r="BYP13" s="50">
        <v>553</v>
      </c>
      <c r="BYQ13" s="50">
        <v>553</v>
      </c>
      <c r="BYR13" s="78">
        <f t="shared" si="454"/>
        <v>269624.73</v>
      </c>
      <c r="BYS13" s="50"/>
      <c r="BYT13" s="50"/>
      <c r="BYU13" s="50"/>
      <c r="BYV13" s="50"/>
      <c r="BYW13" s="50"/>
      <c r="BYX13" s="50">
        <v>527400.55000000005</v>
      </c>
      <c r="BYY13" s="50">
        <v>527400.55000000005</v>
      </c>
      <c r="BYZ13" s="78">
        <f t="shared" si="455"/>
        <v>797025.28000000003</v>
      </c>
      <c r="BZA13" s="50"/>
      <c r="BZB13" s="50"/>
      <c r="BZC13" s="50"/>
      <c r="BZD13" s="50"/>
      <c r="BZE13" s="50"/>
      <c r="BZF13" s="50">
        <v>9277.16</v>
      </c>
      <c r="BZG13" s="50">
        <v>9277.16</v>
      </c>
      <c r="BZH13" s="78">
        <f t="shared" si="456"/>
        <v>806302.44000000006</v>
      </c>
      <c r="BZI13" s="50"/>
      <c r="BZJ13" s="50"/>
      <c r="BZK13" s="50"/>
      <c r="BZL13" s="50">
        <v>1260000</v>
      </c>
      <c r="BZM13" s="50"/>
      <c r="BZN13" s="50">
        <f>+BZO13-BZL13</f>
        <v>30929.679999999935</v>
      </c>
      <c r="BZO13" s="50">
        <v>1290929.68</v>
      </c>
      <c r="BZP13" s="78">
        <f t="shared" si="457"/>
        <v>2097232.12</v>
      </c>
      <c r="BZQ13" s="50"/>
      <c r="BZR13" s="50"/>
      <c r="BZS13" s="50"/>
      <c r="BZT13" s="50"/>
      <c r="BZU13" s="50"/>
      <c r="BZV13" s="50">
        <v>1073.42</v>
      </c>
      <c r="BZW13" s="50">
        <v>1073.42</v>
      </c>
      <c r="BZX13" s="78">
        <f t="shared" si="458"/>
        <v>2098305.54</v>
      </c>
      <c r="BZY13" s="50"/>
      <c r="BZZ13" s="50"/>
      <c r="CAA13" s="50"/>
      <c r="CAB13" s="50">
        <v>122026</v>
      </c>
      <c r="CAC13" s="50"/>
      <c r="CAD13" s="50">
        <f>+CAE13-CAB13</f>
        <v>11059.369999999995</v>
      </c>
      <c r="CAE13" s="50">
        <v>133085.37</v>
      </c>
      <c r="CAF13" s="78">
        <f t="shared" si="459"/>
        <v>2231390.91</v>
      </c>
      <c r="CAG13" s="50"/>
      <c r="CAH13" s="50"/>
      <c r="CAI13" s="50"/>
      <c r="CAJ13" s="50"/>
      <c r="CAK13" s="50"/>
      <c r="CAL13" s="50"/>
      <c r="CAM13" s="50">
        <v>0</v>
      </c>
      <c r="CAN13" s="78">
        <f t="shared" si="460"/>
        <v>2231390.91</v>
      </c>
      <c r="CAO13" s="50"/>
      <c r="CAP13" s="50"/>
      <c r="CAQ13" s="50"/>
      <c r="CAR13" s="50"/>
      <c r="CAS13" s="50"/>
      <c r="CAT13" s="50">
        <v>9772.8799999999992</v>
      </c>
      <c r="CAU13" s="50">
        <v>9772.8799999999992</v>
      </c>
      <c r="CAV13" s="78">
        <f t="shared" si="461"/>
        <v>2241163.79</v>
      </c>
      <c r="CAW13" s="50"/>
      <c r="CAX13" s="50"/>
      <c r="CAY13" s="50"/>
      <c r="CAZ13" s="50">
        <v>520000</v>
      </c>
      <c r="CBA13" s="50"/>
      <c r="CBB13" s="50">
        <f>+CBC13-CAZ13</f>
        <v>5913.9800000000978</v>
      </c>
      <c r="CBC13" s="50">
        <v>525913.9800000001</v>
      </c>
      <c r="CBD13" s="78">
        <f t="shared" si="462"/>
        <v>2767077.77</v>
      </c>
      <c r="CBE13" s="50"/>
      <c r="CBF13" s="50"/>
      <c r="CBG13" s="50"/>
      <c r="CBH13" s="50"/>
      <c r="CBI13" s="50"/>
      <c r="CBJ13" s="50">
        <v>792</v>
      </c>
      <c r="CBK13" s="50">
        <v>792</v>
      </c>
      <c r="CBL13" s="78">
        <f t="shared" si="463"/>
        <v>2767869.77</v>
      </c>
      <c r="CBM13" s="50"/>
      <c r="CBN13" s="50"/>
      <c r="CBO13" s="50"/>
      <c r="CBP13" s="50"/>
      <c r="CBQ13" s="50"/>
      <c r="CBR13" s="50">
        <v>217.4</v>
      </c>
      <c r="CBS13" s="50">
        <v>217.4</v>
      </c>
      <c r="CBT13" s="78">
        <f t="shared" si="464"/>
        <v>2768087.17</v>
      </c>
      <c r="CBU13" s="50"/>
      <c r="CBV13" s="50"/>
      <c r="CBW13" s="50"/>
      <c r="CBX13" s="50">
        <f>350000+1040000</f>
        <v>1390000</v>
      </c>
      <c r="CBY13" s="50"/>
      <c r="CBZ13" s="50">
        <f>+CCA13-CBX13</f>
        <v>2048.5600000000559</v>
      </c>
      <c r="CCA13" s="50">
        <v>1392048.56</v>
      </c>
      <c r="CCB13" s="78">
        <f t="shared" si="465"/>
        <v>4160135.73</v>
      </c>
      <c r="CCC13" s="50"/>
      <c r="CCD13" s="50"/>
      <c r="CCE13" s="50"/>
      <c r="CCF13" s="50">
        <v>407219.76</v>
      </c>
      <c r="CCG13" s="50"/>
      <c r="CCH13" s="50"/>
      <c r="CCI13" s="50">
        <f t="shared" si="466"/>
        <v>407219.76</v>
      </c>
      <c r="CCJ13" s="78">
        <f t="shared" si="467"/>
        <v>4567355.49</v>
      </c>
      <c r="CCK13" s="50"/>
      <c r="CCL13" s="50"/>
      <c r="CCM13" s="50"/>
      <c r="CCN13" s="50"/>
      <c r="CCO13" s="50"/>
      <c r="CCP13" s="50"/>
      <c r="CCQ13" s="50">
        <f t="shared" si="468"/>
        <v>0</v>
      </c>
      <c r="CCR13" s="78">
        <f t="shared" si="469"/>
        <v>0</v>
      </c>
      <c r="CCS13" s="50"/>
      <c r="CCT13" s="50"/>
      <c r="CCU13" s="50"/>
      <c r="CCV13" s="50">
        <v>1034.0999999999999</v>
      </c>
      <c r="CCW13" s="50"/>
      <c r="CCX13" s="50"/>
      <c r="CCY13" s="50">
        <f t="shared" si="470"/>
        <v>1034.0999999999999</v>
      </c>
      <c r="CCZ13" s="78">
        <f t="shared" si="471"/>
        <v>1034.0999999999999</v>
      </c>
      <c r="CDA13" s="50"/>
      <c r="CDB13" s="50"/>
      <c r="CDC13" s="50"/>
      <c r="CDD13" s="50"/>
      <c r="CDE13" s="50"/>
      <c r="CDF13" s="50"/>
      <c r="CDG13" s="50">
        <f t="shared" si="472"/>
        <v>0</v>
      </c>
      <c r="CDH13" s="78">
        <f t="shared" si="473"/>
        <v>1034.0999999999999</v>
      </c>
      <c r="CDI13" s="50"/>
      <c r="CDJ13" s="50"/>
      <c r="CDK13" s="50"/>
      <c r="CDL13" s="50">
        <v>3623.86</v>
      </c>
      <c r="CDM13" s="50"/>
      <c r="CDN13" s="50"/>
      <c r="CDO13" s="50">
        <f t="shared" si="474"/>
        <v>3623.86</v>
      </c>
      <c r="CDP13" s="78">
        <f t="shared" si="475"/>
        <v>4657.96</v>
      </c>
      <c r="CDQ13" s="50"/>
      <c r="CDR13" s="50"/>
      <c r="CDS13" s="50"/>
      <c r="CDT13" s="50">
        <v>1166.1399999999999</v>
      </c>
      <c r="CDU13" s="50"/>
      <c r="CDV13" s="50"/>
      <c r="CDW13" s="50">
        <f t="shared" si="476"/>
        <v>1166.1399999999999</v>
      </c>
      <c r="CDX13" s="78">
        <f t="shared" si="477"/>
        <v>5824.1</v>
      </c>
      <c r="CDY13" s="50"/>
      <c r="CDZ13" s="50"/>
      <c r="CEA13" s="50"/>
      <c r="CEB13" s="50"/>
      <c r="CEC13" s="50"/>
      <c r="CED13" s="50">
        <v>700</v>
      </c>
      <c r="CEE13" s="50">
        <v>700</v>
      </c>
      <c r="CEF13" s="78">
        <f t="shared" si="478"/>
        <v>6524.1</v>
      </c>
      <c r="CEG13" s="50"/>
      <c r="CEH13" s="50"/>
      <c r="CEI13" s="50"/>
      <c r="CEJ13" s="50"/>
      <c r="CEK13" s="50"/>
      <c r="CEL13" s="50"/>
      <c r="CEM13" s="50">
        <v>0</v>
      </c>
      <c r="CEN13" s="78">
        <f t="shared" si="479"/>
        <v>6524.1</v>
      </c>
      <c r="CEO13" s="50"/>
      <c r="CEP13" s="50"/>
      <c r="CEQ13" s="50"/>
      <c r="CER13" s="50"/>
      <c r="CES13" s="50"/>
      <c r="CET13" s="50">
        <v>573.75</v>
      </c>
      <c r="CEU13" s="50">
        <v>573.75</v>
      </c>
      <c r="CEV13" s="78">
        <f t="shared" si="480"/>
        <v>7097.85</v>
      </c>
      <c r="CEW13" s="50"/>
      <c r="CEX13" s="50"/>
      <c r="CEY13" s="50"/>
      <c r="CEZ13" s="50"/>
      <c r="CFA13" s="50"/>
      <c r="CFB13" s="50">
        <v>37.5</v>
      </c>
      <c r="CFC13" s="50">
        <v>37.5</v>
      </c>
      <c r="CFD13" s="78">
        <f t="shared" si="481"/>
        <v>7135.35</v>
      </c>
      <c r="CFE13" s="50"/>
      <c r="CFF13" s="50"/>
      <c r="CFG13" s="50"/>
      <c r="CFH13" s="50"/>
      <c r="CFI13" s="50"/>
      <c r="CFJ13" s="50">
        <v>330.42</v>
      </c>
      <c r="CFK13" s="50">
        <v>330.42</v>
      </c>
      <c r="CFL13" s="78">
        <f t="shared" si="482"/>
        <v>7465.77</v>
      </c>
      <c r="CFM13" s="50"/>
      <c r="CFN13" s="50"/>
      <c r="CFO13" s="50"/>
      <c r="CFP13" s="50"/>
      <c r="CFQ13" s="50"/>
      <c r="CFR13" s="50">
        <v>2981.77</v>
      </c>
      <c r="CFS13" s="50">
        <v>2981.77</v>
      </c>
      <c r="CFT13" s="78">
        <f t="shared" si="483"/>
        <v>10447.540000000001</v>
      </c>
      <c r="CFU13" s="50"/>
      <c r="CFV13" s="50"/>
      <c r="CFW13" s="50"/>
      <c r="CFX13" s="50"/>
      <c r="CFY13" s="50"/>
      <c r="CFZ13" s="50"/>
      <c r="CGA13" s="50">
        <v>0</v>
      </c>
      <c r="CGB13" s="78">
        <f t="shared" si="484"/>
        <v>10447.540000000001</v>
      </c>
      <c r="CGC13" s="50"/>
      <c r="CGD13" s="50"/>
      <c r="CGE13" s="50"/>
      <c r="CGF13" s="50"/>
      <c r="CGG13" s="50"/>
      <c r="CGH13" s="50">
        <v>305.60000000000002</v>
      </c>
      <c r="CGI13" s="50">
        <v>305.60000000000002</v>
      </c>
      <c r="CGJ13" s="78">
        <f t="shared" si="485"/>
        <v>10753.140000000001</v>
      </c>
      <c r="CGK13" s="50"/>
      <c r="CGL13" s="50"/>
      <c r="CGM13" s="50"/>
      <c r="CGN13" s="50"/>
      <c r="CGO13" s="50"/>
      <c r="CGP13" s="50">
        <v>651.79999999999995</v>
      </c>
      <c r="CGQ13" s="50">
        <v>651.79999999999995</v>
      </c>
      <c r="CGR13" s="78">
        <f t="shared" si="486"/>
        <v>11404.94</v>
      </c>
      <c r="CGS13" s="50"/>
      <c r="CGT13" s="50"/>
      <c r="CGU13" s="50"/>
      <c r="CGV13" s="50"/>
      <c r="CGW13" s="50"/>
      <c r="CGX13" s="50">
        <v>465.72</v>
      </c>
      <c r="CGY13" s="50">
        <v>465.72</v>
      </c>
      <c r="CGZ13" s="78">
        <f t="shared" si="487"/>
        <v>11870.66</v>
      </c>
      <c r="CHA13" s="50"/>
      <c r="CHB13" s="50"/>
      <c r="CHC13" s="50"/>
      <c r="CHD13" s="50"/>
      <c r="CHE13" s="50"/>
      <c r="CHF13" s="50"/>
      <c r="CHG13" s="50">
        <v>0</v>
      </c>
      <c r="CHH13" s="78">
        <f t="shared" si="488"/>
        <v>11870.66</v>
      </c>
      <c r="CHI13" s="50"/>
      <c r="CHJ13" s="50"/>
      <c r="CHK13" s="50"/>
      <c r="CHL13" s="50"/>
      <c r="CHM13" s="50"/>
      <c r="CHN13" s="50"/>
      <c r="CHO13" s="50">
        <v>0</v>
      </c>
      <c r="CHP13" s="78">
        <f t="shared" si="489"/>
        <v>11870.66</v>
      </c>
      <c r="CHQ13" s="50"/>
      <c r="CHR13" s="50"/>
      <c r="CHS13" s="50"/>
      <c r="CHT13" s="50"/>
      <c r="CHU13" s="50"/>
      <c r="CHV13" s="50"/>
      <c r="CHW13" s="50">
        <v>0</v>
      </c>
      <c r="CHX13" s="78">
        <f t="shared" si="490"/>
        <v>11870.66</v>
      </c>
      <c r="CHY13" s="50"/>
      <c r="CHZ13" s="50"/>
      <c r="CIA13" s="50"/>
      <c r="CIB13" s="50"/>
      <c r="CIC13" s="50"/>
      <c r="CID13" s="50"/>
      <c r="CIE13" s="50">
        <v>0</v>
      </c>
      <c r="CIF13" s="78">
        <f t="shared" si="491"/>
        <v>11870.66</v>
      </c>
      <c r="CIG13" s="50"/>
      <c r="CIH13" s="50"/>
      <c r="CII13" s="50"/>
      <c r="CIJ13" s="50"/>
      <c r="CIK13" s="50"/>
      <c r="CIL13" s="50"/>
      <c r="CIM13" s="50">
        <v>0</v>
      </c>
      <c r="CIN13" s="78">
        <f t="shared" si="492"/>
        <v>11870.66</v>
      </c>
      <c r="CIO13" s="50"/>
      <c r="CIP13" s="50"/>
      <c r="CIQ13" s="50"/>
      <c r="CIR13" s="50">
        <v>11206</v>
      </c>
      <c r="CIS13" s="50"/>
      <c r="CIT13" s="50"/>
      <c r="CIU13" s="50">
        <f t="shared" si="493"/>
        <v>11206</v>
      </c>
      <c r="CIV13" s="78">
        <f t="shared" si="494"/>
        <v>23076.66</v>
      </c>
      <c r="CIW13" s="50"/>
      <c r="CIX13" s="50"/>
      <c r="CIY13" s="50"/>
      <c r="CIZ13" s="50"/>
      <c r="CJA13" s="50"/>
      <c r="CJB13" s="50"/>
      <c r="CJC13" s="50">
        <f t="shared" si="495"/>
        <v>0</v>
      </c>
      <c r="CJD13" s="78">
        <f t="shared" si="496"/>
        <v>0</v>
      </c>
      <c r="CJE13" s="50"/>
      <c r="CJF13" s="50"/>
      <c r="CJG13" s="50"/>
      <c r="CJH13" s="50">
        <v>1263.55</v>
      </c>
      <c r="CJI13" s="50"/>
      <c r="CJJ13" s="50"/>
      <c r="CJK13" s="50">
        <f t="shared" si="497"/>
        <v>1263.55</v>
      </c>
      <c r="CJL13" s="78">
        <f t="shared" si="498"/>
        <v>1263.55</v>
      </c>
      <c r="CJM13" s="50"/>
      <c r="CJN13" s="50"/>
      <c r="CJO13" s="50"/>
      <c r="CJP13" s="50">
        <v>2553.14</v>
      </c>
      <c r="CJQ13" s="50"/>
      <c r="CJR13" s="50"/>
      <c r="CJS13" s="50">
        <f t="shared" si="499"/>
        <v>2553.14</v>
      </c>
      <c r="CJT13" s="78">
        <f t="shared" si="500"/>
        <v>3816.6899999999996</v>
      </c>
      <c r="CJU13" s="50"/>
      <c r="CJV13" s="50"/>
      <c r="CJW13" s="50"/>
      <c r="CJX13" s="50">
        <v>146.4</v>
      </c>
      <c r="CJY13" s="50"/>
      <c r="CJZ13" s="50"/>
      <c r="CKA13" s="50">
        <f t="shared" si="501"/>
        <v>146.4</v>
      </c>
      <c r="CKB13" s="78">
        <f t="shared" si="502"/>
        <v>3963.0899999999997</v>
      </c>
      <c r="CKC13" s="50"/>
      <c r="CKD13" s="50"/>
      <c r="CKE13" s="50"/>
      <c r="CKF13" s="50"/>
      <c r="CKG13" s="50"/>
      <c r="CKH13" s="50"/>
      <c r="CKI13" s="50">
        <f t="shared" ref="CKI13:CKI15" si="621">SUM(CKC13:CKH13)</f>
        <v>0</v>
      </c>
      <c r="CKJ13" s="78">
        <f t="shared" si="503"/>
        <v>3963.0899999999997</v>
      </c>
      <c r="CKK13" s="50"/>
      <c r="CKL13" s="50"/>
      <c r="CKM13" s="50"/>
      <c r="CKN13" s="50"/>
      <c r="CKO13" s="50"/>
      <c r="CKP13" s="50">
        <v>2652</v>
      </c>
      <c r="CKQ13" s="50">
        <v>2652</v>
      </c>
      <c r="CKR13" s="78">
        <f t="shared" si="504"/>
        <v>6615.09</v>
      </c>
      <c r="CKS13" s="50"/>
      <c r="CKT13" s="50"/>
      <c r="CKU13" s="50"/>
      <c r="CKV13" s="50"/>
      <c r="CKW13" s="50"/>
      <c r="CKX13" s="50">
        <v>43561.96</v>
      </c>
      <c r="CKY13" s="50">
        <v>43561.96</v>
      </c>
      <c r="CKZ13" s="78">
        <f t="shared" si="505"/>
        <v>50177.05</v>
      </c>
      <c r="CLA13" s="50"/>
      <c r="CLB13" s="50"/>
      <c r="CLC13" s="50"/>
      <c r="CLD13" s="50"/>
      <c r="CLE13" s="50"/>
      <c r="CLF13" s="50"/>
      <c r="CLG13" s="50">
        <v>0</v>
      </c>
      <c r="CLH13" s="78">
        <f t="shared" si="506"/>
        <v>50177.05</v>
      </c>
      <c r="CLI13" s="50"/>
      <c r="CLJ13" s="50"/>
      <c r="CLK13" s="50"/>
      <c r="CLL13" s="50"/>
      <c r="CLM13" s="50"/>
      <c r="CLN13" s="50">
        <v>1065.7</v>
      </c>
      <c r="CLO13" s="50">
        <v>1065.7</v>
      </c>
      <c r="CLP13" s="78">
        <f t="shared" si="507"/>
        <v>51242.75</v>
      </c>
    </row>
    <row r="14" spans="1:2356" ht="13.5" customHeight="1" x14ac:dyDescent="0.2">
      <c r="A14" s="52"/>
      <c r="B14" s="47" t="s">
        <v>66</v>
      </c>
      <c r="C14" s="48"/>
      <c r="D14" s="48"/>
      <c r="E14" s="48"/>
      <c r="F14" s="48">
        <f>67320.37+793</f>
        <v>68113.37</v>
      </c>
      <c r="G14" s="48"/>
      <c r="H14" s="48"/>
      <c r="I14" s="75">
        <f t="shared" si="108"/>
        <v>68113.37</v>
      </c>
      <c r="J14" s="48"/>
      <c r="K14" s="49"/>
      <c r="L14" s="49"/>
      <c r="M14" s="49"/>
      <c r="N14" s="48"/>
      <c r="O14" s="50">
        <f t="shared" si="508"/>
        <v>68113.37</v>
      </c>
      <c r="P14" s="50"/>
      <c r="Q14" s="49"/>
      <c r="R14" s="49"/>
      <c r="S14" s="48"/>
      <c r="T14" s="50">
        <f t="shared" si="109"/>
        <v>0</v>
      </c>
      <c r="U14" s="78">
        <f t="shared" si="110"/>
        <v>68113.37</v>
      </c>
      <c r="V14" s="50"/>
      <c r="W14" s="50"/>
      <c r="X14" s="49">
        <v>243</v>
      </c>
      <c r="Y14" s="49"/>
      <c r="Z14" s="48"/>
      <c r="AA14" s="50">
        <f t="shared" si="111"/>
        <v>243</v>
      </c>
      <c r="AB14" s="78">
        <f t="shared" si="0"/>
        <v>68356.37</v>
      </c>
      <c r="AC14" s="50"/>
      <c r="AD14" s="50"/>
      <c r="AE14" s="49"/>
      <c r="AF14" s="49"/>
      <c r="AG14" s="48"/>
      <c r="AH14" s="50">
        <f t="shared" si="112"/>
        <v>0</v>
      </c>
      <c r="AI14" s="78">
        <f t="shared" si="113"/>
        <v>0</v>
      </c>
      <c r="AJ14" s="50"/>
      <c r="AK14" s="50"/>
      <c r="AL14" s="49">
        <v>5228</v>
      </c>
      <c r="AM14" s="49"/>
      <c r="AN14" s="48"/>
      <c r="AO14" s="50">
        <f t="shared" si="114"/>
        <v>5228</v>
      </c>
      <c r="AP14" s="78">
        <f t="shared" si="115"/>
        <v>5228</v>
      </c>
      <c r="AQ14" s="50"/>
      <c r="AR14" s="50"/>
      <c r="AS14" s="49">
        <v>6902</v>
      </c>
      <c r="AT14" s="49"/>
      <c r="AU14" s="48"/>
      <c r="AV14" s="50">
        <f t="shared" si="116"/>
        <v>6902</v>
      </c>
      <c r="AW14" s="78">
        <f t="shared" si="117"/>
        <v>12130</v>
      </c>
      <c r="AX14" s="50"/>
      <c r="AY14" s="50"/>
      <c r="AZ14" s="49">
        <v>30554.94</v>
      </c>
      <c r="BA14" s="49"/>
      <c r="BB14" s="48"/>
      <c r="BC14" s="50">
        <f t="shared" si="118"/>
        <v>30554.94</v>
      </c>
      <c r="BD14" s="78">
        <f t="shared" si="119"/>
        <v>42684.94</v>
      </c>
      <c r="BE14" s="50"/>
      <c r="BF14" s="50"/>
      <c r="BG14" s="49">
        <v>29077.119999999999</v>
      </c>
      <c r="BH14" s="49"/>
      <c r="BI14" s="48"/>
      <c r="BJ14" s="50">
        <f t="shared" si="120"/>
        <v>29077.119999999999</v>
      </c>
      <c r="BK14" s="78">
        <f t="shared" si="121"/>
        <v>71762.06</v>
      </c>
      <c r="BL14" s="50"/>
      <c r="BM14" s="50"/>
      <c r="BN14" s="49">
        <v>3132</v>
      </c>
      <c r="BO14" s="49"/>
      <c r="BP14" s="48"/>
      <c r="BQ14" s="50">
        <f t="shared" si="122"/>
        <v>3132</v>
      </c>
      <c r="BR14" s="78">
        <f t="shared" si="123"/>
        <v>74894.06</v>
      </c>
      <c r="BS14" s="50"/>
      <c r="BT14" s="50"/>
      <c r="BU14" s="49">
        <v>329.4</v>
      </c>
      <c r="BV14" s="49"/>
      <c r="BW14" s="48"/>
      <c r="BX14" s="50">
        <f t="shared" si="124"/>
        <v>329.4</v>
      </c>
      <c r="BY14" s="78">
        <f t="shared" si="125"/>
        <v>75223.459999999992</v>
      </c>
      <c r="BZ14" s="50"/>
      <c r="CA14" s="50"/>
      <c r="CB14" s="49">
        <v>943</v>
      </c>
      <c r="CC14" s="49"/>
      <c r="CD14" s="48"/>
      <c r="CE14" s="50">
        <f t="shared" si="126"/>
        <v>943</v>
      </c>
      <c r="CF14" s="78">
        <f t="shared" si="127"/>
        <v>76166.459999999992</v>
      </c>
      <c r="CG14" s="50"/>
      <c r="CH14" s="50"/>
      <c r="CI14" s="49"/>
      <c r="CJ14" s="49"/>
      <c r="CK14" s="48"/>
      <c r="CL14" s="50">
        <f t="shared" si="128"/>
        <v>0</v>
      </c>
      <c r="CM14" s="78">
        <f t="shared" si="129"/>
        <v>76166.459999999992</v>
      </c>
      <c r="CN14" s="50"/>
      <c r="CO14" s="50"/>
      <c r="CP14" s="49">
        <v>2180.7399999999998</v>
      </c>
      <c r="CQ14" s="49"/>
      <c r="CR14" s="48"/>
      <c r="CS14" s="50">
        <f t="shared" si="130"/>
        <v>2180.7399999999998</v>
      </c>
      <c r="CT14" s="78">
        <f t="shared" si="131"/>
        <v>78347.199999999997</v>
      </c>
      <c r="CU14" s="50"/>
      <c r="CV14" s="50"/>
      <c r="CW14" s="49">
        <v>562</v>
      </c>
      <c r="CX14" s="49"/>
      <c r="CY14" s="48"/>
      <c r="CZ14" s="50">
        <f t="shared" si="132"/>
        <v>562</v>
      </c>
      <c r="DA14" s="78">
        <f t="shared" si="133"/>
        <v>78909.2</v>
      </c>
      <c r="DB14" s="50"/>
      <c r="DC14" s="50"/>
      <c r="DD14" s="49"/>
      <c r="DE14" s="49"/>
      <c r="DF14" s="48"/>
      <c r="DG14" s="50">
        <f t="shared" si="134"/>
        <v>0</v>
      </c>
      <c r="DH14" s="78">
        <f t="shared" si="135"/>
        <v>78909.2</v>
      </c>
      <c r="DI14" s="50"/>
      <c r="DJ14" s="50"/>
      <c r="DK14" s="50">
        <v>2679</v>
      </c>
      <c r="DL14" s="49"/>
      <c r="DM14" s="48"/>
      <c r="DN14" s="50">
        <f t="shared" si="136"/>
        <v>2679</v>
      </c>
      <c r="DO14" s="78">
        <f t="shared" si="137"/>
        <v>81588.2</v>
      </c>
      <c r="DP14" s="50"/>
      <c r="DQ14" s="50"/>
      <c r="DR14" s="26">
        <v>407</v>
      </c>
      <c r="DS14" s="49"/>
      <c r="DT14" s="48"/>
      <c r="DU14" s="50">
        <f t="shared" si="138"/>
        <v>407</v>
      </c>
      <c r="DV14" s="78">
        <f t="shared" si="139"/>
        <v>81995.199999999997</v>
      </c>
      <c r="DW14" s="50"/>
      <c r="DX14" s="50"/>
      <c r="DY14" s="26"/>
      <c r="DZ14" s="49"/>
      <c r="EA14" s="48"/>
      <c r="EB14" s="50">
        <f t="shared" si="140"/>
        <v>0</v>
      </c>
      <c r="EC14" s="78">
        <f t="shared" si="141"/>
        <v>81995.199999999997</v>
      </c>
      <c r="ED14" s="50"/>
      <c r="EE14" s="50"/>
      <c r="EF14" s="26"/>
      <c r="EG14" s="49"/>
      <c r="EH14" s="48"/>
      <c r="EI14" s="50">
        <f t="shared" si="142"/>
        <v>0</v>
      </c>
      <c r="EJ14" s="78">
        <f t="shared" si="143"/>
        <v>81995.199999999997</v>
      </c>
      <c r="EK14" s="50"/>
      <c r="EL14" s="50"/>
      <c r="EM14" s="50">
        <v>2751</v>
      </c>
      <c r="EN14" s="49"/>
      <c r="EO14" s="48"/>
      <c r="EP14" s="50">
        <f t="shared" si="144"/>
        <v>2751</v>
      </c>
      <c r="EQ14" s="78">
        <f t="shared" si="145"/>
        <v>84746.2</v>
      </c>
      <c r="ER14" s="50"/>
      <c r="ES14" s="50"/>
      <c r="ET14" s="50">
        <v>85</v>
      </c>
      <c r="EU14" s="49"/>
      <c r="EV14" s="48"/>
      <c r="EW14" s="50">
        <f t="shared" si="146"/>
        <v>85</v>
      </c>
      <c r="EX14" s="78">
        <f t="shared" si="147"/>
        <v>84831.2</v>
      </c>
      <c r="EY14" s="50"/>
      <c r="EZ14" s="50"/>
      <c r="FA14" s="50">
        <v>2942</v>
      </c>
      <c r="FB14" s="49"/>
      <c r="FC14" s="48"/>
      <c r="FD14" s="50">
        <f t="shared" si="530"/>
        <v>2942</v>
      </c>
      <c r="FE14" s="78">
        <f t="shared" si="149"/>
        <v>87773.2</v>
      </c>
      <c r="FF14" s="50"/>
      <c r="FG14" s="50"/>
      <c r="FH14" s="50"/>
      <c r="FI14" s="49"/>
      <c r="FJ14" s="48"/>
      <c r="FK14" s="50">
        <f t="shared" si="531"/>
        <v>0</v>
      </c>
      <c r="FL14" s="78">
        <f t="shared" si="151"/>
        <v>87773.2</v>
      </c>
      <c r="FM14" s="50">
        <v>437</v>
      </c>
      <c r="FN14" s="50"/>
      <c r="FO14" s="50"/>
      <c r="FP14" s="50"/>
      <c r="FQ14" s="50">
        <v>0</v>
      </c>
      <c r="FR14" s="49"/>
      <c r="FS14" s="48"/>
      <c r="FT14" s="50">
        <f t="shared" si="532"/>
        <v>0</v>
      </c>
      <c r="FU14" s="78">
        <f t="shared" si="153"/>
        <v>0</v>
      </c>
      <c r="FV14" s="50"/>
      <c r="FW14" s="50"/>
      <c r="FX14" s="50"/>
      <c r="FY14" s="50">
        <v>11372</v>
      </c>
      <c r="FZ14" s="49"/>
      <c r="GA14" s="48"/>
      <c r="GB14" s="50">
        <f t="shared" si="533"/>
        <v>11372</v>
      </c>
      <c r="GC14" s="78">
        <f t="shared" si="155"/>
        <v>11372</v>
      </c>
      <c r="GD14" s="50"/>
      <c r="GE14" s="50"/>
      <c r="GF14" s="50"/>
      <c r="GG14" s="50">
        <v>2329.5700000000002</v>
      </c>
      <c r="GH14" s="49"/>
      <c r="GI14" s="48"/>
      <c r="GJ14" s="50">
        <f t="shared" si="534"/>
        <v>2329.5700000000002</v>
      </c>
      <c r="GK14" s="78">
        <f t="shared" si="157"/>
        <v>13701.57</v>
      </c>
      <c r="GL14" s="50"/>
      <c r="GM14" s="50"/>
      <c r="GN14" s="50"/>
      <c r="GO14" s="50">
        <v>0</v>
      </c>
      <c r="GP14" s="50"/>
      <c r="GQ14" s="50"/>
      <c r="GR14" s="50">
        <f t="shared" si="535"/>
        <v>0</v>
      </c>
      <c r="GS14" s="78">
        <f t="shared" si="159"/>
        <v>13701.57</v>
      </c>
      <c r="GT14" s="50"/>
      <c r="GU14" s="50"/>
      <c r="GV14" s="50"/>
      <c r="GW14" s="50">
        <v>4625.87</v>
      </c>
      <c r="GX14" s="50"/>
      <c r="GY14" s="50"/>
      <c r="GZ14" s="50">
        <f t="shared" si="536"/>
        <v>4625.87</v>
      </c>
      <c r="HA14" s="78">
        <f t="shared" si="161"/>
        <v>18327.439999999999</v>
      </c>
      <c r="HB14" s="50"/>
      <c r="HC14" s="50"/>
      <c r="HD14" s="50"/>
      <c r="HE14" s="50">
        <v>44394</v>
      </c>
      <c r="HF14" s="50"/>
      <c r="HG14" s="50"/>
      <c r="HH14" s="50">
        <f t="shared" si="537"/>
        <v>44394</v>
      </c>
      <c r="HI14" s="78">
        <f t="shared" si="163"/>
        <v>62721.440000000002</v>
      </c>
      <c r="HJ14" s="50"/>
      <c r="HK14" s="50"/>
      <c r="HL14" s="50"/>
      <c r="HM14" s="50">
        <v>18105</v>
      </c>
      <c r="HN14" s="50"/>
      <c r="HO14" s="50"/>
      <c r="HP14" s="50">
        <f t="shared" si="538"/>
        <v>18105</v>
      </c>
      <c r="HQ14" s="78">
        <f t="shared" si="165"/>
        <v>80826.44</v>
      </c>
      <c r="HR14" s="50"/>
      <c r="HS14" s="50"/>
      <c r="HT14" s="50"/>
      <c r="HU14" s="50">
        <v>1182.73</v>
      </c>
      <c r="HV14" s="50"/>
      <c r="HW14" s="50"/>
      <c r="HX14" s="50">
        <f t="shared" si="539"/>
        <v>1182.73</v>
      </c>
      <c r="HY14" s="78">
        <f t="shared" si="167"/>
        <v>82009.17</v>
      </c>
      <c r="HZ14" s="50"/>
      <c r="IA14" s="50"/>
      <c r="IB14" s="50"/>
      <c r="IC14" s="50">
        <v>397.19</v>
      </c>
      <c r="ID14" s="50"/>
      <c r="IE14" s="50"/>
      <c r="IF14" s="50">
        <f t="shared" si="540"/>
        <v>397.19</v>
      </c>
      <c r="IG14" s="78">
        <f t="shared" si="169"/>
        <v>82406.36</v>
      </c>
      <c r="IH14" s="50"/>
      <c r="II14" s="50"/>
      <c r="IJ14" s="50"/>
      <c r="IK14" s="50">
        <v>632</v>
      </c>
      <c r="IL14" s="50"/>
      <c r="IM14" s="50"/>
      <c r="IN14" s="50">
        <f t="shared" si="541"/>
        <v>632</v>
      </c>
      <c r="IO14" s="78">
        <f t="shared" si="171"/>
        <v>83038.36</v>
      </c>
      <c r="IP14" s="50"/>
      <c r="IQ14" s="50"/>
      <c r="IR14" s="50"/>
      <c r="IS14" s="50">
        <v>144</v>
      </c>
      <c r="IT14" s="50"/>
      <c r="IU14" s="50"/>
      <c r="IV14" s="50">
        <f t="shared" si="542"/>
        <v>144</v>
      </c>
      <c r="IW14" s="78">
        <f t="shared" si="173"/>
        <v>83182.36</v>
      </c>
      <c r="IX14" s="50"/>
      <c r="IY14" s="50"/>
      <c r="IZ14" s="50"/>
      <c r="JA14" s="50">
        <v>2669</v>
      </c>
      <c r="JB14" s="50"/>
      <c r="JC14" s="50"/>
      <c r="JD14" s="50">
        <f t="shared" si="543"/>
        <v>2669</v>
      </c>
      <c r="JE14" s="78">
        <f t="shared" si="175"/>
        <v>85851.36</v>
      </c>
      <c r="JF14" s="50"/>
      <c r="JG14" s="50"/>
      <c r="JH14" s="50"/>
      <c r="JI14" s="50">
        <v>134</v>
      </c>
      <c r="JJ14" s="50"/>
      <c r="JK14" s="50"/>
      <c r="JL14" s="50">
        <f t="shared" si="544"/>
        <v>134</v>
      </c>
      <c r="JM14" s="78">
        <f t="shared" si="177"/>
        <v>85985.36</v>
      </c>
      <c r="JN14" s="50"/>
      <c r="JO14" s="50"/>
      <c r="JP14" s="50"/>
      <c r="JQ14" s="50"/>
      <c r="JR14" s="50"/>
      <c r="JS14" s="50"/>
      <c r="JT14" s="50">
        <f t="shared" si="545"/>
        <v>0</v>
      </c>
      <c r="JU14" s="78">
        <f t="shared" si="179"/>
        <v>85985.36</v>
      </c>
      <c r="JV14" s="50"/>
      <c r="JW14" s="50"/>
      <c r="JX14" s="50"/>
      <c r="JY14" s="50">
        <v>1607</v>
      </c>
      <c r="JZ14" s="50"/>
      <c r="KA14" s="50"/>
      <c r="KB14" s="50">
        <f t="shared" si="546"/>
        <v>1607</v>
      </c>
      <c r="KC14" s="78">
        <f t="shared" si="181"/>
        <v>87592.36</v>
      </c>
      <c r="KD14" s="50"/>
      <c r="KE14" s="50"/>
      <c r="KF14" s="50"/>
      <c r="KG14" s="50">
        <v>192</v>
      </c>
      <c r="KH14" s="50"/>
      <c r="KI14" s="50"/>
      <c r="KJ14" s="50">
        <f t="shared" si="547"/>
        <v>192</v>
      </c>
      <c r="KK14" s="78">
        <f t="shared" si="183"/>
        <v>87784.36</v>
      </c>
      <c r="KL14" s="50"/>
      <c r="KM14" s="50"/>
      <c r="KN14" s="50"/>
      <c r="KO14" s="50">
        <v>4905</v>
      </c>
      <c r="KP14" s="50"/>
      <c r="KQ14" s="50"/>
      <c r="KR14" s="50">
        <f t="shared" si="548"/>
        <v>4905</v>
      </c>
      <c r="KS14" s="78">
        <f t="shared" si="185"/>
        <v>92689.36</v>
      </c>
      <c r="KT14" s="50"/>
      <c r="KU14" s="50"/>
      <c r="KV14" s="50"/>
      <c r="KW14" s="50">
        <v>1251</v>
      </c>
      <c r="KX14" s="50"/>
      <c r="KY14" s="50"/>
      <c r="KZ14" s="50">
        <f t="shared" si="549"/>
        <v>1251</v>
      </c>
      <c r="LA14" s="78">
        <f t="shared" si="187"/>
        <v>93940.36</v>
      </c>
      <c r="LB14" s="50"/>
      <c r="LC14" s="50"/>
      <c r="LD14" s="50"/>
      <c r="LE14" s="50">
        <v>11984.599999999999</v>
      </c>
      <c r="LF14" s="50"/>
      <c r="LG14" s="50"/>
      <c r="LH14" s="50">
        <f t="shared" si="550"/>
        <v>11984.599999999999</v>
      </c>
      <c r="LI14" s="78">
        <f t="shared" si="189"/>
        <v>105924.95999999999</v>
      </c>
      <c r="LJ14" s="50"/>
      <c r="LK14" s="50"/>
      <c r="LL14" s="50"/>
      <c r="LM14" s="50">
        <v>13006</v>
      </c>
      <c r="LN14" s="50"/>
      <c r="LO14" s="50"/>
      <c r="LP14" s="50">
        <f t="shared" si="551"/>
        <v>13006</v>
      </c>
      <c r="LQ14" s="78">
        <f t="shared" si="191"/>
        <v>13006</v>
      </c>
      <c r="LR14" s="50"/>
      <c r="LS14" s="50"/>
      <c r="LT14" s="50"/>
      <c r="LU14" s="50">
        <v>1704</v>
      </c>
      <c r="LV14" s="50"/>
      <c r="LW14" s="50"/>
      <c r="LX14" s="50">
        <f t="shared" si="552"/>
        <v>1704</v>
      </c>
      <c r="LY14" s="78">
        <f t="shared" si="193"/>
        <v>14710</v>
      </c>
      <c r="LZ14" s="50"/>
      <c r="MA14" s="50"/>
      <c r="MB14" s="50"/>
      <c r="MC14" s="50">
        <v>33383.129999999997</v>
      </c>
      <c r="MD14" s="50"/>
      <c r="ME14" s="50"/>
      <c r="MF14" s="50">
        <f t="shared" si="553"/>
        <v>33383.129999999997</v>
      </c>
      <c r="MG14" s="78">
        <f t="shared" si="195"/>
        <v>48093.13</v>
      </c>
      <c r="MH14" s="50"/>
      <c r="MI14" s="50"/>
      <c r="MJ14" s="50"/>
      <c r="MK14" s="50">
        <v>8247</v>
      </c>
      <c r="ML14" s="50"/>
      <c r="MM14" s="50"/>
      <c r="MN14" s="50">
        <f t="shared" si="554"/>
        <v>8247</v>
      </c>
      <c r="MO14" s="78">
        <f t="shared" si="197"/>
        <v>56340.13</v>
      </c>
      <c r="MP14" s="50"/>
      <c r="MQ14" s="50"/>
      <c r="MR14" s="50"/>
      <c r="MS14" s="26">
        <v>3437</v>
      </c>
      <c r="MT14" s="50"/>
      <c r="MU14" s="50"/>
      <c r="MV14" s="50">
        <f t="shared" si="555"/>
        <v>3437</v>
      </c>
      <c r="MW14" s="78">
        <f t="shared" si="199"/>
        <v>59777.13</v>
      </c>
      <c r="MX14" s="50"/>
      <c r="MY14" s="50"/>
      <c r="MZ14" s="50"/>
      <c r="NA14" s="26">
        <v>26083.52</v>
      </c>
      <c r="NB14" s="50"/>
      <c r="NC14" s="50"/>
      <c r="ND14" s="50">
        <f t="shared" si="556"/>
        <v>26083.52</v>
      </c>
      <c r="NE14" s="78">
        <f t="shared" si="201"/>
        <v>85860.65</v>
      </c>
      <c r="NF14" s="50"/>
      <c r="NG14" s="50"/>
      <c r="NH14" s="50"/>
      <c r="NI14" s="26">
        <v>1827.61</v>
      </c>
      <c r="NJ14" s="50"/>
      <c r="NK14" s="50"/>
      <c r="NL14" s="50">
        <f t="shared" si="557"/>
        <v>1827.61</v>
      </c>
      <c r="NM14" s="78">
        <f t="shared" si="203"/>
        <v>87688.26</v>
      </c>
      <c r="NN14" s="50"/>
      <c r="NO14" s="50"/>
      <c r="NP14" s="50"/>
      <c r="NQ14" s="26">
        <v>997</v>
      </c>
      <c r="NR14" s="50"/>
      <c r="NS14" s="50"/>
      <c r="NT14" s="50">
        <f t="shared" si="558"/>
        <v>997</v>
      </c>
      <c r="NU14" s="78">
        <f t="shared" si="205"/>
        <v>88685.26</v>
      </c>
      <c r="NV14" s="50"/>
      <c r="NW14" s="50"/>
      <c r="NX14" s="50"/>
      <c r="NY14" s="50">
        <v>1239.1400000000001</v>
      </c>
      <c r="NZ14" s="50"/>
      <c r="OA14" s="50"/>
      <c r="OB14" s="50">
        <f t="shared" si="559"/>
        <v>1239.1400000000001</v>
      </c>
      <c r="OC14" s="78">
        <f t="shared" si="207"/>
        <v>89924.4</v>
      </c>
      <c r="OD14" s="50"/>
      <c r="OE14" s="50"/>
      <c r="OF14" s="50"/>
      <c r="OG14" s="50">
        <v>374.94</v>
      </c>
      <c r="OH14" s="50"/>
      <c r="OI14" s="50"/>
      <c r="OJ14" s="50">
        <f t="shared" si="560"/>
        <v>374.94</v>
      </c>
      <c r="OK14" s="78">
        <f t="shared" si="209"/>
        <v>90299.34</v>
      </c>
      <c r="OL14" s="50"/>
      <c r="OM14" s="50"/>
      <c r="ON14" s="50"/>
      <c r="OO14" s="50">
        <v>104</v>
      </c>
      <c r="OP14" s="50"/>
      <c r="OQ14" s="50"/>
      <c r="OR14" s="50">
        <f t="shared" si="561"/>
        <v>104</v>
      </c>
      <c r="OS14" s="78">
        <f t="shared" si="211"/>
        <v>90403.34</v>
      </c>
      <c r="OT14" s="50"/>
      <c r="OU14" s="50"/>
      <c r="OV14" s="50"/>
      <c r="OW14" s="50"/>
      <c r="OX14" s="50">
        <v>469.49</v>
      </c>
      <c r="OY14" s="50"/>
      <c r="OZ14" s="50">
        <f t="shared" si="562"/>
        <v>469.49</v>
      </c>
      <c r="PA14" s="78">
        <f t="shared" si="213"/>
        <v>90872.83</v>
      </c>
      <c r="PB14" s="50"/>
      <c r="PC14" s="50"/>
      <c r="PD14" s="50"/>
      <c r="PE14" s="50">
        <v>1388</v>
      </c>
      <c r="PF14" s="50"/>
      <c r="PG14" s="50"/>
      <c r="PH14" s="50">
        <f t="shared" si="563"/>
        <v>1388</v>
      </c>
      <c r="PI14" s="78">
        <f t="shared" si="215"/>
        <v>92260.83</v>
      </c>
      <c r="PJ14" s="50"/>
      <c r="PK14" s="50"/>
      <c r="PL14" s="50"/>
      <c r="PM14" s="50">
        <v>402.43</v>
      </c>
      <c r="PN14" s="50"/>
      <c r="PO14" s="50"/>
      <c r="PP14" s="50">
        <f t="shared" si="564"/>
        <v>402.43</v>
      </c>
      <c r="PQ14" s="78">
        <f t="shared" si="217"/>
        <v>92663.26</v>
      </c>
      <c r="PR14" s="50"/>
      <c r="PS14" s="50"/>
      <c r="PT14" s="50"/>
      <c r="PU14" s="50">
        <v>194.87</v>
      </c>
      <c r="PV14" s="50"/>
      <c r="PW14" s="50"/>
      <c r="PX14" s="50">
        <f t="shared" si="565"/>
        <v>194.87</v>
      </c>
      <c r="PY14" s="78">
        <f t="shared" si="219"/>
        <v>92858.12999999999</v>
      </c>
      <c r="PZ14" s="50"/>
      <c r="QA14" s="50"/>
      <c r="QB14" s="50"/>
      <c r="QC14" s="50">
        <v>354.71</v>
      </c>
      <c r="QD14" s="50"/>
      <c r="QE14" s="50"/>
      <c r="QF14" s="50">
        <f t="shared" si="566"/>
        <v>354.71</v>
      </c>
      <c r="QG14" s="78">
        <f t="shared" si="221"/>
        <v>93212.84</v>
      </c>
      <c r="QH14" s="50"/>
      <c r="QI14" s="50"/>
      <c r="QJ14" s="50"/>
      <c r="QK14" s="50">
        <v>484.88</v>
      </c>
      <c r="QL14" s="50"/>
      <c r="QM14" s="50"/>
      <c r="QN14" s="50">
        <f t="shared" si="567"/>
        <v>484.88</v>
      </c>
      <c r="QO14" s="78">
        <f t="shared" si="223"/>
        <v>93697.72</v>
      </c>
      <c r="QP14" s="50"/>
      <c r="QQ14" s="50"/>
      <c r="QR14" s="50"/>
      <c r="QS14" s="50">
        <v>254</v>
      </c>
      <c r="QT14" s="50"/>
      <c r="QU14" s="50"/>
      <c r="QV14" s="50">
        <f t="shared" si="568"/>
        <v>254</v>
      </c>
      <c r="QW14" s="78">
        <f t="shared" si="225"/>
        <v>93951.72</v>
      </c>
      <c r="QX14" s="50"/>
      <c r="QY14" s="50"/>
      <c r="QZ14" s="50"/>
      <c r="RA14" s="50">
        <v>1316</v>
      </c>
      <c r="RB14" s="50"/>
      <c r="RC14" s="50"/>
      <c r="RD14" s="50">
        <f t="shared" si="569"/>
        <v>1316</v>
      </c>
      <c r="RE14" s="78">
        <f t="shared" si="227"/>
        <v>95267.72</v>
      </c>
      <c r="RF14" s="50"/>
      <c r="RG14" s="50"/>
      <c r="RH14" s="50"/>
      <c r="RI14" s="50">
        <v>466.93</v>
      </c>
      <c r="RJ14" s="50"/>
      <c r="RK14" s="50"/>
      <c r="RL14" s="50">
        <f t="shared" si="570"/>
        <v>466.93</v>
      </c>
      <c r="RM14" s="78">
        <f t="shared" si="229"/>
        <v>95734.65</v>
      </c>
      <c r="RN14" s="50"/>
      <c r="RO14" s="50"/>
      <c r="RP14" s="50"/>
      <c r="RQ14" s="50"/>
      <c r="RR14" s="50"/>
      <c r="RS14" s="50"/>
      <c r="RT14" s="50">
        <f t="shared" si="571"/>
        <v>0</v>
      </c>
      <c r="RU14" s="78">
        <f t="shared" si="231"/>
        <v>95734.65</v>
      </c>
      <c r="RV14" s="50"/>
      <c r="RW14" s="50"/>
      <c r="RX14" s="50"/>
      <c r="RY14" s="50">
        <v>737</v>
      </c>
      <c r="RZ14" s="50"/>
      <c r="SA14" s="50"/>
      <c r="SB14" s="50">
        <f t="shared" si="572"/>
        <v>737</v>
      </c>
      <c r="SC14" s="78">
        <f t="shared" si="233"/>
        <v>96471.65</v>
      </c>
      <c r="SD14" s="50"/>
      <c r="SE14" s="50"/>
      <c r="SF14" s="50"/>
      <c r="SG14" s="50">
        <v>2249</v>
      </c>
      <c r="SH14" s="50"/>
      <c r="SI14" s="50"/>
      <c r="SJ14" s="50">
        <f t="shared" si="573"/>
        <v>2249</v>
      </c>
      <c r="SK14" s="78">
        <f t="shared" si="235"/>
        <v>2249</v>
      </c>
      <c r="SL14" s="50"/>
      <c r="SM14" s="50"/>
      <c r="SN14" s="50"/>
      <c r="SO14" s="50">
        <v>645</v>
      </c>
      <c r="SP14" s="50"/>
      <c r="SQ14" s="50"/>
      <c r="SR14" s="50">
        <f t="shared" si="574"/>
        <v>645</v>
      </c>
      <c r="SS14" s="78">
        <f t="shared" si="237"/>
        <v>2894</v>
      </c>
      <c r="ST14" s="50"/>
      <c r="SU14" s="50"/>
      <c r="SV14" s="50"/>
      <c r="SW14" s="50">
        <v>12726</v>
      </c>
      <c r="SX14" s="50"/>
      <c r="SY14" s="50"/>
      <c r="SZ14" s="50">
        <f t="shared" si="575"/>
        <v>12726</v>
      </c>
      <c r="TA14" s="78">
        <f t="shared" si="239"/>
        <v>15620</v>
      </c>
      <c r="TB14" s="50"/>
      <c r="TC14" s="50"/>
      <c r="TD14" s="50"/>
      <c r="TE14" s="50">
        <v>668.9</v>
      </c>
      <c r="TF14" s="50"/>
      <c r="TG14" s="50"/>
      <c r="TH14" s="50">
        <f t="shared" si="576"/>
        <v>668.9</v>
      </c>
      <c r="TI14" s="78">
        <f t="shared" si="241"/>
        <v>16288.9</v>
      </c>
      <c r="TJ14" s="50"/>
      <c r="TK14" s="50"/>
      <c r="TL14" s="50"/>
      <c r="TM14" s="50">
        <v>3101</v>
      </c>
      <c r="TN14" s="50"/>
      <c r="TO14" s="50"/>
      <c r="TP14" s="50">
        <f t="shared" si="577"/>
        <v>3101</v>
      </c>
      <c r="TQ14" s="78">
        <f t="shared" si="243"/>
        <v>19389.900000000001</v>
      </c>
      <c r="TR14" s="50"/>
      <c r="TS14" s="50"/>
      <c r="TT14" s="50"/>
      <c r="TU14" s="50">
        <v>23019.5</v>
      </c>
      <c r="TV14" s="50"/>
      <c r="TW14" s="50"/>
      <c r="TX14" s="50">
        <f t="shared" si="578"/>
        <v>23019.5</v>
      </c>
      <c r="TY14" s="78">
        <f t="shared" si="245"/>
        <v>42409.4</v>
      </c>
      <c r="TZ14" s="50"/>
      <c r="UA14" s="50"/>
      <c r="UB14" s="50"/>
      <c r="UC14" s="50">
        <v>1759</v>
      </c>
      <c r="UD14" s="50"/>
      <c r="UE14" s="50"/>
      <c r="UF14" s="50">
        <f t="shared" si="579"/>
        <v>1759</v>
      </c>
      <c r="UG14" s="78">
        <f t="shared" si="247"/>
        <v>44168.4</v>
      </c>
      <c r="UH14" s="50"/>
      <c r="UI14" s="50"/>
      <c r="UJ14" s="50"/>
      <c r="UK14" s="50">
        <v>255</v>
      </c>
      <c r="UL14" s="50"/>
      <c r="UM14" s="50"/>
      <c r="UN14" s="50">
        <f t="shared" si="580"/>
        <v>255</v>
      </c>
      <c r="UO14" s="78">
        <f t="shared" si="249"/>
        <v>44423.4</v>
      </c>
      <c r="UP14" s="50"/>
      <c r="UQ14" s="50"/>
      <c r="UR14" s="50"/>
      <c r="US14" s="50">
        <v>22113</v>
      </c>
      <c r="UT14" s="50"/>
      <c r="UU14" s="50"/>
      <c r="UV14" s="50">
        <f t="shared" si="581"/>
        <v>22113</v>
      </c>
      <c r="UW14" s="78">
        <f t="shared" si="251"/>
        <v>66536.399999999994</v>
      </c>
      <c r="UX14" s="50"/>
      <c r="UY14" s="50"/>
      <c r="UZ14" s="50"/>
      <c r="VA14" s="50">
        <v>1001</v>
      </c>
      <c r="VB14" s="50"/>
      <c r="VC14" s="50"/>
      <c r="VD14" s="50">
        <f t="shared" si="582"/>
        <v>1001</v>
      </c>
      <c r="VE14" s="78">
        <f t="shared" si="253"/>
        <v>67537.399999999994</v>
      </c>
      <c r="VF14" s="50"/>
      <c r="VG14" s="50"/>
      <c r="VH14" s="50"/>
      <c r="VI14" s="50">
        <v>5284</v>
      </c>
      <c r="VJ14" s="50"/>
      <c r="VK14" s="50"/>
      <c r="VL14" s="83">
        <f t="shared" si="583"/>
        <v>5284</v>
      </c>
      <c r="VM14" s="78">
        <f t="shared" si="255"/>
        <v>72821.399999999994</v>
      </c>
      <c r="VN14" s="50"/>
      <c r="VO14" s="50"/>
      <c r="VP14" s="50"/>
      <c r="VQ14" s="50">
        <v>765</v>
      </c>
      <c r="VR14" s="50"/>
      <c r="VS14" s="50"/>
      <c r="VT14" s="83">
        <f t="shared" si="584"/>
        <v>765</v>
      </c>
      <c r="VU14" s="78">
        <f t="shared" si="257"/>
        <v>73586.399999999994</v>
      </c>
      <c r="VV14" s="50"/>
      <c r="VW14" s="50"/>
      <c r="VX14" s="50"/>
      <c r="VY14" s="50"/>
      <c r="VZ14" s="50"/>
      <c r="WA14" s="50"/>
      <c r="WB14" s="83">
        <f t="shared" si="585"/>
        <v>0</v>
      </c>
      <c r="WC14" s="78">
        <f t="shared" si="259"/>
        <v>73586.399999999994</v>
      </c>
      <c r="WD14" s="50"/>
      <c r="WE14" s="50"/>
      <c r="WF14" s="50"/>
      <c r="WG14" s="50">
        <v>397</v>
      </c>
      <c r="WH14" s="50"/>
      <c r="WI14" s="50"/>
      <c r="WJ14" s="83">
        <f t="shared" si="586"/>
        <v>397</v>
      </c>
      <c r="WK14" s="78">
        <f t="shared" si="261"/>
        <v>73983.399999999994</v>
      </c>
      <c r="WL14" s="50"/>
      <c r="WM14" s="50"/>
      <c r="WN14" s="50"/>
      <c r="WO14" s="50">
        <v>742</v>
      </c>
      <c r="WP14" s="50"/>
      <c r="WQ14" s="50"/>
      <c r="WR14" s="83">
        <f t="shared" si="587"/>
        <v>742</v>
      </c>
      <c r="WS14" s="78">
        <f t="shared" si="263"/>
        <v>74725.399999999994</v>
      </c>
      <c r="WT14" s="50"/>
      <c r="WU14" s="50"/>
      <c r="WV14" s="50"/>
      <c r="WW14" s="50"/>
      <c r="WX14" s="50"/>
      <c r="WY14" s="50"/>
      <c r="WZ14" s="83">
        <f t="shared" si="588"/>
        <v>0</v>
      </c>
      <c r="XA14" s="78">
        <f t="shared" si="265"/>
        <v>74725.399999999994</v>
      </c>
      <c r="XB14" s="50"/>
      <c r="XC14" s="50"/>
      <c r="XD14" s="50"/>
      <c r="XE14" s="50">
        <v>1303</v>
      </c>
      <c r="XF14" s="50"/>
      <c r="XG14" s="50"/>
      <c r="XH14" s="83">
        <f t="shared" si="589"/>
        <v>1303</v>
      </c>
      <c r="XI14" s="78">
        <f t="shared" si="267"/>
        <v>76028.399999999994</v>
      </c>
      <c r="XJ14" s="50"/>
      <c r="XK14" s="50"/>
      <c r="XL14" s="50"/>
      <c r="XM14" s="50">
        <v>3492</v>
      </c>
      <c r="XN14" s="50"/>
      <c r="XO14" s="50"/>
      <c r="XP14" s="83">
        <f t="shared" si="590"/>
        <v>3492</v>
      </c>
      <c r="XQ14" s="78">
        <f t="shared" si="269"/>
        <v>79520.399999999994</v>
      </c>
      <c r="XR14" s="50"/>
      <c r="XS14" s="50"/>
      <c r="XT14" s="50"/>
      <c r="XU14" s="50"/>
      <c r="XV14" s="50"/>
      <c r="XW14" s="50"/>
      <c r="XX14" s="83">
        <f t="shared" si="591"/>
        <v>0</v>
      </c>
      <c r="XY14" s="78">
        <f t="shared" si="271"/>
        <v>79520.399999999994</v>
      </c>
      <c r="XZ14" s="50"/>
      <c r="YA14" s="50"/>
      <c r="YB14" s="50"/>
      <c r="YC14" s="50">
        <v>307.87</v>
      </c>
      <c r="YD14" s="50"/>
      <c r="YE14" s="50"/>
      <c r="YF14" s="83">
        <f t="shared" si="592"/>
        <v>307.87</v>
      </c>
      <c r="YG14" s="78">
        <f t="shared" si="273"/>
        <v>79828.26999999999</v>
      </c>
      <c r="YH14" s="50"/>
      <c r="YI14" s="50"/>
      <c r="YJ14" s="50"/>
      <c r="YK14" s="50">
        <v>28309</v>
      </c>
      <c r="YL14" s="50"/>
      <c r="YM14" s="50"/>
      <c r="YN14" s="83">
        <f t="shared" si="593"/>
        <v>28309</v>
      </c>
      <c r="YO14" s="78">
        <f t="shared" si="275"/>
        <v>28309</v>
      </c>
      <c r="YP14" s="50"/>
      <c r="YQ14" s="50"/>
      <c r="YR14" s="50"/>
      <c r="YS14" s="50">
        <v>2389.1</v>
      </c>
      <c r="YT14" s="50"/>
      <c r="YU14" s="50"/>
      <c r="YV14" s="83">
        <f t="shared" si="594"/>
        <v>2389.1</v>
      </c>
      <c r="YW14" s="78">
        <f>+YO14+YV14</f>
        <v>30698.1</v>
      </c>
      <c r="YX14" s="50"/>
      <c r="YY14" s="50"/>
      <c r="YZ14" s="50"/>
      <c r="ZA14" s="50">
        <v>2152</v>
      </c>
      <c r="ZB14" s="50"/>
      <c r="ZC14" s="50"/>
      <c r="ZD14" s="83">
        <f t="shared" si="595"/>
        <v>2152</v>
      </c>
      <c r="ZE14" s="78">
        <f t="shared" si="279"/>
        <v>32850.1</v>
      </c>
      <c r="ZF14" s="50"/>
      <c r="ZG14" s="50"/>
      <c r="ZH14" s="50"/>
      <c r="ZI14" s="50"/>
      <c r="ZJ14" s="50"/>
      <c r="ZK14" s="50"/>
      <c r="ZL14" s="83">
        <f t="shared" si="596"/>
        <v>0</v>
      </c>
      <c r="ZM14" s="78">
        <f t="shared" si="281"/>
        <v>32850.1</v>
      </c>
      <c r="ZN14" s="50"/>
      <c r="ZO14" s="50"/>
      <c r="ZP14" s="50"/>
      <c r="ZQ14" s="50">
        <v>9176</v>
      </c>
      <c r="ZR14" s="50"/>
      <c r="ZS14" s="50"/>
      <c r="ZT14" s="83">
        <f t="shared" si="597"/>
        <v>9176</v>
      </c>
      <c r="ZU14" s="78">
        <f t="shared" si="283"/>
        <v>42026.1</v>
      </c>
      <c r="ZV14" s="50"/>
      <c r="ZW14" s="50"/>
      <c r="ZX14" s="50"/>
      <c r="ZY14" s="50">
        <v>72785</v>
      </c>
      <c r="ZZ14" s="50"/>
      <c r="AAA14" s="50"/>
      <c r="AAB14" s="83">
        <f t="shared" si="598"/>
        <v>72785</v>
      </c>
      <c r="AAC14" s="78">
        <f t="shared" si="285"/>
        <v>114811.1</v>
      </c>
      <c r="AAD14" s="50"/>
      <c r="AAE14" s="50"/>
      <c r="AAF14" s="50"/>
      <c r="AAG14" s="50">
        <v>648</v>
      </c>
      <c r="AAH14" s="50"/>
      <c r="AAI14" s="50"/>
      <c r="AAJ14" s="83">
        <f t="shared" si="599"/>
        <v>648</v>
      </c>
      <c r="AAK14" s="78">
        <f t="shared" si="287"/>
        <v>115459.1</v>
      </c>
      <c r="AAL14" s="50"/>
      <c r="AAM14" s="50"/>
      <c r="AAN14" s="50"/>
      <c r="AAO14" s="50">
        <v>7740</v>
      </c>
      <c r="AAP14" s="50"/>
      <c r="AAQ14" s="50"/>
      <c r="AAR14" s="83">
        <f t="shared" si="600"/>
        <v>7740</v>
      </c>
      <c r="AAS14" s="78">
        <f t="shared" si="289"/>
        <v>123199.1</v>
      </c>
      <c r="AAT14" s="50"/>
      <c r="AAU14" s="50"/>
      <c r="AAV14" s="50"/>
      <c r="AAW14" s="50"/>
      <c r="AAX14" s="50"/>
      <c r="AAY14" s="50"/>
      <c r="AAZ14" s="83">
        <f t="shared" si="601"/>
        <v>0</v>
      </c>
      <c r="ABA14" s="78">
        <f t="shared" si="291"/>
        <v>123199.1</v>
      </c>
      <c r="ABB14" s="50"/>
      <c r="ABC14" s="50"/>
      <c r="ABD14" s="50"/>
      <c r="ABE14" s="50">
        <v>2832</v>
      </c>
      <c r="ABF14" s="50"/>
      <c r="ABG14" s="50"/>
      <c r="ABH14" s="83">
        <f t="shared" si="602"/>
        <v>2832</v>
      </c>
      <c r="ABI14" s="78">
        <f t="shared" si="293"/>
        <v>126031.1</v>
      </c>
      <c r="ABJ14" s="50"/>
      <c r="ABK14" s="50"/>
      <c r="ABL14" s="50"/>
      <c r="ABM14" s="50">
        <v>12756</v>
      </c>
      <c r="ABN14" s="50"/>
      <c r="ABO14" s="50"/>
      <c r="ABP14" s="83">
        <f t="shared" si="603"/>
        <v>12756</v>
      </c>
      <c r="ABQ14" s="78">
        <f t="shared" si="295"/>
        <v>138787.1</v>
      </c>
      <c r="ABR14" s="50"/>
      <c r="ABS14" s="50"/>
      <c r="ABT14" s="50"/>
      <c r="ABU14" s="50"/>
      <c r="ABV14" s="50"/>
      <c r="ABW14" s="50"/>
      <c r="ABX14" s="83">
        <f t="shared" si="604"/>
        <v>0</v>
      </c>
      <c r="ABY14" s="78">
        <f t="shared" si="297"/>
        <v>138787.1</v>
      </c>
      <c r="ABZ14" s="50"/>
      <c r="ACA14" s="50"/>
      <c r="ACB14" s="50"/>
      <c r="ACC14" s="50">
        <v>104</v>
      </c>
      <c r="ACD14" s="50"/>
      <c r="ACE14" s="50"/>
      <c r="ACF14" s="83">
        <f t="shared" si="605"/>
        <v>104</v>
      </c>
      <c r="ACG14" s="78">
        <f t="shared" si="299"/>
        <v>138891.1</v>
      </c>
      <c r="ACH14" s="50"/>
      <c r="ACI14" s="50"/>
      <c r="ACJ14" s="50"/>
      <c r="ACK14" s="50">
        <v>4939</v>
      </c>
      <c r="ACL14" s="50"/>
      <c r="ACM14" s="50"/>
      <c r="ACN14" s="83">
        <f t="shared" si="606"/>
        <v>4939</v>
      </c>
      <c r="ACO14" s="78">
        <f t="shared" si="301"/>
        <v>143830.1</v>
      </c>
      <c r="ACP14" s="50"/>
      <c r="ACQ14" s="50"/>
      <c r="ACR14" s="50"/>
      <c r="ACS14" s="50">
        <v>1778</v>
      </c>
      <c r="ACT14" s="50"/>
      <c r="ACU14" s="50"/>
      <c r="ACV14" s="83">
        <f t="shared" si="607"/>
        <v>1778</v>
      </c>
      <c r="ACW14" s="78">
        <f t="shared" si="303"/>
        <v>145608.1</v>
      </c>
      <c r="ACX14" s="50"/>
      <c r="ACY14" s="50"/>
      <c r="ACZ14" s="50"/>
      <c r="ADA14" s="50">
        <v>516</v>
      </c>
      <c r="ADB14" s="50"/>
      <c r="ADC14" s="50"/>
      <c r="ADD14" s="83">
        <f t="shared" si="608"/>
        <v>516</v>
      </c>
      <c r="ADE14" s="78">
        <f t="shared" si="305"/>
        <v>146124.1</v>
      </c>
      <c r="ADF14" s="50"/>
      <c r="ADG14" s="50"/>
      <c r="ADH14" s="50"/>
      <c r="ADI14" s="50">
        <v>3156.15</v>
      </c>
      <c r="ADJ14" s="50"/>
      <c r="ADK14" s="50"/>
      <c r="ADL14" s="83">
        <f t="shared" si="609"/>
        <v>3156.15</v>
      </c>
      <c r="ADM14" s="78">
        <f t="shared" si="307"/>
        <v>149280.25</v>
      </c>
      <c r="ADN14" s="50"/>
      <c r="ADO14" s="50"/>
      <c r="ADP14" s="50"/>
      <c r="ADQ14" s="50">
        <v>90</v>
      </c>
      <c r="ADR14" s="50"/>
      <c r="ADS14" s="50"/>
      <c r="ADT14" s="83">
        <f t="shared" si="610"/>
        <v>90</v>
      </c>
      <c r="ADU14" s="78">
        <f t="shared" si="309"/>
        <v>149370.25</v>
      </c>
      <c r="ADV14" s="50"/>
      <c r="ADW14" s="50"/>
      <c r="ADX14" s="50"/>
      <c r="ADY14" s="50">
        <v>86</v>
      </c>
      <c r="ADZ14" s="50"/>
      <c r="AEA14" s="50"/>
      <c r="AEB14" s="83">
        <f t="shared" si="611"/>
        <v>86</v>
      </c>
      <c r="AEC14" s="78">
        <f t="shared" si="311"/>
        <v>149456.25</v>
      </c>
      <c r="AED14" s="50"/>
      <c r="AEE14" s="50"/>
      <c r="AEF14" s="50"/>
      <c r="AEG14" s="50">
        <v>16530.22</v>
      </c>
      <c r="AEH14" s="50"/>
      <c r="AEI14" s="50"/>
      <c r="AEJ14" s="83">
        <f t="shared" si="612"/>
        <v>16530.22</v>
      </c>
      <c r="AEK14" s="78">
        <f t="shared" si="313"/>
        <v>165986.47</v>
      </c>
      <c r="AEL14" s="50"/>
      <c r="AEM14" s="50"/>
      <c r="AEN14" s="50"/>
      <c r="AEO14" s="50">
        <v>280</v>
      </c>
      <c r="AEP14" s="50"/>
      <c r="AEQ14" s="50"/>
      <c r="AER14" s="83">
        <f t="shared" si="613"/>
        <v>280</v>
      </c>
      <c r="AES14" s="78">
        <f t="shared" si="315"/>
        <v>166266.47</v>
      </c>
      <c r="AEU14" s="50"/>
      <c r="AEV14" s="50"/>
      <c r="AEW14" s="50"/>
      <c r="AEX14" s="50">
        <v>10555</v>
      </c>
      <c r="AEY14" s="50"/>
      <c r="AEZ14" s="50"/>
      <c r="AFA14" s="83">
        <f t="shared" si="614"/>
        <v>10555</v>
      </c>
      <c r="AFB14" s="78">
        <f t="shared" si="317"/>
        <v>10555</v>
      </c>
      <c r="AFC14" s="50"/>
      <c r="AFD14" s="50"/>
      <c r="AFE14" s="50"/>
      <c r="AFF14" s="50">
        <v>347</v>
      </c>
      <c r="AFG14" s="50"/>
      <c r="AFH14" s="50"/>
      <c r="AFI14" s="83">
        <f t="shared" si="615"/>
        <v>347</v>
      </c>
      <c r="AFJ14" s="78">
        <f t="shared" si="319"/>
        <v>10902</v>
      </c>
      <c r="AFK14" s="50"/>
      <c r="AFL14" s="50"/>
      <c r="AFM14" s="50"/>
      <c r="AFN14" s="50">
        <v>905</v>
      </c>
      <c r="AFO14" s="50"/>
      <c r="AFP14" s="50"/>
      <c r="AFQ14" s="83">
        <f t="shared" si="616"/>
        <v>905</v>
      </c>
      <c r="AFR14" s="78">
        <f t="shared" si="321"/>
        <v>11807</v>
      </c>
      <c r="AFS14" s="50"/>
      <c r="AFT14" s="50"/>
      <c r="AFU14" s="50"/>
      <c r="AFV14" s="50">
        <v>524</v>
      </c>
      <c r="AFW14" s="50"/>
      <c r="AFX14" s="50"/>
      <c r="AFY14" s="83">
        <f t="shared" si="617"/>
        <v>524</v>
      </c>
      <c r="AFZ14" s="78">
        <f t="shared" si="323"/>
        <v>12331</v>
      </c>
      <c r="AGA14" s="50"/>
      <c r="AGB14" s="50"/>
      <c r="AGC14" s="50"/>
      <c r="AGD14" s="50">
        <v>23401.4</v>
      </c>
      <c r="AGE14" s="50"/>
      <c r="AGF14" s="50"/>
      <c r="AGG14" s="83">
        <f t="shared" si="618"/>
        <v>23401.4</v>
      </c>
      <c r="AGH14" s="78">
        <f t="shared" si="325"/>
        <v>35732.400000000001</v>
      </c>
      <c r="AGI14" s="50"/>
      <c r="AGJ14" s="50"/>
      <c r="AGK14" s="50"/>
      <c r="AGL14" s="50">
        <v>23282</v>
      </c>
      <c r="AGM14" s="50"/>
      <c r="AGN14" s="50"/>
      <c r="AGO14" s="83">
        <f t="shared" si="619"/>
        <v>23282</v>
      </c>
      <c r="AGP14" s="78">
        <f t="shared" si="327"/>
        <v>59014.400000000001</v>
      </c>
      <c r="AGQ14" s="50"/>
      <c r="AGR14" s="50"/>
      <c r="AGS14" s="50"/>
      <c r="AGT14" s="50">
        <v>2628</v>
      </c>
      <c r="AGU14" s="50"/>
      <c r="AGV14" s="50"/>
      <c r="AGW14" s="50"/>
      <c r="AGX14" s="83">
        <f t="shared" si="620"/>
        <v>2628</v>
      </c>
      <c r="AGY14" s="78">
        <f t="shared" si="329"/>
        <v>61642.400000000001</v>
      </c>
      <c r="AGZ14" s="50"/>
      <c r="AHA14" s="50"/>
      <c r="AHB14" s="50"/>
      <c r="AHC14" s="50">
        <v>233.14</v>
      </c>
      <c r="AHD14" s="50"/>
      <c r="AHE14" s="50"/>
      <c r="AHF14" s="83">
        <f t="shared" si="1"/>
        <v>233.14</v>
      </c>
      <c r="AHG14" s="78">
        <f t="shared" si="2"/>
        <v>61875.54</v>
      </c>
      <c r="AHH14" s="50"/>
      <c r="AHI14" s="50"/>
      <c r="AHJ14" s="50"/>
      <c r="AHK14" s="50">
        <v>5986</v>
      </c>
      <c r="AHL14" s="50"/>
      <c r="AHM14" s="50"/>
      <c r="AHN14" s="83">
        <f t="shared" si="3"/>
        <v>5986</v>
      </c>
      <c r="AHO14" s="78">
        <f t="shared" si="4"/>
        <v>67861.540000000008</v>
      </c>
      <c r="AHP14" s="50"/>
      <c r="AHQ14" s="50"/>
      <c r="AHR14" s="50"/>
      <c r="AHS14" s="50"/>
      <c r="AHT14" s="50"/>
      <c r="AHU14" s="50"/>
      <c r="AHV14" s="83">
        <f t="shared" si="5"/>
        <v>0</v>
      </c>
      <c r="AHW14" s="78">
        <f t="shared" si="6"/>
        <v>67861.540000000008</v>
      </c>
      <c r="AHX14" s="50"/>
      <c r="AHY14" s="50"/>
      <c r="AHZ14" s="50"/>
      <c r="AIA14" s="50">
        <v>250</v>
      </c>
      <c r="AIB14" s="50"/>
      <c r="AIC14" s="50"/>
      <c r="AID14" s="83">
        <f t="shared" si="7"/>
        <v>250</v>
      </c>
      <c r="AIE14" s="78">
        <f t="shared" si="8"/>
        <v>68111.540000000008</v>
      </c>
      <c r="AIF14" s="50"/>
      <c r="AIG14" s="50"/>
      <c r="AIH14" s="50"/>
      <c r="AII14" s="50">
        <v>113</v>
      </c>
      <c r="AIJ14" s="50"/>
      <c r="AIK14" s="50"/>
      <c r="AIL14" s="83">
        <f t="shared" si="9"/>
        <v>113</v>
      </c>
      <c r="AIM14" s="78">
        <f t="shared" si="10"/>
        <v>68224.540000000008</v>
      </c>
      <c r="AIN14" s="50"/>
      <c r="AIO14" s="50"/>
      <c r="AIP14" s="50"/>
      <c r="AIQ14" s="50">
        <v>1673</v>
      </c>
      <c r="AIR14" s="50"/>
      <c r="AIS14" s="50"/>
      <c r="AIT14" s="83">
        <f t="shared" si="11"/>
        <v>1673</v>
      </c>
      <c r="AIU14" s="78">
        <f t="shared" si="12"/>
        <v>69897.540000000008</v>
      </c>
      <c r="AIV14" s="50"/>
      <c r="AIW14" s="50"/>
      <c r="AIX14" s="50"/>
      <c r="AIY14" s="50">
        <v>1193</v>
      </c>
      <c r="AIZ14" s="50"/>
      <c r="AJA14" s="50"/>
      <c r="AJB14" s="83">
        <f t="shared" si="13"/>
        <v>1193</v>
      </c>
      <c r="AJC14" s="78">
        <f t="shared" si="14"/>
        <v>71090.540000000008</v>
      </c>
      <c r="AJD14" s="50"/>
      <c r="AJE14" s="50"/>
      <c r="AJF14" s="50"/>
      <c r="AJG14" s="50">
        <v>4951</v>
      </c>
      <c r="AJH14" s="50"/>
      <c r="AJI14" s="50"/>
      <c r="AJJ14" s="83">
        <f t="shared" si="15"/>
        <v>4951</v>
      </c>
      <c r="AJK14" s="78">
        <f t="shared" si="16"/>
        <v>76041.540000000008</v>
      </c>
      <c r="AJL14" s="50"/>
      <c r="AJM14" s="50"/>
      <c r="AJN14" s="50"/>
      <c r="AJO14" s="50">
        <v>1533.16</v>
      </c>
      <c r="AJP14" s="50"/>
      <c r="AJQ14" s="50"/>
      <c r="AJR14" s="83">
        <f t="shared" si="17"/>
        <v>1533.16</v>
      </c>
      <c r="AJS14" s="78">
        <f t="shared" si="18"/>
        <v>77574.700000000012</v>
      </c>
      <c r="AJT14" s="50"/>
      <c r="AJU14" s="50"/>
      <c r="AJV14" s="50"/>
      <c r="AJW14" s="50"/>
      <c r="AJX14" s="50"/>
      <c r="AJY14" s="50"/>
      <c r="AJZ14" s="83">
        <f t="shared" si="19"/>
        <v>0</v>
      </c>
      <c r="AKA14" s="78">
        <f t="shared" si="20"/>
        <v>77574.700000000012</v>
      </c>
      <c r="AKB14" s="50"/>
      <c r="AKC14" s="50"/>
      <c r="AKD14" s="50"/>
      <c r="AKE14" s="50">
        <v>2</v>
      </c>
      <c r="AKF14" s="50"/>
      <c r="AKG14" s="50"/>
      <c r="AKH14" s="83">
        <f t="shared" si="330"/>
        <v>2</v>
      </c>
      <c r="AKI14" s="78">
        <f t="shared" si="21"/>
        <v>77576.700000000012</v>
      </c>
      <c r="AKJ14" s="50"/>
      <c r="AKK14" s="50"/>
      <c r="AKL14" s="50"/>
      <c r="AKM14" s="50">
        <v>3237</v>
      </c>
      <c r="AKN14" s="50"/>
      <c r="AKO14" s="50"/>
      <c r="AKP14" s="83">
        <f t="shared" si="331"/>
        <v>3237</v>
      </c>
      <c r="AKQ14" s="78">
        <f t="shared" si="22"/>
        <v>80813.700000000012</v>
      </c>
      <c r="AKR14" s="50"/>
      <c r="AKS14" s="50"/>
      <c r="AKT14" s="50"/>
      <c r="AKU14" s="50">
        <v>4731.4799999999996</v>
      </c>
      <c r="AKV14" s="50"/>
      <c r="AKW14" s="50"/>
      <c r="AKX14" s="83">
        <f t="shared" si="332"/>
        <v>4731.4799999999996</v>
      </c>
      <c r="AKY14" s="78">
        <f t="shared" si="23"/>
        <v>85545.180000000008</v>
      </c>
      <c r="AKZ14" s="50"/>
      <c r="ALA14" s="50"/>
      <c r="ALB14" s="50"/>
      <c r="ALC14" s="50">
        <v>11521</v>
      </c>
      <c r="ALD14" s="50"/>
      <c r="ALE14" s="50"/>
      <c r="ALF14" s="83">
        <f t="shared" si="333"/>
        <v>11521</v>
      </c>
      <c r="ALG14" s="78">
        <f t="shared" si="334"/>
        <v>11521</v>
      </c>
      <c r="ALH14" s="50"/>
      <c r="ALI14" s="50"/>
      <c r="ALJ14" s="50"/>
      <c r="ALK14" s="50">
        <v>2531.89</v>
      </c>
      <c r="ALL14" s="50"/>
      <c r="ALM14" s="50"/>
      <c r="ALN14" s="83">
        <f t="shared" si="24"/>
        <v>2531.89</v>
      </c>
      <c r="ALO14" s="78">
        <f t="shared" si="335"/>
        <v>14052.89</v>
      </c>
      <c r="ALP14" s="50"/>
      <c r="ALQ14" s="50"/>
      <c r="ALR14" s="50"/>
      <c r="ALS14" s="50">
        <v>960</v>
      </c>
      <c r="ALT14" s="50"/>
      <c r="ALU14" s="50"/>
      <c r="ALV14" s="83">
        <f t="shared" si="25"/>
        <v>960</v>
      </c>
      <c r="ALW14" s="78">
        <f t="shared" si="336"/>
        <v>15012.89</v>
      </c>
      <c r="ALX14" s="50"/>
      <c r="ALY14" s="50"/>
      <c r="ALZ14" s="50"/>
      <c r="AMA14" s="50">
        <v>1075</v>
      </c>
      <c r="AMB14" s="50"/>
      <c r="AMC14" s="50"/>
      <c r="AMD14" s="83">
        <f t="shared" si="26"/>
        <v>1075</v>
      </c>
      <c r="AME14" s="78">
        <f t="shared" si="337"/>
        <v>16087.89</v>
      </c>
      <c r="AMF14" s="50"/>
      <c r="AMG14" s="50"/>
      <c r="AMH14" s="50"/>
      <c r="AMI14" s="50">
        <v>28324</v>
      </c>
      <c r="AMJ14" s="50"/>
      <c r="AMK14" s="50"/>
      <c r="AML14" s="83">
        <f t="shared" si="27"/>
        <v>28324</v>
      </c>
      <c r="AMM14" s="78">
        <f t="shared" si="338"/>
        <v>44411.89</v>
      </c>
      <c r="AMN14" s="50"/>
      <c r="AMO14" s="50"/>
      <c r="AMP14" s="50"/>
      <c r="AMQ14" s="50">
        <v>35248</v>
      </c>
      <c r="AMR14" s="50"/>
      <c r="AMS14" s="50"/>
      <c r="AMT14" s="83">
        <f t="shared" si="28"/>
        <v>35248</v>
      </c>
      <c r="AMU14" s="78">
        <f t="shared" si="339"/>
        <v>79659.89</v>
      </c>
      <c r="AMV14" s="50"/>
      <c r="AMW14" s="50"/>
      <c r="AMX14" s="50"/>
      <c r="AMY14" s="50"/>
      <c r="AMZ14" s="50"/>
      <c r="ANA14" s="50"/>
      <c r="ANB14" s="83">
        <f t="shared" si="29"/>
        <v>0</v>
      </c>
      <c r="ANC14" s="78">
        <f t="shared" si="340"/>
        <v>79659.89</v>
      </c>
      <c r="AND14" s="50"/>
      <c r="ANE14" s="50"/>
      <c r="ANF14" s="50"/>
      <c r="ANG14" s="50">
        <v>268.8</v>
      </c>
      <c r="ANH14" s="50"/>
      <c r="ANI14" s="50"/>
      <c r="ANJ14" s="83">
        <f t="shared" si="30"/>
        <v>268.8</v>
      </c>
      <c r="ANK14" s="78">
        <f t="shared" si="341"/>
        <v>79928.69</v>
      </c>
      <c r="ANL14" s="50"/>
      <c r="ANM14" s="50"/>
      <c r="ANN14" s="50"/>
      <c r="ANO14" s="50">
        <v>1224.6500000000001</v>
      </c>
      <c r="ANP14" s="50"/>
      <c r="ANQ14" s="50"/>
      <c r="ANR14" s="83">
        <f t="shared" si="31"/>
        <v>1224.6500000000001</v>
      </c>
      <c r="ANS14" s="78">
        <f t="shared" si="342"/>
        <v>81153.34</v>
      </c>
      <c r="ANT14" s="50"/>
      <c r="ANU14" s="50"/>
      <c r="ANV14" s="50"/>
      <c r="ANW14" s="50">
        <v>388.67</v>
      </c>
      <c r="ANX14" s="50"/>
      <c r="ANY14" s="50"/>
      <c r="ANZ14" s="83">
        <f t="shared" si="32"/>
        <v>388.67</v>
      </c>
      <c r="AOA14" s="78">
        <f t="shared" si="343"/>
        <v>81542.009999999995</v>
      </c>
      <c r="AOB14" s="50"/>
      <c r="AOC14" s="50"/>
      <c r="AOD14" s="50"/>
      <c r="AOE14" s="50">
        <v>3198.6</v>
      </c>
      <c r="AOF14" s="50"/>
      <c r="AOG14" s="50"/>
      <c r="AOH14" s="83">
        <f t="shared" si="33"/>
        <v>3198.6</v>
      </c>
      <c r="AOI14" s="78">
        <f t="shared" si="344"/>
        <v>84740.61</v>
      </c>
      <c r="AOJ14" s="50"/>
      <c r="AOK14" s="50"/>
      <c r="AOL14" s="50"/>
      <c r="AOM14" s="50">
        <v>2299</v>
      </c>
      <c r="AON14" s="50"/>
      <c r="AOO14" s="50"/>
      <c r="AOP14" s="83">
        <f t="shared" si="34"/>
        <v>2299</v>
      </c>
      <c r="AOQ14" s="78">
        <f t="shared" si="345"/>
        <v>87039.61</v>
      </c>
      <c r="AOR14" s="50"/>
      <c r="AOS14" s="50"/>
      <c r="AOT14" s="50"/>
      <c r="AOU14" s="50">
        <v>1037</v>
      </c>
      <c r="AOV14" s="50"/>
      <c r="AOW14" s="50"/>
      <c r="AOX14" s="83">
        <f t="shared" si="35"/>
        <v>1037</v>
      </c>
      <c r="AOY14" s="78">
        <f t="shared" si="346"/>
        <v>88076.61</v>
      </c>
      <c r="AOZ14" s="50"/>
      <c r="APA14" s="50"/>
      <c r="APB14" s="50"/>
      <c r="APC14" s="50"/>
      <c r="APD14" s="50"/>
      <c r="APE14" s="50"/>
      <c r="APF14" s="83">
        <f t="shared" si="36"/>
        <v>0</v>
      </c>
      <c r="APG14" s="78">
        <f t="shared" si="347"/>
        <v>88076.61</v>
      </c>
      <c r="APH14" s="50"/>
      <c r="API14" s="50"/>
      <c r="APJ14" s="50"/>
      <c r="APK14" s="50"/>
      <c r="APL14" s="50"/>
      <c r="APM14" s="50"/>
      <c r="APN14" s="83">
        <f t="shared" si="37"/>
        <v>0</v>
      </c>
      <c r="APO14" s="78">
        <f t="shared" si="348"/>
        <v>88076.61</v>
      </c>
      <c r="APP14" s="50"/>
      <c r="APQ14" s="50"/>
      <c r="APR14" s="50"/>
      <c r="APS14" s="50"/>
      <c r="APT14" s="50"/>
      <c r="APU14" s="50"/>
      <c r="APV14" s="83">
        <f t="shared" si="38"/>
        <v>0</v>
      </c>
      <c r="APW14" s="78">
        <f t="shared" si="349"/>
        <v>88076.61</v>
      </c>
      <c r="APX14" s="50"/>
      <c r="APY14" s="50"/>
      <c r="APZ14" s="50"/>
      <c r="AQA14" s="50">
        <v>4378</v>
      </c>
      <c r="AQB14" s="50"/>
      <c r="AQC14" s="50"/>
      <c r="AQD14" s="83">
        <f t="shared" si="39"/>
        <v>4378</v>
      </c>
      <c r="AQE14" s="78">
        <f t="shared" si="350"/>
        <v>92454.61</v>
      </c>
      <c r="AQF14" s="50"/>
      <c r="AQG14" s="50"/>
      <c r="AQH14" s="50"/>
      <c r="AQI14" s="50">
        <v>2773.41</v>
      </c>
      <c r="AQJ14" s="50"/>
      <c r="AQK14" s="50"/>
      <c r="AQL14" s="83">
        <f t="shared" si="40"/>
        <v>2773.41</v>
      </c>
      <c r="AQM14" s="78">
        <f t="shared" si="351"/>
        <v>95228.02</v>
      </c>
      <c r="AQN14" s="50"/>
      <c r="AQO14" s="50"/>
      <c r="AQP14" s="50"/>
      <c r="AQQ14" s="50">
        <v>7397.39</v>
      </c>
      <c r="AQR14" s="50"/>
      <c r="AQS14" s="50"/>
      <c r="AQT14" s="83">
        <f t="shared" si="41"/>
        <v>7397.39</v>
      </c>
      <c r="AQU14" s="78">
        <f t="shared" si="352"/>
        <v>102625.41</v>
      </c>
      <c r="AQV14" s="50"/>
      <c r="AQW14" s="50"/>
      <c r="AQX14" s="50"/>
      <c r="AQY14" s="50">
        <v>583</v>
      </c>
      <c r="AQZ14" s="50"/>
      <c r="ARA14" s="50"/>
      <c r="ARB14" s="83">
        <f t="shared" si="42"/>
        <v>583</v>
      </c>
      <c r="ARC14" s="78">
        <f t="shared" si="353"/>
        <v>103208.41</v>
      </c>
      <c r="ARD14" s="50"/>
      <c r="ARE14" s="50"/>
      <c r="ARF14" s="50"/>
      <c r="ARG14" s="50">
        <v>225</v>
      </c>
      <c r="ARH14" s="50"/>
      <c r="ARI14" s="50"/>
      <c r="ARJ14" s="83">
        <f t="shared" si="43"/>
        <v>225</v>
      </c>
      <c r="ARK14" s="78">
        <f t="shared" si="354"/>
        <v>103433.41</v>
      </c>
      <c r="ARL14" s="50"/>
      <c r="ARM14" s="50"/>
      <c r="ARN14" s="50"/>
      <c r="ARO14" s="50"/>
      <c r="ARP14" s="50"/>
      <c r="ARQ14" s="50"/>
      <c r="ARR14" s="83">
        <f t="shared" si="44"/>
        <v>0</v>
      </c>
      <c r="ARS14" s="78">
        <f t="shared" si="355"/>
        <v>103433.41</v>
      </c>
      <c r="ART14" s="50"/>
      <c r="ARU14" s="50"/>
      <c r="ARV14" s="50"/>
      <c r="ARW14" s="50">
        <v>9859.5499999999993</v>
      </c>
      <c r="ARX14" s="50"/>
      <c r="ARY14" s="50"/>
      <c r="ARZ14" s="83">
        <f t="shared" si="45"/>
        <v>9859.5499999999993</v>
      </c>
      <c r="ASA14" s="78">
        <f t="shared" si="356"/>
        <v>9859.5499999999993</v>
      </c>
      <c r="ASB14" s="50"/>
      <c r="ASC14" s="50"/>
      <c r="ASD14" s="50"/>
      <c r="ASE14" s="50">
        <v>114</v>
      </c>
      <c r="ASF14" s="50"/>
      <c r="ASG14" s="50"/>
      <c r="ASH14" s="83">
        <f t="shared" si="46"/>
        <v>114</v>
      </c>
      <c r="ASI14" s="78">
        <f t="shared" si="357"/>
        <v>9973.5499999999993</v>
      </c>
      <c r="ASJ14" s="50"/>
      <c r="ASK14" s="50"/>
      <c r="ASL14" s="50"/>
      <c r="ASM14" s="50">
        <v>2479</v>
      </c>
      <c r="ASN14" s="50"/>
      <c r="ASO14" s="50"/>
      <c r="ASP14" s="83">
        <f t="shared" si="47"/>
        <v>2479</v>
      </c>
      <c r="ASQ14" s="78">
        <f t="shared" si="358"/>
        <v>12452.55</v>
      </c>
      <c r="ASR14" s="50"/>
      <c r="ASS14" s="50"/>
      <c r="AST14" s="50"/>
      <c r="ASU14" s="50">
        <v>22291.26</v>
      </c>
      <c r="ASV14" s="50"/>
      <c r="ASW14" s="50"/>
      <c r="ASX14" s="83">
        <f t="shared" si="48"/>
        <v>22291.26</v>
      </c>
      <c r="ASY14" s="78">
        <f t="shared" si="359"/>
        <v>34743.81</v>
      </c>
      <c r="ASZ14" s="50"/>
      <c r="ATA14" s="50"/>
      <c r="ATB14" s="50"/>
      <c r="ATC14" s="50">
        <v>3085.23</v>
      </c>
      <c r="ATD14" s="50"/>
      <c r="ATE14" s="50"/>
      <c r="ATF14" s="83">
        <f t="shared" si="49"/>
        <v>3085.23</v>
      </c>
      <c r="ATG14" s="78">
        <f t="shared" si="360"/>
        <v>37829.040000000001</v>
      </c>
      <c r="ATH14" s="50"/>
      <c r="ATI14" s="50"/>
      <c r="ATJ14" s="50"/>
      <c r="ATK14" s="50">
        <v>27801</v>
      </c>
      <c r="ATL14" s="50"/>
      <c r="ATM14" s="50"/>
      <c r="ATN14" s="83">
        <f t="shared" si="50"/>
        <v>27801</v>
      </c>
      <c r="ATO14" s="78">
        <f t="shared" si="361"/>
        <v>65630.040000000008</v>
      </c>
      <c r="ATP14" s="50"/>
      <c r="ATQ14" s="50"/>
      <c r="ATR14" s="50"/>
      <c r="ATS14" s="50"/>
      <c r="ATT14" s="50"/>
      <c r="ATU14" s="50"/>
      <c r="ATV14" s="83">
        <f t="shared" si="51"/>
        <v>0</v>
      </c>
      <c r="ATW14" s="78">
        <f t="shared" si="362"/>
        <v>65630.040000000008</v>
      </c>
      <c r="ATX14" s="50"/>
      <c r="ATY14" s="50"/>
      <c r="ATZ14" s="50"/>
      <c r="AUA14" s="50">
        <v>269</v>
      </c>
      <c r="AUB14" s="50"/>
      <c r="AUC14" s="50"/>
      <c r="AUD14" s="83">
        <f t="shared" si="52"/>
        <v>269</v>
      </c>
      <c r="AUE14" s="78">
        <f t="shared" si="363"/>
        <v>65899.040000000008</v>
      </c>
      <c r="AUF14" s="50"/>
      <c r="AUG14" s="50"/>
      <c r="AUH14" s="50"/>
      <c r="AUI14" s="50">
        <v>287</v>
      </c>
      <c r="AUJ14" s="50"/>
      <c r="AUK14" s="50"/>
      <c r="AUL14" s="83">
        <f t="shared" si="53"/>
        <v>287</v>
      </c>
      <c r="AUM14" s="78">
        <f t="shared" si="364"/>
        <v>66186.040000000008</v>
      </c>
      <c r="AUN14" s="50"/>
      <c r="AUO14" s="50"/>
      <c r="AUP14" s="50"/>
      <c r="AUQ14" s="50"/>
      <c r="AUR14" s="50"/>
      <c r="AUS14" s="50"/>
      <c r="AUT14" s="83">
        <f t="shared" si="54"/>
        <v>0</v>
      </c>
      <c r="AUU14" s="78">
        <f t="shared" si="365"/>
        <v>66186.040000000008</v>
      </c>
      <c r="AUV14" s="50"/>
      <c r="AUW14" s="50"/>
      <c r="AUX14" s="50"/>
      <c r="AUY14" s="50">
        <v>303</v>
      </c>
      <c r="AUZ14" s="50"/>
      <c r="AVA14" s="50"/>
      <c r="AVB14" s="83">
        <f t="shared" si="55"/>
        <v>303</v>
      </c>
      <c r="AVC14" s="78">
        <f t="shared" si="366"/>
        <v>66489.040000000008</v>
      </c>
      <c r="AVD14" s="50"/>
      <c r="AVE14" s="50"/>
      <c r="AVF14" s="50"/>
      <c r="AVG14" s="50"/>
      <c r="AVH14" s="50"/>
      <c r="AVI14" s="50"/>
      <c r="AVJ14" s="83">
        <f t="shared" si="56"/>
        <v>0</v>
      </c>
      <c r="AVK14" s="78">
        <f t="shared" si="367"/>
        <v>66489.040000000008</v>
      </c>
      <c r="AVL14" s="50"/>
      <c r="AVM14" s="50"/>
      <c r="AVN14" s="50"/>
      <c r="AVO14" s="50">
        <v>266</v>
      </c>
      <c r="AVP14" s="50"/>
      <c r="AVQ14" s="50"/>
      <c r="AVR14" s="83">
        <f t="shared" si="57"/>
        <v>266</v>
      </c>
      <c r="AVS14" s="78">
        <f t="shared" si="368"/>
        <v>66755.040000000008</v>
      </c>
      <c r="AVT14" s="50"/>
      <c r="AVU14" s="50"/>
      <c r="AVV14" s="50"/>
      <c r="AVW14" s="50">
        <v>4338</v>
      </c>
      <c r="AVX14" s="50"/>
      <c r="AVY14" s="50"/>
      <c r="AVZ14" s="83">
        <f t="shared" si="58"/>
        <v>4338</v>
      </c>
      <c r="AWA14" s="78">
        <f t="shared" si="369"/>
        <v>71093.040000000008</v>
      </c>
      <c r="AWB14" s="50"/>
      <c r="AWC14" s="50"/>
      <c r="AWD14" s="50"/>
      <c r="AWE14" s="50"/>
      <c r="AWF14" s="50"/>
      <c r="AWG14" s="50"/>
      <c r="AWH14" s="83">
        <f t="shared" si="59"/>
        <v>0</v>
      </c>
      <c r="AWI14" s="78">
        <f t="shared" si="370"/>
        <v>71093.040000000008</v>
      </c>
      <c r="AWJ14" s="50"/>
      <c r="AWK14" s="50"/>
      <c r="AWL14" s="50"/>
      <c r="AWM14" s="50">
        <v>514</v>
      </c>
      <c r="AWN14" s="50"/>
      <c r="AWO14" s="50"/>
      <c r="AWP14" s="83">
        <f t="shared" si="60"/>
        <v>514</v>
      </c>
      <c r="AWQ14" s="78">
        <f t="shared" si="371"/>
        <v>71607.040000000008</v>
      </c>
      <c r="AWR14" s="50"/>
      <c r="AWS14" s="50"/>
      <c r="AWT14" s="50"/>
      <c r="AWU14" s="50">
        <v>302</v>
      </c>
      <c r="AWV14" s="50"/>
      <c r="AWW14" s="50"/>
      <c r="AWX14" s="83">
        <f t="shared" si="61"/>
        <v>302</v>
      </c>
      <c r="AWY14" s="78">
        <f t="shared" si="372"/>
        <v>71909.040000000008</v>
      </c>
      <c r="AWZ14" s="50"/>
      <c r="AXA14" s="50"/>
      <c r="AXB14" s="50"/>
      <c r="AXC14" s="50">
        <v>281</v>
      </c>
      <c r="AXD14" s="50"/>
      <c r="AXE14" s="50"/>
      <c r="AXF14" s="83">
        <f t="shared" si="62"/>
        <v>281</v>
      </c>
      <c r="AXG14" s="78">
        <f t="shared" si="373"/>
        <v>72190.040000000008</v>
      </c>
      <c r="AXH14" s="50"/>
      <c r="AXI14" s="50"/>
      <c r="AXJ14" s="50"/>
      <c r="AXK14" s="50">
        <v>283</v>
      </c>
      <c r="AXL14" s="50"/>
      <c r="AXM14" s="50"/>
      <c r="AXN14" s="83">
        <f t="shared" si="63"/>
        <v>283</v>
      </c>
      <c r="AXO14" s="78">
        <f t="shared" si="374"/>
        <v>72473.040000000008</v>
      </c>
      <c r="AXP14" s="50"/>
      <c r="AXQ14" s="50"/>
      <c r="AXR14" s="50"/>
      <c r="AXS14" s="50">
        <v>154</v>
      </c>
      <c r="AXT14" s="50"/>
      <c r="AXU14" s="50"/>
      <c r="AXV14" s="83">
        <f t="shared" si="64"/>
        <v>154</v>
      </c>
      <c r="AXW14" s="78">
        <f t="shared" si="375"/>
        <v>72627.040000000008</v>
      </c>
      <c r="AXX14" s="50"/>
      <c r="AXY14" s="50"/>
      <c r="AXZ14" s="50"/>
      <c r="AYA14" s="50">
        <v>4302</v>
      </c>
      <c r="AYB14" s="50"/>
      <c r="AYC14" s="50"/>
      <c r="AYD14" s="83">
        <f t="shared" si="65"/>
        <v>4302</v>
      </c>
      <c r="AYE14" s="78">
        <f t="shared" si="376"/>
        <v>4302</v>
      </c>
      <c r="AYF14" s="50"/>
      <c r="AYG14" s="50"/>
      <c r="AYH14" s="50"/>
      <c r="AYI14" s="50">
        <v>153.6</v>
      </c>
      <c r="AYJ14" s="50"/>
      <c r="AYK14" s="50"/>
      <c r="AYL14" s="83">
        <f t="shared" si="66"/>
        <v>153.6</v>
      </c>
      <c r="AYM14" s="78">
        <f t="shared" si="377"/>
        <v>4455.6000000000004</v>
      </c>
      <c r="AYN14" s="50"/>
      <c r="AYO14" s="50"/>
      <c r="AYP14" s="50"/>
      <c r="AYQ14" s="50">
        <v>2808</v>
      </c>
      <c r="AYR14" s="50"/>
      <c r="AYS14" s="50"/>
      <c r="AYT14" s="83">
        <f t="shared" si="67"/>
        <v>2808</v>
      </c>
      <c r="AYU14" s="78">
        <f t="shared" si="378"/>
        <v>7263.6</v>
      </c>
      <c r="AYV14" s="50"/>
      <c r="AYW14" s="50"/>
      <c r="AYX14" s="50"/>
      <c r="AYY14" s="50">
        <v>6032</v>
      </c>
      <c r="AYZ14" s="50"/>
      <c r="AZA14" s="50"/>
      <c r="AZB14" s="83">
        <f t="shared" si="68"/>
        <v>6032</v>
      </c>
      <c r="AZC14" s="78">
        <f t="shared" si="379"/>
        <v>13295.6</v>
      </c>
      <c r="AZD14" s="50"/>
      <c r="AZE14" s="50"/>
      <c r="AZF14" s="50"/>
      <c r="AZG14" s="50">
        <v>17011.2</v>
      </c>
      <c r="AZH14" s="50"/>
      <c r="AZI14" s="50"/>
      <c r="AZJ14" s="83">
        <f t="shared" si="69"/>
        <v>17011.2</v>
      </c>
      <c r="AZK14" s="78">
        <f t="shared" si="380"/>
        <v>30306.800000000003</v>
      </c>
      <c r="AZL14" s="50"/>
      <c r="AZM14" s="50"/>
      <c r="AZN14" s="50"/>
      <c r="AZO14" s="50">
        <v>33729.199999999997</v>
      </c>
      <c r="AZP14" s="50"/>
      <c r="AZQ14" s="50"/>
      <c r="AZR14" s="83">
        <f t="shared" si="70"/>
        <v>33729.199999999997</v>
      </c>
      <c r="AZS14" s="78">
        <f t="shared" si="381"/>
        <v>64036</v>
      </c>
      <c r="AZT14" s="50"/>
      <c r="AZU14" s="50"/>
      <c r="AZV14" s="50"/>
      <c r="AZW14" s="50">
        <v>4114</v>
      </c>
      <c r="AZX14" s="50"/>
      <c r="AZY14" s="50"/>
      <c r="AZZ14" s="83">
        <f t="shared" si="71"/>
        <v>4114</v>
      </c>
      <c r="BAA14" s="78">
        <f t="shared" si="382"/>
        <v>68150</v>
      </c>
      <c r="BAB14" s="50"/>
      <c r="BAC14" s="50"/>
      <c r="BAD14" s="50"/>
      <c r="BAE14" s="50">
        <v>1174</v>
      </c>
      <c r="BAF14" s="50"/>
      <c r="BAG14" s="50"/>
      <c r="BAH14" s="83">
        <f t="shared" si="72"/>
        <v>1174</v>
      </c>
      <c r="BAI14" s="78">
        <f t="shared" si="383"/>
        <v>69324</v>
      </c>
      <c r="BAJ14" s="50"/>
      <c r="BAK14" s="50"/>
      <c r="BAL14" s="50"/>
      <c r="BAM14" s="50">
        <v>12569</v>
      </c>
      <c r="BAN14" s="50"/>
      <c r="BAO14" s="50"/>
      <c r="BAP14" s="83">
        <f t="shared" si="73"/>
        <v>12569</v>
      </c>
      <c r="BAQ14" s="78">
        <f t="shared" si="384"/>
        <v>81893</v>
      </c>
      <c r="BAR14" s="50"/>
      <c r="BAS14" s="50"/>
      <c r="BAT14" s="50"/>
      <c r="BAU14" s="50">
        <v>1054.5999999999999</v>
      </c>
      <c r="BAV14" s="50"/>
      <c r="BAW14" s="50"/>
      <c r="BAX14" s="83">
        <f t="shared" si="74"/>
        <v>1054.5999999999999</v>
      </c>
      <c r="BAY14" s="78">
        <f t="shared" si="385"/>
        <v>82947.600000000006</v>
      </c>
      <c r="BAZ14" s="50"/>
      <c r="BBA14" s="50"/>
      <c r="BBB14" s="50"/>
      <c r="BBC14" s="50">
        <v>695.95</v>
      </c>
      <c r="BBD14" s="50"/>
      <c r="BBE14" s="50"/>
      <c r="BBF14" s="83">
        <f t="shared" si="75"/>
        <v>695.95</v>
      </c>
      <c r="BBG14" s="78">
        <f t="shared" si="386"/>
        <v>83643.55</v>
      </c>
      <c r="BBH14" s="50"/>
      <c r="BBI14" s="50"/>
      <c r="BBJ14" s="50"/>
      <c r="BBK14" s="50">
        <v>774</v>
      </c>
      <c r="BBL14" s="50"/>
      <c r="BBM14" s="50"/>
      <c r="BBN14" s="83">
        <f t="shared" si="76"/>
        <v>774</v>
      </c>
      <c r="BBO14" s="78">
        <f t="shared" si="387"/>
        <v>84417.55</v>
      </c>
      <c r="BBP14" s="50"/>
      <c r="BBQ14" s="50"/>
      <c r="BBR14" s="50"/>
      <c r="BBS14" s="50">
        <v>334.44</v>
      </c>
      <c r="BBT14" s="50"/>
      <c r="BBU14" s="50"/>
      <c r="BBV14" s="83">
        <f t="shared" si="77"/>
        <v>334.44</v>
      </c>
      <c r="BBW14" s="78">
        <f t="shared" si="388"/>
        <v>84751.99</v>
      </c>
      <c r="BBX14" s="50"/>
      <c r="BBY14" s="50"/>
      <c r="BBZ14" s="50"/>
      <c r="BCA14" s="50">
        <v>12185</v>
      </c>
      <c r="BCB14" s="50"/>
      <c r="BCC14" s="50"/>
      <c r="BCD14" s="83">
        <f t="shared" si="78"/>
        <v>12185</v>
      </c>
      <c r="BCE14" s="78">
        <f t="shared" si="389"/>
        <v>96936.99</v>
      </c>
      <c r="BCF14" s="50"/>
      <c r="BCG14" s="50"/>
      <c r="BCH14" s="50"/>
      <c r="BCI14" s="50">
        <v>2738.25</v>
      </c>
      <c r="BCJ14" s="50"/>
      <c r="BCK14" s="50"/>
      <c r="BCL14" s="83">
        <f t="shared" si="79"/>
        <v>2738.25</v>
      </c>
      <c r="BCM14" s="78">
        <f t="shared" si="390"/>
        <v>99675.24</v>
      </c>
      <c r="BCN14" s="50"/>
      <c r="BCO14" s="50"/>
      <c r="BCP14" s="50"/>
      <c r="BCQ14" s="50">
        <v>2620</v>
      </c>
      <c r="BCR14" s="50"/>
      <c r="BCS14" s="50"/>
      <c r="BCT14" s="83">
        <f t="shared" si="80"/>
        <v>2620</v>
      </c>
      <c r="BCU14" s="78">
        <f t="shared" si="391"/>
        <v>102295.24</v>
      </c>
      <c r="BCV14" s="50"/>
      <c r="BCW14" s="50"/>
      <c r="BCX14" s="50"/>
      <c r="BCY14" s="50">
        <v>1062</v>
      </c>
      <c r="BCZ14" s="50"/>
      <c r="BDA14" s="50"/>
      <c r="BDB14" s="83">
        <f t="shared" si="81"/>
        <v>1062</v>
      </c>
      <c r="BDC14" s="78">
        <f t="shared" si="392"/>
        <v>103357.24</v>
      </c>
      <c r="BDD14" s="50"/>
      <c r="BDE14" s="50"/>
      <c r="BDF14" s="50"/>
      <c r="BDG14" s="50">
        <v>784</v>
      </c>
      <c r="BDH14" s="50"/>
      <c r="BDI14" s="50"/>
      <c r="BDJ14" s="83">
        <f t="shared" si="82"/>
        <v>784</v>
      </c>
      <c r="BDK14" s="78">
        <f t="shared" si="393"/>
        <v>104141.24</v>
      </c>
      <c r="BDL14" s="50"/>
      <c r="BDM14" s="50"/>
      <c r="BDN14" s="50"/>
      <c r="BDO14" s="50">
        <v>930.02</v>
      </c>
      <c r="BDP14" s="50"/>
      <c r="BDQ14" s="50"/>
      <c r="BDR14" s="83">
        <f t="shared" si="83"/>
        <v>930.02</v>
      </c>
      <c r="BDS14" s="78">
        <f t="shared" si="394"/>
        <v>105071.26000000001</v>
      </c>
      <c r="BDT14" s="50"/>
      <c r="BDU14" s="50"/>
      <c r="BDV14" s="50"/>
      <c r="BDW14" s="50"/>
      <c r="BDX14" s="50"/>
      <c r="BDY14" s="50"/>
      <c r="BDZ14" s="83">
        <f t="shared" si="84"/>
        <v>0</v>
      </c>
      <c r="BEA14" s="78">
        <f t="shared" si="395"/>
        <v>105071.26000000001</v>
      </c>
      <c r="BEB14" s="50"/>
      <c r="BEC14" s="50"/>
      <c r="BED14" s="50"/>
      <c r="BEE14" s="50">
        <v>505</v>
      </c>
      <c r="BEF14" s="50"/>
      <c r="BEG14" s="50"/>
      <c r="BEH14" s="83">
        <f t="shared" si="85"/>
        <v>505</v>
      </c>
      <c r="BEI14" s="78">
        <f t="shared" si="396"/>
        <v>105576.26000000001</v>
      </c>
      <c r="BEJ14" s="50"/>
      <c r="BEK14" s="50"/>
      <c r="BEL14" s="50"/>
      <c r="BEM14" s="50">
        <v>3727.74</v>
      </c>
      <c r="BEN14" s="50"/>
      <c r="BEO14" s="50"/>
      <c r="BEP14" s="83">
        <f t="shared" si="86"/>
        <v>3727.74</v>
      </c>
      <c r="BEQ14" s="78">
        <f t="shared" si="397"/>
        <v>3727.74</v>
      </c>
      <c r="BER14" s="50"/>
      <c r="BES14" s="50"/>
      <c r="BET14" s="50"/>
      <c r="BEU14" s="50">
        <v>3756.69</v>
      </c>
      <c r="BEV14" s="50"/>
      <c r="BEW14" s="50"/>
      <c r="BEX14" s="83">
        <f t="shared" si="87"/>
        <v>3756.69</v>
      </c>
      <c r="BEY14" s="78">
        <f t="shared" si="398"/>
        <v>7484.43</v>
      </c>
      <c r="BEZ14" s="50"/>
      <c r="BFA14" s="50"/>
      <c r="BFB14" s="50"/>
      <c r="BFC14" s="50">
        <v>13810</v>
      </c>
      <c r="BFD14" s="50"/>
      <c r="BFE14" s="50"/>
      <c r="BFF14" s="83">
        <f t="shared" si="88"/>
        <v>13810</v>
      </c>
      <c r="BFG14" s="78">
        <f t="shared" si="399"/>
        <v>21294.43</v>
      </c>
      <c r="BFH14" s="50"/>
      <c r="BFI14" s="50"/>
      <c r="BFJ14" s="50"/>
      <c r="BFK14" s="50">
        <v>33149</v>
      </c>
      <c r="BFL14" s="50"/>
      <c r="BFM14" s="50"/>
      <c r="BFN14" s="83">
        <f t="shared" si="89"/>
        <v>33149</v>
      </c>
      <c r="BFO14" s="78">
        <f t="shared" si="400"/>
        <v>54443.43</v>
      </c>
      <c r="BFP14" s="50"/>
      <c r="BFQ14" s="50"/>
      <c r="BFR14" s="50"/>
      <c r="BFS14" s="50">
        <v>1874</v>
      </c>
      <c r="BFT14" s="50"/>
      <c r="BFU14" s="50"/>
      <c r="BFV14" s="83">
        <f t="shared" si="90"/>
        <v>1874</v>
      </c>
      <c r="BFW14" s="78">
        <f t="shared" si="401"/>
        <v>56317.43</v>
      </c>
      <c r="BFX14" s="50"/>
      <c r="BFY14" s="50"/>
      <c r="BFZ14" s="50"/>
      <c r="BGA14" s="50">
        <v>62498</v>
      </c>
      <c r="BGB14" s="50"/>
      <c r="BGC14" s="50"/>
      <c r="BGD14" s="83">
        <f t="shared" si="91"/>
        <v>62498</v>
      </c>
      <c r="BGE14" s="78">
        <f t="shared" si="402"/>
        <v>118815.43</v>
      </c>
      <c r="BGF14" s="50"/>
      <c r="BGG14" s="50"/>
      <c r="BGH14" s="50"/>
      <c r="BGI14" s="50">
        <v>1647</v>
      </c>
      <c r="BGJ14" s="50"/>
      <c r="BGK14" s="50"/>
      <c r="BGL14" s="83">
        <f t="shared" si="92"/>
        <v>1647</v>
      </c>
      <c r="BGM14" s="78">
        <f t="shared" si="403"/>
        <v>120462.43</v>
      </c>
      <c r="BGN14" s="50"/>
      <c r="BGO14" s="50"/>
      <c r="BGP14" s="50"/>
      <c r="BGQ14" s="50"/>
      <c r="BGR14" s="50"/>
      <c r="BGS14" s="50"/>
      <c r="BGT14" s="83">
        <f t="shared" si="93"/>
        <v>0</v>
      </c>
      <c r="BGU14" s="78">
        <f t="shared" si="404"/>
        <v>120462.43</v>
      </c>
      <c r="BGV14" s="50"/>
      <c r="BGW14" s="50"/>
      <c r="BGX14" s="50"/>
      <c r="BGY14" s="50">
        <v>515.73</v>
      </c>
      <c r="BGZ14" s="50"/>
      <c r="BHA14" s="50"/>
      <c r="BHB14" s="83">
        <f t="shared" si="94"/>
        <v>515.73</v>
      </c>
      <c r="BHC14" s="78">
        <f t="shared" si="405"/>
        <v>120978.15999999999</v>
      </c>
      <c r="BHD14" s="50"/>
      <c r="BHE14" s="50"/>
      <c r="BHF14" s="50"/>
      <c r="BHG14" s="50">
        <v>115.2</v>
      </c>
      <c r="BHH14" s="50"/>
      <c r="BHI14" s="50"/>
      <c r="BHJ14" s="83">
        <f t="shared" si="95"/>
        <v>115.2</v>
      </c>
      <c r="BHK14" s="78">
        <f t="shared" si="406"/>
        <v>121093.35999999999</v>
      </c>
      <c r="BHL14" s="50"/>
      <c r="BHM14" s="50"/>
      <c r="BHN14" s="50"/>
      <c r="BHO14" s="50">
        <v>1037</v>
      </c>
      <c r="BHP14" s="50"/>
      <c r="BHQ14" s="50"/>
      <c r="BHR14" s="83">
        <f t="shared" si="96"/>
        <v>1037</v>
      </c>
      <c r="BHS14" s="78">
        <f t="shared" si="407"/>
        <v>122130.35999999999</v>
      </c>
      <c r="BHT14" s="50"/>
      <c r="BHU14" s="50"/>
      <c r="BHV14" s="50"/>
      <c r="BHW14" s="50"/>
      <c r="BHX14" s="50"/>
      <c r="BHY14" s="50"/>
      <c r="BHZ14" s="83">
        <f t="shared" si="97"/>
        <v>0</v>
      </c>
      <c r="BIA14" s="78">
        <f t="shared" si="408"/>
        <v>122130.35999999999</v>
      </c>
      <c r="BIB14" s="50"/>
      <c r="BIC14" s="50"/>
      <c r="BID14" s="50"/>
      <c r="BIE14" s="50">
        <v>3840</v>
      </c>
      <c r="BIF14" s="50"/>
      <c r="BIG14" s="50"/>
      <c r="BIH14" s="83">
        <f t="shared" si="98"/>
        <v>3840</v>
      </c>
      <c r="BII14" s="78">
        <f t="shared" si="409"/>
        <v>125970.35999999999</v>
      </c>
      <c r="BIJ14" s="50"/>
      <c r="BIK14" s="50"/>
      <c r="BIL14" s="50"/>
      <c r="BIM14" s="50">
        <v>2342</v>
      </c>
      <c r="BIN14" s="50"/>
      <c r="BIO14" s="50"/>
      <c r="BIP14" s="83">
        <f t="shared" si="99"/>
        <v>2342</v>
      </c>
      <c r="BIQ14" s="78">
        <f t="shared" si="410"/>
        <v>128312.35999999999</v>
      </c>
      <c r="BIR14" s="50"/>
      <c r="BIS14" s="50"/>
      <c r="BIT14" s="50"/>
      <c r="BIU14" s="50">
        <v>824</v>
      </c>
      <c r="BIV14" s="50"/>
      <c r="BIW14" s="50"/>
      <c r="BIX14" s="83">
        <f t="shared" si="100"/>
        <v>824</v>
      </c>
      <c r="BIY14" s="78">
        <f t="shared" si="411"/>
        <v>129136.35999999999</v>
      </c>
      <c r="BIZ14" s="50"/>
      <c r="BJA14" s="50"/>
      <c r="BJB14" s="50"/>
      <c r="BJC14" s="50">
        <v>115.2</v>
      </c>
      <c r="BJD14" s="50"/>
      <c r="BJE14" s="50"/>
      <c r="BJF14" s="83">
        <f t="shared" si="101"/>
        <v>115.2</v>
      </c>
      <c r="BJG14" s="78">
        <f t="shared" si="412"/>
        <v>129251.55999999998</v>
      </c>
      <c r="BJH14" s="50"/>
      <c r="BJI14" s="50"/>
      <c r="BJJ14" s="50"/>
      <c r="BJK14" s="50">
        <v>153.6</v>
      </c>
      <c r="BJL14" s="50"/>
      <c r="BJM14" s="50"/>
      <c r="BJN14" s="83">
        <f t="shared" si="102"/>
        <v>153.6</v>
      </c>
      <c r="BJO14" s="78">
        <f t="shared" si="413"/>
        <v>129405.15999999999</v>
      </c>
      <c r="BJP14" s="50"/>
      <c r="BJQ14" s="50"/>
      <c r="BJR14" s="50"/>
      <c r="BJS14" s="50">
        <v>2415.9699999999998</v>
      </c>
      <c r="BJT14" s="50"/>
      <c r="BJU14" s="50"/>
      <c r="BJV14" s="83">
        <f t="shared" si="103"/>
        <v>2415.9699999999998</v>
      </c>
      <c r="BJW14" s="78">
        <f t="shared" si="414"/>
        <v>131821.12999999998</v>
      </c>
      <c r="BJX14" s="50"/>
      <c r="BJY14" s="50"/>
      <c r="BJZ14" s="50"/>
      <c r="BKA14" s="50">
        <v>1412.2900000000002</v>
      </c>
      <c r="BKB14" s="50"/>
      <c r="BKC14" s="50"/>
      <c r="BKD14" s="83">
        <f t="shared" si="104"/>
        <v>1412.2900000000002</v>
      </c>
      <c r="BKE14" s="78">
        <f t="shared" si="415"/>
        <v>133233.41999999998</v>
      </c>
      <c r="BKF14" s="50"/>
      <c r="BKG14" s="50"/>
      <c r="BKH14" s="50"/>
      <c r="BKI14" s="50">
        <v>4697</v>
      </c>
      <c r="BKJ14" s="50"/>
      <c r="BKK14" s="50"/>
      <c r="BKL14" s="83">
        <f t="shared" si="105"/>
        <v>4697</v>
      </c>
      <c r="BKM14" s="78">
        <f t="shared" si="416"/>
        <v>137930.41999999998</v>
      </c>
      <c r="BKN14" s="50"/>
      <c r="BKO14" s="50"/>
      <c r="BKP14" s="50"/>
      <c r="BKQ14" s="50"/>
      <c r="BKR14" s="50"/>
      <c r="BKS14" s="50"/>
      <c r="BKT14" s="83">
        <f t="shared" si="106"/>
        <v>0</v>
      </c>
      <c r="BKU14" s="78">
        <f t="shared" si="509"/>
        <v>137930.41999999998</v>
      </c>
      <c r="BKV14" s="50"/>
      <c r="BKW14" s="50"/>
      <c r="BKX14" s="50"/>
      <c r="BKY14" s="50">
        <v>7054</v>
      </c>
      <c r="BKZ14" s="50"/>
      <c r="BLA14" s="50"/>
      <c r="BLB14" s="83">
        <f t="shared" si="417"/>
        <v>7054</v>
      </c>
      <c r="BLC14" s="78">
        <f t="shared" si="418"/>
        <v>7054</v>
      </c>
      <c r="BLD14" s="50"/>
      <c r="BLE14" s="50"/>
      <c r="BLF14" s="50"/>
      <c r="BLG14" s="50">
        <v>13505</v>
      </c>
      <c r="BLH14" s="50"/>
      <c r="BLI14" s="50"/>
      <c r="BLJ14" s="83">
        <f t="shared" si="419"/>
        <v>13505</v>
      </c>
      <c r="BLK14" s="78">
        <f t="shared" si="529"/>
        <v>20559</v>
      </c>
      <c r="BLL14" s="50"/>
      <c r="BLM14" s="50"/>
      <c r="BLN14" s="50"/>
      <c r="BLO14" s="50">
        <v>1990</v>
      </c>
      <c r="BLP14" s="50"/>
      <c r="BLQ14" s="50"/>
      <c r="BLR14" s="83">
        <f t="shared" si="420"/>
        <v>1990</v>
      </c>
      <c r="BLS14" s="78">
        <f t="shared" si="512"/>
        <v>22549</v>
      </c>
      <c r="BLT14" s="50"/>
      <c r="BLU14" s="50"/>
      <c r="BLV14" s="50"/>
      <c r="BLW14" s="50">
        <v>18235</v>
      </c>
      <c r="BLX14" s="50"/>
      <c r="BLY14" s="50"/>
      <c r="BLZ14" s="83">
        <f t="shared" si="421"/>
        <v>18235</v>
      </c>
      <c r="BMA14" s="78">
        <f t="shared" si="513"/>
        <v>40784</v>
      </c>
      <c r="BMB14" s="50"/>
      <c r="BMC14" s="50"/>
      <c r="BMD14" s="50"/>
      <c r="BME14" s="50">
        <v>7050</v>
      </c>
      <c r="BMF14" s="50"/>
      <c r="BMG14" s="50"/>
      <c r="BMH14" s="83">
        <f t="shared" si="422"/>
        <v>7050</v>
      </c>
      <c r="BMI14" s="78">
        <f t="shared" si="514"/>
        <v>47834</v>
      </c>
      <c r="BMJ14" s="50"/>
      <c r="BMK14" s="50"/>
      <c r="BML14" s="50"/>
      <c r="BMM14" s="50">
        <v>44917</v>
      </c>
      <c r="BMN14" s="50"/>
      <c r="BMO14" s="50"/>
      <c r="BMP14" s="83">
        <f t="shared" si="423"/>
        <v>44917</v>
      </c>
      <c r="BMQ14" s="78">
        <f t="shared" si="515"/>
        <v>92751</v>
      </c>
      <c r="BMR14" s="50"/>
      <c r="BMS14" s="50"/>
      <c r="BMT14" s="50"/>
      <c r="BMU14" s="50">
        <v>586</v>
      </c>
      <c r="BMV14" s="50"/>
      <c r="BMW14" s="50"/>
      <c r="BMX14" s="83">
        <f t="shared" si="424"/>
        <v>586</v>
      </c>
      <c r="BMY14" s="78">
        <f t="shared" si="516"/>
        <v>93337</v>
      </c>
      <c r="BMZ14" s="50"/>
      <c r="BNA14" s="50"/>
      <c r="BNB14" s="50"/>
      <c r="BNC14" s="50">
        <v>6266</v>
      </c>
      <c r="BND14" s="50"/>
      <c r="BNE14" s="50"/>
      <c r="BNF14" s="83">
        <f t="shared" si="425"/>
        <v>6266</v>
      </c>
      <c r="BNG14" s="78">
        <f t="shared" si="517"/>
        <v>99603</v>
      </c>
      <c r="BNH14" s="50"/>
      <c r="BNI14" s="50"/>
      <c r="BNJ14" s="50"/>
      <c r="BNK14" s="50"/>
      <c r="BNL14" s="50"/>
      <c r="BNM14" s="50"/>
      <c r="BNN14" s="83">
        <f t="shared" si="426"/>
        <v>0</v>
      </c>
      <c r="BNO14" s="78">
        <f t="shared" si="518"/>
        <v>99603</v>
      </c>
      <c r="BNP14" s="50"/>
      <c r="BNQ14" s="50"/>
      <c r="BNR14" s="50"/>
      <c r="BNS14" s="50">
        <v>2000</v>
      </c>
      <c r="BNT14" s="50"/>
      <c r="BNU14" s="50"/>
      <c r="BNV14" s="83">
        <f t="shared" si="427"/>
        <v>2000</v>
      </c>
      <c r="BNW14" s="78">
        <f t="shared" si="519"/>
        <v>101603</v>
      </c>
      <c r="BNX14" s="50"/>
      <c r="BNY14" s="50"/>
      <c r="BNZ14" s="50"/>
      <c r="BOA14" s="50">
        <v>266</v>
      </c>
      <c r="BOB14" s="50"/>
      <c r="BOC14" s="50"/>
      <c r="BOD14" s="83">
        <f t="shared" si="428"/>
        <v>266</v>
      </c>
      <c r="BOE14" s="78">
        <f t="shared" si="520"/>
        <v>101869</v>
      </c>
      <c r="BOF14" s="50"/>
      <c r="BOG14" s="50"/>
      <c r="BOH14" s="50"/>
      <c r="BOI14" s="50">
        <v>133</v>
      </c>
      <c r="BOJ14" s="50"/>
      <c r="BOK14" s="50"/>
      <c r="BOL14" s="83">
        <f t="shared" si="429"/>
        <v>133</v>
      </c>
      <c r="BOM14" s="78">
        <f t="shared" si="521"/>
        <v>102002</v>
      </c>
      <c r="BON14" s="50"/>
      <c r="BOO14" s="50"/>
      <c r="BOP14" s="50"/>
      <c r="BOQ14" s="50">
        <v>5417</v>
      </c>
      <c r="BOR14" s="50"/>
      <c r="BOS14" s="50"/>
      <c r="BOT14" s="83">
        <f t="shared" si="430"/>
        <v>5417</v>
      </c>
      <c r="BOU14" s="78">
        <f t="shared" si="522"/>
        <v>107419</v>
      </c>
      <c r="BOV14" s="50"/>
      <c r="BOW14" s="50"/>
      <c r="BOX14" s="50"/>
      <c r="BOY14" s="50">
        <v>558</v>
      </c>
      <c r="BOZ14" s="50"/>
      <c r="BPA14" s="50"/>
      <c r="BPB14" s="83">
        <f t="shared" si="431"/>
        <v>558</v>
      </c>
      <c r="BPC14" s="78">
        <f t="shared" si="523"/>
        <v>107977</v>
      </c>
      <c r="BPD14" s="50"/>
      <c r="BPE14" s="50"/>
      <c r="BPF14" s="50"/>
      <c r="BPG14" s="50"/>
      <c r="BPH14" s="50"/>
      <c r="BPI14" s="50"/>
      <c r="BPJ14" s="83">
        <f t="shared" si="432"/>
        <v>0</v>
      </c>
      <c r="BPK14" s="78">
        <f t="shared" si="524"/>
        <v>107977</v>
      </c>
      <c r="BPL14" s="50"/>
      <c r="BPM14" s="50"/>
      <c r="BPN14" s="50"/>
      <c r="BPO14" s="50">
        <v>3168.5699999999997</v>
      </c>
      <c r="BPP14" s="50"/>
      <c r="BPQ14" s="50"/>
      <c r="BPR14" s="83">
        <f t="shared" si="433"/>
        <v>3168.5699999999997</v>
      </c>
      <c r="BPS14" s="78">
        <f t="shared" si="525"/>
        <v>111145.57</v>
      </c>
      <c r="BPT14" s="50"/>
      <c r="BPU14" s="50"/>
      <c r="BPV14" s="50"/>
      <c r="BPW14" s="50"/>
      <c r="BPX14" s="50"/>
      <c r="BPY14" s="50"/>
      <c r="BPZ14" s="83">
        <f t="shared" si="434"/>
        <v>0</v>
      </c>
      <c r="BQA14" s="78">
        <f t="shared" si="526"/>
        <v>111145.57</v>
      </c>
      <c r="BQB14" s="50"/>
      <c r="BQC14" s="50"/>
      <c r="BQD14" s="50"/>
      <c r="BQE14" s="50">
        <v>3828</v>
      </c>
      <c r="BQF14" s="50"/>
      <c r="BQG14" s="50"/>
      <c r="BQH14" s="83">
        <f t="shared" si="435"/>
        <v>3828</v>
      </c>
      <c r="BQI14" s="78">
        <f t="shared" si="527"/>
        <v>114973.57</v>
      </c>
      <c r="BQJ14" s="50"/>
      <c r="BQK14" s="50"/>
      <c r="BQL14" s="50"/>
      <c r="BQM14" s="50">
        <v>8245</v>
      </c>
      <c r="BQN14" s="50"/>
      <c r="BQO14" s="50"/>
      <c r="BQP14" s="83">
        <f t="shared" si="510"/>
        <v>8245</v>
      </c>
      <c r="BQQ14" s="78">
        <f t="shared" si="528"/>
        <v>123218.57</v>
      </c>
      <c r="BQR14" s="78">
        <f t="shared" si="528"/>
        <v>123218.57</v>
      </c>
      <c r="BQS14" s="36">
        <v>3281.49</v>
      </c>
      <c r="BQT14" s="36">
        <v>6027.6</v>
      </c>
      <c r="BQU14" s="36">
        <v>6460</v>
      </c>
      <c r="BQV14" s="36">
        <v>0</v>
      </c>
      <c r="BQW14" s="36">
        <v>7771</v>
      </c>
      <c r="BQX14" s="36">
        <v>0</v>
      </c>
      <c r="BQY14" s="86">
        <v>4450.6499999999996</v>
      </c>
      <c r="BQZ14" s="116">
        <v>20466</v>
      </c>
      <c r="BRA14" s="116">
        <v>5039</v>
      </c>
      <c r="BRB14" s="116">
        <v>3675</v>
      </c>
      <c r="BRC14" s="36">
        <v>0</v>
      </c>
      <c r="BRD14" s="36">
        <v>475</v>
      </c>
      <c r="BRE14" s="36">
        <v>656</v>
      </c>
      <c r="BRF14" s="36">
        <v>1529.11</v>
      </c>
      <c r="BRG14" s="36">
        <v>0</v>
      </c>
      <c r="BRH14" s="36">
        <v>3128</v>
      </c>
      <c r="BRI14" s="36">
        <v>1352</v>
      </c>
      <c r="BRJ14" s="36">
        <v>482</v>
      </c>
      <c r="BRK14" s="36">
        <v>899.4</v>
      </c>
      <c r="BRL14" s="36">
        <v>405.2</v>
      </c>
      <c r="BRM14" s="36">
        <v>335.8</v>
      </c>
      <c r="BRN14" s="36">
        <v>2012</v>
      </c>
      <c r="BRO14" s="36">
        <v>439</v>
      </c>
      <c r="BRP14" s="36">
        <v>115.2</v>
      </c>
      <c r="BRQ14" s="36">
        <v>23134.91</v>
      </c>
      <c r="BRR14" s="36">
        <v>2365</v>
      </c>
      <c r="BRS14" s="36">
        <v>11665</v>
      </c>
      <c r="BRT14" s="36">
        <v>2499</v>
      </c>
      <c r="BRU14" s="86">
        <v>8627.48</v>
      </c>
      <c r="BRV14" s="86">
        <v>27041.239999999998</v>
      </c>
      <c r="BRW14" s="86">
        <v>771.18</v>
      </c>
      <c r="BRX14" s="86">
        <v>174</v>
      </c>
      <c r="BRY14" s="86">
        <v>468</v>
      </c>
      <c r="BRZ14" s="86">
        <v>0</v>
      </c>
      <c r="BSA14" s="86">
        <v>2026</v>
      </c>
      <c r="BSB14" s="86">
        <v>2604.1999999999998</v>
      </c>
      <c r="BSC14" s="86">
        <v>3935.36</v>
      </c>
      <c r="BSD14" s="86">
        <v>298</v>
      </c>
      <c r="BSE14" s="86">
        <v>0</v>
      </c>
      <c r="BSF14" s="86">
        <v>292</v>
      </c>
      <c r="BSG14" s="86">
        <v>636</v>
      </c>
      <c r="BSH14" s="86">
        <v>2632.6</v>
      </c>
      <c r="BSI14" s="86">
        <v>521</v>
      </c>
      <c r="BSJ14" s="86">
        <v>3609</v>
      </c>
      <c r="BSK14" s="86">
        <v>489.6</v>
      </c>
      <c r="BSL14" s="86">
        <v>16408.509999999998</v>
      </c>
      <c r="BSM14" s="86">
        <v>0</v>
      </c>
      <c r="BSN14" s="86">
        <v>4005</v>
      </c>
      <c r="BSO14" s="86">
        <v>2576</v>
      </c>
      <c r="BSP14" s="86">
        <v>37040</v>
      </c>
      <c r="BSQ14" s="86">
        <v>917.6</v>
      </c>
      <c r="BSR14" s="86">
        <v>0</v>
      </c>
      <c r="BSS14" s="86">
        <v>128.68</v>
      </c>
      <c r="BST14" s="86">
        <v>0</v>
      </c>
      <c r="BSU14" s="86">
        <v>510</v>
      </c>
      <c r="BSV14" s="86">
        <v>10309.6</v>
      </c>
      <c r="BSW14" s="50"/>
      <c r="BSX14" s="50"/>
      <c r="BSY14" s="50"/>
      <c r="BSZ14" s="50"/>
      <c r="BTA14" s="50"/>
      <c r="BTB14" s="50"/>
      <c r="BTC14" s="83">
        <v>0</v>
      </c>
      <c r="BTD14" s="78">
        <f t="shared" si="436"/>
        <v>72384.990000000005</v>
      </c>
      <c r="BTE14" s="50"/>
      <c r="BTF14" s="50"/>
      <c r="BTG14" s="50"/>
      <c r="BTH14" s="50">
        <v>71.09</v>
      </c>
      <c r="BTI14" s="50"/>
      <c r="BTJ14" s="50"/>
      <c r="BTK14" s="83">
        <v>71.09</v>
      </c>
      <c r="BTL14" s="78">
        <f t="shared" si="437"/>
        <v>72456.08</v>
      </c>
      <c r="BTM14" s="50"/>
      <c r="BTN14" s="50"/>
      <c r="BTO14" s="50"/>
      <c r="BTP14" s="50"/>
      <c r="BTQ14" s="50"/>
      <c r="BTR14" s="50"/>
      <c r="BTS14" s="83">
        <v>907</v>
      </c>
      <c r="BTT14" s="78">
        <f t="shared" si="438"/>
        <v>73363.08</v>
      </c>
      <c r="BTU14" s="50"/>
      <c r="BTV14" s="50"/>
      <c r="BTW14" s="50"/>
      <c r="BTX14" s="50">
        <v>1196</v>
      </c>
      <c r="BTY14" s="50"/>
      <c r="BTZ14" s="50"/>
      <c r="BUA14" s="50">
        <v>1196</v>
      </c>
      <c r="BUB14" s="78">
        <f t="shared" si="439"/>
        <v>74559.08</v>
      </c>
      <c r="BUC14" s="50"/>
      <c r="BUD14" s="50"/>
      <c r="BUE14" s="50"/>
      <c r="BUF14" s="50">
        <v>2679</v>
      </c>
      <c r="BUG14" s="50"/>
      <c r="BUH14" s="50"/>
      <c r="BUI14" s="50">
        <v>2679</v>
      </c>
      <c r="BUJ14" s="78">
        <f t="shared" si="440"/>
        <v>77238.080000000002</v>
      </c>
      <c r="BUK14" s="50"/>
      <c r="BUL14" s="50"/>
      <c r="BUM14" s="50"/>
      <c r="BUN14" s="50"/>
      <c r="BUO14" s="50"/>
      <c r="BUP14" s="50"/>
      <c r="BUQ14" s="50">
        <v>0</v>
      </c>
      <c r="BUR14" s="78">
        <f t="shared" si="441"/>
        <v>77238.080000000002</v>
      </c>
      <c r="BUS14" s="50"/>
      <c r="BUT14" s="50"/>
      <c r="BUU14" s="50"/>
      <c r="BUV14" s="50">
        <v>584</v>
      </c>
      <c r="BUW14" s="50"/>
      <c r="BUX14" s="50"/>
      <c r="BUY14" s="50">
        <v>584</v>
      </c>
      <c r="BUZ14" s="78">
        <f t="shared" si="442"/>
        <v>77822.080000000002</v>
      </c>
      <c r="BVA14" s="50"/>
      <c r="BVB14" s="50"/>
      <c r="BVC14" s="50"/>
      <c r="BVD14" s="50">
        <v>6202.62</v>
      </c>
      <c r="BVE14" s="50"/>
      <c r="BVF14" s="50"/>
      <c r="BVG14" s="50">
        <v>6202.6200000000008</v>
      </c>
      <c r="BVH14" s="78">
        <f t="shared" si="443"/>
        <v>84024.7</v>
      </c>
      <c r="BVI14" s="50"/>
      <c r="BVJ14" s="50"/>
      <c r="BVK14" s="50"/>
      <c r="BVL14" s="50">
        <v>4222.17</v>
      </c>
      <c r="BVM14" s="50"/>
      <c r="BVN14" s="50"/>
      <c r="BVO14" s="50">
        <v>4222.17</v>
      </c>
      <c r="BVP14" s="78">
        <f t="shared" si="444"/>
        <v>88246.87</v>
      </c>
      <c r="BVQ14" s="50"/>
      <c r="BVR14" s="50"/>
      <c r="BVS14" s="50"/>
      <c r="BVT14" s="50">
        <v>1867</v>
      </c>
      <c r="BVU14" s="50"/>
      <c r="BVV14" s="50"/>
      <c r="BVW14" s="50">
        <v>1867</v>
      </c>
      <c r="BVX14" s="78">
        <f t="shared" si="445"/>
        <v>1867</v>
      </c>
      <c r="BVY14" s="50"/>
      <c r="BVZ14" s="50"/>
      <c r="BWA14" s="50"/>
      <c r="BWB14" s="50">
        <v>15168</v>
      </c>
      <c r="BWC14" s="50"/>
      <c r="BWD14" s="50"/>
      <c r="BWE14" s="50">
        <v>15168</v>
      </c>
      <c r="BWF14" s="78">
        <f t="shared" si="446"/>
        <v>17035</v>
      </c>
      <c r="BWG14" s="50"/>
      <c r="BWH14" s="50"/>
      <c r="BWI14" s="50"/>
      <c r="BWJ14" s="50"/>
      <c r="BWK14" s="50"/>
      <c r="BWL14" s="50"/>
      <c r="BWM14" s="50">
        <v>0</v>
      </c>
      <c r="BWN14" s="78">
        <f t="shared" si="447"/>
        <v>17035</v>
      </c>
      <c r="BWO14" s="50"/>
      <c r="BWP14" s="50"/>
      <c r="BWQ14" s="50"/>
      <c r="BWR14" s="50"/>
      <c r="BWS14" s="50"/>
      <c r="BWT14" s="50">
        <v>585</v>
      </c>
      <c r="BWU14" s="50">
        <v>585</v>
      </c>
      <c r="BWV14" s="78">
        <f t="shared" si="448"/>
        <v>17620</v>
      </c>
      <c r="BWW14" s="50"/>
      <c r="BWX14" s="50"/>
      <c r="BWY14" s="50"/>
      <c r="BWZ14" s="50">
        <v>4100</v>
      </c>
      <c r="BXA14" s="50"/>
      <c r="BXB14" s="50"/>
      <c r="BXC14" s="50">
        <v>4100</v>
      </c>
      <c r="BXD14" s="78">
        <f t="shared" si="449"/>
        <v>21720</v>
      </c>
      <c r="BXE14" s="50"/>
      <c r="BXF14" s="50"/>
      <c r="BXG14" s="50"/>
      <c r="BXH14" s="50">
        <v>30206</v>
      </c>
      <c r="BXI14" s="50"/>
      <c r="BXJ14" s="50"/>
      <c r="BXK14" s="50">
        <v>30206</v>
      </c>
      <c r="BXL14" s="78">
        <f t="shared" si="450"/>
        <v>51926</v>
      </c>
      <c r="BXM14" s="50"/>
      <c r="BXN14" s="50"/>
      <c r="BXO14" s="50"/>
      <c r="BXP14" s="50">
        <v>1697</v>
      </c>
      <c r="BXQ14" s="50"/>
      <c r="BXR14" s="50"/>
      <c r="BXS14" s="50">
        <v>1697</v>
      </c>
      <c r="BXT14" s="78">
        <f t="shared" si="451"/>
        <v>53623</v>
      </c>
      <c r="BXU14" s="50"/>
      <c r="BXV14" s="50"/>
      <c r="BXW14" s="50"/>
      <c r="BXX14" s="50">
        <v>978</v>
      </c>
      <c r="BXY14" s="50"/>
      <c r="BXZ14" s="50"/>
      <c r="BYA14" s="50">
        <v>978</v>
      </c>
      <c r="BYB14" s="78">
        <f t="shared" si="452"/>
        <v>54601</v>
      </c>
      <c r="BYC14" s="50"/>
      <c r="BYD14" s="50"/>
      <c r="BYE14" s="50"/>
      <c r="BYF14" s="50"/>
      <c r="BYG14" s="50"/>
      <c r="BYH14" s="50"/>
      <c r="BYI14" s="50">
        <v>0</v>
      </c>
      <c r="BYJ14" s="78">
        <f t="shared" si="453"/>
        <v>54601</v>
      </c>
      <c r="BYK14" s="50"/>
      <c r="BYL14" s="50"/>
      <c r="BYM14" s="50"/>
      <c r="BYN14" s="50"/>
      <c r="BYO14" s="50"/>
      <c r="BYP14" s="50">
        <v>1510</v>
      </c>
      <c r="BYQ14" s="50">
        <v>1510</v>
      </c>
      <c r="BYR14" s="78">
        <f t="shared" si="454"/>
        <v>56111</v>
      </c>
      <c r="BYS14" s="50"/>
      <c r="BYT14" s="50"/>
      <c r="BYU14" s="50"/>
      <c r="BYV14" s="50"/>
      <c r="BYW14" s="50"/>
      <c r="BYX14" s="50">
        <v>988.63</v>
      </c>
      <c r="BYY14" s="50">
        <v>988.63</v>
      </c>
      <c r="BYZ14" s="78">
        <f t="shared" si="455"/>
        <v>57099.63</v>
      </c>
      <c r="BZA14" s="50"/>
      <c r="BZB14" s="50"/>
      <c r="BZC14" s="50"/>
      <c r="BZD14" s="50">
        <v>6717.24</v>
      </c>
      <c r="BZE14" s="50"/>
      <c r="BZF14" s="50"/>
      <c r="BZG14" s="50">
        <v>6717.24</v>
      </c>
      <c r="BZH14" s="78">
        <f t="shared" si="456"/>
        <v>63816.869999999995</v>
      </c>
      <c r="BZI14" s="50"/>
      <c r="BZJ14" s="50"/>
      <c r="BZK14" s="50"/>
      <c r="BZL14" s="50">
        <v>8480.6</v>
      </c>
      <c r="BZM14" s="50"/>
      <c r="BZN14" s="50"/>
      <c r="BZO14" s="50">
        <v>8480.6</v>
      </c>
      <c r="BZP14" s="78">
        <f t="shared" si="457"/>
        <v>72297.47</v>
      </c>
      <c r="BZQ14" s="50"/>
      <c r="BZR14" s="50"/>
      <c r="BZS14" s="50"/>
      <c r="BZT14" s="50"/>
      <c r="BZU14" s="50"/>
      <c r="BZV14" s="50">
        <v>3603</v>
      </c>
      <c r="BZW14" s="50">
        <v>3603</v>
      </c>
      <c r="BZX14" s="78">
        <f t="shared" si="458"/>
        <v>75900.47</v>
      </c>
      <c r="BZY14" s="50"/>
      <c r="BZZ14" s="50"/>
      <c r="CAA14" s="50"/>
      <c r="CAB14" s="50">
        <v>526</v>
      </c>
      <c r="CAC14" s="50"/>
      <c r="CAD14" s="50"/>
      <c r="CAE14" s="50">
        <v>526</v>
      </c>
      <c r="CAF14" s="78">
        <f t="shared" si="459"/>
        <v>76426.47</v>
      </c>
      <c r="CAG14" s="50"/>
      <c r="CAH14" s="50"/>
      <c r="CAI14" s="50"/>
      <c r="CAJ14" s="50"/>
      <c r="CAK14" s="50"/>
      <c r="CAL14" s="50">
        <v>213.03</v>
      </c>
      <c r="CAM14" s="50">
        <v>213.03</v>
      </c>
      <c r="CAN14" s="78">
        <f t="shared" si="460"/>
        <v>76639.5</v>
      </c>
      <c r="CAO14" s="50"/>
      <c r="CAP14" s="50"/>
      <c r="CAQ14" s="50"/>
      <c r="CAR14" s="50">
        <v>291</v>
      </c>
      <c r="CAS14" s="50"/>
      <c r="CAT14" s="50"/>
      <c r="CAU14" s="50">
        <v>291</v>
      </c>
      <c r="CAV14" s="78">
        <f t="shared" si="461"/>
        <v>76930.5</v>
      </c>
      <c r="CAW14" s="50"/>
      <c r="CAX14" s="50"/>
      <c r="CAY14" s="50"/>
      <c r="CAZ14" s="50">
        <v>2346</v>
      </c>
      <c r="CBA14" s="50"/>
      <c r="CBB14" s="50"/>
      <c r="CBC14" s="50">
        <v>2346</v>
      </c>
      <c r="CBD14" s="78">
        <f t="shared" si="462"/>
        <v>79276.5</v>
      </c>
      <c r="CBE14" s="50"/>
      <c r="CBF14" s="50"/>
      <c r="CBG14" s="50"/>
      <c r="CBH14" s="50"/>
      <c r="CBI14" s="50"/>
      <c r="CBJ14" s="50">
        <v>528</v>
      </c>
      <c r="CBK14" s="50">
        <v>528</v>
      </c>
      <c r="CBL14" s="78">
        <f t="shared" si="463"/>
        <v>79804.5</v>
      </c>
      <c r="CBM14" s="50"/>
      <c r="CBN14" s="50"/>
      <c r="CBO14" s="50"/>
      <c r="CBP14" s="50">
        <v>4276</v>
      </c>
      <c r="CBQ14" s="50"/>
      <c r="CBR14" s="50"/>
      <c r="CBS14" s="50">
        <v>4276</v>
      </c>
      <c r="CBT14" s="78">
        <f t="shared" si="464"/>
        <v>84080.5</v>
      </c>
      <c r="CBU14" s="50"/>
      <c r="CBV14" s="50"/>
      <c r="CBW14" s="50"/>
      <c r="CBX14" s="50">
        <v>2743</v>
      </c>
      <c r="CBY14" s="50"/>
      <c r="CBZ14" s="50"/>
      <c r="CCA14" s="50">
        <v>2743</v>
      </c>
      <c r="CCB14" s="78">
        <f t="shared" si="465"/>
        <v>86823.5</v>
      </c>
      <c r="CCC14" s="50"/>
      <c r="CCD14" s="50"/>
      <c r="CCE14" s="50"/>
      <c r="CCF14" s="50">
        <v>551</v>
      </c>
      <c r="CCG14" s="50"/>
      <c r="CCH14" s="50"/>
      <c r="CCI14" s="50">
        <f t="shared" si="466"/>
        <v>551</v>
      </c>
      <c r="CCJ14" s="78">
        <f t="shared" si="467"/>
        <v>87374.5</v>
      </c>
      <c r="CCK14" s="50"/>
      <c r="CCL14" s="50"/>
      <c r="CCM14" s="50"/>
      <c r="CCN14" s="50"/>
      <c r="CCO14" s="50"/>
      <c r="CCP14" s="50"/>
      <c r="CCQ14" s="50">
        <f t="shared" si="468"/>
        <v>0</v>
      </c>
      <c r="CCR14" s="78">
        <f t="shared" si="469"/>
        <v>0</v>
      </c>
      <c r="CCS14" s="50"/>
      <c r="CCT14" s="50"/>
      <c r="CCU14" s="50"/>
      <c r="CCV14" s="50">
        <v>130</v>
      </c>
      <c r="CCW14" s="50"/>
      <c r="CCX14" s="50"/>
      <c r="CCY14" s="50">
        <f t="shared" si="470"/>
        <v>130</v>
      </c>
      <c r="CCZ14" s="78">
        <f t="shared" si="471"/>
        <v>130</v>
      </c>
      <c r="CDA14" s="50"/>
      <c r="CDB14" s="50"/>
      <c r="CDC14" s="50"/>
      <c r="CDD14" s="50">
        <v>998</v>
      </c>
      <c r="CDE14" s="50"/>
      <c r="CDF14" s="50"/>
      <c r="CDG14" s="50">
        <f t="shared" si="472"/>
        <v>998</v>
      </c>
      <c r="CDH14" s="78">
        <f t="shared" si="473"/>
        <v>1128</v>
      </c>
      <c r="CDI14" s="50"/>
      <c r="CDJ14" s="50"/>
      <c r="CDK14" s="50"/>
      <c r="CDL14" s="50">
        <v>3185</v>
      </c>
      <c r="CDM14" s="50"/>
      <c r="CDN14" s="50"/>
      <c r="CDO14" s="50">
        <f t="shared" si="474"/>
        <v>3185</v>
      </c>
      <c r="CDP14" s="78">
        <f t="shared" si="475"/>
        <v>4313</v>
      </c>
      <c r="CDQ14" s="50"/>
      <c r="CDR14" s="50"/>
      <c r="CDS14" s="50"/>
      <c r="CDT14" s="50">
        <v>5429</v>
      </c>
      <c r="CDU14" s="50"/>
      <c r="CDV14" s="50"/>
      <c r="CDW14" s="50">
        <f t="shared" si="476"/>
        <v>5429</v>
      </c>
      <c r="CDX14" s="78">
        <f t="shared" si="477"/>
        <v>9742</v>
      </c>
      <c r="CDY14" s="50"/>
      <c r="CDZ14" s="50"/>
      <c r="CEA14" s="50"/>
      <c r="CEB14" s="50">
        <v>1851</v>
      </c>
      <c r="CEC14" s="50"/>
      <c r="CED14" s="50"/>
      <c r="CEE14" s="50">
        <v>1851</v>
      </c>
      <c r="CEF14" s="78">
        <f t="shared" si="478"/>
        <v>11593</v>
      </c>
      <c r="CEG14" s="50"/>
      <c r="CEH14" s="50"/>
      <c r="CEI14" s="50"/>
      <c r="CEJ14" s="50">
        <v>32377</v>
      </c>
      <c r="CEK14" s="50"/>
      <c r="CEL14" s="50"/>
      <c r="CEM14" s="50">
        <v>32377</v>
      </c>
      <c r="CEN14" s="78">
        <f t="shared" si="479"/>
        <v>43970</v>
      </c>
      <c r="CEO14" s="50"/>
      <c r="CEP14" s="50"/>
      <c r="CEQ14" s="50"/>
      <c r="CER14" s="50"/>
      <c r="CES14" s="50"/>
      <c r="CET14" s="50">
        <v>917</v>
      </c>
      <c r="CEU14" s="50">
        <v>917</v>
      </c>
      <c r="CEV14" s="78">
        <f t="shared" si="480"/>
        <v>44887</v>
      </c>
      <c r="CEW14" s="50"/>
      <c r="CEX14" s="50"/>
      <c r="CEY14" s="50"/>
      <c r="CEZ14" s="50"/>
      <c r="CFA14" s="50"/>
      <c r="CFB14" s="50">
        <v>126</v>
      </c>
      <c r="CFC14" s="50">
        <v>126</v>
      </c>
      <c r="CFD14" s="78">
        <f t="shared" si="481"/>
        <v>45013</v>
      </c>
      <c r="CFE14" s="50"/>
      <c r="CFF14" s="50"/>
      <c r="CFG14" s="50"/>
      <c r="CFH14" s="50"/>
      <c r="CFI14" s="50"/>
      <c r="CFJ14" s="50">
        <v>393</v>
      </c>
      <c r="CFK14" s="50">
        <v>393</v>
      </c>
      <c r="CFL14" s="78">
        <f t="shared" si="482"/>
        <v>45406</v>
      </c>
      <c r="CFM14" s="50"/>
      <c r="CFN14" s="50"/>
      <c r="CFO14" s="50"/>
      <c r="CFP14" s="50"/>
      <c r="CFQ14" s="50"/>
      <c r="CFR14" s="50">
        <v>424</v>
      </c>
      <c r="CFS14" s="50">
        <v>424</v>
      </c>
      <c r="CFT14" s="78">
        <f t="shared" si="483"/>
        <v>45830</v>
      </c>
      <c r="CFU14" s="50"/>
      <c r="CFV14" s="50"/>
      <c r="CFW14" s="50"/>
      <c r="CFX14" s="50"/>
      <c r="CFY14" s="50"/>
      <c r="CFZ14" s="50"/>
      <c r="CGA14" s="50">
        <v>0</v>
      </c>
      <c r="CGB14" s="78">
        <f t="shared" si="484"/>
        <v>45830</v>
      </c>
      <c r="CGC14" s="50"/>
      <c r="CGD14" s="50"/>
      <c r="CGE14" s="50"/>
      <c r="CGF14" s="50"/>
      <c r="CGG14" s="50"/>
      <c r="CGH14" s="50">
        <v>4885</v>
      </c>
      <c r="CGI14" s="50">
        <v>4885</v>
      </c>
      <c r="CGJ14" s="78">
        <f t="shared" si="485"/>
        <v>50715</v>
      </c>
      <c r="CGK14" s="50"/>
      <c r="CGL14" s="50"/>
      <c r="CGM14" s="50"/>
      <c r="CGN14" s="50"/>
      <c r="CGO14" s="50"/>
      <c r="CGP14" s="50">
        <v>992</v>
      </c>
      <c r="CGQ14" s="50">
        <v>992</v>
      </c>
      <c r="CGR14" s="78">
        <f t="shared" si="486"/>
        <v>51707</v>
      </c>
      <c r="CGS14" s="50"/>
      <c r="CGT14" s="50"/>
      <c r="CGU14" s="50"/>
      <c r="CGV14" s="50"/>
      <c r="CGW14" s="50"/>
      <c r="CGX14" s="50">
        <v>873</v>
      </c>
      <c r="CGY14" s="50">
        <v>873</v>
      </c>
      <c r="CGZ14" s="78">
        <f t="shared" si="487"/>
        <v>52580</v>
      </c>
      <c r="CHA14" s="50"/>
      <c r="CHB14" s="50"/>
      <c r="CHC14" s="50"/>
      <c r="CHD14" s="50">
        <v>2263</v>
      </c>
      <c r="CHE14" s="50"/>
      <c r="CHF14" s="50"/>
      <c r="CHG14" s="50">
        <v>2263</v>
      </c>
      <c r="CHH14" s="78">
        <f t="shared" si="488"/>
        <v>54843</v>
      </c>
      <c r="CHI14" s="50"/>
      <c r="CHJ14" s="50"/>
      <c r="CHK14" s="50"/>
      <c r="CHL14" s="50">
        <v>2967</v>
      </c>
      <c r="CHM14" s="50"/>
      <c r="CHN14" s="50"/>
      <c r="CHO14" s="50">
        <v>2967</v>
      </c>
      <c r="CHP14" s="78">
        <f t="shared" si="489"/>
        <v>57810</v>
      </c>
      <c r="CHQ14" s="50"/>
      <c r="CHR14" s="50"/>
      <c r="CHS14" s="50"/>
      <c r="CHT14" s="50">
        <v>853</v>
      </c>
      <c r="CHU14" s="50"/>
      <c r="CHV14" s="50"/>
      <c r="CHW14" s="50">
        <v>853</v>
      </c>
      <c r="CHX14" s="78">
        <f t="shared" si="490"/>
        <v>58663</v>
      </c>
      <c r="CHY14" s="50"/>
      <c r="CHZ14" s="50"/>
      <c r="CIA14" s="50"/>
      <c r="CIB14" s="50">
        <v>3540</v>
      </c>
      <c r="CIC14" s="50"/>
      <c r="CID14" s="50"/>
      <c r="CIE14" s="50">
        <v>3540</v>
      </c>
      <c r="CIF14" s="78">
        <f t="shared" si="491"/>
        <v>62203</v>
      </c>
      <c r="CIG14" s="50"/>
      <c r="CIH14" s="50"/>
      <c r="CII14" s="50"/>
      <c r="CIJ14" s="50">
        <v>926</v>
      </c>
      <c r="CIK14" s="50"/>
      <c r="CIL14" s="50"/>
      <c r="CIM14" s="50">
        <v>926</v>
      </c>
      <c r="CIN14" s="78">
        <f t="shared" si="492"/>
        <v>63129</v>
      </c>
      <c r="CIO14" s="50"/>
      <c r="CIP14" s="50"/>
      <c r="CIQ14" s="50"/>
      <c r="CIR14" s="50">
        <v>194.3</v>
      </c>
      <c r="CIS14" s="50"/>
      <c r="CIT14" s="50"/>
      <c r="CIU14" s="50">
        <f t="shared" si="493"/>
        <v>194.3</v>
      </c>
      <c r="CIV14" s="78">
        <f t="shared" si="494"/>
        <v>63323.3</v>
      </c>
      <c r="CIW14" s="50"/>
      <c r="CIX14" s="50"/>
      <c r="CIY14" s="50"/>
      <c r="CIZ14" s="50">
        <v>1411</v>
      </c>
      <c r="CJA14" s="50"/>
      <c r="CJB14" s="50"/>
      <c r="CJC14" s="50">
        <f t="shared" si="495"/>
        <v>1411</v>
      </c>
      <c r="CJD14" s="78">
        <f t="shared" si="496"/>
        <v>1411</v>
      </c>
      <c r="CJE14" s="50"/>
      <c r="CJF14" s="50"/>
      <c r="CJG14" s="50"/>
      <c r="CJH14" s="50">
        <v>2316</v>
      </c>
      <c r="CJI14" s="50"/>
      <c r="CJJ14" s="50"/>
      <c r="CJK14" s="50">
        <f t="shared" si="497"/>
        <v>2316</v>
      </c>
      <c r="CJL14" s="78">
        <f t="shared" si="498"/>
        <v>3727</v>
      </c>
      <c r="CJM14" s="50"/>
      <c r="CJN14" s="50"/>
      <c r="CJO14" s="50"/>
      <c r="CJP14" s="50">
        <v>237</v>
      </c>
      <c r="CJQ14" s="50"/>
      <c r="CJR14" s="50"/>
      <c r="CJS14" s="50">
        <f t="shared" si="499"/>
        <v>237</v>
      </c>
      <c r="CJT14" s="78">
        <f t="shared" si="500"/>
        <v>3964</v>
      </c>
      <c r="CJU14" s="50"/>
      <c r="CJV14" s="50"/>
      <c r="CJW14" s="50"/>
      <c r="CJX14" s="50">
        <v>8932</v>
      </c>
      <c r="CJY14" s="50"/>
      <c r="CJZ14" s="50"/>
      <c r="CKA14" s="50">
        <f t="shared" si="501"/>
        <v>8932</v>
      </c>
      <c r="CKB14" s="78">
        <f t="shared" si="502"/>
        <v>12896</v>
      </c>
      <c r="CKC14" s="50"/>
      <c r="CKD14" s="50"/>
      <c r="CKE14" s="50"/>
      <c r="CKF14" s="50">
        <v>4925</v>
      </c>
      <c r="CKG14" s="50"/>
      <c r="CKH14" s="50"/>
      <c r="CKI14" s="50">
        <v>4925</v>
      </c>
      <c r="CKJ14" s="78">
        <f t="shared" si="503"/>
        <v>17821</v>
      </c>
      <c r="CKK14" s="50"/>
      <c r="CKL14" s="50"/>
      <c r="CKM14" s="50"/>
      <c r="CKN14" s="50">
        <v>19073</v>
      </c>
      <c r="CKO14" s="50"/>
      <c r="CKP14" s="50"/>
      <c r="CKQ14" s="50">
        <v>19073</v>
      </c>
      <c r="CKR14" s="78">
        <f t="shared" si="504"/>
        <v>36894</v>
      </c>
      <c r="CKS14" s="50"/>
      <c r="CKT14" s="50"/>
      <c r="CKU14" s="50"/>
      <c r="CKV14" s="50">
        <v>5757</v>
      </c>
      <c r="CKW14" s="50"/>
      <c r="CKX14" s="50"/>
      <c r="CKY14" s="50">
        <v>5757</v>
      </c>
      <c r="CKZ14" s="78">
        <f t="shared" si="505"/>
        <v>42651</v>
      </c>
      <c r="CLA14" s="50"/>
      <c r="CLB14" s="50"/>
      <c r="CLC14" s="50"/>
      <c r="CLD14" s="50">
        <v>3445</v>
      </c>
      <c r="CLE14" s="50"/>
      <c r="CLF14" s="50"/>
      <c r="CLG14" s="50">
        <v>3445</v>
      </c>
      <c r="CLH14" s="78">
        <f t="shared" si="506"/>
        <v>46096</v>
      </c>
      <c r="CLI14" s="50"/>
      <c r="CLJ14" s="50"/>
      <c r="CLK14" s="50"/>
      <c r="CLL14" s="50">
        <v>10243</v>
      </c>
      <c r="CLM14" s="50"/>
      <c r="CLN14" s="50"/>
      <c r="CLO14" s="50">
        <v>10243</v>
      </c>
      <c r="CLP14" s="78">
        <f t="shared" si="507"/>
        <v>56339</v>
      </c>
    </row>
    <row r="15" spans="1:2356" ht="13.5" customHeight="1" x14ac:dyDescent="0.2">
      <c r="A15" s="52"/>
      <c r="B15" s="51" t="s">
        <v>45</v>
      </c>
      <c r="C15" s="49"/>
      <c r="D15" s="49"/>
      <c r="E15" s="49"/>
      <c r="F15" s="48">
        <v>29190.1</v>
      </c>
      <c r="G15" s="49"/>
      <c r="H15" s="49"/>
      <c r="I15" s="75">
        <f t="shared" si="108"/>
        <v>29190.1</v>
      </c>
      <c r="J15" s="48"/>
      <c r="K15" s="49"/>
      <c r="L15" s="49"/>
      <c r="M15" s="49"/>
      <c r="N15" s="48"/>
      <c r="O15" s="50">
        <f>+I15+K15+L15+M15+N15</f>
        <v>29190.1</v>
      </c>
      <c r="P15" s="50"/>
      <c r="Q15" s="49"/>
      <c r="R15" s="49"/>
      <c r="S15" s="48"/>
      <c r="T15" s="50">
        <f t="shared" si="109"/>
        <v>0</v>
      </c>
      <c r="U15" s="78">
        <f t="shared" si="110"/>
        <v>29190.1</v>
      </c>
      <c r="V15" s="50"/>
      <c r="W15" s="50"/>
      <c r="X15" s="49"/>
      <c r="Y15" s="49"/>
      <c r="Z15" s="48"/>
      <c r="AA15" s="50">
        <f t="shared" si="111"/>
        <v>0</v>
      </c>
      <c r="AB15" s="78">
        <f t="shared" si="0"/>
        <v>29190.1</v>
      </c>
      <c r="AC15" s="50"/>
      <c r="AD15" s="50"/>
      <c r="AE15" s="49"/>
      <c r="AF15" s="49"/>
      <c r="AG15" s="48"/>
      <c r="AH15" s="50">
        <f t="shared" si="112"/>
        <v>0</v>
      </c>
      <c r="AI15" s="78">
        <f t="shared" si="113"/>
        <v>0</v>
      </c>
      <c r="AJ15" s="50"/>
      <c r="AK15" s="50"/>
      <c r="AL15" s="49"/>
      <c r="AM15" s="49"/>
      <c r="AN15" s="48"/>
      <c r="AO15" s="50">
        <f t="shared" si="114"/>
        <v>0</v>
      </c>
      <c r="AP15" s="78">
        <f t="shared" si="115"/>
        <v>0</v>
      </c>
      <c r="AQ15" s="50"/>
      <c r="AR15" s="50"/>
      <c r="AS15" s="49"/>
      <c r="AT15" s="49"/>
      <c r="AU15" s="48"/>
      <c r="AV15" s="50">
        <f t="shared" si="116"/>
        <v>0</v>
      </c>
      <c r="AW15" s="78">
        <f t="shared" si="117"/>
        <v>0</v>
      </c>
      <c r="AX15" s="50"/>
      <c r="AY15" s="50"/>
      <c r="AZ15" s="49"/>
      <c r="BA15" s="49"/>
      <c r="BB15" s="48"/>
      <c r="BC15" s="50">
        <f t="shared" si="118"/>
        <v>0</v>
      </c>
      <c r="BD15" s="78">
        <f t="shared" si="119"/>
        <v>0</v>
      </c>
      <c r="BE15" s="50"/>
      <c r="BF15" s="50"/>
      <c r="BG15" s="49">
        <v>1905.79</v>
      </c>
      <c r="BH15" s="49"/>
      <c r="BI15" s="48"/>
      <c r="BJ15" s="50">
        <f t="shared" si="120"/>
        <v>1905.79</v>
      </c>
      <c r="BK15" s="78">
        <f t="shared" si="121"/>
        <v>1905.79</v>
      </c>
      <c r="BL15" s="50"/>
      <c r="BM15" s="50"/>
      <c r="BN15" s="49"/>
      <c r="BO15" s="49"/>
      <c r="BP15" s="48"/>
      <c r="BQ15" s="50">
        <f t="shared" si="122"/>
        <v>0</v>
      </c>
      <c r="BR15" s="78">
        <f t="shared" si="123"/>
        <v>1905.79</v>
      </c>
      <c r="BS15" s="50"/>
      <c r="BT15" s="50"/>
      <c r="BU15" s="49"/>
      <c r="BV15" s="49"/>
      <c r="BW15" s="48"/>
      <c r="BX15" s="50">
        <f t="shared" si="124"/>
        <v>0</v>
      </c>
      <c r="BY15" s="78">
        <f t="shared" si="125"/>
        <v>1905.79</v>
      </c>
      <c r="BZ15" s="50"/>
      <c r="CA15" s="50"/>
      <c r="CB15" s="49"/>
      <c r="CC15" s="49"/>
      <c r="CD15" s="48"/>
      <c r="CE15" s="50">
        <f t="shared" si="126"/>
        <v>0</v>
      </c>
      <c r="CF15" s="78">
        <f t="shared" si="127"/>
        <v>1905.79</v>
      </c>
      <c r="CG15" s="50"/>
      <c r="CH15" s="50"/>
      <c r="CI15" s="49">
        <v>3628.56</v>
      </c>
      <c r="CJ15" s="49"/>
      <c r="CK15" s="48"/>
      <c r="CL15" s="50">
        <f t="shared" si="128"/>
        <v>3628.56</v>
      </c>
      <c r="CM15" s="78">
        <f t="shared" si="129"/>
        <v>5534.35</v>
      </c>
      <c r="CN15" s="50"/>
      <c r="CO15" s="50"/>
      <c r="CP15" s="49"/>
      <c r="CQ15" s="49"/>
      <c r="CR15" s="48"/>
      <c r="CS15" s="50">
        <f t="shared" si="130"/>
        <v>0</v>
      </c>
      <c r="CT15" s="78">
        <f t="shared" si="131"/>
        <v>5534.35</v>
      </c>
      <c r="CU15" s="50"/>
      <c r="CV15" s="50"/>
      <c r="CW15" s="49"/>
      <c r="CX15" s="49"/>
      <c r="CY15" s="48"/>
      <c r="CZ15" s="50">
        <f t="shared" si="132"/>
        <v>0</v>
      </c>
      <c r="DA15" s="78">
        <f t="shared" si="133"/>
        <v>5534.35</v>
      </c>
      <c r="DB15" s="50"/>
      <c r="DC15" s="50"/>
      <c r="DD15" s="49"/>
      <c r="DE15" s="49"/>
      <c r="DF15" s="48"/>
      <c r="DG15" s="50">
        <f t="shared" si="134"/>
        <v>0</v>
      </c>
      <c r="DH15" s="78">
        <f t="shared" si="135"/>
        <v>5534.35</v>
      </c>
      <c r="DI15" s="50"/>
      <c r="DJ15" s="50"/>
      <c r="DK15" s="49"/>
      <c r="DL15" s="49"/>
      <c r="DM15" s="48"/>
      <c r="DN15" s="50">
        <f t="shared" si="136"/>
        <v>0</v>
      </c>
      <c r="DO15" s="78">
        <f t="shared" si="137"/>
        <v>5534.35</v>
      </c>
      <c r="DP15" s="50"/>
      <c r="DQ15" s="50"/>
      <c r="DR15" s="49"/>
      <c r="DS15" s="49"/>
      <c r="DT15" s="48"/>
      <c r="DU15" s="50">
        <f t="shared" si="138"/>
        <v>0</v>
      </c>
      <c r="DV15" s="78">
        <f t="shared" si="139"/>
        <v>5534.35</v>
      </c>
      <c r="DW15" s="50"/>
      <c r="DX15" s="50"/>
      <c r="DY15" s="49"/>
      <c r="DZ15" s="49"/>
      <c r="EA15" s="48"/>
      <c r="EB15" s="50">
        <f t="shared" si="140"/>
        <v>0</v>
      </c>
      <c r="EC15" s="78">
        <f t="shared" si="141"/>
        <v>5534.35</v>
      </c>
      <c r="ED15" s="50"/>
      <c r="EE15" s="50"/>
      <c r="EF15" s="49"/>
      <c r="EG15" s="49"/>
      <c r="EH15" s="48"/>
      <c r="EI15" s="50">
        <f t="shared" si="142"/>
        <v>0</v>
      </c>
      <c r="EJ15" s="78">
        <f t="shared" si="143"/>
        <v>5534.35</v>
      </c>
      <c r="EK15" s="50"/>
      <c r="EL15" s="50"/>
      <c r="EM15" s="49"/>
      <c r="EN15" s="49"/>
      <c r="EO15" s="48"/>
      <c r="EP15" s="50">
        <f t="shared" si="144"/>
        <v>0</v>
      </c>
      <c r="EQ15" s="78">
        <f t="shared" si="145"/>
        <v>5534.35</v>
      </c>
      <c r="ER15" s="50"/>
      <c r="ES15" s="50"/>
      <c r="ET15" s="49"/>
      <c r="EU15" s="49"/>
      <c r="EV15" s="48"/>
      <c r="EW15" s="50">
        <f t="shared" si="146"/>
        <v>0</v>
      </c>
      <c r="EX15" s="78">
        <f t="shared" si="147"/>
        <v>5534.35</v>
      </c>
      <c r="EY15" s="50"/>
      <c r="EZ15" s="50"/>
      <c r="FA15" s="49">
        <v>6074.88</v>
      </c>
      <c r="FB15" s="49"/>
      <c r="FC15" s="48"/>
      <c r="FD15" s="50">
        <f t="shared" si="530"/>
        <v>6074.88</v>
      </c>
      <c r="FE15" s="78">
        <f t="shared" si="149"/>
        <v>11609.23</v>
      </c>
      <c r="FF15" s="50"/>
      <c r="FG15" s="50"/>
      <c r="FH15" s="49"/>
      <c r="FI15" s="49"/>
      <c r="FJ15" s="48"/>
      <c r="FK15" s="50">
        <f t="shared" si="531"/>
        <v>0</v>
      </c>
      <c r="FL15" s="78">
        <f t="shared" si="151"/>
        <v>11609.23</v>
      </c>
      <c r="FM15" s="50">
        <v>0</v>
      </c>
      <c r="FN15" s="50"/>
      <c r="FO15" s="50"/>
      <c r="FP15" s="50"/>
      <c r="FQ15" s="49"/>
      <c r="FR15" s="49"/>
      <c r="FS15" s="48"/>
      <c r="FT15" s="50">
        <f t="shared" si="532"/>
        <v>0</v>
      </c>
      <c r="FU15" s="78">
        <f t="shared" si="153"/>
        <v>0</v>
      </c>
      <c r="FV15" s="50"/>
      <c r="FW15" s="50"/>
      <c r="FX15" s="50"/>
      <c r="FY15" s="49"/>
      <c r="FZ15" s="49"/>
      <c r="GA15" s="48"/>
      <c r="GB15" s="50">
        <f t="shared" si="533"/>
        <v>0</v>
      </c>
      <c r="GC15" s="78">
        <f t="shared" si="155"/>
        <v>0</v>
      </c>
      <c r="GD15" s="50"/>
      <c r="GE15" s="50"/>
      <c r="GF15" s="50"/>
      <c r="GG15" s="49"/>
      <c r="GH15" s="49"/>
      <c r="GI15" s="48"/>
      <c r="GJ15" s="50">
        <f t="shared" si="534"/>
        <v>0</v>
      </c>
      <c r="GK15" s="78">
        <f t="shared" si="157"/>
        <v>0</v>
      </c>
      <c r="GL15" s="50"/>
      <c r="GM15" s="50"/>
      <c r="GN15" s="50"/>
      <c r="GO15" s="49"/>
      <c r="GP15" s="49"/>
      <c r="GQ15" s="48"/>
      <c r="GR15" s="50">
        <f t="shared" si="535"/>
        <v>0</v>
      </c>
      <c r="GS15" s="78">
        <f t="shared" si="159"/>
        <v>0</v>
      </c>
      <c r="GT15" s="50"/>
      <c r="GU15" s="50"/>
      <c r="GV15" s="50"/>
      <c r="GW15" s="49"/>
      <c r="GX15" s="49"/>
      <c r="GY15" s="48"/>
      <c r="GZ15" s="50">
        <f t="shared" si="536"/>
        <v>0</v>
      </c>
      <c r="HA15" s="78">
        <f t="shared" si="161"/>
        <v>0</v>
      </c>
      <c r="HB15" s="50"/>
      <c r="HC15" s="50"/>
      <c r="HD15" s="50"/>
      <c r="HE15" s="49"/>
      <c r="HF15" s="49"/>
      <c r="HG15" s="48"/>
      <c r="HH15" s="50">
        <f t="shared" si="537"/>
        <v>0</v>
      </c>
      <c r="HI15" s="78">
        <f t="shared" si="163"/>
        <v>0</v>
      </c>
      <c r="HJ15" s="50"/>
      <c r="HK15" s="50"/>
      <c r="HL15" s="50"/>
      <c r="HM15" s="49"/>
      <c r="HN15" s="49"/>
      <c r="HO15" s="48"/>
      <c r="HP15" s="50">
        <f t="shared" si="538"/>
        <v>0</v>
      </c>
      <c r="HQ15" s="78">
        <f t="shared" si="165"/>
        <v>0</v>
      </c>
      <c r="HR15" s="50"/>
      <c r="HS15" s="50"/>
      <c r="HT15" s="50"/>
      <c r="HU15" s="49"/>
      <c r="HV15" s="49"/>
      <c r="HW15" s="48"/>
      <c r="HX15" s="50">
        <f t="shared" si="539"/>
        <v>0</v>
      </c>
      <c r="HY15" s="78">
        <f t="shared" si="167"/>
        <v>0</v>
      </c>
      <c r="HZ15" s="50"/>
      <c r="IA15" s="50"/>
      <c r="IB15" s="50"/>
      <c r="IC15" s="49"/>
      <c r="ID15" s="49"/>
      <c r="IE15" s="48"/>
      <c r="IF15" s="50">
        <f t="shared" si="540"/>
        <v>0</v>
      </c>
      <c r="IG15" s="78">
        <f t="shared" si="169"/>
        <v>0</v>
      </c>
      <c r="IH15" s="50"/>
      <c r="II15" s="50"/>
      <c r="IJ15" s="50"/>
      <c r="IK15" s="49"/>
      <c r="IL15" s="49"/>
      <c r="IM15" s="48"/>
      <c r="IN15" s="50">
        <f t="shared" si="541"/>
        <v>0</v>
      </c>
      <c r="IO15" s="78">
        <f t="shared" si="171"/>
        <v>0</v>
      </c>
      <c r="IP15" s="50"/>
      <c r="IQ15" s="50"/>
      <c r="IR15" s="50"/>
      <c r="IS15" s="49"/>
      <c r="IT15" s="49"/>
      <c r="IU15" s="48"/>
      <c r="IV15" s="50">
        <f t="shared" si="542"/>
        <v>0</v>
      </c>
      <c r="IW15" s="78">
        <f t="shared" si="173"/>
        <v>0</v>
      </c>
      <c r="IX15" s="50"/>
      <c r="IY15" s="50"/>
      <c r="IZ15" s="50"/>
      <c r="JA15" s="49"/>
      <c r="JB15" s="49"/>
      <c r="JC15" s="48"/>
      <c r="JD15" s="50">
        <f t="shared" si="543"/>
        <v>0</v>
      </c>
      <c r="JE15" s="78">
        <f t="shared" si="175"/>
        <v>0</v>
      </c>
      <c r="JF15" s="50"/>
      <c r="JG15" s="50"/>
      <c r="JH15" s="50"/>
      <c r="JI15" s="49"/>
      <c r="JJ15" s="49"/>
      <c r="JK15" s="48"/>
      <c r="JL15" s="50">
        <f t="shared" si="544"/>
        <v>0</v>
      </c>
      <c r="JM15" s="78">
        <f t="shared" si="177"/>
        <v>0</v>
      </c>
      <c r="JN15" s="50"/>
      <c r="JO15" s="50"/>
      <c r="JP15" s="50"/>
      <c r="JQ15" s="49"/>
      <c r="JR15" s="49"/>
      <c r="JS15" s="48"/>
      <c r="JT15" s="50">
        <f t="shared" si="545"/>
        <v>0</v>
      </c>
      <c r="JU15" s="78">
        <f t="shared" si="179"/>
        <v>0</v>
      </c>
      <c r="JV15" s="50"/>
      <c r="JW15" s="50"/>
      <c r="JX15" s="50"/>
      <c r="JY15" s="49"/>
      <c r="JZ15" s="49"/>
      <c r="KA15" s="48"/>
      <c r="KB15" s="50">
        <f t="shared" si="546"/>
        <v>0</v>
      </c>
      <c r="KC15" s="78">
        <f t="shared" si="181"/>
        <v>0</v>
      </c>
      <c r="KD15" s="50"/>
      <c r="KE15" s="50"/>
      <c r="KF15" s="50"/>
      <c r="KG15" s="49"/>
      <c r="KH15" s="49"/>
      <c r="KI15" s="48"/>
      <c r="KJ15" s="50">
        <f t="shared" si="547"/>
        <v>0</v>
      </c>
      <c r="KK15" s="78">
        <f t="shared" si="183"/>
        <v>0</v>
      </c>
      <c r="KL15" s="50"/>
      <c r="KM15" s="50"/>
      <c r="KN15" s="50"/>
      <c r="KO15" s="49"/>
      <c r="KP15" s="49"/>
      <c r="KQ15" s="48"/>
      <c r="KR15" s="50">
        <f t="shared" si="548"/>
        <v>0</v>
      </c>
      <c r="KS15" s="78">
        <f t="shared" si="185"/>
        <v>0</v>
      </c>
      <c r="KT15" s="50"/>
      <c r="KU15" s="50"/>
      <c r="KV15" s="50"/>
      <c r="KW15" s="49"/>
      <c r="KX15" s="49"/>
      <c r="KY15" s="48"/>
      <c r="KZ15" s="50">
        <f t="shared" si="549"/>
        <v>0</v>
      </c>
      <c r="LA15" s="78">
        <f t="shared" si="187"/>
        <v>0</v>
      </c>
      <c r="LB15" s="50"/>
      <c r="LC15" s="50"/>
      <c r="LD15" s="50"/>
      <c r="LE15" s="49"/>
      <c r="LF15" s="49"/>
      <c r="LG15" s="48"/>
      <c r="LH15" s="50">
        <f t="shared" si="550"/>
        <v>0</v>
      </c>
      <c r="LI15" s="78">
        <f t="shared" si="189"/>
        <v>0</v>
      </c>
      <c r="LJ15" s="50"/>
      <c r="LK15" s="50"/>
      <c r="LL15" s="50"/>
      <c r="LM15" s="49"/>
      <c r="LN15" s="49"/>
      <c r="LO15" s="48"/>
      <c r="LP15" s="50">
        <f t="shared" si="551"/>
        <v>0</v>
      </c>
      <c r="LQ15" s="78">
        <f t="shared" si="191"/>
        <v>0</v>
      </c>
      <c r="LR15" s="50"/>
      <c r="LS15" s="50"/>
      <c r="LT15" s="50"/>
      <c r="LU15" s="49"/>
      <c r="LV15" s="49"/>
      <c r="LW15" s="48"/>
      <c r="LX15" s="50">
        <f t="shared" si="552"/>
        <v>0</v>
      </c>
      <c r="LY15" s="78">
        <f t="shared" si="193"/>
        <v>0</v>
      </c>
      <c r="LZ15" s="50"/>
      <c r="MA15" s="50"/>
      <c r="MB15" s="50"/>
      <c r="MC15" s="49"/>
      <c r="MD15" s="49"/>
      <c r="ME15" s="48"/>
      <c r="MF15" s="50">
        <f t="shared" si="553"/>
        <v>0</v>
      </c>
      <c r="MG15" s="78">
        <f t="shared" si="195"/>
        <v>0</v>
      </c>
      <c r="MH15" s="50"/>
      <c r="MI15" s="50"/>
      <c r="MJ15" s="50"/>
      <c r="MK15" s="26">
        <v>3256.28</v>
      </c>
      <c r="ML15" s="49"/>
      <c r="MM15" s="48"/>
      <c r="MN15" s="50">
        <f t="shared" si="554"/>
        <v>3256.28</v>
      </c>
      <c r="MO15" s="78">
        <f t="shared" si="197"/>
        <v>3256.28</v>
      </c>
      <c r="MP15" s="50"/>
      <c r="MQ15" s="50"/>
      <c r="MR15" s="50"/>
      <c r="MS15" s="26"/>
      <c r="MT15" s="49"/>
      <c r="MU15" s="48"/>
      <c r="MV15" s="50">
        <f t="shared" si="555"/>
        <v>0</v>
      </c>
      <c r="MW15" s="78">
        <f t="shared" si="199"/>
        <v>3256.28</v>
      </c>
      <c r="MX15" s="50"/>
      <c r="MY15" s="50"/>
      <c r="MZ15" s="50"/>
      <c r="NA15" s="26"/>
      <c r="NB15" s="49"/>
      <c r="NC15" s="48"/>
      <c r="ND15" s="50">
        <f t="shared" si="556"/>
        <v>0</v>
      </c>
      <c r="NE15" s="78">
        <f t="shared" si="201"/>
        <v>3256.28</v>
      </c>
      <c r="NF15" s="50"/>
      <c r="NG15" s="50"/>
      <c r="NH15" s="50"/>
      <c r="NI15" s="26"/>
      <c r="NJ15" s="49"/>
      <c r="NK15" s="48"/>
      <c r="NL15" s="50">
        <f t="shared" si="557"/>
        <v>0</v>
      </c>
      <c r="NM15" s="78">
        <f t="shared" si="203"/>
        <v>3256.28</v>
      </c>
      <c r="NN15" s="50"/>
      <c r="NO15" s="50"/>
      <c r="NP15" s="50"/>
      <c r="NQ15" s="26"/>
      <c r="NR15" s="49"/>
      <c r="NS15" s="48"/>
      <c r="NT15" s="50">
        <f t="shared" si="558"/>
        <v>0</v>
      </c>
      <c r="NU15" s="78">
        <f t="shared" si="205"/>
        <v>3256.28</v>
      </c>
      <c r="NV15" s="50"/>
      <c r="NW15" s="50"/>
      <c r="NX15" s="50"/>
      <c r="NY15" s="50">
        <v>11666.4</v>
      </c>
      <c r="NZ15" s="49"/>
      <c r="OA15" s="48"/>
      <c r="OB15" s="50">
        <f t="shared" si="559"/>
        <v>11666.4</v>
      </c>
      <c r="OC15" s="78">
        <f t="shared" si="207"/>
        <v>14922.68</v>
      </c>
      <c r="OD15" s="50"/>
      <c r="OE15" s="50"/>
      <c r="OF15" s="50"/>
      <c r="OG15" s="50">
        <v>703500</v>
      </c>
      <c r="OH15" s="49"/>
      <c r="OI15" s="48"/>
      <c r="OJ15" s="50">
        <f t="shared" si="560"/>
        <v>703500</v>
      </c>
      <c r="OK15" s="78">
        <f t="shared" si="209"/>
        <v>718422.68</v>
      </c>
      <c r="OL15" s="50"/>
      <c r="OM15" s="50"/>
      <c r="ON15" s="50"/>
      <c r="OO15" s="50"/>
      <c r="OP15" s="49"/>
      <c r="OQ15" s="48"/>
      <c r="OR15" s="50">
        <f t="shared" si="561"/>
        <v>0</v>
      </c>
      <c r="OS15" s="78">
        <f t="shared" si="211"/>
        <v>718422.68</v>
      </c>
      <c r="OT15" s="50"/>
      <c r="OU15" s="50"/>
      <c r="OV15" s="50"/>
      <c r="OW15" s="50"/>
      <c r="OX15" s="49"/>
      <c r="OY15" s="48"/>
      <c r="OZ15" s="50">
        <f t="shared" si="562"/>
        <v>0</v>
      </c>
      <c r="PA15" s="78">
        <f t="shared" si="213"/>
        <v>718422.68</v>
      </c>
      <c r="PB15" s="50">
        <v>1641500.01</v>
      </c>
      <c r="PC15" s="50"/>
      <c r="PD15" s="50"/>
      <c r="PE15" s="50"/>
      <c r="PF15" s="49"/>
      <c r="PG15" s="48"/>
      <c r="PH15" s="50">
        <f t="shared" si="563"/>
        <v>1641500.01</v>
      </c>
      <c r="PI15" s="78">
        <f t="shared" si="215"/>
        <v>2359922.69</v>
      </c>
      <c r="PJ15" s="50"/>
      <c r="PK15" s="50"/>
      <c r="PL15" s="50"/>
      <c r="PM15" s="50"/>
      <c r="PN15" s="49"/>
      <c r="PO15" s="48"/>
      <c r="PP15" s="50">
        <f t="shared" si="564"/>
        <v>0</v>
      </c>
      <c r="PQ15" s="78">
        <f t="shared" si="217"/>
        <v>2359922.69</v>
      </c>
      <c r="PR15" s="50"/>
      <c r="PS15" s="50"/>
      <c r="PT15" s="50"/>
      <c r="PU15" s="50"/>
      <c r="PV15" s="49"/>
      <c r="PW15" s="48"/>
      <c r="PX15" s="50">
        <f t="shared" si="565"/>
        <v>0</v>
      </c>
      <c r="PY15" s="78">
        <f t="shared" si="219"/>
        <v>2359922.69</v>
      </c>
      <c r="PZ15" s="50"/>
      <c r="QA15" s="50"/>
      <c r="QB15" s="50"/>
      <c r="QC15" s="50">
        <v>738.57</v>
      </c>
      <c r="QD15" s="49"/>
      <c r="QE15" s="48"/>
      <c r="QF15" s="50">
        <f t="shared" si="566"/>
        <v>738.57</v>
      </c>
      <c r="QG15" s="78">
        <f t="shared" si="221"/>
        <v>2360661.2599999998</v>
      </c>
      <c r="QH15" s="50"/>
      <c r="QI15" s="50"/>
      <c r="QJ15" s="50"/>
      <c r="QK15" s="50"/>
      <c r="QL15" s="49"/>
      <c r="QM15" s="48"/>
      <c r="QN15" s="50">
        <f t="shared" si="567"/>
        <v>0</v>
      </c>
      <c r="QO15" s="78">
        <f t="shared" si="223"/>
        <v>2360661.2599999998</v>
      </c>
      <c r="QP15" s="50"/>
      <c r="QQ15" s="50"/>
      <c r="QR15" s="50"/>
      <c r="QS15" s="50"/>
      <c r="QT15" s="49"/>
      <c r="QU15" s="48"/>
      <c r="QV15" s="50">
        <f t="shared" si="568"/>
        <v>0</v>
      </c>
      <c r="QW15" s="78">
        <f t="shared" si="225"/>
        <v>2360661.2599999998</v>
      </c>
      <c r="QX15" s="50"/>
      <c r="QY15" s="50"/>
      <c r="QZ15" s="50"/>
      <c r="RA15" s="50"/>
      <c r="RB15" s="49"/>
      <c r="RC15" s="48"/>
      <c r="RD15" s="50">
        <f t="shared" si="569"/>
        <v>0</v>
      </c>
      <c r="RE15" s="78">
        <f t="shared" si="227"/>
        <v>2360661.2599999998</v>
      </c>
      <c r="RF15" s="50"/>
      <c r="RG15" s="50"/>
      <c r="RH15" s="50"/>
      <c r="RI15" s="50"/>
      <c r="RJ15" s="49"/>
      <c r="RK15" s="48"/>
      <c r="RL15" s="50">
        <f t="shared" si="570"/>
        <v>0</v>
      </c>
      <c r="RM15" s="78">
        <f t="shared" si="229"/>
        <v>2360661.2599999998</v>
      </c>
      <c r="RN15" s="50"/>
      <c r="RO15" s="50"/>
      <c r="RP15" s="50"/>
      <c r="RQ15" s="50"/>
      <c r="RR15" s="49"/>
      <c r="RS15" s="48"/>
      <c r="RT15" s="50">
        <f t="shared" si="571"/>
        <v>0</v>
      </c>
      <c r="RU15" s="78">
        <f t="shared" si="231"/>
        <v>2360661.2599999998</v>
      </c>
      <c r="RV15" s="50"/>
      <c r="RW15" s="50"/>
      <c r="RX15" s="50"/>
      <c r="RY15" s="50"/>
      <c r="RZ15" s="49"/>
      <c r="SA15" s="48"/>
      <c r="SB15" s="50">
        <f t="shared" si="572"/>
        <v>0</v>
      </c>
      <c r="SC15" s="78">
        <f t="shared" si="233"/>
        <v>2360661.2599999998</v>
      </c>
      <c r="SD15" s="50"/>
      <c r="SE15" s="50"/>
      <c r="SF15" s="50"/>
      <c r="SG15" s="50"/>
      <c r="SH15" s="49"/>
      <c r="SI15" s="48"/>
      <c r="SJ15" s="50">
        <f t="shared" si="573"/>
        <v>0</v>
      </c>
      <c r="SK15" s="78">
        <f t="shared" si="235"/>
        <v>0</v>
      </c>
      <c r="SL15" s="50"/>
      <c r="SM15" s="50"/>
      <c r="SN15" s="50"/>
      <c r="SO15" s="50"/>
      <c r="SP15" s="49"/>
      <c r="SQ15" s="48"/>
      <c r="SR15" s="50">
        <f t="shared" si="574"/>
        <v>0</v>
      </c>
      <c r="SS15" s="78">
        <f t="shared" si="237"/>
        <v>0</v>
      </c>
      <c r="ST15" s="50"/>
      <c r="SU15" s="50"/>
      <c r="SV15" s="50"/>
      <c r="SW15" s="50">
        <v>3099.77</v>
      </c>
      <c r="SX15" s="49"/>
      <c r="SY15" s="48"/>
      <c r="SZ15" s="50">
        <f t="shared" si="575"/>
        <v>3099.77</v>
      </c>
      <c r="TA15" s="78">
        <f t="shared" si="239"/>
        <v>3099.77</v>
      </c>
      <c r="TB15" s="50"/>
      <c r="TC15" s="50"/>
      <c r="TD15" s="50"/>
      <c r="TE15" s="50">
        <v>367.98</v>
      </c>
      <c r="TF15" s="49"/>
      <c r="TG15" s="48"/>
      <c r="TH15" s="50">
        <f t="shared" si="576"/>
        <v>367.98</v>
      </c>
      <c r="TI15" s="78">
        <f t="shared" si="241"/>
        <v>3467.75</v>
      </c>
      <c r="TJ15" s="50"/>
      <c r="TK15" s="50"/>
      <c r="TL15" s="50"/>
      <c r="TM15" s="50"/>
      <c r="TN15" s="49"/>
      <c r="TO15" s="48"/>
      <c r="TP15" s="50">
        <f t="shared" si="577"/>
        <v>0</v>
      </c>
      <c r="TQ15" s="78">
        <f t="shared" si="243"/>
        <v>3467.75</v>
      </c>
      <c r="TR15" s="50"/>
      <c r="TS15" s="50"/>
      <c r="TT15" s="50"/>
      <c r="TU15" s="50"/>
      <c r="TV15" s="49"/>
      <c r="TW15" s="48"/>
      <c r="TX15" s="50">
        <f t="shared" si="578"/>
        <v>0</v>
      </c>
      <c r="TY15" s="78">
        <f t="shared" si="245"/>
        <v>3467.75</v>
      </c>
      <c r="TZ15" s="50"/>
      <c r="UA15" s="50"/>
      <c r="UB15" s="50"/>
      <c r="UC15" s="50"/>
      <c r="UD15" s="49"/>
      <c r="UE15" s="48"/>
      <c r="UF15" s="50">
        <f t="shared" si="579"/>
        <v>0</v>
      </c>
      <c r="UG15" s="78">
        <f t="shared" si="247"/>
        <v>3467.75</v>
      </c>
      <c r="UH15" s="50"/>
      <c r="UI15" s="50"/>
      <c r="UJ15" s="50"/>
      <c r="UK15" s="50"/>
      <c r="UL15" s="49"/>
      <c r="UM15" s="48"/>
      <c r="UN15" s="50">
        <f t="shared" si="580"/>
        <v>0</v>
      </c>
      <c r="UO15" s="78">
        <f t="shared" si="249"/>
        <v>3467.75</v>
      </c>
      <c r="UP15" s="50"/>
      <c r="UQ15" s="50"/>
      <c r="UR15" s="50"/>
      <c r="US15" s="50"/>
      <c r="UT15" s="49"/>
      <c r="UU15" s="48"/>
      <c r="UV15" s="50">
        <f t="shared" si="581"/>
        <v>0</v>
      </c>
      <c r="UW15" s="78">
        <f t="shared" si="251"/>
        <v>3467.75</v>
      </c>
      <c r="UX15" s="50"/>
      <c r="UY15" s="50"/>
      <c r="UZ15" s="50"/>
      <c r="VA15" s="50"/>
      <c r="VB15" s="49"/>
      <c r="VC15" s="48"/>
      <c r="VD15" s="50">
        <f t="shared" si="582"/>
        <v>0</v>
      </c>
      <c r="VE15" s="78">
        <f t="shared" si="253"/>
        <v>3467.75</v>
      </c>
      <c r="VF15" s="50"/>
      <c r="VG15" s="50"/>
      <c r="VH15" s="50"/>
      <c r="VI15" s="50"/>
      <c r="VJ15" s="49"/>
      <c r="VK15" s="48"/>
      <c r="VL15" s="83">
        <f t="shared" si="583"/>
        <v>0</v>
      </c>
      <c r="VM15" s="78">
        <f t="shared" si="255"/>
        <v>3467.75</v>
      </c>
      <c r="VN15" s="50"/>
      <c r="VO15" s="50"/>
      <c r="VP15" s="50"/>
      <c r="VQ15" s="50"/>
      <c r="VR15" s="49"/>
      <c r="VS15" s="48"/>
      <c r="VT15" s="83">
        <f t="shared" si="584"/>
        <v>0</v>
      </c>
      <c r="VU15" s="78">
        <f t="shared" si="257"/>
        <v>3467.75</v>
      </c>
      <c r="VV15" s="50"/>
      <c r="VW15" s="50"/>
      <c r="VX15" s="50"/>
      <c r="VY15" s="50"/>
      <c r="VZ15" s="49"/>
      <c r="WA15" s="48"/>
      <c r="WB15" s="83">
        <f t="shared" si="585"/>
        <v>0</v>
      </c>
      <c r="WC15" s="78">
        <f t="shared" si="259"/>
        <v>3467.75</v>
      </c>
      <c r="WD15" s="50"/>
      <c r="WE15" s="50"/>
      <c r="WF15" s="50"/>
      <c r="WG15" s="50"/>
      <c r="WH15" s="49"/>
      <c r="WI15" s="48"/>
      <c r="WJ15" s="83">
        <f t="shared" si="586"/>
        <v>0</v>
      </c>
      <c r="WK15" s="78">
        <f t="shared" si="261"/>
        <v>3467.75</v>
      </c>
      <c r="WL15" s="50"/>
      <c r="WM15" s="50"/>
      <c r="WN15" s="50"/>
      <c r="WO15" s="50"/>
      <c r="WP15" s="49"/>
      <c r="WQ15" s="48"/>
      <c r="WR15" s="83">
        <f t="shared" si="587"/>
        <v>0</v>
      </c>
      <c r="WS15" s="78">
        <f t="shared" si="263"/>
        <v>3467.75</v>
      </c>
      <c r="WT15" s="50"/>
      <c r="WU15" s="50"/>
      <c r="WV15" s="50"/>
      <c r="WW15" s="50">
        <f>553.42+1048.05</f>
        <v>1601.4699999999998</v>
      </c>
      <c r="WX15" s="49"/>
      <c r="WY15" s="48"/>
      <c r="WZ15" s="83">
        <f t="shared" si="588"/>
        <v>1601.4699999999998</v>
      </c>
      <c r="XA15" s="78">
        <f t="shared" si="265"/>
        <v>5069.2199999999993</v>
      </c>
      <c r="XB15" s="50"/>
      <c r="XC15" s="50"/>
      <c r="XD15" s="50"/>
      <c r="XE15" s="50">
        <v>7531.21</v>
      </c>
      <c r="XF15" s="49"/>
      <c r="XG15" s="48"/>
      <c r="XH15" s="83">
        <f t="shared" si="589"/>
        <v>7531.21</v>
      </c>
      <c r="XI15" s="78">
        <f t="shared" si="267"/>
        <v>12600.43</v>
      </c>
      <c r="XJ15" s="50"/>
      <c r="XK15" s="50"/>
      <c r="XL15" s="50"/>
      <c r="XM15" s="50"/>
      <c r="XN15" s="49"/>
      <c r="XO15" s="48"/>
      <c r="XP15" s="83">
        <f t="shared" si="590"/>
        <v>0</v>
      </c>
      <c r="XQ15" s="78">
        <f t="shared" si="269"/>
        <v>12600.43</v>
      </c>
      <c r="XR15" s="50"/>
      <c r="XS15" s="50"/>
      <c r="XT15" s="50"/>
      <c r="XU15" s="50"/>
      <c r="XV15" s="49"/>
      <c r="XW15" s="48"/>
      <c r="XX15" s="83">
        <f t="shared" si="591"/>
        <v>0</v>
      </c>
      <c r="XY15" s="78">
        <f t="shared" si="271"/>
        <v>12600.43</v>
      </c>
      <c r="XZ15" s="50"/>
      <c r="YA15" s="50"/>
      <c r="YB15" s="50"/>
      <c r="YC15" s="50"/>
      <c r="YD15" s="49"/>
      <c r="YE15" s="48"/>
      <c r="YF15" s="83">
        <f t="shared" si="592"/>
        <v>0</v>
      </c>
      <c r="YG15" s="78">
        <f t="shared" si="273"/>
        <v>12600.43</v>
      </c>
      <c r="YH15" s="50"/>
      <c r="YI15" s="50"/>
      <c r="YJ15" s="50"/>
      <c r="YK15" s="50"/>
      <c r="YL15" s="49"/>
      <c r="YM15" s="48"/>
      <c r="YN15" s="83">
        <f t="shared" si="593"/>
        <v>0</v>
      </c>
      <c r="YO15" s="78">
        <f t="shared" si="275"/>
        <v>0</v>
      </c>
      <c r="YP15" s="50"/>
      <c r="YQ15" s="50"/>
      <c r="YR15" s="50"/>
      <c r="YS15" s="50"/>
      <c r="YT15" s="49"/>
      <c r="YU15" s="48"/>
      <c r="YV15" s="83">
        <f t="shared" si="594"/>
        <v>0</v>
      </c>
      <c r="YW15" s="78">
        <f t="shared" si="277"/>
        <v>0</v>
      </c>
      <c r="YX15" s="50"/>
      <c r="YY15" s="50"/>
      <c r="YZ15" s="50"/>
      <c r="ZA15" s="50"/>
      <c r="ZB15" s="49"/>
      <c r="ZC15" s="48"/>
      <c r="ZD15" s="83">
        <f t="shared" si="595"/>
        <v>0</v>
      </c>
      <c r="ZE15" s="78">
        <f t="shared" si="279"/>
        <v>0</v>
      </c>
      <c r="ZF15" s="50"/>
      <c r="ZG15" s="50"/>
      <c r="ZH15" s="50"/>
      <c r="ZI15" s="50"/>
      <c r="ZJ15" s="49"/>
      <c r="ZK15" s="48"/>
      <c r="ZL15" s="83">
        <f t="shared" si="596"/>
        <v>0</v>
      </c>
      <c r="ZM15" s="78">
        <f t="shared" si="281"/>
        <v>0</v>
      </c>
      <c r="ZN15" s="50"/>
      <c r="ZO15" s="50"/>
      <c r="ZP15" s="50"/>
      <c r="ZQ15" s="50"/>
      <c r="ZR15" s="49"/>
      <c r="ZS15" s="48"/>
      <c r="ZT15" s="83">
        <f t="shared" si="597"/>
        <v>0</v>
      </c>
      <c r="ZU15" s="78">
        <f t="shared" si="283"/>
        <v>0</v>
      </c>
      <c r="ZV15" s="50"/>
      <c r="ZW15" s="50"/>
      <c r="ZX15" s="50"/>
      <c r="ZY15" s="50"/>
      <c r="ZZ15" s="49"/>
      <c r="AAA15" s="48"/>
      <c r="AAB15" s="83">
        <f t="shared" si="598"/>
        <v>0</v>
      </c>
      <c r="AAC15" s="78">
        <f t="shared" si="285"/>
        <v>0</v>
      </c>
      <c r="AAD15" s="50"/>
      <c r="AAE15" s="50"/>
      <c r="AAF15" s="50"/>
      <c r="AAG15" s="50"/>
      <c r="AAH15" s="49"/>
      <c r="AAI15" s="48"/>
      <c r="AAJ15" s="83">
        <f t="shared" si="599"/>
        <v>0</v>
      </c>
      <c r="AAK15" s="78">
        <f t="shared" si="287"/>
        <v>0</v>
      </c>
      <c r="AAL15" s="50"/>
      <c r="AAM15" s="50"/>
      <c r="AAN15" s="50"/>
      <c r="AAO15" s="50"/>
      <c r="AAP15" s="49"/>
      <c r="AAQ15" s="48"/>
      <c r="AAR15" s="83">
        <f t="shared" si="600"/>
        <v>0</v>
      </c>
      <c r="AAS15" s="78">
        <f t="shared" si="289"/>
        <v>0</v>
      </c>
      <c r="AAT15" s="50"/>
      <c r="AAU15" s="50"/>
      <c r="AAV15" s="50"/>
      <c r="AAW15" s="50">
        <v>2072.62</v>
      </c>
      <c r="AAX15" s="49"/>
      <c r="AAY15" s="48"/>
      <c r="AAZ15" s="83">
        <f t="shared" si="601"/>
        <v>2072.62</v>
      </c>
      <c r="ABA15" s="78">
        <f t="shared" si="291"/>
        <v>2072.62</v>
      </c>
      <c r="ABB15" s="50"/>
      <c r="ABC15" s="50"/>
      <c r="ABD15" s="50"/>
      <c r="ABE15" s="50"/>
      <c r="ABF15" s="49"/>
      <c r="ABG15" s="48"/>
      <c r="ABH15" s="83">
        <f t="shared" si="602"/>
        <v>0</v>
      </c>
      <c r="ABI15" s="78">
        <f t="shared" si="293"/>
        <v>2072.62</v>
      </c>
      <c r="ABJ15" s="50"/>
      <c r="ABK15" s="50"/>
      <c r="ABL15" s="50"/>
      <c r="ABM15" s="50"/>
      <c r="ABN15" s="49"/>
      <c r="ABO15" s="48"/>
      <c r="ABP15" s="83">
        <f t="shared" si="603"/>
        <v>0</v>
      </c>
      <c r="ABQ15" s="78">
        <f t="shared" si="295"/>
        <v>2072.62</v>
      </c>
      <c r="ABR15" s="50"/>
      <c r="ABS15" s="50"/>
      <c r="ABT15" s="50"/>
      <c r="ABU15" s="50"/>
      <c r="ABV15" s="49"/>
      <c r="ABW15" s="48"/>
      <c r="ABX15" s="83">
        <f t="shared" si="604"/>
        <v>0</v>
      </c>
      <c r="ABY15" s="78">
        <f t="shared" si="297"/>
        <v>2072.62</v>
      </c>
      <c r="ABZ15" s="50"/>
      <c r="ACA15" s="50"/>
      <c r="ACB15" s="50"/>
      <c r="ACC15" s="50"/>
      <c r="ACD15" s="49"/>
      <c r="ACE15" s="48"/>
      <c r="ACF15" s="83">
        <f t="shared" si="605"/>
        <v>0</v>
      </c>
      <c r="ACG15" s="78">
        <f t="shared" si="299"/>
        <v>2072.62</v>
      </c>
      <c r="ACH15" s="50"/>
      <c r="ACI15" s="50"/>
      <c r="ACJ15" s="50"/>
      <c r="ACK15" s="50"/>
      <c r="ACL15" s="49"/>
      <c r="ACM15" s="48"/>
      <c r="ACN15" s="83">
        <f t="shared" si="606"/>
        <v>0</v>
      </c>
      <c r="ACO15" s="78">
        <f t="shared" si="301"/>
        <v>2072.62</v>
      </c>
      <c r="ACP15" s="50"/>
      <c r="ACQ15" s="50"/>
      <c r="ACR15" s="50"/>
      <c r="ACS15" s="50"/>
      <c r="ACT15" s="49"/>
      <c r="ACU15" s="48"/>
      <c r="ACV15" s="83">
        <f t="shared" si="607"/>
        <v>0</v>
      </c>
      <c r="ACW15" s="78">
        <f t="shared" si="303"/>
        <v>2072.62</v>
      </c>
      <c r="ACX15" s="50"/>
      <c r="ACY15" s="50"/>
      <c r="ACZ15" s="50"/>
      <c r="ADA15" s="50"/>
      <c r="ADB15" s="49"/>
      <c r="ADC15" s="48"/>
      <c r="ADD15" s="83">
        <f t="shared" si="608"/>
        <v>0</v>
      </c>
      <c r="ADE15" s="78">
        <f t="shared" si="305"/>
        <v>2072.62</v>
      </c>
      <c r="ADF15" s="50"/>
      <c r="ADG15" s="50"/>
      <c r="ADH15" s="50"/>
      <c r="ADI15" s="50"/>
      <c r="ADJ15" s="49"/>
      <c r="ADK15" s="48"/>
      <c r="ADL15" s="83">
        <f t="shared" si="609"/>
        <v>0</v>
      </c>
      <c r="ADM15" s="78">
        <f t="shared" si="307"/>
        <v>2072.62</v>
      </c>
      <c r="ADN15" s="50"/>
      <c r="ADO15" s="50"/>
      <c r="ADP15" s="50"/>
      <c r="ADQ15" s="50"/>
      <c r="ADR15" s="49"/>
      <c r="ADS15" s="48"/>
      <c r="ADT15" s="83">
        <f t="shared" si="610"/>
        <v>0</v>
      </c>
      <c r="ADU15" s="78">
        <f t="shared" si="309"/>
        <v>2072.62</v>
      </c>
      <c r="ADV15" s="50"/>
      <c r="ADW15" s="50"/>
      <c r="ADX15" s="50"/>
      <c r="ADY15" s="50"/>
      <c r="ADZ15" s="49"/>
      <c r="AEA15" s="48"/>
      <c r="AEB15" s="83">
        <f t="shared" si="611"/>
        <v>0</v>
      </c>
      <c r="AEC15" s="78">
        <f t="shared" si="311"/>
        <v>2072.62</v>
      </c>
      <c r="AED15" s="50"/>
      <c r="AEE15" s="50"/>
      <c r="AEF15" s="50"/>
      <c r="AEG15" s="50"/>
      <c r="AEH15" s="49"/>
      <c r="AEI15" s="48"/>
      <c r="AEJ15" s="83">
        <f t="shared" si="612"/>
        <v>0</v>
      </c>
      <c r="AEK15" s="78">
        <f t="shared" si="313"/>
        <v>2072.62</v>
      </c>
      <c r="AEL15" s="50"/>
      <c r="AEM15" s="50"/>
      <c r="AEN15" s="50"/>
      <c r="AEO15" s="50"/>
      <c r="AEP15" s="49"/>
      <c r="AEQ15" s="48"/>
      <c r="AER15" s="83">
        <f t="shared" si="613"/>
        <v>0</v>
      </c>
      <c r="AES15" s="78">
        <f t="shared" si="315"/>
        <v>2072.62</v>
      </c>
      <c r="AEU15" s="50"/>
      <c r="AEV15" s="50"/>
      <c r="AEW15" s="50"/>
      <c r="AEX15" s="50"/>
      <c r="AEY15" s="49"/>
      <c r="AEZ15" s="48"/>
      <c r="AFA15" s="83">
        <f t="shared" si="614"/>
        <v>0</v>
      </c>
      <c r="AFB15" s="78">
        <f t="shared" si="317"/>
        <v>0</v>
      </c>
      <c r="AFC15" s="50"/>
      <c r="AFD15" s="50"/>
      <c r="AFE15" s="50"/>
      <c r="AFF15" s="50"/>
      <c r="AFG15" s="49"/>
      <c r="AFH15" s="48"/>
      <c r="AFI15" s="83">
        <f t="shared" si="615"/>
        <v>0</v>
      </c>
      <c r="AFJ15" s="78">
        <f t="shared" si="319"/>
        <v>0</v>
      </c>
      <c r="AFK15" s="50"/>
      <c r="AFL15" s="50"/>
      <c r="AFM15" s="50"/>
      <c r="AFN15" s="50"/>
      <c r="AFO15" s="49"/>
      <c r="AFP15" s="48"/>
      <c r="AFQ15" s="83">
        <f t="shared" si="616"/>
        <v>0</v>
      </c>
      <c r="AFR15" s="78">
        <f t="shared" si="321"/>
        <v>0</v>
      </c>
      <c r="AFS15" s="50"/>
      <c r="AFT15" s="50"/>
      <c r="AFU15" s="50"/>
      <c r="AFV15" s="50"/>
      <c r="AFW15" s="49"/>
      <c r="AFX15" s="48"/>
      <c r="AFY15" s="83">
        <f t="shared" si="617"/>
        <v>0</v>
      </c>
      <c r="AFZ15" s="78">
        <f t="shared" si="323"/>
        <v>0</v>
      </c>
      <c r="AGA15" s="50"/>
      <c r="AGB15" s="50"/>
      <c r="AGC15" s="50"/>
      <c r="AGD15" s="50"/>
      <c r="AGE15" s="49"/>
      <c r="AGF15" s="48"/>
      <c r="AGG15" s="83">
        <f t="shared" si="618"/>
        <v>0</v>
      </c>
      <c r="AGH15" s="78">
        <f t="shared" si="325"/>
        <v>0</v>
      </c>
      <c r="AGI15" s="50"/>
      <c r="AGJ15" s="50"/>
      <c r="AGK15" s="50"/>
      <c r="AGL15" s="50"/>
      <c r="AGM15" s="49"/>
      <c r="AGN15" s="48"/>
      <c r="AGO15" s="83">
        <f t="shared" si="619"/>
        <v>0</v>
      </c>
      <c r="AGP15" s="78">
        <f t="shared" si="327"/>
        <v>0</v>
      </c>
      <c r="AGQ15" s="50"/>
      <c r="AGR15" s="50"/>
      <c r="AGS15" s="50"/>
      <c r="AGT15" s="50"/>
      <c r="AGU15" s="49"/>
      <c r="AGV15" s="49"/>
      <c r="AGW15" s="48"/>
      <c r="AGX15" s="83">
        <f t="shared" si="620"/>
        <v>0</v>
      </c>
      <c r="AGY15" s="78">
        <f t="shared" si="329"/>
        <v>0</v>
      </c>
      <c r="AGZ15" s="50"/>
      <c r="AHA15" s="50"/>
      <c r="AHB15" s="50"/>
      <c r="AHC15" s="50"/>
      <c r="AHD15" s="49"/>
      <c r="AHE15" s="48"/>
      <c r="AHF15" s="83">
        <f t="shared" si="1"/>
        <v>0</v>
      </c>
      <c r="AHG15" s="78">
        <f t="shared" si="2"/>
        <v>0</v>
      </c>
      <c r="AHH15" s="50"/>
      <c r="AHI15" s="50"/>
      <c r="AHJ15" s="50"/>
      <c r="AHK15" s="50"/>
      <c r="AHL15" s="49"/>
      <c r="AHM15" s="48"/>
      <c r="AHN15" s="83">
        <f t="shared" si="3"/>
        <v>0</v>
      </c>
      <c r="AHO15" s="78">
        <f t="shared" si="4"/>
        <v>0</v>
      </c>
      <c r="AHP15" s="50"/>
      <c r="AHQ15" s="50"/>
      <c r="AHR15" s="50"/>
      <c r="AHS15" s="50"/>
      <c r="AHT15" s="49"/>
      <c r="AHU15" s="48"/>
      <c r="AHV15" s="83">
        <f t="shared" si="5"/>
        <v>0</v>
      </c>
      <c r="AHW15" s="78">
        <f t="shared" si="6"/>
        <v>0</v>
      </c>
      <c r="AHX15" s="50"/>
      <c r="AHY15" s="50"/>
      <c r="AHZ15" s="50"/>
      <c r="AIA15" s="50"/>
      <c r="AIB15" s="49"/>
      <c r="AIC15" s="48"/>
      <c r="AID15" s="83">
        <f t="shared" si="7"/>
        <v>0</v>
      </c>
      <c r="AIE15" s="78">
        <f t="shared" si="8"/>
        <v>0</v>
      </c>
      <c r="AIF15" s="50"/>
      <c r="AIG15" s="50"/>
      <c r="AIH15" s="50"/>
      <c r="AII15" s="50"/>
      <c r="AIJ15" s="49"/>
      <c r="AIK15" s="48"/>
      <c r="AIL15" s="83">
        <f t="shared" si="9"/>
        <v>0</v>
      </c>
      <c r="AIM15" s="78">
        <f t="shared" si="10"/>
        <v>0</v>
      </c>
      <c r="AIN15" s="50"/>
      <c r="AIO15" s="50"/>
      <c r="AIP15" s="50"/>
      <c r="AIQ15" s="50">
        <v>1518.91</v>
      </c>
      <c r="AIR15" s="49"/>
      <c r="AIS15" s="48"/>
      <c r="AIT15" s="83">
        <f t="shared" si="11"/>
        <v>1518.91</v>
      </c>
      <c r="AIU15" s="78">
        <f t="shared" si="12"/>
        <v>1518.91</v>
      </c>
      <c r="AIV15" s="50"/>
      <c r="AIW15" s="50"/>
      <c r="AIX15" s="50"/>
      <c r="AIY15" s="50">
        <v>1033.47</v>
      </c>
      <c r="AIZ15" s="49"/>
      <c r="AJA15" s="48"/>
      <c r="AJB15" s="83">
        <f t="shared" si="13"/>
        <v>1033.47</v>
      </c>
      <c r="AJC15" s="78">
        <f t="shared" si="14"/>
        <v>2552.38</v>
      </c>
      <c r="AJD15" s="50"/>
      <c r="AJE15" s="50"/>
      <c r="AJF15" s="50"/>
      <c r="AJG15" s="50"/>
      <c r="AJH15" s="49"/>
      <c r="AJI15" s="48"/>
      <c r="AJJ15" s="83">
        <f t="shared" si="15"/>
        <v>0</v>
      </c>
      <c r="AJK15" s="78">
        <f t="shared" si="16"/>
        <v>2552.38</v>
      </c>
      <c r="AJL15" s="50"/>
      <c r="AJM15" s="50"/>
      <c r="AJN15" s="50"/>
      <c r="AJO15" s="50">
        <v>1673.33</v>
      </c>
      <c r="AJP15" s="49"/>
      <c r="AJQ15" s="48"/>
      <c r="AJR15" s="83">
        <f t="shared" si="17"/>
        <v>1673.33</v>
      </c>
      <c r="AJS15" s="78">
        <f t="shared" si="18"/>
        <v>4225.71</v>
      </c>
      <c r="AJT15" s="50"/>
      <c r="AJU15" s="50"/>
      <c r="AJV15" s="50"/>
      <c r="AJW15" s="50"/>
      <c r="AJX15" s="49"/>
      <c r="AJY15" s="48"/>
      <c r="AJZ15" s="83">
        <f t="shared" si="19"/>
        <v>0</v>
      </c>
      <c r="AKA15" s="78">
        <f t="shared" si="20"/>
        <v>4225.71</v>
      </c>
      <c r="AKB15" s="50"/>
      <c r="AKC15" s="50"/>
      <c r="AKD15" s="50"/>
      <c r="AKE15" s="50"/>
      <c r="AKF15" s="49"/>
      <c r="AKG15" s="48"/>
      <c r="AKH15" s="83">
        <f t="shared" si="330"/>
        <v>0</v>
      </c>
      <c r="AKI15" s="78">
        <f t="shared" si="21"/>
        <v>4225.71</v>
      </c>
      <c r="AKJ15" s="50"/>
      <c r="AKK15" s="50"/>
      <c r="AKL15" s="50"/>
      <c r="AKM15" s="50"/>
      <c r="AKN15" s="49"/>
      <c r="AKO15" s="48"/>
      <c r="AKP15" s="83">
        <f t="shared" si="331"/>
        <v>0</v>
      </c>
      <c r="AKQ15" s="78">
        <f t="shared" si="22"/>
        <v>4225.71</v>
      </c>
      <c r="AKR15" s="50"/>
      <c r="AKS15" s="50"/>
      <c r="AKT15" s="50"/>
      <c r="AKU15" s="50"/>
      <c r="AKV15" s="49"/>
      <c r="AKW15" s="48"/>
      <c r="AKX15" s="83">
        <f t="shared" si="332"/>
        <v>0</v>
      </c>
      <c r="AKY15" s="78">
        <f t="shared" si="23"/>
        <v>4225.71</v>
      </c>
      <c r="AKZ15" s="50"/>
      <c r="ALA15" s="50"/>
      <c r="ALB15" s="50"/>
      <c r="ALC15" s="50"/>
      <c r="ALD15" s="49"/>
      <c r="ALE15" s="48"/>
      <c r="ALF15" s="83">
        <f t="shared" si="333"/>
        <v>0</v>
      </c>
      <c r="ALG15" s="78">
        <f t="shared" si="334"/>
        <v>0</v>
      </c>
      <c r="ALH15" s="50"/>
      <c r="ALI15" s="50"/>
      <c r="ALJ15" s="50"/>
      <c r="ALK15" s="50"/>
      <c r="ALL15" s="49"/>
      <c r="ALM15" s="48"/>
      <c r="ALN15" s="83">
        <f t="shared" si="24"/>
        <v>0</v>
      </c>
      <c r="ALO15" s="78">
        <f t="shared" si="335"/>
        <v>0</v>
      </c>
      <c r="ALP15" s="50"/>
      <c r="ALQ15" s="50"/>
      <c r="ALR15" s="50"/>
      <c r="ALS15" s="50"/>
      <c r="ALT15" s="49"/>
      <c r="ALU15" s="48"/>
      <c r="ALV15" s="83">
        <f t="shared" si="25"/>
        <v>0</v>
      </c>
      <c r="ALW15" s="78">
        <f t="shared" si="336"/>
        <v>0</v>
      </c>
      <c r="ALX15" s="50"/>
      <c r="ALY15" s="50"/>
      <c r="ALZ15" s="50"/>
      <c r="AMA15" s="50"/>
      <c r="AMB15" s="49"/>
      <c r="AMC15" s="48"/>
      <c r="AMD15" s="83">
        <f t="shared" si="26"/>
        <v>0</v>
      </c>
      <c r="AME15" s="78">
        <f t="shared" si="337"/>
        <v>0</v>
      </c>
      <c r="AMF15" s="50"/>
      <c r="AMG15" s="50"/>
      <c r="AMH15" s="50"/>
      <c r="AMI15" s="50">
        <v>1860.33</v>
      </c>
      <c r="AMJ15" s="49"/>
      <c r="AMK15" s="48"/>
      <c r="AML15" s="83">
        <f t="shared" si="27"/>
        <v>1860.33</v>
      </c>
      <c r="AMM15" s="78">
        <f t="shared" si="338"/>
        <v>1860.33</v>
      </c>
      <c r="AMN15" s="50"/>
      <c r="AMO15" s="50"/>
      <c r="AMP15" s="50"/>
      <c r="AMQ15" s="50">
        <v>8312.2900000000009</v>
      </c>
      <c r="AMR15" s="49"/>
      <c r="AMS15" s="48"/>
      <c r="AMT15" s="83">
        <f t="shared" si="28"/>
        <v>8312.2900000000009</v>
      </c>
      <c r="AMU15" s="78">
        <f t="shared" si="339"/>
        <v>10172.620000000001</v>
      </c>
      <c r="AMV15" s="50"/>
      <c r="AMW15" s="50"/>
      <c r="AMX15" s="50"/>
      <c r="AMY15" s="50"/>
      <c r="AMZ15" s="49"/>
      <c r="ANA15" s="48"/>
      <c r="ANB15" s="83">
        <f t="shared" si="29"/>
        <v>0</v>
      </c>
      <c r="ANC15" s="78">
        <f t="shared" si="340"/>
        <v>10172.620000000001</v>
      </c>
      <c r="AND15" s="50"/>
      <c r="ANE15" s="50"/>
      <c r="ANF15" s="50"/>
      <c r="ANG15" s="50">
        <v>579.26</v>
      </c>
      <c r="ANH15" s="49"/>
      <c r="ANI15" s="48"/>
      <c r="ANJ15" s="83">
        <f t="shared" si="30"/>
        <v>579.26</v>
      </c>
      <c r="ANK15" s="78">
        <f t="shared" si="341"/>
        <v>10751.880000000001</v>
      </c>
      <c r="ANL15" s="50"/>
      <c r="ANM15" s="50"/>
      <c r="ANN15" s="50"/>
      <c r="ANO15" s="50">
        <v>1708.81</v>
      </c>
      <c r="ANP15" s="49"/>
      <c r="ANQ15" s="48"/>
      <c r="ANR15" s="83">
        <f t="shared" si="31"/>
        <v>1708.81</v>
      </c>
      <c r="ANS15" s="78">
        <f t="shared" si="342"/>
        <v>12460.69</v>
      </c>
      <c r="ANT15" s="50"/>
      <c r="ANU15" s="50"/>
      <c r="ANV15" s="50"/>
      <c r="ANW15" s="50"/>
      <c r="ANX15" s="49"/>
      <c r="ANY15" s="48"/>
      <c r="ANZ15" s="83">
        <f t="shared" si="32"/>
        <v>0</v>
      </c>
      <c r="AOA15" s="78">
        <f t="shared" si="343"/>
        <v>12460.69</v>
      </c>
      <c r="AOB15" s="50"/>
      <c r="AOC15" s="50"/>
      <c r="AOD15" s="50"/>
      <c r="AOE15" s="50"/>
      <c r="AOF15" s="49"/>
      <c r="AOG15" s="48"/>
      <c r="AOH15" s="83">
        <f t="shared" si="33"/>
        <v>0</v>
      </c>
      <c r="AOI15" s="78">
        <f t="shared" si="344"/>
        <v>12460.69</v>
      </c>
      <c r="AOJ15" s="50"/>
      <c r="AOK15" s="50"/>
      <c r="AOL15" s="50"/>
      <c r="AOM15" s="50"/>
      <c r="AON15" s="49"/>
      <c r="AOO15" s="48"/>
      <c r="AOP15" s="83">
        <f t="shared" si="34"/>
        <v>0</v>
      </c>
      <c r="AOQ15" s="78">
        <f t="shared" si="345"/>
        <v>12460.69</v>
      </c>
      <c r="AOR15" s="50"/>
      <c r="AOS15" s="50"/>
      <c r="AOT15" s="50"/>
      <c r="AOU15" s="50"/>
      <c r="AOV15" s="49"/>
      <c r="AOW15" s="48"/>
      <c r="AOX15" s="83">
        <f t="shared" si="35"/>
        <v>0</v>
      </c>
      <c r="AOY15" s="78">
        <f t="shared" si="346"/>
        <v>12460.69</v>
      </c>
      <c r="AOZ15" s="50"/>
      <c r="APA15" s="50"/>
      <c r="APB15" s="50"/>
      <c r="APC15" s="50"/>
      <c r="APD15" s="49"/>
      <c r="APE15" s="48"/>
      <c r="APF15" s="83">
        <f t="shared" si="36"/>
        <v>0</v>
      </c>
      <c r="APG15" s="78">
        <f t="shared" si="347"/>
        <v>12460.69</v>
      </c>
      <c r="APH15" s="50"/>
      <c r="API15" s="50"/>
      <c r="APJ15" s="50"/>
      <c r="APK15" s="50"/>
      <c r="APL15" s="49"/>
      <c r="APM15" s="48"/>
      <c r="APN15" s="83">
        <f t="shared" si="37"/>
        <v>0</v>
      </c>
      <c r="APO15" s="78">
        <f t="shared" si="348"/>
        <v>12460.69</v>
      </c>
      <c r="APP15" s="50"/>
      <c r="APQ15" s="50"/>
      <c r="APR15" s="50"/>
      <c r="APS15" s="50"/>
      <c r="APT15" s="49"/>
      <c r="APU15" s="48"/>
      <c r="APV15" s="83">
        <f t="shared" si="38"/>
        <v>0</v>
      </c>
      <c r="APW15" s="78">
        <f t="shared" si="349"/>
        <v>12460.69</v>
      </c>
      <c r="APX15" s="50"/>
      <c r="APY15" s="50"/>
      <c r="APZ15" s="50"/>
      <c r="AQA15" s="50"/>
      <c r="AQB15" s="49"/>
      <c r="AQC15" s="48"/>
      <c r="AQD15" s="83">
        <f t="shared" si="39"/>
        <v>0</v>
      </c>
      <c r="AQE15" s="78">
        <f t="shared" si="350"/>
        <v>12460.69</v>
      </c>
      <c r="AQF15" s="50"/>
      <c r="AQG15" s="50"/>
      <c r="AQH15" s="50"/>
      <c r="AQI15" s="50"/>
      <c r="AQJ15" s="49"/>
      <c r="AQK15" s="48"/>
      <c r="AQL15" s="83">
        <f t="shared" si="40"/>
        <v>0</v>
      </c>
      <c r="AQM15" s="78">
        <f t="shared" si="351"/>
        <v>12460.69</v>
      </c>
      <c r="AQN15" s="50"/>
      <c r="AQO15" s="50"/>
      <c r="AQP15" s="50"/>
      <c r="AQQ15" s="50">
        <v>4181.66</v>
      </c>
      <c r="AQR15" s="49"/>
      <c r="AQS15" s="48"/>
      <c r="AQT15" s="83">
        <f t="shared" si="41"/>
        <v>4181.66</v>
      </c>
      <c r="AQU15" s="78">
        <f t="shared" si="352"/>
        <v>16642.349999999999</v>
      </c>
      <c r="AQV15" s="50"/>
      <c r="AQW15" s="50"/>
      <c r="AQX15" s="50"/>
      <c r="AQY15" s="50"/>
      <c r="AQZ15" s="49"/>
      <c r="ARA15" s="48"/>
      <c r="ARB15" s="83">
        <f t="shared" si="42"/>
        <v>0</v>
      </c>
      <c r="ARC15" s="78">
        <f t="shared" si="353"/>
        <v>16642.349999999999</v>
      </c>
      <c r="ARD15" s="50"/>
      <c r="ARE15" s="50"/>
      <c r="ARF15" s="50"/>
      <c r="ARG15" s="50"/>
      <c r="ARH15" s="49"/>
      <c r="ARI15" s="48"/>
      <c r="ARJ15" s="83">
        <f t="shared" si="43"/>
        <v>0</v>
      </c>
      <c r="ARK15" s="78">
        <f t="shared" si="354"/>
        <v>16642.349999999999</v>
      </c>
      <c r="ARL15" s="50"/>
      <c r="ARM15" s="50"/>
      <c r="ARN15" s="50"/>
      <c r="ARO15" s="50">
        <v>78.39</v>
      </c>
      <c r="ARP15" s="49"/>
      <c r="ARQ15" s="48"/>
      <c r="ARR15" s="83">
        <f t="shared" si="44"/>
        <v>78.39</v>
      </c>
      <c r="ARS15" s="78">
        <f t="shared" si="355"/>
        <v>16720.739999999998</v>
      </c>
      <c r="ART15" s="50"/>
      <c r="ARU15" s="50"/>
      <c r="ARV15" s="50"/>
      <c r="ARW15" s="50"/>
      <c r="ARX15" s="49"/>
      <c r="ARY15" s="48"/>
      <c r="ARZ15" s="83">
        <f t="shared" si="45"/>
        <v>0</v>
      </c>
      <c r="ASA15" s="78">
        <f t="shared" si="356"/>
        <v>0</v>
      </c>
      <c r="ASB15" s="50"/>
      <c r="ASC15" s="50"/>
      <c r="ASD15" s="50"/>
      <c r="ASE15" s="50"/>
      <c r="ASF15" s="49"/>
      <c r="ASG15" s="48"/>
      <c r="ASH15" s="83">
        <f t="shared" si="46"/>
        <v>0</v>
      </c>
      <c r="ASI15" s="78">
        <f t="shared" si="357"/>
        <v>0</v>
      </c>
      <c r="ASJ15" s="50"/>
      <c r="ASK15" s="50"/>
      <c r="ASL15" s="50"/>
      <c r="ASM15" s="50"/>
      <c r="ASN15" s="49"/>
      <c r="ASO15" s="48"/>
      <c r="ASP15" s="83">
        <f t="shared" si="47"/>
        <v>0</v>
      </c>
      <c r="ASQ15" s="78">
        <f t="shared" si="358"/>
        <v>0</v>
      </c>
      <c r="ASR15" s="50"/>
      <c r="ASS15" s="50"/>
      <c r="AST15" s="50"/>
      <c r="ASU15" s="50"/>
      <c r="ASV15" s="49"/>
      <c r="ASW15" s="48"/>
      <c r="ASX15" s="83">
        <f t="shared" si="48"/>
        <v>0</v>
      </c>
      <c r="ASY15" s="78">
        <f t="shared" si="359"/>
        <v>0</v>
      </c>
      <c r="ASZ15" s="50"/>
      <c r="ATA15" s="50"/>
      <c r="ATB15" s="50"/>
      <c r="ATC15" s="50"/>
      <c r="ATD15" s="49"/>
      <c r="ATE15" s="48"/>
      <c r="ATF15" s="83">
        <f t="shared" si="49"/>
        <v>0</v>
      </c>
      <c r="ATG15" s="78">
        <f t="shared" si="360"/>
        <v>0</v>
      </c>
      <c r="ATH15" s="50"/>
      <c r="ATI15" s="50"/>
      <c r="ATJ15" s="50"/>
      <c r="ATK15" s="50"/>
      <c r="ATL15" s="49"/>
      <c r="ATM15" s="48"/>
      <c r="ATN15" s="83">
        <f t="shared" si="50"/>
        <v>0</v>
      </c>
      <c r="ATO15" s="78">
        <f t="shared" si="361"/>
        <v>0</v>
      </c>
      <c r="ATP15" s="50"/>
      <c r="ATQ15" s="50"/>
      <c r="ATR15" s="50"/>
      <c r="ATS15" s="50"/>
      <c r="ATT15" s="49"/>
      <c r="ATU15" s="48"/>
      <c r="ATV15" s="83">
        <f t="shared" si="51"/>
        <v>0</v>
      </c>
      <c r="ATW15" s="78">
        <f t="shared" si="362"/>
        <v>0</v>
      </c>
      <c r="ATX15" s="50"/>
      <c r="ATY15" s="50"/>
      <c r="ATZ15" s="50"/>
      <c r="AUA15" s="50"/>
      <c r="AUB15" s="49"/>
      <c r="AUC15" s="48"/>
      <c r="AUD15" s="83">
        <f t="shared" si="52"/>
        <v>0</v>
      </c>
      <c r="AUE15" s="78">
        <f t="shared" si="363"/>
        <v>0</v>
      </c>
      <c r="AUF15" s="50"/>
      <c r="AUG15" s="50"/>
      <c r="AUH15" s="50"/>
      <c r="AUI15" s="50">
        <v>2249.21</v>
      </c>
      <c r="AUJ15" s="49"/>
      <c r="AUK15" s="48"/>
      <c r="AUL15" s="83">
        <f t="shared" si="53"/>
        <v>2249.21</v>
      </c>
      <c r="AUM15" s="78">
        <f t="shared" si="364"/>
        <v>2249.21</v>
      </c>
      <c r="AUN15" s="50"/>
      <c r="AUO15" s="50"/>
      <c r="AUP15" s="50"/>
      <c r="AUQ15" s="50"/>
      <c r="AUR15" s="49"/>
      <c r="AUS15" s="48"/>
      <c r="AUT15" s="83">
        <f t="shared" si="54"/>
        <v>0</v>
      </c>
      <c r="AUU15" s="78">
        <f t="shared" si="365"/>
        <v>2249.21</v>
      </c>
      <c r="AUV15" s="50"/>
      <c r="AUW15" s="50"/>
      <c r="AUX15" s="50"/>
      <c r="AUY15" s="50">
        <v>442.03</v>
      </c>
      <c r="AUZ15" s="49"/>
      <c r="AVA15" s="48"/>
      <c r="AVB15" s="83">
        <f t="shared" si="55"/>
        <v>442.03</v>
      </c>
      <c r="AVC15" s="78">
        <f t="shared" si="366"/>
        <v>2691.24</v>
      </c>
      <c r="AVD15" s="50"/>
      <c r="AVE15" s="50"/>
      <c r="AVF15" s="50"/>
      <c r="AVG15" s="50"/>
      <c r="AVH15" s="49"/>
      <c r="AVI15" s="48"/>
      <c r="AVJ15" s="83">
        <f t="shared" si="56"/>
        <v>0</v>
      </c>
      <c r="AVK15" s="78">
        <f t="shared" si="367"/>
        <v>2691.24</v>
      </c>
      <c r="AVL15" s="50"/>
      <c r="AVM15" s="50"/>
      <c r="AVN15" s="50"/>
      <c r="AVO15" s="50"/>
      <c r="AVP15" s="49"/>
      <c r="AVQ15" s="48"/>
      <c r="AVR15" s="83">
        <f t="shared" si="57"/>
        <v>0</v>
      </c>
      <c r="AVS15" s="78">
        <f t="shared" si="368"/>
        <v>2691.24</v>
      </c>
      <c r="AVT15" s="50"/>
      <c r="AVU15" s="50"/>
      <c r="AVV15" s="50"/>
      <c r="AVW15" s="50"/>
      <c r="AVX15" s="49"/>
      <c r="AVY15" s="48"/>
      <c r="AVZ15" s="83">
        <f t="shared" si="58"/>
        <v>0</v>
      </c>
      <c r="AWA15" s="78">
        <f t="shared" si="369"/>
        <v>2691.24</v>
      </c>
      <c r="AWB15" s="50"/>
      <c r="AWC15" s="50"/>
      <c r="AWD15" s="50"/>
      <c r="AWE15" s="50"/>
      <c r="AWF15" s="49"/>
      <c r="AWG15" s="48"/>
      <c r="AWH15" s="83">
        <f t="shared" si="59"/>
        <v>0</v>
      </c>
      <c r="AWI15" s="78">
        <f t="shared" si="370"/>
        <v>2691.24</v>
      </c>
      <c r="AWJ15" s="50"/>
      <c r="AWK15" s="50"/>
      <c r="AWL15" s="50"/>
      <c r="AWM15" s="50"/>
      <c r="AWN15" s="49"/>
      <c r="AWO15" s="48"/>
      <c r="AWP15" s="83">
        <f t="shared" si="60"/>
        <v>0</v>
      </c>
      <c r="AWQ15" s="78">
        <f t="shared" si="371"/>
        <v>2691.24</v>
      </c>
      <c r="AWR15" s="50"/>
      <c r="AWS15" s="50"/>
      <c r="AWT15" s="50"/>
      <c r="AWU15" s="50"/>
      <c r="AWV15" s="49"/>
      <c r="AWW15" s="48"/>
      <c r="AWX15" s="83">
        <f t="shared" si="61"/>
        <v>0</v>
      </c>
      <c r="AWY15" s="78">
        <f t="shared" si="372"/>
        <v>2691.24</v>
      </c>
      <c r="AWZ15" s="50"/>
      <c r="AXA15" s="50"/>
      <c r="AXB15" s="50"/>
      <c r="AXC15" s="50">
        <v>2036.95</v>
      </c>
      <c r="AXD15" s="49"/>
      <c r="AXE15" s="48"/>
      <c r="AXF15" s="83">
        <f t="shared" si="62"/>
        <v>2036.95</v>
      </c>
      <c r="AXG15" s="78">
        <f t="shared" si="373"/>
        <v>4728.1899999999996</v>
      </c>
      <c r="AXH15" s="50"/>
      <c r="AXI15" s="50"/>
      <c r="AXJ15" s="50"/>
      <c r="AXK15" s="50"/>
      <c r="AXL15" s="49"/>
      <c r="AXM15" s="48"/>
      <c r="AXN15" s="83">
        <f t="shared" si="63"/>
        <v>0</v>
      </c>
      <c r="AXO15" s="78">
        <f t="shared" si="374"/>
        <v>4728.1899999999996</v>
      </c>
      <c r="AXP15" s="50"/>
      <c r="AXQ15" s="50"/>
      <c r="AXR15" s="50"/>
      <c r="AXS15" s="50"/>
      <c r="AXT15" s="49"/>
      <c r="AXU15" s="48"/>
      <c r="AXV15" s="83">
        <f t="shared" si="64"/>
        <v>0</v>
      </c>
      <c r="AXW15" s="78">
        <f t="shared" si="375"/>
        <v>4728.1899999999996</v>
      </c>
      <c r="AXX15" s="50"/>
      <c r="AXY15" s="50"/>
      <c r="AXZ15" s="50"/>
      <c r="AYA15" s="50">
        <v>3154.75</v>
      </c>
      <c r="AYB15" s="49"/>
      <c r="AYC15" s="48"/>
      <c r="AYD15" s="83">
        <f t="shared" si="65"/>
        <v>3154.75</v>
      </c>
      <c r="AYE15" s="78">
        <f t="shared" si="376"/>
        <v>3154.75</v>
      </c>
      <c r="AYF15" s="50"/>
      <c r="AYG15" s="50"/>
      <c r="AYH15" s="50"/>
      <c r="AYI15" s="50"/>
      <c r="AYJ15" s="49"/>
      <c r="AYK15" s="48"/>
      <c r="AYL15" s="83">
        <f t="shared" si="66"/>
        <v>0</v>
      </c>
      <c r="AYM15" s="78">
        <f t="shared" si="377"/>
        <v>3154.75</v>
      </c>
      <c r="AYN15" s="50"/>
      <c r="AYO15" s="50"/>
      <c r="AYP15" s="50"/>
      <c r="AYQ15" s="50">
        <v>818.27</v>
      </c>
      <c r="AYR15" s="49"/>
      <c r="AYS15" s="48"/>
      <c r="AYT15" s="83">
        <f t="shared" si="67"/>
        <v>818.27</v>
      </c>
      <c r="AYU15" s="78">
        <f t="shared" si="378"/>
        <v>3973.02</v>
      </c>
      <c r="AYV15" s="50"/>
      <c r="AYW15" s="50"/>
      <c r="AYX15" s="50"/>
      <c r="AYY15" s="50"/>
      <c r="AYZ15" s="49"/>
      <c r="AZA15" s="48"/>
      <c r="AZB15" s="83">
        <f t="shared" si="68"/>
        <v>0</v>
      </c>
      <c r="AZC15" s="78">
        <f t="shared" si="379"/>
        <v>3973.02</v>
      </c>
      <c r="AZD15" s="50"/>
      <c r="AZE15" s="50"/>
      <c r="AZF15" s="50"/>
      <c r="AZG15" s="50">
        <v>5018.83</v>
      </c>
      <c r="AZH15" s="49"/>
      <c r="AZI15" s="48"/>
      <c r="AZJ15" s="83">
        <f t="shared" si="69"/>
        <v>5018.83</v>
      </c>
      <c r="AZK15" s="78">
        <f t="shared" si="380"/>
        <v>8991.85</v>
      </c>
      <c r="AZL15" s="50"/>
      <c r="AZM15" s="50"/>
      <c r="AZN15" s="50"/>
      <c r="AZO15" s="50"/>
      <c r="AZP15" s="49"/>
      <c r="AZQ15" s="48"/>
      <c r="AZR15" s="83">
        <f t="shared" si="70"/>
        <v>0</v>
      </c>
      <c r="AZS15" s="78">
        <f t="shared" si="381"/>
        <v>8991.85</v>
      </c>
      <c r="AZT15" s="50"/>
      <c r="AZU15" s="50"/>
      <c r="AZV15" s="50"/>
      <c r="AZW15" s="50"/>
      <c r="AZX15" s="49"/>
      <c r="AZY15" s="48"/>
      <c r="AZZ15" s="83">
        <f t="shared" si="71"/>
        <v>0</v>
      </c>
      <c r="BAA15" s="78">
        <f t="shared" si="382"/>
        <v>8991.85</v>
      </c>
      <c r="BAB15" s="50"/>
      <c r="BAC15" s="50"/>
      <c r="BAD15" s="50"/>
      <c r="BAE15" s="50"/>
      <c r="BAF15" s="49"/>
      <c r="BAG15" s="48"/>
      <c r="BAH15" s="83">
        <f t="shared" si="72"/>
        <v>0</v>
      </c>
      <c r="BAI15" s="78">
        <f t="shared" si="383"/>
        <v>8991.85</v>
      </c>
      <c r="BAJ15" s="50"/>
      <c r="BAK15" s="50"/>
      <c r="BAL15" s="50"/>
      <c r="BAM15" s="50"/>
      <c r="BAN15" s="49"/>
      <c r="BAO15" s="48"/>
      <c r="BAP15" s="83">
        <f t="shared" si="73"/>
        <v>0</v>
      </c>
      <c r="BAQ15" s="78">
        <f t="shared" si="384"/>
        <v>8991.85</v>
      </c>
      <c r="BAR15" s="50"/>
      <c r="BAS15" s="50"/>
      <c r="BAT15" s="50"/>
      <c r="BAU15" s="50">
        <v>1036.56</v>
      </c>
      <c r="BAV15" s="49"/>
      <c r="BAW15" s="48"/>
      <c r="BAX15" s="83">
        <f t="shared" si="74"/>
        <v>1036.56</v>
      </c>
      <c r="BAY15" s="78">
        <f t="shared" si="385"/>
        <v>10028.41</v>
      </c>
      <c r="BAZ15" s="50"/>
      <c r="BBA15" s="50"/>
      <c r="BBB15" s="50"/>
      <c r="BBC15" s="50"/>
      <c r="BBD15" s="49"/>
      <c r="BBE15" s="48"/>
      <c r="BBF15" s="83">
        <f t="shared" si="75"/>
        <v>0</v>
      </c>
      <c r="BBG15" s="78">
        <f t="shared" si="386"/>
        <v>10028.41</v>
      </c>
      <c r="BBH15" s="50"/>
      <c r="BBI15" s="50"/>
      <c r="BBJ15" s="50"/>
      <c r="BBK15" s="50"/>
      <c r="BBL15" s="49"/>
      <c r="BBM15" s="48"/>
      <c r="BBN15" s="83">
        <f t="shared" si="76"/>
        <v>0</v>
      </c>
      <c r="BBO15" s="78">
        <f t="shared" si="387"/>
        <v>10028.41</v>
      </c>
      <c r="BBP15" s="50"/>
      <c r="BBQ15" s="50"/>
      <c r="BBR15" s="50"/>
      <c r="BBS15" s="50"/>
      <c r="BBT15" s="49"/>
      <c r="BBU15" s="48"/>
      <c r="BBV15" s="83">
        <f t="shared" si="77"/>
        <v>0</v>
      </c>
      <c r="BBW15" s="78">
        <f t="shared" si="388"/>
        <v>10028.41</v>
      </c>
      <c r="BBX15" s="50"/>
      <c r="BBY15" s="50"/>
      <c r="BBZ15" s="50"/>
      <c r="BCA15" s="50"/>
      <c r="BCB15" s="49"/>
      <c r="BCC15" s="48"/>
      <c r="BCD15" s="83">
        <f t="shared" si="78"/>
        <v>0</v>
      </c>
      <c r="BCE15" s="78">
        <f t="shared" si="389"/>
        <v>10028.41</v>
      </c>
      <c r="BCF15" s="50"/>
      <c r="BCG15" s="50"/>
      <c r="BCH15" s="50"/>
      <c r="BCI15" s="50"/>
      <c r="BCJ15" s="49"/>
      <c r="BCK15" s="48"/>
      <c r="BCL15" s="83">
        <f t="shared" si="79"/>
        <v>0</v>
      </c>
      <c r="BCM15" s="78">
        <f t="shared" si="390"/>
        <v>10028.41</v>
      </c>
      <c r="BCN15" s="50"/>
      <c r="BCO15" s="50"/>
      <c r="BCP15" s="50"/>
      <c r="BCQ15" s="50"/>
      <c r="BCR15" s="49"/>
      <c r="BCS15" s="48"/>
      <c r="BCT15" s="83">
        <f t="shared" si="80"/>
        <v>0</v>
      </c>
      <c r="BCU15" s="78">
        <f t="shared" si="391"/>
        <v>10028.41</v>
      </c>
      <c r="BCV15" s="50"/>
      <c r="BCW15" s="50"/>
      <c r="BCX15" s="50"/>
      <c r="BCY15" s="50"/>
      <c r="BCZ15" s="49"/>
      <c r="BDA15" s="48"/>
      <c r="BDB15" s="83">
        <f t="shared" si="81"/>
        <v>0</v>
      </c>
      <c r="BDC15" s="78">
        <f t="shared" si="392"/>
        <v>10028.41</v>
      </c>
      <c r="BDD15" s="50"/>
      <c r="BDE15" s="50"/>
      <c r="BDF15" s="50"/>
      <c r="BDG15" s="50"/>
      <c r="BDH15" s="49"/>
      <c r="BDI15" s="48"/>
      <c r="BDJ15" s="83">
        <f t="shared" si="82"/>
        <v>0</v>
      </c>
      <c r="BDK15" s="78">
        <f t="shared" si="393"/>
        <v>10028.41</v>
      </c>
      <c r="BDL15" s="50"/>
      <c r="BDM15" s="50"/>
      <c r="BDN15" s="50"/>
      <c r="BDO15" s="50"/>
      <c r="BDP15" s="49"/>
      <c r="BDQ15" s="48"/>
      <c r="BDR15" s="83">
        <f t="shared" si="83"/>
        <v>0</v>
      </c>
      <c r="BDS15" s="78">
        <f t="shared" si="394"/>
        <v>10028.41</v>
      </c>
      <c r="BDT15" s="50"/>
      <c r="BDU15" s="50"/>
      <c r="BDV15" s="50"/>
      <c r="BDW15" s="50"/>
      <c r="BDX15" s="49"/>
      <c r="BDY15" s="48"/>
      <c r="BDZ15" s="83">
        <f t="shared" si="84"/>
        <v>0</v>
      </c>
      <c r="BEA15" s="78">
        <f t="shared" si="395"/>
        <v>10028.41</v>
      </c>
      <c r="BEB15" s="50"/>
      <c r="BEC15" s="50"/>
      <c r="BED15" s="50"/>
      <c r="BEE15" s="50"/>
      <c r="BEF15" s="49"/>
      <c r="BEG15" s="48"/>
      <c r="BEH15" s="83">
        <f t="shared" si="85"/>
        <v>0</v>
      </c>
      <c r="BEI15" s="78">
        <f t="shared" si="396"/>
        <v>10028.41</v>
      </c>
      <c r="BEJ15" s="50"/>
      <c r="BEK15" s="50"/>
      <c r="BEL15" s="50"/>
      <c r="BEM15" s="50"/>
      <c r="BEN15" s="49"/>
      <c r="BEO15" s="48"/>
      <c r="BEP15" s="83">
        <f t="shared" si="86"/>
        <v>0</v>
      </c>
      <c r="BEQ15" s="78">
        <f t="shared" si="397"/>
        <v>0</v>
      </c>
      <c r="BER15" s="50"/>
      <c r="BES15" s="50"/>
      <c r="BET15" s="50"/>
      <c r="BEU15" s="50"/>
      <c r="BEV15" s="49"/>
      <c r="BEW15" s="48"/>
      <c r="BEX15" s="83">
        <f t="shared" si="87"/>
        <v>0</v>
      </c>
      <c r="BEY15" s="78">
        <f t="shared" si="398"/>
        <v>0</v>
      </c>
      <c r="BEZ15" s="50"/>
      <c r="BFA15" s="50"/>
      <c r="BFB15" s="50"/>
      <c r="BFC15" s="50"/>
      <c r="BFD15" s="49"/>
      <c r="BFE15" s="48"/>
      <c r="BFF15" s="83">
        <f t="shared" si="88"/>
        <v>0</v>
      </c>
      <c r="BFG15" s="78">
        <f t="shared" si="399"/>
        <v>0</v>
      </c>
      <c r="BFH15" s="50"/>
      <c r="BFI15" s="50"/>
      <c r="BFJ15" s="50"/>
      <c r="BFK15" s="50"/>
      <c r="BFL15" s="49"/>
      <c r="BFM15" s="48"/>
      <c r="BFN15" s="83">
        <f t="shared" si="89"/>
        <v>0</v>
      </c>
      <c r="BFO15" s="78">
        <f t="shared" si="400"/>
        <v>0</v>
      </c>
      <c r="BFP15" s="50"/>
      <c r="BFQ15" s="50"/>
      <c r="BFR15" s="50"/>
      <c r="BFS15" s="50"/>
      <c r="BFT15" s="49"/>
      <c r="BFU15" s="48"/>
      <c r="BFV15" s="83">
        <f t="shared" si="90"/>
        <v>0</v>
      </c>
      <c r="BFW15" s="78">
        <f t="shared" si="401"/>
        <v>0</v>
      </c>
      <c r="BFX15" s="50"/>
      <c r="BFY15" s="50"/>
      <c r="BFZ15" s="50"/>
      <c r="BGA15" s="50"/>
      <c r="BGB15" s="49"/>
      <c r="BGC15" s="48"/>
      <c r="BGD15" s="83">
        <f t="shared" si="91"/>
        <v>0</v>
      </c>
      <c r="BGE15" s="78">
        <f t="shared" si="402"/>
        <v>0</v>
      </c>
      <c r="BGF15" s="50"/>
      <c r="BGG15" s="50"/>
      <c r="BGH15" s="50"/>
      <c r="BGI15" s="50">
        <v>769</v>
      </c>
      <c r="BGJ15" s="49"/>
      <c r="BGK15" s="48"/>
      <c r="BGL15" s="83">
        <f t="shared" si="92"/>
        <v>769</v>
      </c>
      <c r="BGM15" s="78">
        <f t="shared" si="403"/>
        <v>769</v>
      </c>
      <c r="BGN15" s="50"/>
      <c r="BGO15" s="50"/>
      <c r="BGP15" s="50"/>
      <c r="BGQ15" s="50"/>
      <c r="BGR15" s="49"/>
      <c r="BGS15" s="48"/>
      <c r="BGT15" s="83">
        <f t="shared" si="93"/>
        <v>0</v>
      </c>
      <c r="BGU15" s="78">
        <f t="shared" si="404"/>
        <v>769</v>
      </c>
      <c r="BGV15" s="50"/>
      <c r="BGW15" s="50"/>
      <c r="BGX15" s="50"/>
      <c r="BGY15" s="50"/>
      <c r="BGZ15" s="49"/>
      <c r="BHA15" s="48"/>
      <c r="BHB15" s="83">
        <f t="shared" si="94"/>
        <v>0</v>
      </c>
      <c r="BHC15" s="78">
        <f t="shared" si="405"/>
        <v>769</v>
      </c>
      <c r="BHD15" s="50"/>
      <c r="BHE15" s="50"/>
      <c r="BHF15" s="50"/>
      <c r="BHG15" s="50"/>
      <c r="BHH15" s="49"/>
      <c r="BHI15" s="48"/>
      <c r="BHJ15" s="83">
        <f t="shared" si="95"/>
        <v>0</v>
      </c>
      <c r="BHK15" s="78">
        <f t="shared" si="406"/>
        <v>769</v>
      </c>
      <c r="BHL15" s="50"/>
      <c r="BHM15" s="50"/>
      <c r="BHN15" s="50"/>
      <c r="BHO15" s="50">
        <v>3093.49</v>
      </c>
      <c r="BHP15" s="49"/>
      <c r="BHQ15" s="48"/>
      <c r="BHR15" s="83">
        <f t="shared" si="96"/>
        <v>3093.49</v>
      </c>
      <c r="BHS15" s="78">
        <f t="shared" si="407"/>
        <v>3862.49</v>
      </c>
      <c r="BHT15" s="50"/>
      <c r="BHU15" s="50"/>
      <c r="BHV15" s="50"/>
      <c r="BHW15" s="50"/>
      <c r="BHX15" s="49"/>
      <c r="BHY15" s="48"/>
      <c r="BHZ15" s="83">
        <f t="shared" si="97"/>
        <v>0</v>
      </c>
      <c r="BIA15" s="78">
        <f t="shared" si="408"/>
        <v>3862.49</v>
      </c>
      <c r="BIB15" s="50"/>
      <c r="BIC15" s="50"/>
      <c r="BID15" s="50"/>
      <c r="BIE15" s="50"/>
      <c r="BIF15" s="49"/>
      <c r="BIG15" s="48"/>
      <c r="BIH15" s="83">
        <f t="shared" si="98"/>
        <v>0</v>
      </c>
      <c r="BII15" s="78">
        <f t="shared" si="409"/>
        <v>3862.49</v>
      </c>
      <c r="BIJ15" s="50"/>
      <c r="BIK15" s="50"/>
      <c r="BIL15" s="50"/>
      <c r="BIM15" s="50"/>
      <c r="BIN15" s="49"/>
      <c r="BIO15" s="48"/>
      <c r="BIP15" s="83">
        <f t="shared" si="99"/>
        <v>0</v>
      </c>
      <c r="BIQ15" s="78">
        <f t="shared" si="410"/>
        <v>3862.49</v>
      </c>
      <c r="BIR15" s="50"/>
      <c r="BIS15" s="50"/>
      <c r="BIT15" s="50"/>
      <c r="BIU15" s="50"/>
      <c r="BIV15" s="49"/>
      <c r="BIW15" s="48"/>
      <c r="BIX15" s="83">
        <f t="shared" si="100"/>
        <v>0</v>
      </c>
      <c r="BIY15" s="78">
        <f t="shared" si="411"/>
        <v>3862.49</v>
      </c>
      <c r="BIZ15" s="50"/>
      <c r="BJA15" s="50"/>
      <c r="BJB15" s="50"/>
      <c r="BJC15" s="50">
        <v>1319.12</v>
      </c>
      <c r="BJD15" s="49"/>
      <c r="BJE15" s="48"/>
      <c r="BJF15" s="83">
        <f t="shared" si="101"/>
        <v>1319.12</v>
      </c>
      <c r="BJG15" s="78">
        <f t="shared" si="412"/>
        <v>5181.6099999999997</v>
      </c>
      <c r="BJH15" s="50"/>
      <c r="BJI15" s="50"/>
      <c r="BJJ15" s="50"/>
      <c r="BJK15" s="50"/>
      <c r="BJL15" s="49"/>
      <c r="BJM15" s="48"/>
      <c r="BJN15" s="83">
        <f t="shared" si="102"/>
        <v>0</v>
      </c>
      <c r="BJO15" s="78">
        <f t="shared" si="413"/>
        <v>5181.6099999999997</v>
      </c>
      <c r="BJP15" s="50"/>
      <c r="BJQ15" s="50"/>
      <c r="BJR15" s="50"/>
      <c r="BJS15" s="26">
        <v>1435.68</v>
      </c>
      <c r="BJT15" s="49"/>
      <c r="BJU15" s="48"/>
      <c r="BJV15" s="83">
        <f t="shared" si="103"/>
        <v>1435.68</v>
      </c>
      <c r="BJW15" s="78">
        <f t="shared" si="414"/>
        <v>6617.29</v>
      </c>
      <c r="BJX15" s="50"/>
      <c r="BJY15" s="50"/>
      <c r="BJZ15" s="50"/>
      <c r="BKA15" s="26"/>
      <c r="BKB15" s="49"/>
      <c r="BKC15" s="48"/>
      <c r="BKD15" s="83">
        <f t="shared" si="104"/>
        <v>0</v>
      </c>
      <c r="BKE15" s="78">
        <f t="shared" si="415"/>
        <v>6617.29</v>
      </c>
      <c r="BKF15" s="50"/>
      <c r="BKG15" s="50"/>
      <c r="BKH15" s="50"/>
      <c r="BKI15" s="50">
        <v>1210.81</v>
      </c>
      <c r="BKJ15" s="49"/>
      <c r="BKK15" s="48"/>
      <c r="BKL15" s="83">
        <f t="shared" si="105"/>
        <v>1210.81</v>
      </c>
      <c r="BKM15" s="78">
        <f t="shared" si="416"/>
        <v>7828.1</v>
      </c>
      <c r="BKN15" s="50"/>
      <c r="BKO15" s="50"/>
      <c r="BKP15" s="50"/>
      <c r="BKQ15" s="50"/>
      <c r="BKR15" s="49"/>
      <c r="BKS15" s="48"/>
      <c r="BKT15" s="83">
        <f t="shared" si="106"/>
        <v>0</v>
      </c>
      <c r="BKU15" s="78">
        <f>BKM15+BKT15</f>
        <v>7828.1</v>
      </c>
      <c r="BKV15" s="50"/>
      <c r="BKW15" s="50"/>
      <c r="BKX15" s="50"/>
      <c r="BKY15" s="50"/>
      <c r="BKZ15" s="49"/>
      <c r="BLA15" s="48"/>
      <c r="BLB15" s="83">
        <f t="shared" si="417"/>
        <v>0</v>
      </c>
      <c r="BLC15" s="78">
        <f t="shared" si="418"/>
        <v>0</v>
      </c>
      <c r="BLD15" s="50"/>
      <c r="BLE15" s="50"/>
      <c r="BLF15" s="50"/>
      <c r="BLG15" s="50"/>
      <c r="BLH15" s="49"/>
      <c r="BLI15" s="48"/>
      <c r="BLJ15" s="83">
        <f t="shared" si="419"/>
        <v>0</v>
      </c>
      <c r="BLK15" s="78">
        <f t="shared" si="529"/>
        <v>0</v>
      </c>
      <c r="BLL15" s="50"/>
      <c r="BLM15" s="50"/>
      <c r="BLN15" s="50"/>
      <c r="BLO15" s="50"/>
      <c r="BLP15" s="49"/>
      <c r="BLQ15" s="48"/>
      <c r="BLR15" s="83">
        <f t="shared" si="420"/>
        <v>0</v>
      </c>
      <c r="BLS15" s="78">
        <f t="shared" si="512"/>
        <v>0</v>
      </c>
      <c r="BLT15" s="50"/>
      <c r="BLU15" s="50"/>
      <c r="BLV15" s="50"/>
      <c r="BLW15" s="50"/>
      <c r="BLX15" s="49"/>
      <c r="BLY15" s="48"/>
      <c r="BLZ15" s="83">
        <f t="shared" si="421"/>
        <v>0</v>
      </c>
      <c r="BMA15" s="78">
        <f t="shared" si="513"/>
        <v>0</v>
      </c>
      <c r="BMB15" s="50"/>
      <c r="BMC15" s="50"/>
      <c r="BMD15" s="50"/>
      <c r="BME15" s="50"/>
      <c r="BMF15" s="49"/>
      <c r="BMG15" s="48"/>
      <c r="BMH15" s="83">
        <f t="shared" si="422"/>
        <v>0</v>
      </c>
      <c r="BMI15" s="78">
        <f t="shared" si="514"/>
        <v>0</v>
      </c>
      <c r="BMJ15" s="50"/>
      <c r="BMK15" s="50"/>
      <c r="BML15" s="50"/>
      <c r="BMM15" s="50"/>
      <c r="BMN15" s="49"/>
      <c r="BMO15" s="48"/>
      <c r="BMP15" s="83">
        <f t="shared" si="423"/>
        <v>0</v>
      </c>
      <c r="BMQ15" s="78">
        <f t="shared" si="515"/>
        <v>0</v>
      </c>
      <c r="BMR15" s="50"/>
      <c r="BMS15" s="50"/>
      <c r="BMT15" s="50"/>
      <c r="BMU15" s="50"/>
      <c r="BMV15" s="49"/>
      <c r="BMW15" s="48"/>
      <c r="BMX15" s="83">
        <f t="shared" si="424"/>
        <v>0</v>
      </c>
      <c r="BMY15" s="78">
        <f t="shared" si="516"/>
        <v>0</v>
      </c>
      <c r="BMZ15" s="50"/>
      <c r="BNA15" s="50"/>
      <c r="BNB15" s="50"/>
      <c r="BNC15" s="50"/>
      <c r="BND15" s="49"/>
      <c r="BNE15" s="48"/>
      <c r="BNF15" s="83">
        <f t="shared" si="425"/>
        <v>0</v>
      </c>
      <c r="BNG15" s="78">
        <f t="shared" si="517"/>
        <v>0</v>
      </c>
      <c r="BNH15" s="50"/>
      <c r="BNI15" s="50"/>
      <c r="BNJ15" s="50"/>
      <c r="BNK15" s="50"/>
      <c r="BNL15" s="49"/>
      <c r="BNM15" s="48"/>
      <c r="BNN15" s="83">
        <f t="shared" si="426"/>
        <v>0</v>
      </c>
      <c r="BNO15" s="78">
        <f t="shared" si="518"/>
        <v>0</v>
      </c>
      <c r="BNP15" s="50"/>
      <c r="BNQ15" s="50"/>
      <c r="BNR15" s="50"/>
      <c r="BNS15" s="50"/>
      <c r="BNT15" s="49"/>
      <c r="BNU15" s="48"/>
      <c r="BNV15" s="83">
        <f t="shared" si="427"/>
        <v>0</v>
      </c>
      <c r="BNW15" s="78">
        <f t="shared" si="519"/>
        <v>0</v>
      </c>
      <c r="BNX15" s="50"/>
      <c r="BNY15" s="50"/>
      <c r="BNZ15" s="50"/>
      <c r="BOA15" s="50"/>
      <c r="BOB15" s="49"/>
      <c r="BOC15" s="48"/>
      <c r="BOD15" s="83">
        <f t="shared" si="428"/>
        <v>0</v>
      </c>
      <c r="BOE15" s="78">
        <f t="shared" si="520"/>
        <v>0</v>
      </c>
      <c r="BOF15" s="50"/>
      <c r="BOG15" s="50"/>
      <c r="BOH15" s="50"/>
      <c r="BOI15" s="50"/>
      <c r="BOJ15" s="49"/>
      <c r="BOK15" s="48"/>
      <c r="BOL15" s="83">
        <f t="shared" si="429"/>
        <v>0</v>
      </c>
      <c r="BOM15" s="78">
        <f t="shared" si="521"/>
        <v>0</v>
      </c>
      <c r="BON15" s="50"/>
      <c r="BOO15" s="50"/>
      <c r="BOP15" s="50"/>
      <c r="BOQ15" s="50">
        <v>1802.51</v>
      </c>
      <c r="BOR15" s="49"/>
      <c r="BOS15" s="48"/>
      <c r="BOT15" s="83">
        <f t="shared" si="430"/>
        <v>1802.51</v>
      </c>
      <c r="BOU15" s="78">
        <f t="shared" si="522"/>
        <v>1802.51</v>
      </c>
      <c r="BOV15" s="50"/>
      <c r="BOW15" s="50"/>
      <c r="BOX15" s="50"/>
      <c r="BOY15" s="50"/>
      <c r="BOZ15" s="49"/>
      <c r="BPA15" s="48"/>
      <c r="BPB15" s="83">
        <f t="shared" si="431"/>
        <v>0</v>
      </c>
      <c r="BPC15" s="78">
        <f t="shared" si="523"/>
        <v>1802.51</v>
      </c>
      <c r="BPD15" s="50"/>
      <c r="BPE15" s="50"/>
      <c r="BPF15" s="50"/>
      <c r="BPG15" s="50"/>
      <c r="BPH15" s="49"/>
      <c r="BPI15" s="48"/>
      <c r="BPJ15" s="83">
        <f t="shared" si="432"/>
        <v>0</v>
      </c>
      <c r="BPK15" s="78">
        <f t="shared" si="524"/>
        <v>1802.51</v>
      </c>
      <c r="BPL15" s="50"/>
      <c r="BPM15" s="50"/>
      <c r="BPN15" s="50"/>
      <c r="BPO15" s="50"/>
      <c r="BPP15" s="49"/>
      <c r="BPQ15" s="48"/>
      <c r="BPR15" s="83">
        <f t="shared" si="433"/>
        <v>0</v>
      </c>
      <c r="BPS15" s="78">
        <f t="shared" si="525"/>
        <v>1802.51</v>
      </c>
      <c r="BPT15" s="50"/>
      <c r="BPU15" s="50"/>
      <c r="BPV15" s="50"/>
      <c r="BPW15" s="50"/>
      <c r="BPX15" s="49"/>
      <c r="BPY15" s="48"/>
      <c r="BPZ15" s="83">
        <f t="shared" si="434"/>
        <v>0</v>
      </c>
      <c r="BQA15" s="78">
        <f t="shared" si="526"/>
        <v>1802.51</v>
      </c>
      <c r="BQB15" s="50"/>
      <c r="BQC15" s="50"/>
      <c r="BQD15" s="50"/>
      <c r="BQE15" s="50"/>
      <c r="BQF15" s="49"/>
      <c r="BQG15" s="48"/>
      <c r="BQH15" s="83">
        <f t="shared" si="435"/>
        <v>0</v>
      </c>
      <c r="BQI15" s="78">
        <f t="shared" si="527"/>
        <v>1802.51</v>
      </c>
      <c r="BQJ15" s="50"/>
      <c r="BQK15" s="50"/>
      <c r="BQL15" s="50"/>
      <c r="BQM15" s="50"/>
      <c r="BQN15" s="49"/>
      <c r="BQO15" s="48"/>
      <c r="BQP15" s="83">
        <f t="shared" si="510"/>
        <v>0</v>
      </c>
      <c r="BQQ15" s="78">
        <f t="shared" si="528"/>
        <v>1802.51</v>
      </c>
      <c r="BQR15" s="78">
        <f t="shared" si="528"/>
        <v>1802.51</v>
      </c>
      <c r="BQS15" s="36">
        <v>6080.58</v>
      </c>
      <c r="BQT15" s="36">
        <v>0</v>
      </c>
      <c r="BQU15" s="36">
        <v>0</v>
      </c>
      <c r="BQV15" s="36">
        <v>0</v>
      </c>
      <c r="BQW15" s="36">
        <v>0</v>
      </c>
      <c r="BQX15" s="86">
        <v>781.21</v>
      </c>
      <c r="BQY15" s="36">
        <v>0</v>
      </c>
      <c r="BQZ15" s="86">
        <v>958.16</v>
      </c>
      <c r="BRA15" s="86">
        <v>0</v>
      </c>
      <c r="BRB15" s="86">
        <v>0</v>
      </c>
      <c r="BRC15" s="86">
        <v>0</v>
      </c>
      <c r="BRD15" s="86">
        <v>0</v>
      </c>
      <c r="BRE15" s="86">
        <v>0</v>
      </c>
      <c r="BRF15" s="86">
        <v>0</v>
      </c>
      <c r="BRG15" s="86">
        <v>0</v>
      </c>
      <c r="BRH15" s="86">
        <v>812.06</v>
      </c>
      <c r="BRI15" s="86">
        <v>0</v>
      </c>
      <c r="BRJ15" s="86">
        <v>0</v>
      </c>
      <c r="BRK15" s="86">
        <v>0</v>
      </c>
      <c r="BRL15" s="86">
        <v>7451.64</v>
      </c>
      <c r="BRM15" s="86">
        <v>663.52</v>
      </c>
      <c r="BRN15" s="86">
        <v>0</v>
      </c>
      <c r="BRO15" s="86">
        <v>0</v>
      </c>
      <c r="BRP15" s="86">
        <v>0</v>
      </c>
      <c r="BRQ15" s="86">
        <v>0</v>
      </c>
      <c r="BRR15" s="86">
        <v>0</v>
      </c>
      <c r="BRS15" s="86">
        <v>0</v>
      </c>
      <c r="BRT15" s="86">
        <v>0</v>
      </c>
      <c r="BRU15" s="86">
        <v>0</v>
      </c>
      <c r="BRV15" s="86">
        <v>0</v>
      </c>
      <c r="BRW15" s="86">
        <v>0</v>
      </c>
      <c r="BRX15" s="86">
        <v>0</v>
      </c>
      <c r="BRY15" s="86">
        <v>1871.21</v>
      </c>
      <c r="BRZ15" s="86">
        <v>0</v>
      </c>
      <c r="BSA15" s="86">
        <v>0</v>
      </c>
      <c r="BSB15" s="86">
        <v>0</v>
      </c>
      <c r="BSC15" s="86">
        <v>0</v>
      </c>
      <c r="BSD15" s="86">
        <v>1716.71</v>
      </c>
      <c r="BSE15" s="86">
        <v>0</v>
      </c>
      <c r="BSF15" s="86">
        <v>0</v>
      </c>
      <c r="BSG15" s="86">
        <v>0</v>
      </c>
      <c r="BSH15" s="86">
        <v>0</v>
      </c>
      <c r="BSI15" s="86">
        <v>0</v>
      </c>
      <c r="BSJ15" s="86">
        <v>0</v>
      </c>
      <c r="BSK15" s="86">
        <v>0</v>
      </c>
      <c r="BSL15" s="86">
        <v>0</v>
      </c>
      <c r="BSM15" s="86">
        <v>0</v>
      </c>
      <c r="BSN15" s="86">
        <v>0</v>
      </c>
      <c r="BSO15" s="86">
        <v>0</v>
      </c>
      <c r="BSP15" s="86">
        <v>0</v>
      </c>
      <c r="BSQ15" s="86">
        <v>0</v>
      </c>
      <c r="BSR15" s="86">
        <v>0</v>
      </c>
      <c r="BSS15" s="86">
        <v>1157.79</v>
      </c>
      <c r="BST15" s="86">
        <v>0</v>
      </c>
      <c r="BSU15" s="86">
        <v>0</v>
      </c>
      <c r="BSV15" s="86">
        <v>0</v>
      </c>
      <c r="BSW15" s="50"/>
      <c r="BSX15" s="50"/>
      <c r="BSY15" s="50"/>
      <c r="BSZ15" s="50"/>
      <c r="BTA15" s="49"/>
      <c r="BTB15" s="48"/>
      <c r="BTC15" s="83">
        <v>0</v>
      </c>
      <c r="BTD15" s="78">
        <f t="shared" si="436"/>
        <v>1157.79</v>
      </c>
      <c r="BTE15" s="50"/>
      <c r="BTF15" s="50"/>
      <c r="BTG15" s="50"/>
      <c r="BTH15" s="50"/>
      <c r="BTI15" s="49"/>
      <c r="BTJ15" s="48"/>
      <c r="BTK15" s="83">
        <v>0</v>
      </c>
      <c r="BTL15" s="78">
        <f t="shared" si="437"/>
        <v>1157.79</v>
      </c>
      <c r="BTM15" s="50"/>
      <c r="BTN15" s="50"/>
      <c r="BTO15" s="50"/>
      <c r="BTP15" s="50"/>
      <c r="BTQ15" s="49"/>
      <c r="BTR15" s="48"/>
      <c r="BTS15" s="83">
        <v>0</v>
      </c>
      <c r="BTT15" s="78">
        <f t="shared" si="438"/>
        <v>1157.79</v>
      </c>
      <c r="BTU15" s="50"/>
      <c r="BTV15" s="50"/>
      <c r="BTW15" s="50"/>
      <c r="BTX15" s="50"/>
      <c r="BTY15" s="50"/>
      <c r="BTZ15" s="50"/>
      <c r="BUA15" s="50">
        <v>0</v>
      </c>
      <c r="BUB15" s="78">
        <f t="shared" si="439"/>
        <v>1157.79</v>
      </c>
      <c r="BUC15" s="50"/>
      <c r="BUD15" s="50"/>
      <c r="BUE15" s="50"/>
      <c r="BUF15" s="50"/>
      <c r="BUG15" s="50"/>
      <c r="BUH15" s="50"/>
      <c r="BUI15" s="50">
        <v>0</v>
      </c>
      <c r="BUJ15" s="78">
        <f t="shared" si="440"/>
        <v>1157.79</v>
      </c>
      <c r="BUK15" s="50"/>
      <c r="BUL15" s="50"/>
      <c r="BUM15" s="50"/>
      <c r="BUN15" s="50"/>
      <c r="BUO15" s="50"/>
      <c r="BUP15" s="50"/>
      <c r="BUQ15" s="50">
        <v>0</v>
      </c>
      <c r="BUR15" s="78">
        <f t="shared" si="441"/>
        <v>1157.79</v>
      </c>
      <c r="BUS15" s="50"/>
      <c r="BUT15" s="50"/>
      <c r="BUU15" s="50"/>
      <c r="BUV15" s="50"/>
      <c r="BUW15" s="50"/>
      <c r="BUX15" s="50"/>
      <c r="BUY15" s="50">
        <v>0</v>
      </c>
      <c r="BUZ15" s="78">
        <f t="shared" si="442"/>
        <v>1157.79</v>
      </c>
      <c r="BVA15" s="50"/>
      <c r="BVB15" s="50"/>
      <c r="BVC15" s="50"/>
      <c r="BVD15" s="50"/>
      <c r="BVE15" s="50"/>
      <c r="BVF15" s="50"/>
      <c r="BVG15" s="50">
        <v>0</v>
      </c>
      <c r="BVH15" s="78">
        <f t="shared" si="443"/>
        <v>1157.79</v>
      </c>
      <c r="BVI15" s="50"/>
      <c r="BVJ15" s="50"/>
      <c r="BVK15" s="50"/>
      <c r="BVL15" s="50"/>
      <c r="BVM15" s="50"/>
      <c r="BVN15" s="50"/>
      <c r="BVO15" s="50">
        <v>0</v>
      </c>
      <c r="BVP15" s="78">
        <f t="shared" si="444"/>
        <v>1157.79</v>
      </c>
      <c r="BVQ15" s="50"/>
      <c r="BVR15" s="50"/>
      <c r="BVS15" s="50"/>
      <c r="BVT15" s="50"/>
      <c r="BVU15" s="50"/>
      <c r="BVV15" s="50">
        <v>500</v>
      </c>
      <c r="BVW15" s="50">
        <v>500</v>
      </c>
      <c r="BVX15" s="78">
        <f t="shared" si="445"/>
        <v>500</v>
      </c>
      <c r="BVY15" s="50"/>
      <c r="BVZ15" s="50"/>
      <c r="BWA15" s="50"/>
      <c r="BWB15" s="50"/>
      <c r="BWC15" s="50"/>
      <c r="BWD15" s="50"/>
      <c r="BWE15" s="50">
        <v>0</v>
      </c>
      <c r="BWF15" s="78">
        <f>+BVX15+BWE15</f>
        <v>500</v>
      </c>
      <c r="BWG15" s="50"/>
      <c r="BWH15" s="50"/>
      <c r="BWI15" s="50"/>
      <c r="BWJ15" s="50"/>
      <c r="BWK15" s="50"/>
      <c r="BWL15" s="50"/>
      <c r="BWM15" s="50">
        <v>0</v>
      </c>
      <c r="BWN15" s="78">
        <f>+BWF15+BWM15</f>
        <v>500</v>
      </c>
      <c r="BWO15" s="50"/>
      <c r="BWP15" s="50"/>
      <c r="BWQ15" s="50"/>
      <c r="BWR15" s="50"/>
      <c r="BWS15" s="50"/>
      <c r="BWT15" s="50"/>
      <c r="BWU15" s="50">
        <v>0</v>
      </c>
      <c r="BWV15" s="78">
        <f>+BWN15+BWU15</f>
        <v>500</v>
      </c>
      <c r="BWW15" s="50"/>
      <c r="BWX15" s="50"/>
      <c r="BWY15" s="50"/>
      <c r="BWZ15" s="50"/>
      <c r="BXA15" s="50"/>
      <c r="BXB15" s="50"/>
      <c r="BXC15" s="50">
        <v>0</v>
      </c>
      <c r="BXD15" s="78">
        <f>+BWV15+BXC15</f>
        <v>500</v>
      </c>
      <c r="BXE15" s="50"/>
      <c r="BXF15" s="50"/>
      <c r="BXG15" s="50"/>
      <c r="BXH15" s="50"/>
      <c r="BXI15" s="50"/>
      <c r="BXJ15" s="50"/>
      <c r="BXK15" s="50">
        <v>0</v>
      </c>
      <c r="BXL15" s="78">
        <f>+BXD15+BXK15</f>
        <v>500</v>
      </c>
      <c r="BXM15" s="50"/>
      <c r="BXN15" s="50"/>
      <c r="BXO15" s="50"/>
      <c r="BXP15" s="50"/>
      <c r="BXQ15" s="50"/>
      <c r="BXR15" s="50"/>
      <c r="BXS15" s="50">
        <v>0</v>
      </c>
      <c r="BXT15" s="78">
        <f>+BXL15+BXS15</f>
        <v>500</v>
      </c>
      <c r="BXU15" s="50"/>
      <c r="BXV15" s="50"/>
      <c r="BXW15" s="50"/>
      <c r="BXX15" s="50"/>
      <c r="BXY15" s="50"/>
      <c r="BXZ15" s="50"/>
      <c r="BYA15" s="50">
        <v>0</v>
      </c>
      <c r="BYB15" s="78">
        <f>+BXT15+BYA15</f>
        <v>500</v>
      </c>
      <c r="BYC15" s="50"/>
      <c r="BYD15" s="50"/>
      <c r="BYE15" s="50"/>
      <c r="BYF15" s="50"/>
      <c r="BYG15" s="50"/>
      <c r="BYH15" s="50">
        <v>1453.51</v>
      </c>
      <c r="BYI15" s="50">
        <v>1453.51</v>
      </c>
      <c r="BYJ15" s="78">
        <f>+BYB15+BYI15</f>
        <v>1953.51</v>
      </c>
      <c r="BYK15" s="50"/>
      <c r="BYL15" s="50"/>
      <c r="BYM15" s="50"/>
      <c r="BYN15" s="50"/>
      <c r="BYO15" s="50"/>
      <c r="BYP15" s="50"/>
      <c r="BYQ15" s="50">
        <v>0</v>
      </c>
      <c r="BYR15" s="78">
        <f>+BYJ15+BYQ15</f>
        <v>1953.51</v>
      </c>
      <c r="BYS15" s="50"/>
      <c r="BYT15" s="50"/>
      <c r="BYU15" s="50"/>
      <c r="BYV15" s="50"/>
      <c r="BYW15" s="50"/>
      <c r="BYX15" s="50"/>
      <c r="BYY15" s="50">
        <v>0</v>
      </c>
      <c r="BYZ15" s="78">
        <f>+BYR15+BYY15</f>
        <v>1953.51</v>
      </c>
      <c r="BZA15" s="50"/>
      <c r="BZB15" s="50"/>
      <c r="BZC15" s="50"/>
      <c r="BZD15" s="50"/>
      <c r="BZE15" s="50"/>
      <c r="BZF15" s="50"/>
      <c r="BZG15" s="50">
        <v>0</v>
      </c>
      <c r="BZH15" s="78">
        <f>+BYZ15+BZG15</f>
        <v>1953.51</v>
      </c>
      <c r="BZI15" s="50"/>
      <c r="BZJ15" s="50"/>
      <c r="BZK15" s="50"/>
      <c r="BZL15" s="50"/>
      <c r="BZM15" s="50"/>
      <c r="BZN15" s="50"/>
      <c r="BZO15" s="50">
        <v>0</v>
      </c>
      <c r="BZP15" s="78">
        <f>+BZH15+BZO15</f>
        <v>1953.51</v>
      </c>
      <c r="BZQ15" s="50"/>
      <c r="BZR15" s="50"/>
      <c r="BZS15" s="50"/>
      <c r="BZT15" s="50"/>
      <c r="BZU15" s="50"/>
      <c r="BZV15" s="50">
        <v>1740.55</v>
      </c>
      <c r="BZW15" s="50">
        <v>1740.55</v>
      </c>
      <c r="BZX15" s="78">
        <f>+BZP15+BZW15</f>
        <v>3694.06</v>
      </c>
      <c r="BZY15" s="50"/>
      <c r="BZZ15" s="50"/>
      <c r="CAA15" s="50"/>
      <c r="CAB15" s="50"/>
      <c r="CAC15" s="50"/>
      <c r="CAD15" s="50"/>
      <c r="CAE15" s="50">
        <v>0</v>
      </c>
      <c r="CAF15" s="78">
        <f>+BZX15+CAE15</f>
        <v>3694.06</v>
      </c>
      <c r="CAG15" s="50"/>
      <c r="CAH15" s="50"/>
      <c r="CAI15" s="50"/>
      <c r="CAJ15" s="50"/>
      <c r="CAK15" s="50"/>
      <c r="CAL15" s="50"/>
      <c r="CAM15" s="50">
        <v>0</v>
      </c>
      <c r="CAN15" s="78">
        <f>+CAF15+CAM15</f>
        <v>3694.06</v>
      </c>
      <c r="CAO15" s="50"/>
      <c r="CAP15" s="50"/>
      <c r="CAQ15" s="50"/>
      <c r="CAR15" s="50"/>
      <c r="CAS15" s="50"/>
      <c r="CAT15" s="50">
        <v>5209.3100000000004</v>
      </c>
      <c r="CAU15" s="50">
        <v>5209.3100000000004</v>
      </c>
      <c r="CAV15" s="78">
        <f>+CAN15+CAU15</f>
        <v>8903.3700000000008</v>
      </c>
      <c r="CAW15" s="50"/>
      <c r="CAX15" s="50"/>
      <c r="CAY15" s="50"/>
      <c r="CAZ15" s="50"/>
      <c r="CBA15" s="50"/>
      <c r="CBB15" s="50"/>
      <c r="CBC15" s="50">
        <v>0</v>
      </c>
      <c r="CBD15" s="78">
        <f>+CAV15+CBC15</f>
        <v>8903.3700000000008</v>
      </c>
      <c r="CBE15" s="50"/>
      <c r="CBF15" s="50"/>
      <c r="CBG15" s="50"/>
      <c r="CBH15" s="50"/>
      <c r="CBI15" s="50"/>
      <c r="CBJ15" s="50"/>
      <c r="CBK15" s="50">
        <v>0</v>
      </c>
      <c r="CBL15" s="78">
        <f>+CBD15+CBK15</f>
        <v>8903.3700000000008</v>
      </c>
      <c r="CBM15" s="50"/>
      <c r="CBN15" s="50"/>
      <c r="CBO15" s="50"/>
      <c r="CBP15" s="50"/>
      <c r="CBQ15" s="50"/>
      <c r="CBR15" s="50"/>
      <c r="CBS15" s="50">
        <v>0</v>
      </c>
      <c r="CBT15" s="78">
        <f>+CBL15+CBS15</f>
        <v>8903.3700000000008</v>
      </c>
      <c r="CBU15" s="50"/>
      <c r="CBV15" s="50"/>
      <c r="CBW15" s="50"/>
      <c r="CBX15" s="50"/>
      <c r="CBY15" s="50"/>
      <c r="CBZ15" s="50"/>
      <c r="CCA15" s="50">
        <v>0</v>
      </c>
      <c r="CCB15" s="78">
        <f>+CBT15+CCA15</f>
        <v>8903.3700000000008</v>
      </c>
      <c r="CCC15" s="50"/>
      <c r="CCD15" s="50"/>
      <c r="CCE15" s="50"/>
      <c r="CCF15" s="50"/>
      <c r="CCG15" s="50"/>
      <c r="CCH15" s="50"/>
      <c r="CCI15" s="50">
        <f t="shared" si="466"/>
        <v>0</v>
      </c>
      <c r="CCJ15" s="78">
        <f>+CCB15+CCI15</f>
        <v>8903.3700000000008</v>
      </c>
      <c r="CCK15" s="50"/>
      <c r="CCL15" s="50"/>
      <c r="CCM15" s="50"/>
      <c r="CCN15" s="50"/>
      <c r="CCO15" s="50"/>
      <c r="CCP15" s="50"/>
      <c r="CCQ15" s="50">
        <f t="shared" si="468"/>
        <v>0</v>
      </c>
      <c r="CCR15" s="78">
        <f t="shared" si="469"/>
        <v>0</v>
      </c>
      <c r="CCS15" s="50"/>
      <c r="CCT15" s="50"/>
      <c r="CCU15" s="50"/>
      <c r="CCV15" s="50"/>
      <c r="CCW15" s="50"/>
      <c r="CCX15" s="50"/>
      <c r="CCY15" s="50">
        <f t="shared" si="470"/>
        <v>0</v>
      </c>
      <c r="CCZ15" s="78">
        <f t="shared" si="471"/>
        <v>0</v>
      </c>
      <c r="CDA15" s="50"/>
      <c r="CDB15" s="50"/>
      <c r="CDC15" s="50"/>
      <c r="CDD15" s="50"/>
      <c r="CDE15" s="50"/>
      <c r="CDF15" s="50"/>
      <c r="CDG15" s="50">
        <f t="shared" si="472"/>
        <v>0</v>
      </c>
      <c r="CDH15" s="78">
        <f t="shared" si="473"/>
        <v>0</v>
      </c>
      <c r="CDI15" s="50"/>
      <c r="CDJ15" s="50"/>
      <c r="CDK15" s="50"/>
      <c r="CDL15" s="50">
        <v>405.2</v>
      </c>
      <c r="CDM15" s="50"/>
      <c r="CDN15" s="50"/>
      <c r="CDO15" s="50">
        <f t="shared" si="474"/>
        <v>405.2</v>
      </c>
      <c r="CDP15" s="78">
        <f t="shared" si="475"/>
        <v>405.2</v>
      </c>
      <c r="CDQ15" s="50"/>
      <c r="CDR15" s="50"/>
      <c r="CDS15" s="50"/>
      <c r="CDT15" s="50"/>
      <c r="CDU15" s="50"/>
      <c r="CDV15" s="50"/>
      <c r="CDW15" s="50">
        <f t="shared" si="476"/>
        <v>0</v>
      </c>
      <c r="CDX15" s="78">
        <f t="shared" si="477"/>
        <v>405.2</v>
      </c>
      <c r="CDY15" s="50"/>
      <c r="CDZ15" s="50"/>
      <c r="CEA15" s="50"/>
      <c r="CEB15" s="50"/>
      <c r="CEC15" s="50"/>
      <c r="CED15" s="50"/>
      <c r="CEE15" s="50">
        <v>0</v>
      </c>
      <c r="CEF15" s="78">
        <f t="shared" si="478"/>
        <v>405.2</v>
      </c>
      <c r="CEG15" s="50"/>
      <c r="CEH15" s="50"/>
      <c r="CEI15" s="50"/>
      <c r="CEJ15" s="50"/>
      <c r="CEK15" s="50"/>
      <c r="CEL15" s="50"/>
      <c r="CEM15" s="50">
        <v>0</v>
      </c>
      <c r="CEN15" s="78">
        <f t="shared" si="479"/>
        <v>405.2</v>
      </c>
      <c r="CEO15" s="50"/>
      <c r="CEP15" s="50"/>
      <c r="CEQ15" s="50"/>
      <c r="CER15" s="50"/>
      <c r="CES15" s="50"/>
      <c r="CET15" s="50"/>
      <c r="CEU15" s="50">
        <v>0</v>
      </c>
      <c r="CEV15" s="78">
        <f t="shared" si="480"/>
        <v>405.2</v>
      </c>
      <c r="CEW15" s="50"/>
      <c r="CEX15" s="50"/>
      <c r="CEY15" s="50"/>
      <c r="CEZ15" s="50"/>
      <c r="CFA15" s="50"/>
      <c r="CFB15" s="50"/>
      <c r="CFC15" s="50">
        <v>0</v>
      </c>
      <c r="CFD15" s="78">
        <f t="shared" si="481"/>
        <v>405.2</v>
      </c>
      <c r="CFE15" s="50"/>
      <c r="CFF15" s="50"/>
      <c r="CFG15" s="50"/>
      <c r="CFH15" s="50"/>
      <c r="CFI15" s="50"/>
      <c r="CFJ15" s="50"/>
      <c r="CFK15" s="50">
        <v>0</v>
      </c>
      <c r="CFL15" s="78">
        <f t="shared" si="482"/>
        <v>405.2</v>
      </c>
      <c r="CFM15" s="50"/>
      <c r="CFN15" s="50"/>
      <c r="CFO15" s="50"/>
      <c r="CFP15" s="50"/>
      <c r="CFQ15" s="50"/>
      <c r="CFR15" s="50">
        <v>0</v>
      </c>
      <c r="CFS15" s="50">
        <v>0</v>
      </c>
      <c r="CFT15" s="78">
        <f t="shared" si="483"/>
        <v>405.2</v>
      </c>
      <c r="CFU15" s="50"/>
      <c r="CFV15" s="50"/>
      <c r="CFW15" s="50"/>
      <c r="CFX15" s="50"/>
      <c r="CFY15" s="50"/>
      <c r="CFZ15" s="50"/>
      <c r="CGA15" s="50">
        <v>0</v>
      </c>
      <c r="CGB15" s="78">
        <f t="shared" si="484"/>
        <v>405.2</v>
      </c>
      <c r="CGC15" s="50"/>
      <c r="CGD15" s="50"/>
      <c r="CGE15" s="50"/>
      <c r="CGF15" s="50"/>
      <c r="CGG15" s="50"/>
      <c r="CGH15" s="50"/>
      <c r="CGI15" s="50">
        <v>0</v>
      </c>
      <c r="CGJ15" s="78">
        <f t="shared" si="485"/>
        <v>405.2</v>
      </c>
      <c r="CGK15" s="50"/>
      <c r="CGL15" s="50"/>
      <c r="CGM15" s="50"/>
      <c r="CGN15" s="50"/>
      <c r="CGO15" s="50"/>
      <c r="CGP15" s="50"/>
      <c r="CGQ15" s="50">
        <v>0</v>
      </c>
      <c r="CGR15" s="78">
        <f t="shared" si="486"/>
        <v>405.2</v>
      </c>
      <c r="CGS15" s="50"/>
      <c r="CGT15" s="50"/>
      <c r="CGU15" s="50"/>
      <c r="CGV15" s="50"/>
      <c r="CGW15" s="50"/>
      <c r="CGX15" s="50"/>
      <c r="CGY15" s="50">
        <v>0</v>
      </c>
      <c r="CGZ15" s="78">
        <f t="shared" si="487"/>
        <v>405.2</v>
      </c>
      <c r="CHA15" s="50"/>
      <c r="CHB15" s="50"/>
      <c r="CHC15" s="50"/>
      <c r="CHD15" s="50"/>
      <c r="CHE15" s="50"/>
      <c r="CHF15" s="50"/>
      <c r="CHG15" s="50">
        <v>0</v>
      </c>
      <c r="CHH15" s="78">
        <f t="shared" si="488"/>
        <v>405.2</v>
      </c>
      <c r="CHI15" s="50"/>
      <c r="CHJ15" s="50"/>
      <c r="CHK15" s="50"/>
      <c r="CHL15" s="50"/>
      <c r="CHM15" s="50"/>
      <c r="CHN15" s="50"/>
      <c r="CHO15" s="50">
        <v>0</v>
      </c>
      <c r="CHP15" s="78">
        <f t="shared" si="489"/>
        <v>405.2</v>
      </c>
      <c r="CHQ15" s="50"/>
      <c r="CHR15" s="50"/>
      <c r="CHS15" s="50"/>
      <c r="CHT15" s="50"/>
      <c r="CHU15" s="50"/>
      <c r="CHV15" s="50"/>
      <c r="CHW15" s="50">
        <v>0</v>
      </c>
      <c r="CHX15" s="78">
        <f t="shared" si="490"/>
        <v>405.2</v>
      </c>
      <c r="CHY15" s="50"/>
      <c r="CHZ15" s="50"/>
      <c r="CIA15" s="50"/>
      <c r="CIB15" s="50"/>
      <c r="CIC15" s="50"/>
      <c r="CID15" s="50"/>
      <c r="CIE15" s="50">
        <v>0</v>
      </c>
      <c r="CIF15" s="78">
        <f t="shared" si="491"/>
        <v>405.2</v>
      </c>
      <c r="CIG15" s="50"/>
      <c r="CIH15" s="50"/>
      <c r="CII15" s="50"/>
      <c r="CIJ15" s="50"/>
      <c r="CIK15" s="50"/>
      <c r="CIL15" s="50"/>
      <c r="CIM15" s="50">
        <v>0</v>
      </c>
      <c r="CIN15" s="78">
        <f t="shared" si="492"/>
        <v>405.2</v>
      </c>
      <c r="CIO15" s="50"/>
      <c r="CIP15" s="50"/>
      <c r="CIQ15" s="50"/>
      <c r="CIR15" s="50"/>
      <c r="CIS15" s="50"/>
      <c r="CIT15" s="50"/>
      <c r="CIU15" s="50">
        <f t="shared" si="493"/>
        <v>0</v>
      </c>
      <c r="CIV15" s="78">
        <f t="shared" si="494"/>
        <v>405.2</v>
      </c>
      <c r="CIW15" s="50"/>
      <c r="CIX15" s="50"/>
      <c r="CIY15" s="50"/>
      <c r="CIZ15" s="50">
        <v>5923.88</v>
      </c>
      <c r="CJA15" s="50"/>
      <c r="CJB15" s="50"/>
      <c r="CJC15" s="50">
        <f t="shared" si="495"/>
        <v>5923.88</v>
      </c>
      <c r="CJD15" s="78">
        <f t="shared" si="496"/>
        <v>5923.88</v>
      </c>
      <c r="CJE15" s="50"/>
      <c r="CJF15" s="50"/>
      <c r="CJG15" s="50"/>
      <c r="CJH15" s="50"/>
      <c r="CJI15" s="50"/>
      <c r="CJJ15" s="50"/>
      <c r="CJK15" s="50">
        <f t="shared" si="497"/>
        <v>0</v>
      </c>
      <c r="CJL15" s="78">
        <f t="shared" si="498"/>
        <v>5923.88</v>
      </c>
      <c r="CJM15" s="50"/>
      <c r="CJN15" s="50"/>
      <c r="CJO15" s="50"/>
      <c r="CJP15" s="50"/>
      <c r="CJQ15" s="50"/>
      <c r="CJR15" s="50"/>
      <c r="CJS15" s="50">
        <f t="shared" si="499"/>
        <v>0</v>
      </c>
      <c r="CJT15" s="78">
        <f>+CJL15+CJS15</f>
        <v>5923.88</v>
      </c>
      <c r="CJU15" s="50"/>
      <c r="CJV15" s="50"/>
      <c r="CJW15" s="50"/>
      <c r="CJX15" s="50"/>
      <c r="CJY15" s="50"/>
      <c r="CJZ15" s="50"/>
      <c r="CKA15" s="50">
        <f t="shared" si="501"/>
        <v>0</v>
      </c>
      <c r="CKB15" s="78">
        <f>+CJT15+CKA15</f>
        <v>5923.88</v>
      </c>
      <c r="CKC15" s="50"/>
      <c r="CKD15" s="50"/>
      <c r="CKE15" s="50"/>
      <c r="CKF15" s="50"/>
      <c r="CKG15" s="50"/>
      <c r="CKH15" s="50"/>
      <c r="CKI15" s="50">
        <f t="shared" si="621"/>
        <v>0</v>
      </c>
      <c r="CKJ15" s="78">
        <f>+CKB15+CKI15</f>
        <v>5923.88</v>
      </c>
      <c r="CKK15" s="50"/>
      <c r="CKL15" s="50"/>
      <c r="CKM15" s="50"/>
      <c r="CKN15" s="50"/>
      <c r="CKO15" s="50"/>
      <c r="CKP15" s="50"/>
      <c r="CKQ15" s="50">
        <f t="shared" ref="CKQ15" si="622">SUM(CKK15:CKP15)</f>
        <v>0</v>
      </c>
      <c r="CKR15" s="78">
        <f>+CKJ15+CKQ15</f>
        <v>5923.88</v>
      </c>
      <c r="CKS15" s="50"/>
      <c r="CKT15" s="50"/>
      <c r="CKU15" s="50"/>
      <c r="CKV15" s="50"/>
      <c r="CKW15" s="50"/>
      <c r="CKX15" s="50"/>
      <c r="CKY15" s="50">
        <v>0</v>
      </c>
      <c r="CKZ15" s="78">
        <f>+CKR15+CKY15</f>
        <v>5923.88</v>
      </c>
      <c r="CLA15" s="50"/>
      <c r="CLB15" s="50"/>
      <c r="CLC15" s="50"/>
      <c r="CLD15" s="50"/>
      <c r="CLE15" s="50"/>
      <c r="CLF15" s="50">
        <v>593.45000000000005</v>
      </c>
      <c r="CLG15" s="50">
        <v>593.45000000000005</v>
      </c>
      <c r="CLH15" s="78">
        <f>+CKZ15+CLG15</f>
        <v>6517.33</v>
      </c>
      <c r="CLI15" s="50"/>
      <c r="CLJ15" s="50"/>
      <c r="CLK15" s="50"/>
      <c r="CLL15" s="50"/>
      <c r="CLM15" s="50"/>
      <c r="CLN15" s="50"/>
      <c r="CLO15" s="50">
        <v>0</v>
      </c>
      <c r="CLP15" s="78">
        <f>+CLH15+CLO15</f>
        <v>6517.33</v>
      </c>
    </row>
    <row r="16" spans="1:2356" ht="13.5" customHeight="1" x14ac:dyDescent="0.2">
      <c r="B16" s="99" t="s">
        <v>101</v>
      </c>
      <c r="C16" s="60">
        <f t="shared" ref="C16:V16" si="623">SUM(C4:C15)</f>
        <v>0</v>
      </c>
      <c r="D16" s="60">
        <f t="shared" si="623"/>
        <v>54626.46</v>
      </c>
      <c r="E16" s="60">
        <f t="shared" si="623"/>
        <v>171870.38</v>
      </c>
      <c r="F16" s="60">
        <f t="shared" si="623"/>
        <v>3133250.77</v>
      </c>
      <c r="G16" s="60">
        <f t="shared" si="623"/>
        <v>4810677.55</v>
      </c>
      <c r="H16" s="60">
        <f t="shared" si="623"/>
        <v>327161.95</v>
      </c>
      <c r="I16" s="60">
        <f t="shared" si="623"/>
        <v>8497587.1099999975</v>
      </c>
      <c r="J16" s="60">
        <f t="shared" si="623"/>
        <v>0</v>
      </c>
      <c r="K16" s="60">
        <f t="shared" si="623"/>
        <v>0</v>
      </c>
      <c r="L16" s="60">
        <f t="shared" si="623"/>
        <v>355052.93</v>
      </c>
      <c r="M16" s="60">
        <f t="shared" si="623"/>
        <v>407000</v>
      </c>
      <c r="N16" s="60">
        <f t="shared" si="623"/>
        <v>20099.400000000001</v>
      </c>
      <c r="O16" s="60">
        <f t="shared" si="623"/>
        <v>9279739.4399999976</v>
      </c>
      <c r="P16" s="60">
        <f t="shared" si="623"/>
        <v>0</v>
      </c>
      <c r="Q16" s="60">
        <f t="shared" si="623"/>
        <v>180688.52</v>
      </c>
      <c r="R16" s="60">
        <f t="shared" si="623"/>
        <v>1175650</v>
      </c>
      <c r="S16" s="60">
        <f t="shared" si="623"/>
        <v>36303.040000000001</v>
      </c>
      <c r="T16" s="60">
        <f t="shared" si="623"/>
        <v>1392641.5599999998</v>
      </c>
      <c r="U16" s="79">
        <f t="shared" si="623"/>
        <v>10672381</v>
      </c>
      <c r="V16" s="60">
        <f t="shared" si="623"/>
        <v>0</v>
      </c>
      <c r="W16" s="60"/>
      <c r="X16" s="60">
        <f t="shared" ref="X16:AC16" si="624">SUM(X4:X15)</f>
        <v>310661.7</v>
      </c>
      <c r="Y16" s="60">
        <f t="shared" si="624"/>
        <v>0</v>
      </c>
      <c r="Z16" s="60">
        <f t="shared" si="624"/>
        <v>9281.77</v>
      </c>
      <c r="AA16" s="60">
        <f t="shared" si="624"/>
        <v>319943.47000000003</v>
      </c>
      <c r="AB16" s="79">
        <f t="shared" si="624"/>
        <v>10992324.469999997</v>
      </c>
      <c r="AC16" s="60">
        <f t="shared" si="624"/>
        <v>0</v>
      </c>
      <c r="AD16" s="60"/>
      <c r="AE16" s="60">
        <f t="shared" ref="AE16:BJ16" si="625">SUM(AE4:AE15)</f>
        <v>476799.30000000005</v>
      </c>
      <c r="AF16" s="60">
        <f t="shared" si="625"/>
        <v>389524.91</v>
      </c>
      <c r="AG16" s="60">
        <f t="shared" si="625"/>
        <v>9784.09</v>
      </c>
      <c r="AH16" s="60">
        <f t="shared" si="625"/>
        <v>876108.29999999993</v>
      </c>
      <c r="AI16" s="79">
        <f t="shared" si="625"/>
        <v>876108.29999999993</v>
      </c>
      <c r="AJ16" s="60">
        <f t="shared" si="625"/>
        <v>0</v>
      </c>
      <c r="AK16" s="60">
        <f t="shared" si="625"/>
        <v>0</v>
      </c>
      <c r="AL16" s="60">
        <f t="shared" si="625"/>
        <v>481736.27999999997</v>
      </c>
      <c r="AM16" s="60">
        <f t="shared" si="625"/>
        <v>0</v>
      </c>
      <c r="AN16" s="60">
        <f t="shared" si="625"/>
        <v>24147.08</v>
      </c>
      <c r="AO16" s="60">
        <f t="shared" si="625"/>
        <v>505883.36</v>
      </c>
      <c r="AP16" s="79">
        <f t="shared" si="625"/>
        <v>1381991.66</v>
      </c>
      <c r="AQ16" s="60">
        <f t="shared" si="625"/>
        <v>0</v>
      </c>
      <c r="AR16" s="60">
        <f t="shared" si="625"/>
        <v>0</v>
      </c>
      <c r="AS16" s="60">
        <f t="shared" si="625"/>
        <v>60200.539999999994</v>
      </c>
      <c r="AT16" s="60">
        <f t="shared" si="625"/>
        <v>0</v>
      </c>
      <c r="AU16" s="60">
        <f t="shared" si="625"/>
        <v>15856.57</v>
      </c>
      <c r="AV16" s="60">
        <f t="shared" si="625"/>
        <v>76057.11</v>
      </c>
      <c r="AW16" s="79">
        <f t="shared" si="625"/>
        <v>1458048.77</v>
      </c>
      <c r="AX16" s="60">
        <f t="shared" si="625"/>
        <v>0</v>
      </c>
      <c r="AY16" s="60">
        <f t="shared" si="625"/>
        <v>0</v>
      </c>
      <c r="AZ16" s="60">
        <f t="shared" si="625"/>
        <v>66440.649999999994</v>
      </c>
      <c r="BA16" s="60">
        <f t="shared" si="625"/>
        <v>0</v>
      </c>
      <c r="BB16" s="60">
        <f t="shared" si="625"/>
        <v>2884.42</v>
      </c>
      <c r="BC16" s="60">
        <f t="shared" si="625"/>
        <v>69325.069999999992</v>
      </c>
      <c r="BD16" s="79">
        <f t="shared" si="625"/>
        <v>1527373.84</v>
      </c>
      <c r="BE16" s="60">
        <f t="shared" si="625"/>
        <v>0</v>
      </c>
      <c r="BF16" s="60">
        <f t="shared" si="625"/>
        <v>0</v>
      </c>
      <c r="BG16" s="60">
        <f t="shared" si="625"/>
        <v>79173.81</v>
      </c>
      <c r="BH16" s="60">
        <f t="shared" si="625"/>
        <v>0</v>
      </c>
      <c r="BI16" s="60">
        <f t="shared" si="625"/>
        <v>14648.66</v>
      </c>
      <c r="BJ16" s="60">
        <f t="shared" si="625"/>
        <v>93822.469999999987</v>
      </c>
      <c r="BK16" s="79">
        <f t="shared" ref="BK16:CP16" si="626">SUM(BK4:BK15)</f>
        <v>1621196.3100000003</v>
      </c>
      <c r="BL16" s="60">
        <f t="shared" si="626"/>
        <v>0</v>
      </c>
      <c r="BM16" s="60">
        <f t="shared" si="626"/>
        <v>0</v>
      </c>
      <c r="BN16" s="60">
        <f t="shared" si="626"/>
        <v>93627.849999999991</v>
      </c>
      <c r="BO16" s="60">
        <f t="shared" si="626"/>
        <v>150000</v>
      </c>
      <c r="BP16" s="60">
        <f t="shared" si="626"/>
        <v>5468.03</v>
      </c>
      <c r="BQ16" s="60">
        <f t="shared" si="626"/>
        <v>249095.88</v>
      </c>
      <c r="BR16" s="79">
        <f t="shared" si="626"/>
        <v>1870292.19</v>
      </c>
      <c r="BS16" s="60">
        <f t="shared" si="626"/>
        <v>0</v>
      </c>
      <c r="BT16" s="60">
        <f t="shared" si="626"/>
        <v>0</v>
      </c>
      <c r="BU16" s="60">
        <f t="shared" si="626"/>
        <v>866706.91999999993</v>
      </c>
      <c r="BV16" s="60">
        <f t="shared" si="626"/>
        <v>50000</v>
      </c>
      <c r="BW16" s="60">
        <f t="shared" si="626"/>
        <v>13779.529999999999</v>
      </c>
      <c r="BX16" s="60">
        <f t="shared" si="626"/>
        <v>930486.45</v>
      </c>
      <c r="BY16" s="79">
        <f t="shared" si="626"/>
        <v>2800778.6400000006</v>
      </c>
      <c r="BZ16" s="60">
        <f t="shared" si="626"/>
        <v>0</v>
      </c>
      <c r="CA16" s="60">
        <f t="shared" si="626"/>
        <v>0</v>
      </c>
      <c r="CB16" s="60">
        <f t="shared" si="626"/>
        <v>69413.8</v>
      </c>
      <c r="CC16" s="60">
        <f t="shared" si="626"/>
        <v>0</v>
      </c>
      <c r="CD16" s="60">
        <f t="shared" si="626"/>
        <v>13023.7</v>
      </c>
      <c r="CE16" s="60">
        <f t="shared" si="626"/>
        <v>82437.5</v>
      </c>
      <c r="CF16" s="79">
        <f t="shared" si="626"/>
        <v>2883216.1400000006</v>
      </c>
      <c r="CG16" s="60">
        <f t="shared" si="626"/>
        <v>0</v>
      </c>
      <c r="CH16" s="60">
        <f t="shared" si="626"/>
        <v>0</v>
      </c>
      <c r="CI16" s="60">
        <f t="shared" si="626"/>
        <v>718741.72000000009</v>
      </c>
      <c r="CJ16" s="60">
        <f t="shared" si="626"/>
        <v>0</v>
      </c>
      <c r="CK16" s="60">
        <f t="shared" si="626"/>
        <v>4649.08</v>
      </c>
      <c r="CL16" s="60">
        <f t="shared" si="626"/>
        <v>723390.8</v>
      </c>
      <c r="CM16" s="79">
        <f t="shared" si="626"/>
        <v>3606606.9400000004</v>
      </c>
      <c r="CN16" s="60">
        <f t="shared" si="626"/>
        <v>0</v>
      </c>
      <c r="CO16" s="60">
        <f t="shared" si="626"/>
        <v>0</v>
      </c>
      <c r="CP16" s="60">
        <f t="shared" si="626"/>
        <v>80037.930000000008</v>
      </c>
      <c r="CQ16" s="60">
        <f t="shared" ref="CQ16:DV16" si="627">SUM(CQ4:CQ15)</f>
        <v>710000</v>
      </c>
      <c r="CR16" s="60">
        <f t="shared" si="627"/>
        <v>15898.32</v>
      </c>
      <c r="CS16" s="60">
        <f t="shared" si="627"/>
        <v>805936.24999999988</v>
      </c>
      <c r="CT16" s="79">
        <f t="shared" si="627"/>
        <v>4412543.1899999995</v>
      </c>
      <c r="CU16" s="60">
        <f t="shared" si="627"/>
        <v>0</v>
      </c>
      <c r="CV16" s="60">
        <f t="shared" si="627"/>
        <v>0</v>
      </c>
      <c r="CW16" s="60">
        <f t="shared" si="627"/>
        <v>194861.48</v>
      </c>
      <c r="CX16" s="60">
        <f t="shared" si="627"/>
        <v>0</v>
      </c>
      <c r="CY16" s="60">
        <f t="shared" si="627"/>
        <v>17258.650000000001</v>
      </c>
      <c r="CZ16" s="60">
        <f t="shared" si="627"/>
        <v>212120.13000000003</v>
      </c>
      <c r="DA16" s="79">
        <f t="shared" si="627"/>
        <v>4624663.32</v>
      </c>
      <c r="DB16" s="60">
        <f t="shared" si="627"/>
        <v>0</v>
      </c>
      <c r="DC16" s="60">
        <f t="shared" si="627"/>
        <v>0</v>
      </c>
      <c r="DD16" s="60">
        <f t="shared" si="627"/>
        <v>21563.589999999997</v>
      </c>
      <c r="DE16" s="60">
        <f t="shared" si="627"/>
        <v>0</v>
      </c>
      <c r="DF16" s="60">
        <f t="shared" si="627"/>
        <v>22307.77</v>
      </c>
      <c r="DG16" s="60">
        <f t="shared" si="627"/>
        <v>43871.360000000001</v>
      </c>
      <c r="DH16" s="79">
        <f t="shared" si="627"/>
        <v>4668534.6800000006</v>
      </c>
      <c r="DI16" s="60">
        <f t="shared" si="627"/>
        <v>0</v>
      </c>
      <c r="DJ16" s="60">
        <f t="shared" si="627"/>
        <v>0</v>
      </c>
      <c r="DK16" s="60">
        <f t="shared" si="627"/>
        <v>43677.03</v>
      </c>
      <c r="DL16" s="60">
        <f t="shared" si="627"/>
        <v>0</v>
      </c>
      <c r="DM16" s="60">
        <f t="shared" si="627"/>
        <v>9820.82</v>
      </c>
      <c r="DN16" s="60">
        <f t="shared" si="627"/>
        <v>53497.85</v>
      </c>
      <c r="DO16" s="79">
        <f t="shared" si="627"/>
        <v>4722032.5300000012</v>
      </c>
      <c r="DP16" s="60">
        <f t="shared" si="627"/>
        <v>0</v>
      </c>
      <c r="DQ16" s="60">
        <f t="shared" si="627"/>
        <v>0</v>
      </c>
      <c r="DR16" s="60">
        <f t="shared" si="627"/>
        <v>49250.51</v>
      </c>
      <c r="DS16" s="60">
        <f t="shared" si="627"/>
        <v>0</v>
      </c>
      <c r="DT16" s="60">
        <f t="shared" si="627"/>
        <v>7736.82</v>
      </c>
      <c r="DU16" s="60">
        <f t="shared" si="627"/>
        <v>56987.329999999994</v>
      </c>
      <c r="DV16" s="79">
        <f t="shared" si="627"/>
        <v>4779019.8600000003</v>
      </c>
      <c r="DW16" s="60">
        <f t="shared" ref="DW16:FB16" si="628">SUM(DW4:DW15)</f>
        <v>0</v>
      </c>
      <c r="DX16" s="60">
        <f t="shared" si="628"/>
        <v>0</v>
      </c>
      <c r="DY16" s="60">
        <f t="shared" si="628"/>
        <v>276341.34999999998</v>
      </c>
      <c r="DZ16" s="60">
        <f t="shared" si="628"/>
        <v>0</v>
      </c>
      <c r="EA16" s="60">
        <f t="shared" si="628"/>
        <v>13148.11</v>
      </c>
      <c r="EB16" s="60">
        <f t="shared" si="628"/>
        <v>289489.45999999996</v>
      </c>
      <c r="EC16" s="79">
        <f t="shared" si="628"/>
        <v>5068509.32</v>
      </c>
      <c r="ED16" s="60">
        <f t="shared" si="628"/>
        <v>0</v>
      </c>
      <c r="EE16" s="60">
        <f t="shared" si="628"/>
        <v>0</v>
      </c>
      <c r="EF16" s="60">
        <f t="shared" si="628"/>
        <v>450167.3</v>
      </c>
      <c r="EG16" s="60">
        <f t="shared" si="628"/>
        <v>0</v>
      </c>
      <c r="EH16" s="60">
        <f t="shared" si="628"/>
        <v>6308.67</v>
      </c>
      <c r="EI16" s="60">
        <f t="shared" si="628"/>
        <v>456475.97</v>
      </c>
      <c r="EJ16" s="79">
        <f t="shared" si="628"/>
        <v>5524985.29</v>
      </c>
      <c r="EK16" s="60">
        <f t="shared" si="628"/>
        <v>0</v>
      </c>
      <c r="EL16" s="60">
        <f t="shared" si="628"/>
        <v>0</v>
      </c>
      <c r="EM16" s="60">
        <f t="shared" si="628"/>
        <v>47511.079999999994</v>
      </c>
      <c r="EN16" s="60">
        <f t="shared" si="628"/>
        <v>0</v>
      </c>
      <c r="EO16" s="60">
        <f t="shared" si="628"/>
        <v>15370.59</v>
      </c>
      <c r="EP16" s="60">
        <f t="shared" si="628"/>
        <v>62881.67</v>
      </c>
      <c r="EQ16" s="79">
        <f t="shared" si="628"/>
        <v>5587866.9600000009</v>
      </c>
      <c r="ER16" s="60">
        <f t="shared" si="628"/>
        <v>0</v>
      </c>
      <c r="ES16" s="60">
        <f t="shared" si="628"/>
        <v>0</v>
      </c>
      <c r="ET16" s="60">
        <f t="shared" si="628"/>
        <v>137410.04999999999</v>
      </c>
      <c r="EU16" s="60">
        <f t="shared" si="628"/>
        <v>685000</v>
      </c>
      <c r="EV16" s="60">
        <f t="shared" si="628"/>
        <v>16661.46</v>
      </c>
      <c r="EW16" s="60">
        <f t="shared" si="628"/>
        <v>839071.51</v>
      </c>
      <c r="EX16" s="79">
        <f t="shared" si="628"/>
        <v>6426938.4700000007</v>
      </c>
      <c r="EY16" s="60">
        <f t="shared" si="628"/>
        <v>0</v>
      </c>
      <c r="EZ16" s="60">
        <f t="shared" si="628"/>
        <v>0</v>
      </c>
      <c r="FA16" s="60">
        <f t="shared" si="628"/>
        <v>43037.59</v>
      </c>
      <c r="FB16" s="60">
        <f t="shared" si="628"/>
        <v>2195700</v>
      </c>
      <c r="FC16" s="60">
        <f t="shared" ref="FC16:FN16" si="629">SUM(FC4:FC15)</f>
        <v>6822.4800000000005</v>
      </c>
      <c r="FD16" s="60">
        <f t="shared" si="629"/>
        <v>2245560.0699999998</v>
      </c>
      <c r="FE16" s="79">
        <f t="shared" si="629"/>
        <v>8672498.540000001</v>
      </c>
      <c r="FF16" s="60">
        <f t="shared" si="629"/>
        <v>0</v>
      </c>
      <c r="FG16" s="60">
        <f t="shared" si="629"/>
        <v>0</v>
      </c>
      <c r="FH16" s="60">
        <f t="shared" si="629"/>
        <v>153200.12</v>
      </c>
      <c r="FI16" s="60">
        <f t="shared" si="629"/>
        <v>165000</v>
      </c>
      <c r="FJ16" s="60">
        <f t="shared" si="629"/>
        <v>10076.33</v>
      </c>
      <c r="FK16" s="60">
        <f t="shared" si="629"/>
        <v>328276.44999999995</v>
      </c>
      <c r="FL16" s="79">
        <f t="shared" si="629"/>
        <v>9000774.9900000021</v>
      </c>
      <c r="FM16" s="60">
        <f t="shared" si="629"/>
        <v>336967.23000000004</v>
      </c>
      <c r="FN16" s="60">
        <f t="shared" si="629"/>
        <v>0</v>
      </c>
      <c r="FO16" s="60"/>
      <c r="FP16" s="60">
        <f t="shared" ref="FP16:FV16" si="630">SUM(FP4:FP15)</f>
        <v>0</v>
      </c>
      <c r="FQ16" s="60">
        <f t="shared" si="630"/>
        <v>7724.8099999999995</v>
      </c>
      <c r="FR16" s="60">
        <f t="shared" si="630"/>
        <v>0</v>
      </c>
      <c r="FS16" s="60">
        <f t="shared" si="630"/>
        <v>0</v>
      </c>
      <c r="FT16" s="60">
        <f t="shared" si="630"/>
        <v>7724.8099999999995</v>
      </c>
      <c r="FU16" s="79">
        <f t="shared" si="630"/>
        <v>7724.8099999999995</v>
      </c>
      <c r="FV16" s="60">
        <f t="shared" si="630"/>
        <v>0</v>
      </c>
      <c r="FW16" s="60"/>
      <c r="FX16" s="60">
        <f t="shared" ref="FX16:GD16" si="631">SUM(FX4:FX15)</f>
        <v>0</v>
      </c>
      <c r="FY16" s="60">
        <f t="shared" si="631"/>
        <v>30164.540000000005</v>
      </c>
      <c r="FZ16" s="60">
        <f t="shared" si="631"/>
        <v>386403.2</v>
      </c>
      <c r="GA16" s="60">
        <f t="shared" si="631"/>
        <v>18558.310000000001</v>
      </c>
      <c r="GB16" s="60">
        <f t="shared" si="631"/>
        <v>435126.05</v>
      </c>
      <c r="GC16" s="79">
        <f t="shared" si="631"/>
        <v>442850.86000000004</v>
      </c>
      <c r="GD16" s="60">
        <f t="shared" si="631"/>
        <v>0</v>
      </c>
      <c r="GE16" s="60"/>
      <c r="GF16" s="60">
        <f t="shared" ref="GF16:GL16" si="632">SUM(GF4:GF15)</f>
        <v>0</v>
      </c>
      <c r="GG16" s="60">
        <f t="shared" si="632"/>
        <v>48221.24</v>
      </c>
      <c r="GH16" s="60">
        <f t="shared" si="632"/>
        <v>0</v>
      </c>
      <c r="GI16" s="60">
        <f t="shared" si="632"/>
        <v>12253.68</v>
      </c>
      <c r="GJ16" s="60">
        <f t="shared" si="632"/>
        <v>60474.92</v>
      </c>
      <c r="GK16" s="79">
        <f t="shared" si="632"/>
        <v>503325.78</v>
      </c>
      <c r="GL16" s="60">
        <f t="shared" si="632"/>
        <v>0</v>
      </c>
      <c r="GM16" s="60"/>
      <c r="GN16" s="60">
        <f t="shared" ref="GN16:GT16" si="633">SUM(GN4:GN15)</f>
        <v>0</v>
      </c>
      <c r="GO16" s="60">
        <f t="shared" si="633"/>
        <v>131394.98000000001</v>
      </c>
      <c r="GP16" s="60">
        <f t="shared" si="633"/>
        <v>0</v>
      </c>
      <c r="GQ16" s="60">
        <f t="shared" si="633"/>
        <v>18488.260000000002</v>
      </c>
      <c r="GR16" s="60">
        <f t="shared" si="633"/>
        <v>149883.24000000002</v>
      </c>
      <c r="GS16" s="79">
        <f t="shared" si="633"/>
        <v>653209.02</v>
      </c>
      <c r="GT16" s="60">
        <f t="shared" si="633"/>
        <v>0</v>
      </c>
      <c r="GU16" s="60"/>
      <c r="GV16" s="60">
        <f t="shared" ref="GV16:HB16" si="634">SUM(GV4:GV15)</f>
        <v>0</v>
      </c>
      <c r="GW16" s="60">
        <f t="shared" si="634"/>
        <v>106819.85999999999</v>
      </c>
      <c r="GX16" s="60">
        <f t="shared" si="634"/>
        <v>0</v>
      </c>
      <c r="GY16" s="60">
        <f t="shared" si="634"/>
        <v>10624.74</v>
      </c>
      <c r="GZ16" s="60">
        <f t="shared" si="634"/>
        <v>117444.6</v>
      </c>
      <c r="HA16" s="79">
        <f t="shared" si="634"/>
        <v>770653.61999999988</v>
      </c>
      <c r="HB16" s="60">
        <f t="shared" si="634"/>
        <v>0</v>
      </c>
      <c r="HC16" s="60"/>
      <c r="HD16" s="60">
        <f t="shared" ref="HD16:HJ16" si="635">SUM(HD4:HD15)</f>
        <v>0</v>
      </c>
      <c r="HE16" s="60">
        <f t="shared" si="635"/>
        <v>206488.75</v>
      </c>
      <c r="HF16" s="60">
        <f t="shared" si="635"/>
        <v>0</v>
      </c>
      <c r="HG16" s="60">
        <f t="shared" si="635"/>
        <v>13294.88</v>
      </c>
      <c r="HH16" s="60">
        <f t="shared" si="635"/>
        <v>219783.63</v>
      </c>
      <c r="HI16" s="79">
        <f t="shared" si="635"/>
        <v>990437.25</v>
      </c>
      <c r="HJ16" s="60">
        <f t="shared" si="635"/>
        <v>0</v>
      </c>
      <c r="HK16" s="60"/>
      <c r="HL16" s="60">
        <f t="shared" ref="HL16:HR16" si="636">SUM(HL4:HL15)</f>
        <v>0</v>
      </c>
      <c r="HM16" s="60">
        <f t="shared" si="636"/>
        <v>76391.739999999991</v>
      </c>
      <c r="HN16" s="60">
        <f t="shared" si="636"/>
        <v>1044100</v>
      </c>
      <c r="HO16" s="60">
        <f t="shared" si="636"/>
        <v>5788.82</v>
      </c>
      <c r="HP16" s="60">
        <f t="shared" si="636"/>
        <v>1126280.56</v>
      </c>
      <c r="HQ16" s="79">
        <f t="shared" si="636"/>
        <v>2116717.8100000005</v>
      </c>
      <c r="HR16" s="60">
        <f t="shared" si="636"/>
        <v>0</v>
      </c>
      <c r="HS16" s="60"/>
      <c r="HT16" s="60">
        <f t="shared" ref="HT16:HZ16" si="637">SUM(HT4:HT15)</f>
        <v>0</v>
      </c>
      <c r="HU16" s="60">
        <f t="shared" si="637"/>
        <v>288620.02999999997</v>
      </c>
      <c r="HV16" s="60">
        <f t="shared" si="637"/>
        <v>530000</v>
      </c>
      <c r="HW16" s="60">
        <f t="shared" si="637"/>
        <v>15864.29</v>
      </c>
      <c r="HX16" s="60">
        <f t="shared" si="637"/>
        <v>834484.32</v>
      </c>
      <c r="HY16" s="79">
        <f t="shared" si="637"/>
        <v>2951202.1300000008</v>
      </c>
      <c r="HZ16" s="60">
        <f t="shared" si="637"/>
        <v>0</v>
      </c>
      <c r="IA16" s="60"/>
      <c r="IB16" s="60">
        <f t="shared" ref="IB16:IH16" si="638">SUM(IB4:IB15)</f>
        <v>0</v>
      </c>
      <c r="IC16" s="60">
        <f t="shared" si="638"/>
        <v>16700.59</v>
      </c>
      <c r="ID16" s="60">
        <f t="shared" si="638"/>
        <v>0</v>
      </c>
      <c r="IE16" s="60">
        <f t="shared" si="638"/>
        <v>1738.84</v>
      </c>
      <c r="IF16" s="60">
        <f t="shared" si="638"/>
        <v>18439.429999999997</v>
      </c>
      <c r="IG16" s="79">
        <f t="shared" si="638"/>
        <v>2969641.56</v>
      </c>
      <c r="IH16" s="60">
        <f t="shared" si="638"/>
        <v>0</v>
      </c>
      <c r="II16" s="60"/>
      <c r="IJ16" s="60">
        <f t="shared" ref="IJ16:IP16" si="639">SUM(IJ4:IJ15)</f>
        <v>0</v>
      </c>
      <c r="IK16" s="60">
        <f t="shared" si="639"/>
        <v>42183.58</v>
      </c>
      <c r="IL16" s="60">
        <f t="shared" si="639"/>
        <v>255000</v>
      </c>
      <c r="IM16" s="60">
        <f t="shared" si="639"/>
        <v>5175.71</v>
      </c>
      <c r="IN16" s="60">
        <f t="shared" si="639"/>
        <v>302359.29000000004</v>
      </c>
      <c r="IO16" s="79">
        <f t="shared" si="639"/>
        <v>3272000.850000001</v>
      </c>
      <c r="IP16" s="60">
        <f t="shared" si="639"/>
        <v>0</v>
      </c>
      <c r="IQ16" s="60"/>
      <c r="IR16" s="60">
        <f t="shared" ref="IR16:IX16" si="640">SUM(IR4:IR15)</f>
        <v>0</v>
      </c>
      <c r="IS16" s="60">
        <f t="shared" si="640"/>
        <v>67786.709999999992</v>
      </c>
      <c r="IT16" s="60">
        <f t="shared" si="640"/>
        <v>0</v>
      </c>
      <c r="IU16" s="60">
        <f t="shared" si="640"/>
        <v>6787.86</v>
      </c>
      <c r="IV16" s="60">
        <f t="shared" si="640"/>
        <v>74574.569999999992</v>
      </c>
      <c r="IW16" s="79">
        <f t="shared" si="640"/>
        <v>3346575.4200000009</v>
      </c>
      <c r="IX16" s="60">
        <f t="shared" si="640"/>
        <v>0</v>
      </c>
      <c r="IY16" s="60"/>
      <c r="IZ16" s="60">
        <f t="shared" ref="IZ16:JF16" si="641">SUM(IZ4:IZ15)</f>
        <v>0</v>
      </c>
      <c r="JA16" s="60">
        <f t="shared" si="641"/>
        <v>1025023.23</v>
      </c>
      <c r="JB16" s="60">
        <f t="shared" si="641"/>
        <v>0</v>
      </c>
      <c r="JC16" s="60">
        <f t="shared" si="641"/>
        <v>19682.830000000002</v>
      </c>
      <c r="JD16" s="60">
        <f t="shared" si="641"/>
        <v>1044706.06</v>
      </c>
      <c r="JE16" s="79">
        <f t="shared" si="641"/>
        <v>4391281.4800000004</v>
      </c>
      <c r="JF16" s="60">
        <f t="shared" si="641"/>
        <v>0</v>
      </c>
      <c r="JG16" s="60"/>
      <c r="JH16" s="60">
        <f t="shared" ref="JH16:JN16" si="642">SUM(JH4:JH15)</f>
        <v>0</v>
      </c>
      <c r="JI16" s="60">
        <f t="shared" si="642"/>
        <v>663227.97</v>
      </c>
      <c r="JJ16" s="60">
        <f t="shared" si="642"/>
        <v>0</v>
      </c>
      <c r="JK16" s="60">
        <f t="shared" si="642"/>
        <v>8791.16</v>
      </c>
      <c r="JL16" s="60">
        <f t="shared" si="642"/>
        <v>672019.13</v>
      </c>
      <c r="JM16" s="79">
        <f t="shared" si="642"/>
        <v>5063300.6100000003</v>
      </c>
      <c r="JN16" s="60">
        <f t="shared" si="642"/>
        <v>0</v>
      </c>
      <c r="JO16" s="60"/>
      <c r="JP16" s="60">
        <f t="shared" ref="JP16:JV16" si="643">SUM(JP4:JP15)</f>
        <v>0</v>
      </c>
      <c r="JQ16" s="60">
        <f t="shared" si="643"/>
        <v>357174.12</v>
      </c>
      <c r="JR16" s="60">
        <f t="shared" si="643"/>
        <v>1380000</v>
      </c>
      <c r="JS16" s="60">
        <f t="shared" si="643"/>
        <v>8496.6200000000008</v>
      </c>
      <c r="JT16" s="60">
        <f t="shared" si="643"/>
        <v>1745670.7400000002</v>
      </c>
      <c r="JU16" s="79">
        <f t="shared" si="643"/>
        <v>6808971.3500000006</v>
      </c>
      <c r="JV16" s="60">
        <f t="shared" si="643"/>
        <v>0</v>
      </c>
      <c r="JW16" s="60"/>
      <c r="JX16" s="60">
        <f t="shared" ref="JX16:KD16" si="644">SUM(JX4:JX15)</f>
        <v>0</v>
      </c>
      <c r="JY16" s="60">
        <f t="shared" si="644"/>
        <v>280772.76</v>
      </c>
      <c r="JZ16" s="60">
        <f t="shared" si="644"/>
        <v>300000</v>
      </c>
      <c r="KA16" s="60">
        <f t="shared" si="644"/>
        <v>15100.189999999999</v>
      </c>
      <c r="KB16" s="60">
        <f t="shared" si="644"/>
        <v>595872.94999999995</v>
      </c>
      <c r="KC16" s="79">
        <f t="shared" si="644"/>
        <v>7404844.3000000017</v>
      </c>
      <c r="KD16" s="60">
        <f t="shared" si="644"/>
        <v>0</v>
      </c>
      <c r="KE16" s="60"/>
      <c r="KF16" s="60">
        <f t="shared" ref="KF16:KL16" si="645">SUM(KF4:KF15)</f>
        <v>0</v>
      </c>
      <c r="KG16" s="60">
        <f t="shared" si="645"/>
        <v>201723.18</v>
      </c>
      <c r="KH16" s="60">
        <f t="shared" si="645"/>
        <v>265000</v>
      </c>
      <c r="KI16" s="60">
        <f t="shared" si="645"/>
        <v>14207.58</v>
      </c>
      <c r="KJ16" s="60">
        <f t="shared" si="645"/>
        <v>480930.76</v>
      </c>
      <c r="KK16" s="79">
        <f t="shared" si="645"/>
        <v>7885775.0600000015</v>
      </c>
      <c r="KL16" s="60">
        <f t="shared" si="645"/>
        <v>0</v>
      </c>
      <c r="KM16" s="60"/>
      <c r="KN16" s="60">
        <f t="shared" ref="KN16:KT16" si="646">SUM(KN4:KN15)</f>
        <v>0</v>
      </c>
      <c r="KO16" s="60">
        <f t="shared" si="646"/>
        <v>64489.59</v>
      </c>
      <c r="KP16" s="60">
        <f t="shared" si="646"/>
        <v>0</v>
      </c>
      <c r="KQ16" s="60">
        <f t="shared" si="646"/>
        <v>10483.790000000001</v>
      </c>
      <c r="KR16" s="60">
        <f t="shared" si="646"/>
        <v>74973.38</v>
      </c>
      <c r="KS16" s="79">
        <f t="shared" si="646"/>
        <v>7960748.4400000004</v>
      </c>
      <c r="KT16" s="60">
        <f t="shared" si="646"/>
        <v>0</v>
      </c>
      <c r="KU16" s="60"/>
      <c r="KV16" s="60">
        <f t="shared" ref="KV16:LB16" si="647">SUM(KV4:KV15)</f>
        <v>0</v>
      </c>
      <c r="KW16" s="60">
        <f t="shared" si="647"/>
        <v>729566.76</v>
      </c>
      <c r="KX16" s="60">
        <f t="shared" si="647"/>
        <v>410000</v>
      </c>
      <c r="KY16" s="60">
        <f t="shared" si="647"/>
        <v>5478.95</v>
      </c>
      <c r="KZ16" s="60">
        <f t="shared" si="647"/>
        <v>1145045.71</v>
      </c>
      <c r="LA16" s="79">
        <f t="shared" si="647"/>
        <v>9105794.1500000004</v>
      </c>
      <c r="LB16" s="60">
        <f t="shared" si="647"/>
        <v>0</v>
      </c>
      <c r="LC16" s="60"/>
      <c r="LD16" s="60">
        <f t="shared" ref="LD16:LJ16" si="648">SUM(LD4:LD15)</f>
        <v>0</v>
      </c>
      <c r="LE16" s="60">
        <f t="shared" si="648"/>
        <v>3579993.5800000005</v>
      </c>
      <c r="LF16" s="60">
        <f t="shared" si="648"/>
        <v>1365000</v>
      </c>
      <c r="LG16" s="60">
        <f t="shared" si="648"/>
        <v>22854.800000000003</v>
      </c>
      <c r="LH16" s="60">
        <f t="shared" si="648"/>
        <v>4967848.38</v>
      </c>
      <c r="LI16" s="79">
        <f t="shared" si="648"/>
        <v>14073642.529999999</v>
      </c>
      <c r="LJ16" s="60">
        <f t="shared" si="648"/>
        <v>0</v>
      </c>
      <c r="LK16" s="60"/>
      <c r="LL16" s="60">
        <f t="shared" ref="LL16:LR16" si="649">SUM(LL4:LL15)</f>
        <v>0</v>
      </c>
      <c r="LM16" s="60">
        <f t="shared" si="649"/>
        <v>446820.81000000006</v>
      </c>
      <c r="LN16" s="60">
        <f t="shared" si="649"/>
        <v>663450.79</v>
      </c>
      <c r="LO16" s="60">
        <f t="shared" si="649"/>
        <v>3392.33</v>
      </c>
      <c r="LP16" s="60">
        <f t="shared" si="649"/>
        <v>1113663.9300000004</v>
      </c>
      <c r="LQ16" s="79">
        <f t="shared" si="649"/>
        <v>1113663.9300000004</v>
      </c>
      <c r="LR16" s="60">
        <f t="shared" si="649"/>
        <v>0</v>
      </c>
      <c r="LS16" s="60"/>
      <c r="LT16" s="60">
        <f t="shared" ref="LT16:LZ16" si="650">SUM(LT4:LT15)</f>
        <v>0</v>
      </c>
      <c r="LU16" s="60">
        <f t="shared" si="650"/>
        <v>18630.89</v>
      </c>
      <c r="LV16" s="60">
        <f t="shared" si="650"/>
        <v>1950000</v>
      </c>
      <c r="LW16" s="60">
        <f t="shared" si="650"/>
        <v>4268.66</v>
      </c>
      <c r="LX16" s="60">
        <f t="shared" si="650"/>
        <v>1972899.5499999998</v>
      </c>
      <c r="LY16" s="79">
        <f t="shared" si="650"/>
        <v>3086563.48</v>
      </c>
      <c r="LZ16" s="60">
        <f t="shared" si="650"/>
        <v>0</v>
      </c>
      <c r="MA16" s="60"/>
      <c r="MB16" s="60">
        <f t="shared" ref="MB16:MH16" si="651">SUM(MB4:MB15)</f>
        <v>0</v>
      </c>
      <c r="MC16" s="60">
        <f t="shared" si="651"/>
        <v>152790.41999999998</v>
      </c>
      <c r="MD16" s="60">
        <f t="shared" si="651"/>
        <v>0</v>
      </c>
      <c r="ME16" s="60">
        <f t="shared" si="651"/>
        <v>10847.99</v>
      </c>
      <c r="MF16" s="60">
        <f t="shared" si="651"/>
        <v>163638.41</v>
      </c>
      <c r="MG16" s="79">
        <f t="shared" si="651"/>
        <v>3250201.89</v>
      </c>
      <c r="MH16" s="60">
        <f t="shared" si="651"/>
        <v>0</v>
      </c>
      <c r="MI16" s="60"/>
      <c r="MJ16" s="60">
        <f t="shared" ref="MJ16:MP16" si="652">SUM(MJ4:MJ15)</f>
        <v>0</v>
      </c>
      <c r="MK16" s="60">
        <f t="shared" si="652"/>
        <v>59626.75</v>
      </c>
      <c r="ML16" s="60">
        <f t="shared" si="652"/>
        <v>0</v>
      </c>
      <c r="MM16" s="60">
        <f t="shared" si="652"/>
        <v>16593.900000000001</v>
      </c>
      <c r="MN16" s="60">
        <f t="shared" si="652"/>
        <v>76220.649999999994</v>
      </c>
      <c r="MO16" s="79">
        <f t="shared" si="652"/>
        <v>3326422.54</v>
      </c>
      <c r="MP16" s="60">
        <f t="shared" si="652"/>
        <v>0</v>
      </c>
      <c r="MQ16" s="60"/>
      <c r="MR16" s="60">
        <f t="shared" ref="MR16:MX16" si="653">SUM(MR4:MR15)</f>
        <v>0</v>
      </c>
      <c r="MS16" s="60">
        <f t="shared" si="653"/>
        <v>25868.86</v>
      </c>
      <c r="MT16" s="60">
        <f t="shared" si="653"/>
        <v>165000</v>
      </c>
      <c r="MU16" s="60">
        <f t="shared" si="653"/>
        <v>12531.699999999999</v>
      </c>
      <c r="MV16" s="60">
        <f t="shared" si="653"/>
        <v>203400.56</v>
      </c>
      <c r="MW16" s="79">
        <f t="shared" si="653"/>
        <v>3529823.1</v>
      </c>
      <c r="MX16" s="60">
        <f t="shared" si="653"/>
        <v>0</v>
      </c>
      <c r="MY16" s="60"/>
      <c r="MZ16" s="60">
        <f t="shared" ref="MZ16:NF16" si="654">SUM(MZ4:MZ15)</f>
        <v>0</v>
      </c>
      <c r="NA16" s="60">
        <f t="shared" si="654"/>
        <v>41700.61</v>
      </c>
      <c r="NB16" s="60">
        <f t="shared" si="654"/>
        <v>0</v>
      </c>
      <c r="NC16" s="60">
        <f t="shared" si="654"/>
        <v>20824.150000000001</v>
      </c>
      <c r="ND16" s="60">
        <f t="shared" si="654"/>
        <v>62524.759999999995</v>
      </c>
      <c r="NE16" s="79">
        <f t="shared" si="654"/>
        <v>3592347.8600000003</v>
      </c>
      <c r="NF16" s="60">
        <f t="shared" si="654"/>
        <v>0</v>
      </c>
      <c r="NG16" s="60"/>
      <c r="NH16" s="60">
        <f t="shared" ref="NH16:NN16" si="655">SUM(NH4:NH15)</f>
        <v>0</v>
      </c>
      <c r="NI16" s="60">
        <f t="shared" si="655"/>
        <v>24717.680000000004</v>
      </c>
      <c r="NJ16" s="60">
        <f t="shared" si="655"/>
        <v>0</v>
      </c>
      <c r="NK16" s="60">
        <f t="shared" si="655"/>
        <v>4025.36</v>
      </c>
      <c r="NL16" s="60">
        <f t="shared" si="655"/>
        <v>28743.040000000001</v>
      </c>
      <c r="NM16" s="79">
        <f t="shared" si="655"/>
        <v>3621090.9000000004</v>
      </c>
      <c r="NN16" s="60">
        <f t="shared" si="655"/>
        <v>0</v>
      </c>
      <c r="NO16" s="60"/>
      <c r="NP16" s="60">
        <f t="shared" ref="NP16:NV16" si="656">SUM(NP4:NP15)</f>
        <v>69890.19</v>
      </c>
      <c r="NQ16" s="60">
        <f t="shared" si="656"/>
        <v>48151.79</v>
      </c>
      <c r="NR16" s="60">
        <f t="shared" si="656"/>
        <v>64000</v>
      </c>
      <c r="NS16" s="60">
        <f t="shared" si="656"/>
        <v>29543.11</v>
      </c>
      <c r="NT16" s="60">
        <f t="shared" si="656"/>
        <v>211585.09</v>
      </c>
      <c r="NU16" s="79">
        <f t="shared" si="656"/>
        <v>3832675.99</v>
      </c>
      <c r="NV16" s="60">
        <f t="shared" si="656"/>
        <v>0</v>
      </c>
      <c r="NW16" s="60"/>
      <c r="NX16" s="60">
        <f t="shared" ref="NX16:OD16" si="657">SUM(NX4:NX15)</f>
        <v>0</v>
      </c>
      <c r="NY16" s="60">
        <f t="shared" si="657"/>
        <v>54427.8</v>
      </c>
      <c r="NZ16" s="60">
        <f t="shared" si="657"/>
        <v>0</v>
      </c>
      <c r="OA16" s="60">
        <f t="shared" si="657"/>
        <v>10914.27</v>
      </c>
      <c r="OB16" s="60">
        <f t="shared" si="657"/>
        <v>65342.070000000007</v>
      </c>
      <c r="OC16" s="79">
        <f t="shared" si="657"/>
        <v>3898018.060000001</v>
      </c>
      <c r="OD16" s="60">
        <f t="shared" si="657"/>
        <v>0</v>
      </c>
      <c r="OE16" s="60"/>
      <c r="OF16" s="60">
        <f t="shared" ref="OF16:OL16" si="658">SUM(OF4:OF15)</f>
        <v>0</v>
      </c>
      <c r="OG16" s="60">
        <f t="shared" si="658"/>
        <v>723684.14</v>
      </c>
      <c r="OH16" s="60">
        <f t="shared" si="658"/>
        <v>230080</v>
      </c>
      <c r="OI16" s="60">
        <f t="shared" si="658"/>
        <v>5996.99</v>
      </c>
      <c r="OJ16" s="60">
        <f t="shared" si="658"/>
        <v>959761.13</v>
      </c>
      <c r="OK16" s="79">
        <f t="shared" si="658"/>
        <v>4857779.1900000004</v>
      </c>
      <c r="OL16" s="60">
        <f t="shared" si="658"/>
        <v>0</v>
      </c>
      <c r="OM16" s="60"/>
      <c r="ON16" s="60">
        <f t="shared" ref="ON16:OT16" si="659">SUM(ON4:ON15)</f>
        <v>0</v>
      </c>
      <c r="OO16" s="60">
        <f t="shared" si="659"/>
        <v>25148.94</v>
      </c>
      <c r="OP16" s="60">
        <f t="shared" si="659"/>
        <v>0</v>
      </c>
      <c r="OQ16" s="60">
        <f t="shared" si="659"/>
        <v>13837.98</v>
      </c>
      <c r="OR16" s="60">
        <f t="shared" si="659"/>
        <v>38986.92</v>
      </c>
      <c r="OS16" s="79">
        <f t="shared" si="659"/>
        <v>4896766.1100000003</v>
      </c>
      <c r="OT16" s="60">
        <f t="shared" si="659"/>
        <v>0</v>
      </c>
      <c r="OU16" s="60"/>
      <c r="OV16" s="60">
        <f t="shared" ref="OV16:PB16" si="660">SUM(OV4:OV15)</f>
        <v>0</v>
      </c>
      <c r="OW16" s="60">
        <f t="shared" si="660"/>
        <v>185265.24</v>
      </c>
      <c r="OX16" s="60">
        <f t="shared" si="660"/>
        <v>3876109.74</v>
      </c>
      <c r="OY16" s="60">
        <f t="shared" si="660"/>
        <v>1356.43</v>
      </c>
      <c r="OZ16" s="60">
        <f t="shared" si="660"/>
        <v>4062731.41</v>
      </c>
      <c r="PA16" s="79">
        <f t="shared" si="660"/>
        <v>8959497.5200000014</v>
      </c>
      <c r="PB16" s="60">
        <f t="shared" si="660"/>
        <v>1641500.01</v>
      </c>
      <c r="PC16" s="60"/>
      <c r="PD16" s="60">
        <f t="shared" ref="PD16:PJ16" si="661">SUM(PD4:PD15)</f>
        <v>0</v>
      </c>
      <c r="PE16" s="60">
        <f t="shared" si="661"/>
        <v>137884.93</v>
      </c>
      <c r="PF16" s="60">
        <f t="shared" si="661"/>
        <v>100000</v>
      </c>
      <c r="PG16" s="60">
        <f t="shared" si="661"/>
        <v>4725.9799999999996</v>
      </c>
      <c r="PH16" s="60">
        <f t="shared" si="661"/>
        <v>1884110.92</v>
      </c>
      <c r="PI16" s="79">
        <f t="shared" si="661"/>
        <v>10843608.439999999</v>
      </c>
      <c r="PJ16" s="60">
        <f t="shared" si="661"/>
        <v>0</v>
      </c>
      <c r="PK16" s="60"/>
      <c r="PL16" s="60">
        <f t="shared" ref="PL16:PR16" si="662">SUM(PL4:PL15)</f>
        <v>0</v>
      </c>
      <c r="PM16" s="60">
        <f t="shared" si="662"/>
        <v>505920.43</v>
      </c>
      <c r="PN16" s="60">
        <f t="shared" si="662"/>
        <v>0</v>
      </c>
      <c r="PO16" s="60">
        <f t="shared" si="662"/>
        <v>8746.36</v>
      </c>
      <c r="PP16" s="60">
        <f t="shared" si="662"/>
        <v>514666.79</v>
      </c>
      <c r="PQ16" s="79">
        <f t="shared" si="662"/>
        <v>11358275.229999999</v>
      </c>
      <c r="PR16" s="60">
        <f t="shared" si="662"/>
        <v>0</v>
      </c>
      <c r="PS16" s="60"/>
      <c r="PT16" s="60">
        <f t="shared" ref="PT16:PZ16" si="663">SUM(PT4:PT15)</f>
        <v>0</v>
      </c>
      <c r="PU16" s="60">
        <f t="shared" si="663"/>
        <v>43932.68</v>
      </c>
      <c r="PV16" s="60">
        <f t="shared" si="663"/>
        <v>440000</v>
      </c>
      <c r="PW16" s="60">
        <f t="shared" si="663"/>
        <v>24189.03</v>
      </c>
      <c r="PX16" s="60">
        <f t="shared" si="663"/>
        <v>508121.71</v>
      </c>
      <c r="PY16" s="79">
        <f t="shared" si="663"/>
        <v>11866396.939999999</v>
      </c>
      <c r="PZ16" s="60">
        <f t="shared" si="663"/>
        <v>0</v>
      </c>
      <c r="QA16" s="60"/>
      <c r="QB16" s="60">
        <f t="shared" ref="QB16:QH16" si="664">SUM(QB4:QB15)</f>
        <v>0</v>
      </c>
      <c r="QC16" s="60">
        <f t="shared" si="664"/>
        <v>49886.66</v>
      </c>
      <c r="QD16" s="60">
        <f t="shared" si="664"/>
        <v>0</v>
      </c>
      <c r="QE16" s="60">
        <f t="shared" si="664"/>
        <v>30534.32</v>
      </c>
      <c r="QF16" s="60">
        <f t="shared" si="664"/>
        <v>80420.98000000001</v>
      </c>
      <c r="QG16" s="79">
        <f t="shared" si="664"/>
        <v>11946817.919999998</v>
      </c>
      <c r="QH16" s="60">
        <f t="shared" si="664"/>
        <v>0</v>
      </c>
      <c r="QI16" s="60"/>
      <c r="QJ16" s="60">
        <f t="shared" ref="QJ16:QP16" si="665">SUM(QJ4:QJ15)</f>
        <v>0</v>
      </c>
      <c r="QK16" s="60">
        <f t="shared" si="665"/>
        <v>266364.75000000006</v>
      </c>
      <c r="QL16" s="60">
        <f t="shared" si="665"/>
        <v>0</v>
      </c>
      <c r="QM16" s="60">
        <f t="shared" si="665"/>
        <v>8128.76</v>
      </c>
      <c r="QN16" s="60">
        <f t="shared" si="665"/>
        <v>274493.51000000007</v>
      </c>
      <c r="QO16" s="79">
        <f t="shared" si="665"/>
        <v>12221311.43</v>
      </c>
      <c r="QP16" s="60">
        <f t="shared" si="665"/>
        <v>0</v>
      </c>
      <c r="QQ16" s="60"/>
      <c r="QR16" s="60">
        <f t="shared" ref="QR16:QX16" si="666">SUM(QR4:QR15)</f>
        <v>0</v>
      </c>
      <c r="QS16" s="60">
        <f t="shared" si="666"/>
        <v>85762.44</v>
      </c>
      <c r="QT16" s="60">
        <f t="shared" si="666"/>
        <v>0</v>
      </c>
      <c r="QU16" s="60">
        <f t="shared" si="666"/>
        <v>10420.49</v>
      </c>
      <c r="QV16" s="60">
        <f t="shared" si="666"/>
        <v>96182.930000000008</v>
      </c>
      <c r="QW16" s="79">
        <f t="shared" si="666"/>
        <v>12317494.359999999</v>
      </c>
      <c r="QX16" s="60">
        <f t="shared" si="666"/>
        <v>0</v>
      </c>
      <c r="QY16" s="60"/>
      <c r="QZ16" s="60">
        <f t="shared" ref="QZ16:RF16" si="667">SUM(QZ4:QZ15)</f>
        <v>0</v>
      </c>
      <c r="RA16" s="60">
        <f t="shared" si="667"/>
        <v>50564.54</v>
      </c>
      <c r="RB16" s="60">
        <f t="shared" si="667"/>
        <v>0</v>
      </c>
      <c r="RC16" s="60">
        <f t="shared" si="667"/>
        <v>28530.12</v>
      </c>
      <c r="RD16" s="60">
        <f t="shared" si="667"/>
        <v>79094.66</v>
      </c>
      <c r="RE16" s="79">
        <f t="shared" si="667"/>
        <v>12396589.02</v>
      </c>
      <c r="RF16" s="60">
        <f t="shared" si="667"/>
        <v>0</v>
      </c>
      <c r="RG16" s="60"/>
      <c r="RH16" s="60">
        <f t="shared" ref="RH16:RN16" si="668">SUM(RH4:RH15)</f>
        <v>0</v>
      </c>
      <c r="RI16" s="60">
        <f t="shared" si="668"/>
        <v>26553.819999999996</v>
      </c>
      <c r="RJ16" s="60">
        <f t="shared" si="668"/>
        <v>0</v>
      </c>
      <c r="RK16" s="60">
        <f t="shared" si="668"/>
        <v>9457.59</v>
      </c>
      <c r="RL16" s="60">
        <f t="shared" si="668"/>
        <v>36011.410000000003</v>
      </c>
      <c r="RM16" s="79">
        <f t="shared" si="668"/>
        <v>12432600.43</v>
      </c>
      <c r="RN16" s="60">
        <f t="shared" si="668"/>
        <v>0</v>
      </c>
      <c r="RO16" s="60"/>
      <c r="RP16" s="60">
        <f t="shared" ref="RP16:RV16" si="669">SUM(RP4:RP15)</f>
        <v>0</v>
      </c>
      <c r="RQ16" s="60">
        <f t="shared" si="669"/>
        <v>30389.15</v>
      </c>
      <c r="RR16" s="60">
        <f t="shared" si="669"/>
        <v>2825000</v>
      </c>
      <c r="RS16" s="60">
        <f t="shared" si="669"/>
        <v>13018.3</v>
      </c>
      <c r="RT16" s="60">
        <f t="shared" si="669"/>
        <v>2868407.45</v>
      </c>
      <c r="RU16" s="79">
        <f t="shared" si="669"/>
        <v>15301007.880000001</v>
      </c>
      <c r="RV16" s="60">
        <f t="shared" si="669"/>
        <v>0</v>
      </c>
      <c r="RW16" s="60"/>
      <c r="RX16" s="60">
        <f t="shared" ref="RX16:UI16" si="670">SUM(RX4:RX15)</f>
        <v>0</v>
      </c>
      <c r="RY16" s="60">
        <f t="shared" si="670"/>
        <v>267273.71000000002</v>
      </c>
      <c r="RZ16" s="60">
        <f t="shared" si="670"/>
        <v>0</v>
      </c>
      <c r="SA16" s="60">
        <f t="shared" si="670"/>
        <v>14711.56</v>
      </c>
      <c r="SB16" s="60">
        <f t="shared" si="670"/>
        <v>281985.27</v>
      </c>
      <c r="SC16" s="79">
        <f t="shared" si="670"/>
        <v>15582993.149999999</v>
      </c>
      <c r="SD16" s="60">
        <f t="shared" si="670"/>
        <v>0</v>
      </c>
      <c r="SE16" s="60">
        <f t="shared" si="670"/>
        <v>0</v>
      </c>
      <c r="SF16" s="60">
        <f t="shared" si="670"/>
        <v>0</v>
      </c>
      <c r="SG16" s="60">
        <f t="shared" si="670"/>
        <v>439176.98</v>
      </c>
      <c r="SH16" s="60">
        <f t="shared" si="670"/>
        <v>380921.42</v>
      </c>
      <c r="SI16" s="60">
        <f t="shared" si="670"/>
        <v>15195.66</v>
      </c>
      <c r="SJ16" s="60">
        <f t="shared" si="670"/>
        <v>835294.05999999994</v>
      </c>
      <c r="SK16" s="79">
        <f t="shared" si="670"/>
        <v>835294.05999999994</v>
      </c>
      <c r="SL16" s="60">
        <f t="shared" si="670"/>
        <v>0</v>
      </c>
      <c r="SM16" s="60">
        <f t="shared" si="670"/>
        <v>0</v>
      </c>
      <c r="SN16" s="60">
        <f t="shared" si="670"/>
        <v>0</v>
      </c>
      <c r="SO16" s="60">
        <f t="shared" si="670"/>
        <v>55435.85</v>
      </c>
      <c r="SP16" s="60">
        <f t="shared" si="670"/>
        <v>525000</v>
      </c>
      <c r="SQ16" s="60">
        <f t="shared" si="670"/>
        <v>10871.94</v>
      </c>
      <c r="SR16" s="60">
        <f t="shared" si="670"/>
        <v>591307.79</v>
      </c>
      <c r="SS16" s="79">
        <f t="shared" si="670"/>
        <v>1426601.8499999999</v>
      </c>
      <c r="ST16" s="60">
        <f t="shared" si="670"/>
        <v>0</v>
      </c>
      <c r="SU16" s="60">
        <f t="shared" si="670"/>
        <v>0</v>
      </c>
      <c r="SV16" s="60">
        <f t="shared" si="670"/>
        <v>0</v>
      </c>
      <c r="SW16" s="60">
        <f t="shared" si="670"/>
        <v>93195.39</v>
      </c>
      <c r="SX16" s="60">
        <f t="shared" si="670"/>
        <v>0</v>
      </c>
      <c r="SY16" s="60">
        <f t="shared" si="670"/>
        <v>5818.81</v>
      </c>
      <c r="SZ16" s="60">
        <f t="shared" si="670"/>
        <v>99014.2</v>
      </c>
      <c r="TA16" s="79">
        <f t="shared" si="670"/>
        <v>1525616.05</v>
      </c>
      <c r="TB16" s="60">
        <f t="shared" si="670"/>
        <v>0</v>
      </c>
      <c r="TC16" s="60">
        <f t="shared" si="670"/>
        <v>0</v>
      </c>
      <c r="TD16" s="60">
        <f t="shared" si="670"/>
        <v>0</v>
      </c>
      <c r="TE16" s="60">
        <f t="shared" si="670"/>
        <v>810490.27</v>
      </c>
      <c r="TF16" s="60">
        <f t="shared" si="670"/>
        <v>0</v>
      </c>
      <c r="TG16" s="60">
        <f t="shared" si="670"/>
        <v>4769.93</v>
      </c>
      <c r="TH16" s="60">
        <f t="shared" si="670"/>
        <v>815260.2</v>
      </c>
      <c r="TI16" s="79">
        <f t="shared" si="670"/>
        <v>2340876.2499999995</v>
      </c>
      <c r="TJ16" s="60">
        <f t="shared" si="670"/>
        <v>0</v>
      </c>
      <c r="TK16" s="60">
        <f t="shared" si="670"/>
        <v>0</v>
      </c>
      <c r="TL16" s="60">
        <f t="shared" si="670"/>
        <v>0</v>
      </c>
      <c r="TM16" s="60">
        <f t="shared" si="670"/>
        <v>35697.589999999997</v>
      </c>
      <c r="TN16" s="60">
        <f t="shared" si="670"/>
        <v>70000</v>
      </c>
      <c r="TO16" s="60">
        <f t="shared" si="670"/>
        <v>5644.52</v>
      </c>
      <c r="TP16" s="60">
        <f t="shared" si="670"/>
        <v>111342.11</v>
      </c>
      <c r="TQ16" s="79">
        <f t="shared" si="670"/>
        <v>2452218.36</v>
      </c>
      <c r="TR16" s="60">
        <f t="shared" si="670"/>
        <v>0</v>
      </c>
      <c r="TS16" s="60">
        <f t="shared" si="670"/>
        <v>0</v>
      </c>
      <c r="TT16" s="60">
        <f t="shared" si="670"/>
        <v>0</v>
      </c>
      <c r="TU16" s="60">
        <f t="shared" si="670"/>
        <v>130337.46999999999</v>
      </c>
      <c r="TV16" s="60">
        <f t="shared" si="670"/>
        <v>0</v>
      </c>
      <c r="TW16" s="60">
        <f t="shared" si="670"/>
        <v>14446.23</v>
      </c>
      <c r="TX16" s="60">
        <f t="shared" si="670"/>
        <v>144783.69999999998</v>
      </c>
      <c r="TY16" s="79">
        <f t="shared" si="670"/>
        <v>2597002.0599999996</v>
      </c>
      <c r="TZ16" s="60">
        <f t="shared" si="670"/>
        <v>0</v>
      </c>
      <c r="UA16" s="60">
        <f t="shared" si="670"/>
        <v>0</v>
      </c>
      <c r="UB16" s="60">
        <f t="shared" si="670"/>
        <v>0</v>
      </c>
      <c r="UC16" s="60">
        <f t="shared" si="670"/>
        <v>40685.42</v>
      </c>
      <c r="UD16" s="60">
        <f t="shared" si="670"/>
        <v>0</v>
      </c>
      <c r="UE16" s="60">
        <f t="shared" si="670"/>
        <v>5829.6</v>
      </c>
      <c r="UF16" s="60">
        <f t="shared" si="670"/>
        <v>46515.02</v>
      </c>
      <c r="UG16" s="79">
        <f t="shared" si="670"/>
        <v>2643517.0799999996</v>
      </c>
      <c r="UH16" s="60">
        <f t="shared" si="670"/>
        <v>0</v>
      </c>
      <c r="UI16" s="60">
        <f t="shared" si="670"/>
        <v>0</v>
      </c>
      <c r="UJ16" s="60">
        <f t="shared" ref="UJ16:WU16" si="671">SUM(UJ4:UJ15)</f>
        <v>0</v>
      </c>
      <c r="UK16" s="60">
        <f t="shared" si="671"/>
        <v>36979.35</v>
      </c>
      <c r="UL16" s="60">
        <f t="shared" si="671"/>
        <v>30000</v>
      </c>
      <c r="UM16" s="60">
        <f t="shared" si="671"/>
        <v>21069.87</v>
      </c>
      <c r="UN16" s="60">
        <f t="shared" si="671"/>
        <v>88049.22</v>
      </c>
      <c r="UO16" s="79">
        <f t="shared" si="671"/>
        <v>2731566.3</v>
      </c>
      <c r="UP16" s="60">
        <f t="shared" si="671"/>
        <v>0</v>
      </c>
      <c r="UQ16" s="60">
        <f t="shared" si="671"/>
        <v>0</v>
      </c>
      <c r="UR16" s="60">
        <f t="shared" si="671"/>
        <v>0</v>
      </c>
      <c r="US16" s="60">
        <f t="shared" si="671"/>
        <v>196148.19</v>
      </c>
      <c r="UT16" s="60">
        <f t="shared" si="671"/>
        <v>0</v>
      </c>
      <c r="UU16" s="60">
        <f t="shared" si="671"/>
        <v>9588.15</v>
      </c>
      <c r="UV16" s="60">
        <f t="shared" si="671"/>
        <v>205736.34</v>
      </c>
      <c r="UW16" s="79">
        <f t="shared" si="671"/>
        <v>2937302.6399999992</v>
      </c>
      <c r="UX16" s="60">
        <f t="shared" si="671"/>
        <v>0</v>
      </c>
      <c r="UY16" s="60">
        <f t="shared" si="671"/>
        <v>0</v>
      </c>
      <c r="UZ16" s="60">
        <f t="shared" si="671"/>
        <v>0</v>
      </c>
      <c r="VA16" s="60">
        <f t="shared" si="671"/>
        <v>33938.99</v>
      </c>
      <c r="VB16" s="60">
        <f t="shared" si="671"/>
        <v>100000</v>
      </c>
      <c r="VC16" s="60">
        <f t="shared" si="671"/>
        <v>8669.57</v>
      </c>
      <c r="VD16" s="60">
        <f t="shared" si="671"/>
        <v>142608.56</v>
      </c>
      <c r="VE16" s="79">
        <f t="shared" si="671"/>
        <v>3079911.1999999993</v>
      </c>
      <c r="VF16" s="60">
        <f t="shared" si="671"/>
        <v>0</v>
      </c>
      <c r="VG16" s="60">
        <f t="shared" si="671"/>
        <v>0</v>
      </c>
      <c r="VH16" s="60">
        <f t="shared" si="671"/>
        <v>0</v>
      </c>
      <c r="VI16" s="60">
        <f t="shared" si="671"/>
        <v>112095.26000000001</v>
      </c>
      <c r="VJ16" s="60">
        <f t="shared" si="671"/>
        <v>0</v>
      </c>
      <c r="VK16" s="60">
        <f t="shared" si="671"/>
        <v>83627.426841100008</v>
      </c>
      <c r="VL16" s="60">
        <f t="shared" si="671"/>
        <v>195722.68684110005</v>
      </c>
      <c r="VM16" s="79">
        <f t="shared" si="671"/>
        <v>3275633.8868410988</v>
      </c>
      <c r="VN16" s="60">
        <f t="shared" si="671"/>
        <v>0</v>
      </c>
      <c r="VO16" s="60">
        <f t="shared" si="671"/>
        <v>0</v>
      </c>
      <c r="VP16" s="60">
        <f t="shared" si="671"/>
        <v>0</v>
      </c>
      <c r="VQ16" s="60">
        <f t="shared" si="671"/>
        <v>60334.43</v>
      </c>
      <c r="VR16" s="60">
        <f t="shared" si="671"/>
        <v>320000</v>
      </c>
      <c r="VS16" s="60">
        <f t="shared" si="671"/>
        <v>8158.77</v>
      </c>
      <c r="VT16" s="60">
        <f t="shared" si="671"/>
        <v>388493.2</v>
      </c>
      <c r="VU16" s="79">
        <f t="shared" si="671"/>
        <v>3664127.086841099</v>
      </c>
      <c r="VV16" s="60">
        <f t="shared" si="671"/>
        <v>0</v>
      </c>
      <c r="VW16" s="60">
        <f t="shared" si="671"/>
        <v>0</v>
      </c>
      <c r="VX16" s="60">
        <f t="shared" si="671"/>
        <v>0</v>
      </c>
      <c r="VY16" s="60">
        <f t="shared" si="671"/>
        <v>27377.760000000002</v>
      </c>
      <c r="VZ16" s="60">
        <f t="shared" si="671"/>
        <v>80000</v>
      </c>
      <c r="WA16" s="60">
        <f t="shared" si="671"/>
        <v>13598.21</v>
      </c>
      <c r="WB16" s="60">
        <f t="shared" si="671"/>
        <v>120975.97</v>
      </c>
      <c r="WC16" s="79">
        <f t="shared" si="671"/>
        <v>3785103.0568410987</v>
      </c>
      <c r="WD16" s="60">
        <f t="shared" si="671"/>
        <v>0</v>
      </c>
      <c r="WE16" s="60">
        <f t="shared" si="671"/>
        <v>0</v>
      </c>
      <c r="WF16" s="60">
        <f t="shared" si="671"/>
        <v>0</v>
      </c>
      <c r="WG16" s="60">
        <f t="shared" si="671"/>
        <v>32802.6</v>
      </c>
      <c r="WH16" s="60">
        <f t="shared" si="671"/>
        <v>944205</v>
      </c>
      <c r="WI16" s="60">
        <f t="shared" si="671"/>
        <v>6055.65</v>
      </c>
      <c r="WJ16" s="60">
        <f t="shared" si="671"/>
        <v>983063.25</v>
      </c>
      <c r="WK16" s="79">
        <f t="shared" si="671"/>
        <v>4768166.3068410996</v>
      </c>
      <c r="WL16" s="60">
        <f t="shared" si="671"/>
        <v>0</v>
      </c>
      <c r="WM16" s="60">
        <f t="shared" si="671"/>
        <v>0</v>
      </c>
      <c r="WN16" s="60">
        <f t="shared" si="671"/>
        <v>0</v>
      </c>
      <c r="WO16" s="60">
        <f t="shared" si="671"/>
        <v>28828.57</v>
      </c>
      <c r="WP16" s="60">
        <f t="shared" si="671"/>
        <v>0</v>
      </c>
      <c r="WQ16" s="60">
        <f t="shared" si="671"/>
        <v>6228.46</v>
      </c>
      <c r="WR16" s="60">
        <f t="shared" si="671"/>
        <v>35057.03</v>
      </c>
      <c r="WS16" s="79">
        <f t="shared" si="671"/>
        <v>4803223.3368410999</v>
      </c>
      <c r="WT16" s="60">
        <f t="shared" si="671"/>
        <v>0</v>
      </c>
      <c r="WU16" s="60">
        <f t="shared" si="671"/>
        <v>0</v>
      </c>
      <c r="WV16" s="60">
        <f t="shared" ref="WV16:ZG16" si="672">SUM(WV4:WV15)</f>
        <v>0</v>
      </c>
      <c r="WW16" s="60">
        <f t="shared" si="672"/>
        <v>61352.460000000006</v>
      </c>
      <c r="WX16" s="60">
        <f t="shared" si="672"/>
        <v>40000</v>
      </c>
      <c r="WY16" s="60">
        <f t="shared" si="672"/>
        <v>6387.77</v>
      </c>
      <c r="WZ16" s="60">
        <f t="shared" si="672"/>
        <v>107740.23</v>
      </c>
      <c r="XA16" s="79">
        <f t="shared" si="672"/>
        <v>4910963.5668410994</v>
      </c>
      <c r="XB16" s="60">
        <f t="shared" si="672"/>
        <v>0</v>
      </c>
      <c r="XC16" s="60">
        <f t="shared" si="672"/>
        <v>0</v>
      </c>
      <c r="XD16" s="60">
        <f t="shared" si="672"/>
        <v>0</v>
      </c>
      <c r="XE16" s="60">
        <f t="shared" si="672"/>
        <v>78677.06</v>
      </c>
      <c r="XF16" s="60">
        <f t="shared" si="672"/>
        <v>27000</v>
      </c>
      <c r="XG16" s="60">
        <f t="shared" si="672"/>
        <v>7865.41</v>
      </c>
      <c r="XH16" s="60">
        <f t="shared" si="672"/>
        <v>113542.47</v>
      </c>
      <c r="XI16" s="79">
        <f t="shared" si="672"/>
        <v>5024506.0368410992</v>
      </c>
      <c r="XJ16" s="60">
        <f t="shared" si="672"/>
        <v>0</v>
      </c>
      <c r="XK16" s="60">
        <f t="shared" si="672"/>
        <v>0</v>
      </c>
      <c r="XL16" s="60">
        <f t="shared" si="672"/>
        <v>0</v>
      </c>
      <c r="XM16" s="60">
        <f t="shared" si="672"/>
        <v>126694.74</v>
      </c>
      <c r="XN16" s="60">
        <f t="shared" si="672"/>
        <v>0</v>
      </c>
      <c r="XO16" s="60">
        <f t="shared" si="672"/>
        <v>17967.77</v>
      </c>
      <c r="XP16" s="60">
        <f t="shared" si="672"/>
        <v>144662.50999999998</v>
      </c>
      <c r="XQ16" s="79">
        <f t="shared" si="672"/>
        <v>5169168.5468410989</v>
      </c>
      <c r="XR16" s="60">
        <f t="shared" si="672"/>
        <v>0</v>
      </c>
      <c r="XS16" s="60">
        <f t="shared" si="672"/>
        <v>0</v>
      </c>
      <c r="XT16" s="60">
        <f t="shared" si="672"/>
        <v>0</v>
      </c>
      <c r="XU16" s="60">
        <f t="shared" si="672"/>
        <v>149183.97000000003</v>
      </c>
      <c r="XV16" s="60">
        <f t="shared" si="672"/>
        <v>0</v>
      </c>
      <c r="XW16" s="60">
        <f t="shared" si="672"/>
        <v>1031.1300000000001</v>
      </c>
      <c r="XX16" s="60">
        <f t="shared" si="672"/>
        <v>150215.1</v>
      </c>
      <c r="XY16" s="79">
        <f t="shared" si="672"/>
        <v>5319383.6468410986</v>
      </c>
      <c r="XZ16" s="60">
        <f t="shared" si="672"/>
        <v>0</v>
      </c>
      <c r="YA16" s="60">
        <f t="shared" si="672"/>
        <v>0</v>
      </c>
      <c r="YB16" s="60">
        <f t="shared" si="672"/>
        <v>0</v>
      </c>
      <c r="YC16" s="60">
        <f t="shared" si="672"/>
        <v>335888.9</v>
      </c>
      <c r="YD16" s="60">
        <f t="shared" si="672"/>
        <v>470670</v>
      </c>
      <c r="YE16" s="60">
        <f t="shared" si="672"/>
        <v>6438.55</v>
      </c>
      <c r="YF16" s="60">
        <f t="shared" si="672"/>
        <v>812997.45</v>
      </c>
      <c r="YG16" s="79">
        <f t="shared" si="672"/>
        <v>6132381.0968410978</v>
      </c>
      <c r="YH16" s="60">
        <f t="shared" si="672"/>
        <v>0</v>
      </c>
      <c r="YI16" s="60">
        <f t="shared" si="672"/>
        <v>0</v>
      </c>
      <c r="YJ16" s="60">
        <f t="shared" si="672"/>
        <v>0</v>
      </c>
      <c r="YK16" s="60">
        <f t="shared" si="672"/>
        <v>53062.649999999994</v>
      </c>
      <c r="YL16" s="60">
        <f t="shared" si="672"/>
        <v>378053.76</v>
      </c>
      <c r="YM16" s="60">
        <f t="shared" si="672"/>
        <v>13742.67</v>
      </c>
      <c r="YN16" s="60">
        <f t="shared" si="672"/>
        <v>444859.08</v>
      </c>
      <c r="YO16" s="79">
        <f t="shared" si="672"/>
        <v>444859.08</v>
      </c>
      <c r="YP16" s="60">
        <f t="shared" si="672"/>
        <v>0</v>
      </c>
      <c r="YQ16" s="60">
        <f t="shared" si="672"/>
        <v>0</v>
      </c>
      <c r="YR16" s="60">
        <f t="shared" si="672"/>
        <v>0</v>
      </c>
      <c r="YS16" s="60">
        <f t="shared" si="672"/>
        <v>122939.48999999999</v>
      </c>
      <c r="YT16" s="60">
        <f t="shared" si="672"/>
        <v>0</v>
      </c>
      <c r="YU16" s="60">
        <f t="shared" si="672"/>
        <v>5911.49</v>
      </c>
      <c r="YV16" s="60">
        <f t="shared" si="672"/>
        <v>128850.98</v>
      </c>
      <c r="YW16" s="79">
        <f t="shared" si="672"/>
        <v>573710.05999999994</v>
      </c>
      <c r="YX16" s="60">
        <f t="shared" si="672"/>
        <v>0</v>
      </c>
      <c r="YY16" s="60">
        <f t="shared" si="672"/>
        <v>0</v>
      </c>
      <c r="YZ16" s="60">
        <f t="shared" si="672"/>
        <v>0</v>
      </c>
      <c r="ZA16" s="60">
        <f t="shared" si="672"/>
        <v>49415.76</v>
      </c>
      <c r="ZB16" s="60">
        <f t="shared" si="672"/>
        <v>0</v>
      </c>
      <c r="ZC16" s="60">
        <f t="shared" si="672"/>
        <v>6924.93</v>
      </c>
      <c r="ZD16" s="60">
        <f t="shared" si="672"/>
        <v>56340.69</v>
      </c>
      <c r="ZE16" s="79">
        <f t="shared" si="672"/>
        <v>630050.75</v>
      </c>
      <c r="ZF16" s="60">
        <f t="shared" si="672"/>
        <v>0</v>
      </c>
      <c r="ZG16" s="60">
        <f t="shared" si="672"/>
        <v>0</v>
      </c>
      <c r="ZH16" s="60">
        <f t="shared" ref="ZH16:ABS16" si="673">SUM(ZH4:ZH15)</f>
        <v>0</v>
      </c>
      <c r="ZI16" s="60">
        <f t="shared" si="673"/>
        <v>30591.79</v>
      </c>
      <c r="ZJ16" s="60">
        <f t="shared" si="673"/>
        <v>0</v>
      </c>
      <c r="ZK16" s="60">
        <f t="shared" si="673"/>
        <v>9137.58</v>
      </c>
      <c r="ZL16" s="60">
        <f t="shared" si="673"/>
        <v>39729.370000000003</v>
      </c>
      <c r="ZM16" s="79">
        <f t="shared" si="673"/>
        <v>669780.11999999988</v>
      </c>
      <c r="ZN16" s="60">
        <f t="shared" si="673"/>
        <v>0</v>
      </c>
      <c r="ZO16" s="60">
        <f t="shared" si="673"/>
        <v>0</v>
      </c>
      <c r="ZP16" s="60">
        <f t="shared" si="673"/>
        <v>0</v>
      </c>
      <c r="ZQ16" s="60">
        <f t="shared" si="673"/>
        <v>46379.08</v>
      </c>
      <c r="ZR16" s="60">
        <f t="shared" si="673"/>
        <v>234240</v>
      </c>
      <c r="ZS16" s="60">
        <f t="shared" si="673"/>
        <v>1964.15</v>
      </c>
      <c r="ZT16" s="60">
        <f t="shared" si="673"/>
        <v>282583.23</v>
      </c>
      <c r="ZU16" s="79">
        <f t="shared" si="673"/>
        <v>952363.34999999986</v>
      </c>
      <c r="ZV16" s="60">
        <f t="shared" si="673"/>
        <v>0</v>
      </c>
      <c r="ZW16" s="60">
        <f t="shared" si="673"/>
        <v>0</v>
      </c>
      <c r="ZX16" s="60">
        <f t="shared" si="673"/>
        <v>0</v>
      </c>
      <c r="ZY16" s="60">
        <f t="shared" si="673"/>
        <v>401698.94</v>
      </c>
      <c r="ZZ16" s="60">
        <f t="shared" si="673"/>
        <v>331400</v>
      </c>
      <c r="AAA16" s="60">
        <f t="shared" si="673"/>
        <v>4494.17</v>
      </c>
      <c r="AAB16" s="60">
        <f t="shared" si="673"/>
        <v>737593.1100000001</v>
      </c>
      <c r="AAC16" s="79">
        <f t="shared" si="673"/>
        <v>1689956.46</v>
      </c>
      <c r="AAD16" s="60">
        <f t="shared" si="673"/>
        <v>0</v>
      </c>
      <c r="AAE16" s="60">
        <f t="shared" si="673"/>
        <v>0</v>
      </c>
      <c r="AAF16" s="60">
        <f t="shared" si="673"/>
        <v>0</v>
      </c>
      <c r="AAG16" s="60">
        <f t="shared" si="673"/>
        <v>243807.89</v>
      </c>
      <c r="AAH16" s="60">
        <f t="shared" si="673"/>
        <v>0</v>
      </c>
      <c r="AAI16" s="60">
        <f t="shared" si="673"/>
        <v>24126.16</v>
      </c>
      <c r="AAJ16" s="60">
        <f t="shared" si="673"/>
        <v>267934.05</v>
      </c>
      <c r="AAK16" s="79">
        <f t="shared" si="673"/>
        <v>1957890.51</v>
      </c>
      <c r="AAL16" s="60">
        <f t="shared" si="673"/>
        <v>0</v>
      </c>
      <c r="AAM16" s="60">
        <f t="shared" si="673"/>
        <v>0</v>
      </c>
      <c r="AAN16" s="60">
        <f t="shared" si="673"/>
        <v>0</v>
      </c>
      <c r="AAO16" s="60">
        <f t="shared" si="673"/>
        <v>37528.21</v>
      </c>
      <c r="AAP16" s="60">
        <f t="shared" si="673"/>
        <v>0</v>
      </c>
      <c r="AAQ16" s="60">
        <f t="shared" si="673"/>
        <v>10401.969999999999</v>
      </c>
      <c r="AAR16" s="60">
        <f t="shared" si="673"/>
        <v>47930.179999999993</v>
      </c>
      <c r="AAS16" s="79">
        <f t="shared" si="673"/>
        <v>2005820.6900000002</v>
      </c>
      <c r="AAT16" s="60">
        <f t="shared" si="673"/>
        <v>0</v>
      </c>
      <c r="AAU16" s="60">
        <f t="shared" si="673"/>
        <v>0</v>
      </c>
      <c r="AAV16" s="60">
        <f t="shared" si="673"/>
        <v>0</v>
      </c>
      <c r="AAW16" s="60">
        <f t="shared" si="673"/>
        <v>24390.23</v>
      </c>
      <c r="AAX16" s="60">
        <f t="shared" si="673"/>
        <v>248000.8</v>
      </c>
      <c r="AAY16" s="60">
        <f t="shared" si="673"/>
        <v>8205.25</v>
      </c>
      <c r="AAZ16" s="60">
        <f t="shared" si="673"/>
        <v>280596.27999999997</v>
      </c>
      <c r="ABA16" s="79">
        <f t="shared" si="673"/>
        <v>2286416.9700000002</v>
      </c>
      <c r="ABB16" s="60">
        <f t="shared" si="673"/>
        <v>0</v>
      </c>
      <c r="ABC16" s="60">
        <f t="shared" si="673"/>
        <v>0</v>
      </c>
      <c r="ABD16" s="60">
        <f t="shared" si="673"/>
        <v>0</v>
      </c>
      <c r="ABE16" s="60">
        <f t="shared" si="673"/>
        <v>53474.979999999996</v>
      </c>
      <c r="ABF16" s="60">
        <f t="shared" si="673"/>
        <v>85000</v>
      </c>
      <c r="ABG16" s="60">
        <f t="shared" si="673"/>
        <v>7350.43</v>
      </c>
      <c r="ABH16" s="60">
        <f t="shared" si="673"/>
        <v>145825.41</v>
      </c>
      <c r="ABI16" s="79">
        <f t="shared" si="673"/>
        <v>2432242.38</v>
      </c>
      <c r="ABJ16" s="60">
        <f t="shared" si="673"/>
        <v>0</v>
      </c>
      <c r="ABK16" s="60">
        <f t="shared" si="673"/>
        <v>0</v>
      </c>
      <c r="ABL16" s="60">
        <f t="shared" si="673"/>
        <v>0</v>
      </c>
      <c r="ABM16" s="60">
        <f t="shared" si="673"/>
        <v>118046.98000000001</v>
      </c>
      <c r="ABN16" s="60">
        <f t="shared" si="673"/>
        <v>0</v>
      </c>
      <c r="ABO16" s="60">
        <f t="shared" si="673"/>
        <v>21221.11</v>
      </c>
      <c r="ABP16" s="60">
        <f t="shared" si="673"/>
        <v>139268.09000000003</v>
      </c>
      <c r="ABQ16" s="79">
        <f t="shared" si="673"/>
        <v>2571510.4700000002</v>
      </c>
      <c r="ABR16" s="60">
        <f t="shared" si="673"/>
        <v>0</v>
      </c>
      <c r="ABS16" s="60">
        <f t="shared" si="673"/>
        <v>0</v>
      </c>
      <c r="ABT16" s="60">
        <f t="shared" ref="ABT16:AEE16" si="674">SUM(ABT4:ABT15)</f>
        <v>0</v>
      </c>
      <c r="ABU16" s="60">
        <f t="shared" si="674"/>
        <v>63881.450000000004</v>
      </c>
      <c r="ABV16" s="60">
        <f t="shared" si="674"/>
        <v>0</v>
      </c>
      <c r="ABW16" s="60">
        <f t="shared" si="674"/>
        <v>11902.7</v>
      </c>
      <c r="ABX16" s="60">
        <f t="shared" si="674"/>
        <v>75784.150000000009</v>
      </c>
      <c r="ABY16" s="79">
        <f t="shared" si="674"/>
        <v>2647294.62</v>
      </c>
      <c r="ABZ16" s="60">
        <f t="shared" si="674"/>
        <v>0</v>
      </c>
      <c r="ACA16" s="60">
        <f t="shared" si="674"/>
        <v>0</v>
      </c>
      <c r="ACB16" s="60">
        <f t="shared" si="674"/>
        <v>0</v>
      </c>
      <c r="ACC16" s="60">
        <f t="shared" si="674"/>
        <v>3886804.09</v>
      </c>
      <c r="ACD16" s="60">
        <f t="shared" si="674"/>
        <v>2970065</v>
      </c>
      <c r="ACE16" s="60">
        <f t="shared" si="674"/>
        <v>8179.19</v>
      </c>
      <c r="ACF16" s="60">
        <f t="shared" si="674"/>
        <v>6865048.2800000003</v>
      </c>
      <c r="ACG16" s="79">
        <f t="shared" si="674"/>
        <v>9512342.8999999985</v>
      </c>
      <c r="ACH16" s="60">
        <f t="shared" si="674"/>
        <v>0</v>
      </c>
      <c r="ACI16" s="60">
        <f t="shared" si="674"/>
        <v>0</v>
      </c>
      <c r="ACJ16" s="60">
        <f t="shared" si="674"/>
        <v>0</v>
      </c>
      <c r="ACK16" s="60">
        <f t="shared" si="674"/>
        <v>41089.14</v>
      </c>
      <c r="ACL16" s="60">
        <f t="shared" si="674"/>
        <v>1500000</v>
      </c>
      <c r="ACM16" s="60">
        <f t="shared" si="674"/>
        <v>8076.54</v>
      </c>
      <c r="ACN16" s="60">
        <f t="shared" si="674"/>
        <v>1549165.6800000002</v>
      </c>
      <c r="ACO16" s="79">
        <f t="shared" si="674"/>
        <v>11061508.58</v>
      </c>
      <c r="ACP16" s="60">
        <f t="shared" si="674"/>
        <v>0</v>
      </c>
      <c r="ACQ16" s="60">
        <f t="shared" si="674"/>
        <v>0</v>
      </c>
      <c r="ACR16" s="60">
        <f t="shared" si="674"/>
        <v>0</v>
      </c>
      <c r="ACS16" s="60">
        <f t="shared" si="674"/>
        <v>61780.3</v>
      </c>
      <c r="ACT16" s="60">
        <f t="shared" si="674"/>
        <v>1300000</v>
      </c>
      <c r="ACU16" s="60">
        <f t="shared" si="674"/>
        <v>8778.9500000000007</v>
      </c>
      <c r="ACV16" s="60">
        <f t="shared" si="674"/>
        <v>1370559.25</v>
      </c>
      <c r="ACW16" s="79">
        <f t="shared" si="674"/>
        <v>12432067.83</v>
      </c>
      <c r="ACX16" s="60">
        <f t="shared" si="674"/>
        <v>0</v>
      </c>
      <c r="ACY16" s="60">
        <f t="shared" si="674"/>
        <v>0</v>
      </c>
      <c r="ACZ16" s="60">
        <f t="shared" si="674"/>
        <v>0</v>
      </c>
      <c r="ADA16" s="60">
        <f t="shared" si="674"/>
        <v>85658.5</v>
      </c>
      <c r="ADB16" s="60">
        <f t="shared" si="674"/>
        <v>60000</v>
      </c>
      <c r="ADC16" s="60">
        <f t="shared" si="674"/>
        <v>15545.36</v>
      </c>
      <c r="ADD16" s="60">
        <f t="shared" si="674"/>
        <v>161203.85999999999</v>
      </c>
      <c r="ADE16" s="79">
        <f t="shared" si="674"/>
        <v>12593271.689999999</v>
      </c>
      <c r="ADF16" s="60">
        <f t="shared" si="674"/>
        <v>0</v>
      </c>
      <c r="ADG16" s="60">
        <f t="shared" si="674"/>
        <v>0</v>
      </c>
      <c r="ADH16" s="60">
        <f t="shared" si="674"/>
        <v>0</v>
      </c>
      <c r="ADI16" s="60">
        <f t="shared" si="674"/>
        <v>73591.759999999995</v>
      </c>
      <c r="ADJ16" s="60">
        <f t="shared" si="674"/>
        <v>0</v>
      </c>
      <c r="ADK16" s="60">
        <f t="shared" si="674"/>
        <v>4539.97</v>
      </c>
      <c r="ADL16" s="60">
        <f t="shared" si="674"/>
        <v>78131.73</v>
      </c>
      <c r="ADM16" s="79">
        <f t="shared" si="674"/>
        <v>12671403.42</v>
      </c>
      <c r="ADN16" s="60">
        <f t="shared" si="674"/>
        <v>0</v>
      </c>
      <c r="ADO16" s="60">
        <f t="shared" si="674"/>
        <v>0</v>
      </c>
      <c r="ADP16" s="60">
        <f t="shared" si="674"/>
        <v>0</v>
      </c>
      <c r="ADQ16" s="60">
        <f t="shared" si="674"/>
        <v>105468.53</v>
      </c>
      <c r="ADR16" s="60">
        <f t="shared" si="674"/>
        <v>20000</v>
      </c>
      <c r="ADS16" s="60">
        <f t="shared" si="674"/>
        <v>14042.11</v>
      </c>
      <c r="ADT16" s="60">
        <f t="shared" si="674"/>
        <v>139510.64000000001</v>
      </c>
      <c r="ADU16" s="79">
        <f t="shared" si="674"/>
        <v>12810914.060000001</v>
      </c>
      <c r="ADV16" s="60">
        <f t="shared" si="674"/>
        <v>0</v>
      </c>
      <c r="ADW16" s="60">
        <f t="shared" si="674"/>
        <v>0</v>
      </c>
      <c r="ADX16" s="60">
        <f t="shared" si="674"/>
        <v>0</v>
      </c>
      <c r="ADY16" s="60">
        <f t="shared" si="674"/>
        <v>173979.86</v>
      </c>
      <c r="ADZ16" s="60">
        <f t="shared" si="674"/>
        <v>810000</v>
      </c>
      <c r="AEA16" s="60">
        <f t="shared" si="674"/>
        <v>7848.93</v>
      </c>
      <c r="AEB16" s="60">
        <f t="shared" si="674"/>
        <v>991828.79</v>
      </c>
      <c r="AEC16" s="79">
        <f t="shared" si="674"/>
        <v>13802742.850000001</v>
      </c>
      <c r="AED16" s="60">
        <f t="shared" si="674"/>
        <v>0</v>
      </c>
      <c r="AEE16" s="60">
        <f t="shared" si="674"/>
        <v>0</v>
      </c>
      <c r="AEF16" s="60">
        <f t="shared" ref="AEF16:AES16" si="675">SUM(AEF4:AEF15)</f>
        <v>0</v>
      </c>
      <c r="AEG16" s="60">
        <f t="shared" si="675"/>
        <v>42366.14</v>
      </c>
      <c r="AEH16" s="60">
        <f t="shared" si="675"/>
        <v>135000</v>
      </c>
      <c r="AEI16" s="60">
        <f t="shared" si="675"/>
        <v>14141.95</v>
      </c>
      <c r="AEJ16" s="60">
        <f t="shared" si="675"/>
        <v>191508.09</v>
      </c>
      <c r="AEK16" s="79">
        <f t="shared" si="675"/>
        <v>13994250.940000001</v>
      </c>
      <c r="AEL16" s="60">
        <f t="shared" si="675"/>
        <v>0</v>
      </c>
      <c r="AEM16" s="60">
        <f t="shared" si="675"/>
        <v>0</v>
      </c>
      <c r="AEN16" s="60">
        <f t="shared" si="675"/>
        <v>0</v>
      </c>
      <c r="AEO16" s="60">
        <f t="shared" si="675"/>
        <v>52974.55</v>
      </c>
      <c r="AEP16" s="60">
        <f t="shared" si="675"/>
        <v>295000</v>
      </c>
      <c r="AEQ16" s="60">
        <f t="shared" si="675"/>
        <v>5766.32</v>
      </c>
      <c r="AER16" s="60">
        <f t="shared" si="675"/>
        <v>353740.87</v>
      </c>
      <c r="AES16" s="79">
        <f t="shared" si="675"/>
        <v>14347991.810000002</v>
      </c>
      <c r="AEU16" s="60">
        <f t="shared" ref="AEU16:AHF16" si="676">SUM(AEU4:AEU15)</f>
        <v>162073</v>
      </c>
      <c r="AEV16" s="60">
        <f t="shared" si="676"/>
        <v>0</v>
      </c>
      <c r="AEW16" s="60">
        <f t="shared" si="676"/>
        <v>0</v>
      </c>
      <c r="AEX16" s="60">
        <f t="shared" si="676"/>
        <v>59788.06</v>
      </c>
      <c r="AEY16" s="60">
        <f t="shared" si="676"/>
        <v>375947.3</v>
      </c>
      <c r="AEZ16" s="60">
        <f t="shared" si="676"/>
        <v>25788.74</v>
      </c>
      <c r="AFA16" s="60">
        <f t="shared" si="676"/>
        <v>623597.1</v>
      </c>
      <c r="AFB16" s="79">
        <f t="shared" si="676"/>
        <v>623597.1</v>
      </c>
      <c r="AFC16" s="60">
        <f t="shared" si="676"/>
        <v>0</v>
      </c>
      <c r="AFD16" s="60">
        <f t="shared" si="676"/>
        <v>0</v>
      </c>
      <c r="AFE16" s="60">
        <f t="shared" si="676"/>
        <v>0</v>
      </c>
      <c r="AFF16" s="60">
        <f t="shared" si="676"/>
        <v>34685.39</v>
      </c>
      <c r="AFG16" s="60">
        <f t="shared" si="676"/>
        <v>0</v>
      </c>
      <c r="AFH16" s="60">
        <f t="shared" si="676"/>
        <v>17190.990000000002</v>
      </c>
      <c r="AFI16" s="60">
        <f t="shared" si="676"/>
        <v>51876.380000000005</v>
      </c>
      <c r="AFJ16" s="79">
        <f t="shared" si="676"/>
        <v>675473.48</v>
      </c>
      <c r="AFK16" s="60">
        <f t="shared" si="676"/>
        <v>0</v>
      </c>
      <c r="AFL16" s="60">
        <f t="shared" si="676"/>
        <v>0</v>
      </c>
      <c r="AFM16" s="60">
        <f t="shared" si="676"/>
        <v>0</v>
      </c>
      <c r="AFN16" s="60">
        <f t="shared" si="676"/>
        <v>131196.9</v>
      </c>
      <c r="AFO16" s="60">
        <f t="shared" si="676"/>
        <v>0</v>
      </c>
      <c r="AFP16" s="60">
        <f t="shared" si="676"/>
        <v>10465.11</v>
      </c>
      <c r="AFQ16" s="60">
        <f t="shared" si="676"/>
        <v>141662.01</v>
      </c>
      <c r="AFR16" s="79">
        <f t="shared" si="676"/>
        <v>817135.49</v>
      </c>
      <c r="AFS16" s="60">
        <f t="shared" si="676"/>
        <v>0</v>
      </c>
      <c r="AFT16" s="60">
        <f t="shared" si="676"/>
        <v>0</v>
      </c>
      <c r="AFU16" s="60">
        <f t="shared" si="676"/>
        <v>0</v>
      </c>
      <c r="AFV16" s="60">
        <f t="shared" si="676"/>
        <v>417780.10000000003</v>
      </c>
      <c r="AFW16" s="60">
        <f t="shared" si="676"/>
        <v>180000</v>
      </c>
      <c r="AFX16" s="60">
        <f t="shared" si="676"/>
        <v>9932.0400000000009</v>
      </c>
      <c r="AFY16" s="60">
        <f t="shared" si="676"/>
        <v>607712.14</v>
      </c>
      <c r="AFZ16" s="79">
        <f t="shared" si="676"/>
        <v>1424847.63</v>
      </c>
      <c r="AGA16" s="60">
        <f t="shared" si="676"/>
        <v>0</v>
      </c>
      <c r="AGB16" s="60">
        <f t="shared" si="676"/>
        <v>0</v>
      </c>
      <c r="AGC16" s="60">
        <f t="shared" si="676"/>
        <v>0</v>
      </c>
      <c r="AGD16" s="60">
        <f t="shared" si="676"/>
        <v>323859.09000000003</v>
      </c>
      <c r="AGE16" s="60">
        <f t="shared" si="676"/>
        <v>65000</v>
      </c>
      <c r="AGF16" s="60">
        <f t="shared" si="676"/>
        <v>16756.849999999999</v>
      </c>
      <c r="AGG16" s="60">
        <f t="shared" si="676"/>
        <v>405615.94</v>
      </c>
      <c r="AGH16" s="79">
        <f t="shared" si="676"/>
        <v>1830463.5699999998</v>
      </c>
      <c r="AGI16" s="60">
        <f t="shared" si="676"/>
        <v>0</v>
      </c>
      <c r="AGJ16" s="60">
        <f t="shared" si="676"/>
        <v>0</v>
      </c>
      <c r="AGK16" s="60">
        <f t="shared" si="676"/>
        <v>0</v>
      </c>
      <c r="AGL16" s="60">
        <f t="shared" si="676"/>
        <v>234178.50999999998</v>
      </c>
      <c r="AGM16" s="60">
        <f t="shared" si="676"/>
        <v>400000</v>
      </c>
      <c r="AGN16" s="60">
        <f t="shared" si="676"/>
        <v>10432.64</v>
      </c>
      <c r="AGO16" s="60">
        <f t="shared" si="676"/>
        <v>644611.15</v>
      </c>
      <c r="AGP16" s="79">
        <f t="shared" si="676"/>
        <v>2475074.7199999997</v>
      </c>
      <c r="AGQ16" s="60">
        <f t="shared" si="676"/>
        <v>0</v>
      </c>
      <c r="AGR16" s="60">
        <f t="shared" si="676"/>
        <v>0</v>
      </c>
      <c r="AGS16" s="60">
        <f t="shared" si="676"/>
        <v>0</v>
      </c>
      <c r="AGT16" s="60">
        <f t="shared" si="676"/>
        <v>55785.35</v>
      </c>
      <c r="AGU16" s="60">
        <f t="shared" si="676"/>
        <v>0</v>
      </c>
      <c r="AGV16" s="60">
        <f t="shared" si="676"/>
        <v>550000</v>
      </c>
      <c r="AGW16" s="60">
        <f t="shared" si="676"/>
        <v>18005.580000000002</v>
      </c>
      <c r="AGX16" s="60">
        <f t="shared" si="676"/>
        <v>623790.92999999993</v>
      </c>
      <c r="AGY16" s="79">
        <f t="shared" si="676"/>
        <v>3098865.65</v>
      </c>
      <c r="AGZ16" s="60">
        <f t="shared" si="676"/>
        <v>0</v>
      </c>
      <c r="AHA16" s="60">
        <f t="shared" si="676"/>
        <v>0</v>
      </c>
      <c r="AHB16" s="60">
        <f t="shared" si="676"/>
        <v>0</v>
      </c>
      <c r="AHC16" s="60">
        <f t="shared" si="676"/>
        <v>34208.550000000003</v>
      </c>
      <c r="AHD16" s="60">
        <f t="shared" si="676"/>
        <v>0</v>
      </c>
      <c r="AHE16" s="60">
        <f t="shared" si="676"/>
        <v>11582.84</v>
      </c>
      <c r="AHF16" s="60">
        <f t="shared" si="676"/>
        <v>45791.39</v>
      </c>
      <c r="AHG16" s="79">
        <f t="shared" ref="AHG16:AJR16" si="677">SUM(AHG4:AHG15)</f>
        <v>3144657.04</v>
      </c>
      <c r="AHH16" s="60">
        <f t="shared" si="677"/>
        <v>0</v>
      </c>
      <c r="AHI16" s="60">
        <f t="shared" si="677"/>
        <v>0</v>
      </c>
      <c r="AHJ16" s="60">
        <f t="shared" si="677"/>
        <v>0</v>
      </c>
      <c r="AHK16" s="60">
        <f t="shared" si="677"/>
        <v>47522.240000000005</v>
      </c>
      <c r="AHL16" s="60">
        <f t="shared" si="677"/>
        <v>0</v>
      </c>
      <c r="AHM16" s="60">
        <f t="shared" si="677"/>
        <v>10007.469999999999</v>
      </c>
      <c r="AHN16" s="60">
        <f t="shared" si="677"/>
        <v>57529.710000000006</v>
      </c>
      <c r="AHO16" s="79">
        <f t="shared" si="677"/>
        <v>3202186.75</v>
      </c>
      <c r="AHP16" s="60">
        <f t="shared" si="677"/>
        <v>0</v>
      </c>
      <c r="AHQ16" s="60">
        <f t="shared" si="677"/>
        <v>0</v>
      </c>
      <c r="AHR16" s="60">
        <f t="shared" si="677"/>
        <v>0</v>
      </c>
      <c r="AHS16" s="60">
        <f t="shared" si="677"/>
        <v>73527.399999999994</v>
      </c>
      <c r="AHT16" s="60">
        <f t="shared" si="677"/>
        <v>0</v>
      </c>
      <c r="AHU16" s="60">
        <f t="shared" si="677"/>
        <v>17297.419999999998</v>
      </c>
      <c r="AHV16" s="60">
        <f t="shared" si="677"/>
        <v>90824.819999999992</v>
      </c>
      <c r="AHW16" s="79">
        <f t="shared" si="677"/>
        <v>3293011.57</v>
      </c>
      <c r="AHX16" s="60">
        <f t="shared" si="677"/>
        <v>0</v>
      </c>
      <c r="AHY16" s="60">
        <f t="shared" si="677"/>
        <v>0</v>
      </c>
      <c r="AHZ16" s="60">
        <f t="shared" si="677"/>
        <v>0</v>
      </c>
      <c r="AIA16" s="60">
        <f t="shared" si="677"/>
        <v>64521.11</v>
      </c>
      <c r="AIB16" s="60">
        <f t="shared" si="677"/>
        <v>2241750</v>
      </c>
      <c r="AIC16" s="60">
        <f t="shared" si="677"/>
        <v>17158.439999999999</v>
      </c>
      <c r="AID16" s="60">
        <f t="shared" si="677"/>
        <v>2323429.5499999998</v>
      </c>
      <c r="AIE16" s="79">
        <f t="shared" si="677"/>
        <v>5616441.120000001</v>
      </c>
      <c r="AIF16" s="60">
        <f t="shared" si="677"/>
        <v>0</v>
      </c>
      <c r="AIG16" s="60">
        <f t="shared" si="677"/>
        <v>0</v>
      </c>
      <c r="AIH16" s="60">
        <f t="shared" si="677"/>
        <v>0</v>
      </c>
      <c r="AII16" s="60">
        <f t="shared" si="677"/>
        <v>47981.56</v>
      </c>
      <c r="AIJ16" s="60">
        <f t="shared" si="677"/>
        <v>1252920</v>
      </c>
      <c r="AIK16" s="60">
        <f t="shared" si="677"/>
        <v>9346.11</v>
      </c>
      <c r="AIL16" s="60">
        <f t="shared" si="677"/>
        <v>1310247.67</v>
      </c>
      <c r="AIM16" s="79">
        <f t="shared" si="677"/>
        <v>6926688.79</v>
      </c>
      <c r="AIN16" s="60">
        <f t="shared" si="677"/>
        <v>0</v>
      </c>
      <c r="AIO16" s="60">
        <f t="shared" si="677"/>
        <v>0</v>
      </c>
      <c r="AIP16" s="60">
        <f t="shared" si="677"/>
        <v>0</v>
      </c>
      <c r="AIQ16" s="60">
        <f t="shared" si="677"/>
        <v>353961.16</v>
      </c>
      <c r="AIR16" s="60">
        <f t="shared" si="677"/>
        <v>0</v>
      </c>
      <c r="AIS16" s="60">
        <f t="shared" si="677"/>
        <v>12385.51</v>
      </c>
      <c r="AIT16" s="60">
        <f t="shared" si="677"/>
        <v>366346.67</v>
      </c>
      <c r="AIU16" s="79">
        <f t="shared" si="677"/>
        <v>7293035.46</v>
      </c>
      <c r="AIV16" s="60">
        <f t="shared" si="677"/>
        <v>0</v>
      </c>
      <c r="AIW16" s="60">
        <f t="shared" si="677"/>
        <v>0</v>
      </c>
      <c r="AIX16" s="60">
        <f t="shared" si="677"/>
        <v>0</v>
      </c>
      <c r="AIY16" s="60">
        <f t="shared" si="677"/>
        <v>138151.85</v>
      </c>
      <c r="AIZ16" s="60">
        <f t="shared" si="677"/>
        <v>0</v>
      </c>
      <c r="AJA16" s="60">
        <f t="shared" si="677"/>
        <v>13239.48</v>
      </c>
      <c r="AJB16" s="60">
        <f t="shared" si="677"/>
        <v>151391.32999999999</v>
      </c>
      <c r="AJC16" s="79">
        <f t="shared" si="677"/>
        <v>7444426.7899999991</v>
      </c>
      <c r="AJD16" s="60">
        <f t="shared" si="677"/>
        <v>0</v>
      </c>
      <c r="AJE16" s="60">
        <f t="shared" si="677"/>
        <v>0</v>
      </c>
      <c r="AJF16" s="60">
        <f t="shared" si="677"/>
        <v>0</v>
      </c>
      <c r="AJG16" s="60">
        <f t="shared" si="677"/>
        <v>230324.96</v>
      </c>
      <c r="AJH16" s="60">
        <f t="shared" si="677"/>
        <v>0</v>
      </c>
      <c r="AJI16" s="60">
        <f t="shared" si="677"/>
        <v>14067.37</v>
      </c>
      <c r="AJJ16" s="60">
        <f t="shared" si="677"/>
        <v>244392.33</v>
      </c>
      <c r="AJK16" s="79">
        <f t="shared" si="677"/>
        <v>7688819.1199999992</v>
      </c>
      <c r="AJL16" s="60">
        <f t="shared" si="677"/>
        <v>0</v>
      </c>
      <c r="AJM16" s="60">
        <f t="shared" si="677"/>
        <v>0</v>
      </c>
      <c r="AJN16" s="60">
        <f t="shared" si="677"/>
        <v>0</v>
      </c>
      <c r="AJO16" s="60">
        <f t="shared" si="677"/>
        <v>59516.670000000006</v>
      </c>
      <c r="AJP16" s="60">
        <f t="shared" si="677"/>
        <v>0</v>
      </c>
      <c r="AJQ16" s="60">
        <f t="shared" si="677"/>
        <v>11162.41</v>
      </c>
      <c r="AJR16" s="60">
        <f t="shared" si="677"/>
        <v>70679.08</v>
      </c>
      <c r="AJS16" s="79">
        <f t="shared" ref="AJS16:AMD16" si="678">SUM(AJS4:AJS15)</f>
        <v>7759498.2000000002</v>
      </c>
      <c r="AJT16" s="60">
        <f t="shared" si="678"/>
        <v>0</v>
      </c>
      <c r="AJU16" s="60">
        <f t="shared" si="678"/>
        <v>0</v>
      </c>
      <c r="AJV16" s="60">
        <f t="shared" si="678"/>
        <v>0</v>
      </c>
      <c r="AJW16" s="60">
        <f t="shared" si="678"/>
        <v>62149.34</v>
      </c>
      <c r="AJX16" s="60">
        <f t="shared" si="678"/>
        <v>0</v>
      </c>
      <c r="AJY16" s="60">
        <f t="shared" si="678"/>
        <v>5935.18</v>
      </c>
      <c r="AJZ16" s="60">
        <f t="shared" si="678"/>
        <v>68084.52</v>
      </c>
      <c r="AKA16" s="79">
        <f t="shared" si="678"/>
        <v>7827582.7200000007</v>
      </c>
      <c r="AKB16" s="60">
        <f t="shared" si="678"/>
        <v>0</v>
      </c>
      <c r="AKC16" s="60">
        <f t="shared" si="678"/>
        <v>0</v>
      </c>
      <c r="AKD16" s="60">
        <f t="shared" si="678"/>
        <v>0</v>
      </c>
      <c r="AKE16" s="60">
        <f t="shared" si="678"/>
        <v>355526.59</v>
      </c>
      <c r="AKF16" s="60">
        <f t="shared" si="678"/>
        <v>67000</v>
      </c>
      <c r="AKG16" s="60">
        <f t="shared" si="678"/>
        <v>81507.97</v>
      </c>
      <c r="AKH16" s="60">
        <f t="shared" si="678"/>
        <v>504034.56</v>
      </c>
      <c r="AKI16" s="79">
        <f t="shared" si="678"/>
        <v>8331617.2799999993</v>
      </c>
      <c r="AKJ16" s="60">
        <f t="shared" si="678"/>
        <v>0</v>
      </c>
      <c r="AKK16" s="60">
        <f t="shared" si="678"/>
        <v>0</v>
      </c>
      <c r="AKL16" s="60">
        <f t="shared" si="678"/>
        <v>0</v>
      </c>
      <c r="AKM16" s="60">
        <f t="shared" si="678"/>
        <v>309755.82</v>
      </c>
      <c r="AKN16" s="60">
        <f t="shared" si="678"/>
        <v>940575</v>
      </c>
      <c r="AKO16" s="60">
        <f t="shared" si="678"/>
        <v>8117.7</v>
      </c>
      <c r="AKP16" s="60">
        <f t="shared" si="678"/>
        <v>1258448.5199999998</v>
      </c>
      <c r="AKQ16" s="79">
        <f t="shared" si="678"/>
        <v>9590065.8000000007</v>
      </c>
      <c r="AKR16" s="60">
        <f t="shared" si="678"/>
        <v>0</v>
      </c>
      <c r="AKS16" s="60">
        <f t="shared" si="678"/>
        <v>0</v>
      </c>
      <c r="AKT16" s="60">
        <f t="shared" si="678"/>
        <v>0</v>
      </c>
      <c r="AKU16" s="60">
        <f t="shared" si="678"/>
        <v>90265.67</v>
      </c>
      <c r="AKV16" s="60">
        <f t="shared" si="678"/>
        <v>235000</v>
      </c>
      <c r="AKW16" s="60">
        <f t="shared" si="678"/>
        <v>15095.7</v>
      </c>
      <c r="AKX16" s="60">
        <f t="shared" si="678"/>
        <v>340361.37</v>
      </c>
      <c r="AKY16" s="79">
        <f t="shared" si="678"/>
        <v>9930427.1700000018</v>
      </c>
      <c r="AKZ16" s="60">
        <f t="shared" si="678"/>
        <v>0</v>
      </c>
      <c r="ALA16" s="60">
        <f t="shared" si="678"/>
        <v>0</v>
      </c>
      <c r="ALB16" s="60">
        <f t="shared" si="678"/>
        <v>0</v>
      </c>
      <c r="ALC16" s="60">
        <f t="shared" si="678"/>
        <v>163925.63</v>
      </c>
      <c r="ALD16" s="60">
        <f t="shared" si="678"/>
        <v>155000</v>
      </c>
      <c r="ALE16" s="60">
        <f t="shared" si="678"/>
        <v>19343.54</v>
      </c>
      <c r="ALF16" s="60">
        <f t="shared" si="678"/>
        <v>338269.17000000004</v>
      </c>
      <c r="ALG16" s="79">
        <f t="shared" si="678"/>
        <v>338269.17000000004</v>
      </c>
      <c r="ALH16" s="60">
        <f t="shared" si="678"/>
        <v>0</v>
      </c>
      <c r="ALI16" s="60">
        <f t="shared" si="678"/>
        <v>0</v>
      </c>
      <c r="ALJ16" s="60">
        <f t="shared" si="678"/>
        <v>0</v>
      </c>
      <c r="ALK16" s="60">
        <f t="shared" si="678"/>
        <v>88471.01</v>
      </c>
      <c r="ALL16" s="60">
        <f t="shared" si="678"/>
        <v>50000</v>
      </c>
      <c r="ALM16" s="60">
        <f t="shared" si="678"/>
        <v>11578.27</v>
      </c>
      <c r="ALN16" s="60">
        <f t="shared" si="678"/>
        <v>150049.28000000003</v>
      </c>
      <c r="ALO16" s="79">
        <f t="shared" si="678"/>
        <v>488318.45</v>
      </c>
      <c r="ALP16" s="60">
        <f t="shared" si="678"/>
        <v>0</v>
      </c>
      <c r="ALQ16" s="60">
        <f t="shared" si="678"/>
        <v>0</v>
      </c>
      <c r="ALR16" s="60">
        <f t="shared" si="678"/>
        <v>0</v>
      </c>
      <c r="ALS16" s="60">
        <f t="shared" si="678"/>
        <v>52589.22</v>
      </c>
      <c r="ALT16" s="60">
        <f t="shared" si="678"/>
        <v>137000</v>
      </c>
      <c r="ALU16" s="60">
        <f t="shared" si="678"/>
        <v>12561.05</v>
      </c>
      <c r="ALV16" s="60">
        <f t="shared" si="678"/>
        <v>202150.27</v>
      </c>
      <c r="ALW16" s="79">
        <f t="shared" si="678"/>
        <v>690468.72000000009</v>
      </c>
      <c r="ALX16" s="60">
        <f t="shared" si="678"/>
        <v>0</v>
      </c>
      <c r="ALY16" s="60">
        <f t="shared" si="678"/>
        <v>0</v>
      </c>
      <c r="ALZ16" s="60">
        <f t="shared" si="678"/>
        <v>0</v>
      </c>
      <c r="AMA16" s="60">
        <f t="shared" si="678"/>
        <v>37718.519999999997</v>
      </c>
      <c r="AMB16" s="60">
        <f t="shared" si="678"/>
        <v>100000</v>
      </c>
      <c r="AMC16" s="60">
        <f t="shared" si="678"/>
        <v>19812.169999999998</v>
      </c>
      <c r="AMD16" s="60">
        <f t="shared" si="678"/>
        <v>157530.69</v>
      </c>
      <c r="AME16" s="79">
        <f t="shared" ref="AME16:AOP16" si="679">SUM(AME4:AME15)</f>
        <v>847999.41</v>
      </c>
      <c r="AMF16" s="60">
        <f t="shared" si="679"/>
        <v>0</v>
      </c>
      <c r="AMG16" s="60">
        <f t="shared" si="679"/>
        <v>0</v>
      </c>
      <c r="AMH16" s="60">
        <f t="shared" si="679"/>
        <v>0</v>
      </c>
      <c r="AMI16" s="60">
        <f t="shared" si="679"/>
        <v>91862.67</v>
      </c>
      <c r="AMJ16" s="60">
        <f t="shared" si="679"/>
        <v>1344800</v>
      </c>
      <c r="AMK16" s="60">
        <f t="shared" si="679"/>
        <v>15368.99</v>
      </c>
      <c r="AML16" s="60">
        <f t="shared" si="679"/>
        <v>1452031.6600000001</v>
      </c>
      <c r="AMM16" s="79">
        <f t="shared" si="679"/>
        <v>2300031.0700000003</v>
      </c>
      <c r="AMN16" s="60">
        <f t="shared" si="679"/>
        <v>368500.01</v>
      </c>
      <c r="AMO16" s="60">
        <f t="shared" si="679"/>
        <v>0</v>
      </c>
      <c r="AMP16" s="60">
        <f t="shared" si="679"/>
        <v>0</v>
      </c>
      <c r="AMQ16" s="60">
        <f t="shared" si="679"/>
        <v>111199.07999999999</v>
      </c>
      <c r="AMR16" s="60">
        <f t="shared" si="679"/>
        <v>0</v>
      </c>
      <c r="AMS16" s="60">
        <f t="shared" si="679"/>
        <v>19922.13</v>
      </c>
      <c r="AMT16" s="60">
        <f t="shared" si="679"/>
        <v>499621.22000000003</v>
      </c>
      <c r="AMU16" s="79">
        <f t="shared" si="679"/>
        <v>2799652.2900000005</v>
      </c>
      <c r="AMV16" s="60">
        <f t="shared" si="679"/>
        <v>0</v>
      </c>
      <c r="AMW16" s="60">
        <f t="shared" si="679"/>
        <v>0</v>
      </c>
      <c r="AMX16" s="60">
        <f t="shared" si="679"/>
        <v>0</v>
      </c>
      <c r="AMY16" s="60">
        <f t="shared" si="679"/>
        <v>73692.23</v>
      </c>
      <c r="AMZ16" s="60">
        <f t="shared" si="679"/>
        <v>50000</v>
      </c>
      <c r="ANA16" s="60">
        <f t="shared" si="679"/>
        <v>23964.04</v>
      </c>
      <c r="ANB16" s="60">
        <f t="shared" si="679"/>
        <v>147656.27000000002</v>
      </c>
      <c r="ANC16" s="79">
        <f t="shared" si="679"/>
        <v>2947308.5600000005</v>
      </c>
      <c r="AND16" s="60">
        <f t="shared" si="679"/>
        <v>0</v>
      </c>
      <c r="ANE16" s="60">
        <f t="shared" si="679"/>
        <v>0</v>
      </c>
      <c r="ANF16" s="60">
        <f t="shared" si="679"/>
        <v>0</v>
      </c>
      <c r="ANG16" s="60">
        <f t="shared" si="679"/>
        <v>129383.45999999999</v>
      </c>
      <c r="ANH16" s="60">
        <f t="shared" si="679"/>
        <v>0</v>
      </c>
      <c r="ANI16" s="60">
        <f t="shared" si="679"/>
        <v>14670.13</v>
      </c>
      <c r="ANJ16" s="60">
        <f t="shared" si="679"/>
        <v>144053.59</v>
      </c>
      <c r="ANK16" s="79">
        <f t="shared" si="679"/>
        <v>3091362.1499999994</v>
      </c>
      <c r="ANL16" s="60">
        <f t="shared" si="679"/>
        <v>0</v>
      </c>
      <c r="ANM16" s="60">
        <f t="shared" si="679"/>
        <v>0</v>
      </c>
      <c r="ANN16" s="60">
        <f t="shared" si="679"/>
        <v>13730.3</v>
      </c>
      <c r="ANO16" s="60">
        <f t="shared" si="679"/>
        <v>195429.1</v>
      </c>
      <c r="ANP16" s="60">
        <f t="shared" si="679"/>
        <v>305000</v>
      </c>
      <c r="ANQ16" s="60">
        <f t="shared" si="679"/>
        <v>8389.39</v>
      </c>
      <c r="ANR16" s="60">
        <f t="shared" si="679"/>
        <v>522548.79</v>
      </c>
      <c r="ANS16" s="79">
        <f t="shared" si="679"/>
        <v>3613910.9399999995</v>
      </c>
      <c r="ANT16" s="60">
        <f t="shared" si="679"/>
        <v>0</v>
      </c>
      <c r="ANU16" s="60">
        <f t="shared" si="679"/>
        <v>0</v>
      </c>
      <c r="ANV16" s="60">
        <f t="shared" si="679"/>
        <v>0</v>
      </c>
      <c r="ANW16" s="60">
        <f t="shared" si="679"/>
        <v>41200.179999999993</v>
      </c>
      <c r="ANX16" s="60">
        <f t="shared" si="679"/>
        <v>1468285</v>
      </c>
      <c r="ANY16" s="60">
        <f t="shared" si="679"/>
        <v>7966.6</v>
      </c>
      <c r="ANZ16" s="60">
        <f t="shared" si="679"/>
        <v>1517451.7799999998</v>
      </c>
      <c r="AOA16" s="79">
        <f t="shared" si="679"/>
        <v>5131362.7200000007</v>
      </c>
      <c r="AOB16" s="60">
        <f t="shared" si="679"/>
        <v>0</v>
      </c>
      <c r="AOC16" s="60">
        <f t="shared" si="679"/>
        <v>0</v>
      </c>
      <c r="AOD16" s="60">
        <f t="shared" si="679"/>
        <v>0</v>
      </c>
      <c r="AOE16" s="60">
        <f t="shared" si="679"/>
        <v>309770.75999999995</v>
      </c>
      <c r="AOF16" s="60">
        <f t="shared" si="679"/>
        <v>0</v>
      </c>
      <c r="AOG16" s="60">
        <f t="shared" si="679"/>
        <v>13888.84</v>
      </c>
      <c r="AOH16" s="60">
        <f t="shared" si="679"/>
        <v>323659.59999999998</v>
      </c>
      <c r="AOI16" s="79">
        <f t="shared" si="679"/>
        <v>5455022.3200000012</v>
      </c>
      <c r="AOJ16" s="60">
        <f t="shared" si="679"/>
        <v>0</v>
      </c>
      <c r="AOK16" s="60">
        <f t="shared" si="679"/>
        <v>0</v>
      </c>
      <c r="AOL16" s="60">
        <f t="shared" si="679"/>
        <v>0</v>
      </c>
      <c r="AOM16" s="60">
        <f t="shared" si="679"/>
        <v>50947.839999999997</v>
      </c>
      <c r="AON16" s="60">
        <f t="shared" si="679"/>
        <v>0</v>
      </c>
      <c r="AOO16" s="60">
        <f t="shared" si="679"/>
        <v>14543.53</v>
      </c>
      <c r="AOP16" s="60">
        <f t="shared" si="679"/>
        <v>65491.369999999995</v>
      </c>
      <c r="AOQ16" s="79">
        <f t="shared" ref="AOQ16:ARB16" si="680">SUM(AOQ4:AOQ15)</f>
        <v>5520513.6899999995</v>
      </c>
      <c r="AOR16" s="60">
        <f t="shared" si="680"/>
        <v>0</v>
      </c>
      <c r="AOS16" s="60">
        <f t="shared" si="680"/>
        <v>0</v>
      </c>
      <c r="AOT16" s="60">
        <f t="shared" si="680"/>
        <v>0</v>
      </c>
      <c r="AOU16" s="60">
        <f t="shared" si="680"/>
        <v>431438.07999999996</v>
      </c>
      <c r="AOV16" s="60">
        <f t="shared" si="680"/>
        <v>3202480</v>
      </c>
      <c r="AOW16" s="60">
        <f t="shared" si="680"/>
        <v>20704.21</v>
      </c>
      <c r="AOX16" s="60">
        <f t="shared" si="680"/>
        <v>3654622.29</v>
      </c>
      <c r="AOY16" s="79">
        <f t="shared" si="680"/>
        <v>9175135.9799999986</v>
      </c>
      <c r="AOZ16" s="60">
        <f t="shared" si="680"/>
        <v>0</v>
      </c>
      <c r="APA16" s="60">
        <f t="shared" si="680"/>
        <v>0</v>
      </c>
      <c r="APB16" s="60">
        <f t="shared" si="680"/>
        <v>0</v>
      </c>
      <c r="APC16" s="60">
        <f t="shared" si="680"/>
        <v>79360.37</v>
      </c>
      <c r="APD16" s="60">
        <f t="shared" si="680"/>
        <v>419000</v>
      </c>
      <c r="APE16" s="60">
        <f t="shared" si="680"/>
        <v>117129.2</v>
      </c>
      <c r="APF16" s="60">
        <f t="shared" si="680"/>
        <v>615489.57000000007</v>
      </c>
      <c r="APG16" s="79">
        <f t="shared" si="680"/>
        <v>9790625.549999997</v>
      </c>
      <c r="APH16" s="60">
        <f t="shared" si="680"/>
        <v>0</v>
      </c>
      <c r="API16" s="60">
        <f t="shared" si="680"/>
        <v>0</v>
      </c>
      <c r="APJ16" s="60">
        <f t="shared" si="680"/>
        <v>0</v>
      </c>
      <c r="APK16" s="60">
        <f t="shared" si="680"/>
        <v>80348.460000000006</v>
      </c>
      <c r="APL16" s="60">
        <f t="shared" si="680"/>
        <v>0</v>
      </c>
      <c r="APM16" s="60">
        <f t="shared" si="680"/>
        <v>19696.88</v>
      </c>
      <c r="APN16" s="60">
        <f t="shared" si="680"/>
        <v>100045.34000000001</v>
      </c>
      <c r="APO16" s="79">
        <f t="shared" si="680"/>
        <v>9890670.8899999969</v>
      </c>
      <c r="APP16" s="60">
        <f t="shared" si="680"/>
        <v>0</v>
      </c>
      <c r="APQ16" s="60">
        <f t="shared" si="680"/>
        <v>0</v>
      </c>
      <c r="APR16" s="60">
        <f t="shared" si="680"/>
        <v>0</v>
      </c>
      <c r="APS16" s="60">
        <f t="shared" si="680"/>
        <v>51588.51</v>
      </c>
      <c r="APT16" s="60">
        <f t="shared" si="680"/>
        <v>668800</v>
      </c>
      <c r="APU16" s="60">
        <f t="shared" si="680"/>
        <v>12612.04</v>
      </c>
      <c r="APV16" s="60">
        <f t="shared" si="680"/>
        <v>733000.55000000016</v>
      </c>
      <c r="APW16" s="79">
        <f t="shared" si="680"/>
        <v>10623671.439999999</v>
      </c>
      <c r="APX16" s="60">
        <f t="shared" si="680"/>
        <v>0</v>
      </c>
      <c r="APY16" s="60">
        <f t="shared" si="680"/>
        <v>0</v>
      </c>
      <c r="APZ16" s="60">
        <f t="shared" si="680"/>
        <v>0</v>
      </c>
      <c r="AQA16" s="60">
        <f t="shared" si="680"/>
        <v>75099</v>
      </c>
      <c r="AQB16" s="60">
        <f t="shared" si="680"/>
        <v>0</v>
      </c>
      <c r="AQC16" s="60">
        <f t="shared" si="680"/>
        <v>27842.75</v>
      </c>
      <c r="AQD16" s="60">
        <f t="shared" si="680"/>
        <v>102941.74999999999</v>
      </c>
      <c r="AQE16" s="79">
        <f t="shared" si="680"/>
        <v>10726613.189999998</v>
      </c>
      <c r="AQF16" s="60">
        <f t="shared" si="680"/>
        <v>0</v>
      </c>
      <c r="AQG16" s="60">
        <f t="shared" si="680"/>
        <v>0</v>
      </c>
      <c r="AQH16" s="60">
        <f t="shared" si="680"/>
        <v>0</v>
      </c>
      <c r="AQI16" s="60">
        <f t="shared" si="680"/>
        <v>442233.17999999993</v>
      </c>
      <c r="AQJ16" s="60">
        <f t="shared" si="680"/>
        <v>26000</v>
      </c>
      <c r="AQK16" s="60">
        <f t="shared" si="680"/>
        <v>14985.91</v>
      </c>
      <c r="AQL16" s="60">
        <f t="shared" si="680"/>
        <v>483219.08999999991</v>
      </c>
      <c r="AQM16" s="79">
        <f t="shared" si="680"/>
        <v>11209832.279999997</v>
      </c>
      <c r="AQN16" s="60">
        <f t="shared" si="680"/>
        <v>0</v>
      </c>
      <c r="AQO16" s="60">
        <f t="shared" si="680"/>
        <v>0</v>
      </c>
      <c r="AQP16" s="60">
        <f t="shared" si="680"/>
        <v>0</v>
      </c>
      <c r="AQQ16" s="60">
        <f t="shared" si="680"/>
        <v>97694.400000000009</v>
      </c>
      <c r="AQR16" s="60">
        <f t="shared" si="680"/>
        <v>283000</v>
      </c>
      <c r="AQS16" s="60">
        <f t="shared" si="680"/>
        <v>12364.98</v>
      </c>
      <c r="AQT16" s="60">
        <f t="shared" si="680"/>
        <v>393059.37999999995</v>
      </c>
      <c r="AQU16" s="79">
        <f t="shared" si="680"/>
        <v>11602891.66</v>
      </c>
      <c r="AQV16" s="60">
        <f t="shared" si="680"/>
        <v>0</v>
      </c>
      <c r="AQW16" s="60">
        <f t="shared" si="680"/>
        <v>0</v>
      </c>
      <c r="AQX16" s="60">
        <f t="shared" si="680"/>
        <v>0</v>
      </c>
      <c r="AQY16" s="60">
        <f t="shared" si="680"/>
        <v>33261.79</v>
      </c>
      <c r="AQZ16" s="60">
        <f t="shared" si="680"/>
        <v>670800</v>
      </c>
      <c r="ARA16" s="60">
        <f t="shared" si="680"/>
        <v>12616.09</v>
      </c>
      <c r="ARB16" s="60">
        <f t="shared" si="680"/>
        <v>716677.87999999989</v>
      </c>
      <c r="ARC16" s="79">
        <f t="shared" ref="ARC16:ATN16" si="681">SUM(ARC4:ARC15)</f>
        <v>12319569.539999999</v>
      </c>
      <c r="ARD16" s="60">
        <f t="shared" si="681"/>
        <v>0</v>
      </c>
      <c r="ARE16" s="60">
        <f t="shared" si="681"/>
        <v>0</v>
      </c>
      <c r="ARF16" s="60">
        <f t="shared" si="681"/>
        <v>0</v>
      </c>
      <c r="ARG16" s="60">
        <f t="shared" si="681"/>
        <v>273384.24</v>
      </c>
      <c r="ARH16" s="60">
        <f t="shared" si="681"/>
        <v>456000</v>
      </c>
      <c r="ARI16" s="60">
        <f t="shared" si="681"/>
        <v>4326.6000000000004</v>
      </c>
      <c r="ARJ16" s="60">
        <f t="shared" si="681"/>
        <v>733710.84</v>
      </c>
      <c r="ARK16" s="79">
        <f t="shared" si="681"/>
        <v>13053280.379999999</v>
      </c>
      <c r="ARL16" s="60">
        <f t="shared" si="681"/>
        <v>0</v>
      </c>
      <c r="ARM16" s="60">
        <f t="shared" si="681"/>
        <v>0</v>
      </c>
      <c r="ARN16" s="60">
        <f t="shared" si="681"/>
        <v>0</v>
      </c>
      <c r="ARO16" s="60">
        <f t="shared" si="681"/>
        <v>201427.11</v>
      </c>
      <c r="ARP16" s="60">
        <f t="shared" si="681"/>
        <v>2020800</v>
      </c>
      <c r="ARQ16" s="60">
        <f t="shared" si="681"/>
        <v>17107.2</v>
      </c>
      <c r="ARR16" s="60">
        <f t="shared" si="681"/>
        <v>2239334.31</v>
      </c>
      <c r="ARS16" s="79">
        <f t="shared" si="681"/>
        <v>15292614.689999999</v>
      </c>
      <c r="ART16" s="60">
        <f t="shared" si="681"/>
        <v>0</v>
      </c>
      <c r="ARU16" s="60">
        <f t="shared" si="681"/>
        <v>0</v>
      </c>
      <c r="ARV16" s="60">
        <f t="shared" si="681"/>
        <v>0</v>
      </c>
      <c r="ARW16" s="60">
        <f t="shared" si="681"/>
        <v>42084.35</v>
      </c>
      <c r="ARX16" s="60">
        <f t="shared" si="681"/>
        <v>0</v>
      </c>
      <c r="ARY16" s="60">
        <f t="shared" si="681"/>
        <v>14811.89</v>
      </c>
      <c r="ARZ16" s="60">
        <f t="shared" si="681"/>
        <v>56896.240000000005</v>
      </c>
      <c r="ASA16" s="79">
        <f t="shared" si="681"/>
        <v>56896.240000000005</v>
      </c>
      <c r="ASB16" s="60">
        <f t="shared" si="681"/>
        <v>0</v>
      </c>
      <c r="ASC16" s="60">
        <f t="shared" si="681"/>
        <v>0</v>
      </c>
      <c r="ASD16" s="60">
        <f t="shared" si="681"/>
        <v>0</v>
      </c>
      <c r="ASE16" s="60">
        <f t="shared" si="681"/>
        <v>77756.189999999988</v>
      </c>
      <c r="ASF16" s="60">
        <f t="shared" si="681"/>
        <v>110000</v>
      </c>
      <c r="ASG16" s="60">
        <f t="shared" si="681"/>
        <v>16975.939999999999</v>
      </c>
      <c r="ASH16" s="60">
        <f t="shared" si="681"/>
        <v>204732.13</v>
      </c>
      <c r="ASI16" s="79">
        <f t="shared" si="681"/>
        <v>261628.37</v>
      </c>
      <c r="ASJ16" s="60">
        <f t="shared" si="681"/>
        <v>0</v>
      </c>
      <c r="ASK16" s="60">
        <f t="shared" si="681"/>
        <v>0</v>
      </c>
      <c r="ASL16" s="60">
        <f t="shared" si="681"/>
        <v>0</v>
      </c>
      <c r="ASM16" s="60">
        <f t="shared" si="681"/>
        <v>29183.480000000003</v>
      </c>
      <c r="ASN16" s="60">
        <f t="shared" si="681"/>
        <v>0</v>
      </c>
      <c r="ASO16" s="60">
        <f t="shared" si="681"/>
        <v>6780.46</v>
      </c>
      <c r="ASP16" s="60">
        <f t="shared" si="681"/>
        <v>35963.939999999995</v>
      </c>
      <c r="ASQ16" s="79">
        <f t="shared" si="681"/>
        <v>297592.30999999994</v>
      </c>
      <c r="ASR16" s="60">
        <f t="shared" si="681"/>
        <v>0</v>
      </c>
      <c r="ASS16" s="60">
        <f t="shared" si="681"/>
        <v>0</v>
      </c>
      <c r="AST16" s="60">
        <f t="shared" si="681"/>
        <v>0</v>
      </c>
      <c r="ASU16" s="60">
        <f t="shared" si="681"/>
        <v>439178.88</v>
      </c>
      <c r="ASV16" s="60">
        <f t="shared" si="681"/>
        <v>0</v>
      </c>
      <c r="ASW16" s="60">
        <f t="shared" si="681"/>
        <v>23112.44</v>
      </c>
      <c r="ASX16" s="60">
        <f t="shared" si="681"/>
        <v>462291.32</v>
      </c>
      <c r="ASY16" s="79">
        <f t="shared" si="681"/>
        <v>759883.62999999989</v>
      </c>
      <c r="ASZ16" s="60">
        <f t="shared" si="681"/>
        <v>0</v>
      </c>
      <c r="ATA16" s="60">
        <f t="shared" si="681"/>
        <v>0</v>
      </c>
      <c r="ATB16" s="60">
        <f t="shared" si="681"/>
        <v>0</v>
      </c>
      <c r="ATC16" s="60">
        <f t="shared" si="681"/>
        <v>82668.98</v>
      </c>
      <c r="ATD16" s="60">
        <f t="shared" si="681"/>
        <v>0</v>
      </c>
      <c r="ATE16" s="60">
        <f t="shared" si="681"/>
        <v>22464</v>
      </c>
      <c r="ATF16" s="60">
        <f t="shared" si="681"/>
        <v>105132.98000000001</v>
      </c>
      <c r="ATG16" s="79">
        <f t="shared" si="681"/>
        <v>865016.6100000001</v>
      </c>
      <c r="ATH16" s="60">
        <f t="shared" si="681"/>
        <v>0</v>
      </c>
      <c r="ATI16" s="60">
        <f t="shared" si="681"/>
        <v>0</v>
      </c>
      <c r="ATJ16" s="60">
        <f t="shared" si="681"/>
        <v>0</v>
      </c>
      <c r="ATK16" s="60">
        <f t="shared" si="681"/>
        <v>91313.94</v>
      </c>
      <c r="ATL16" s="60">
        <f t="shared" si="681"/>
        <v>0</v>
      </c>
      <c r="ATM16" s="60">
        <f t="shared" si="681"/>
        <v>14403.97</v>
      </c>
      <c r="ATN16" s="60">
        <f t="shared" si="681"/>
        <v>105717.91</v>
      </c>
      <c r="ATO16" s="79">
        <f t="shared" ref="ATO16:AVZ16" si="682">SUM(ATO4:ATO15)</f>
        <v>970734.52</v>
      </c>
      <c r="ATP16" s="60">
        <f t="shared" si="682"/>
        <v>0</v>
      </c>
      <c r="ATQ16" s="60">
        <f t="shared" si="682"/>
        <v>0</v>
      </c>
      <c r="ATR16" s="60">
        <f t="shared" si="682"/>
        <v>0</v>
      </c>
      <c r="ATS16" s="60">
        <f t="shared" si="682"/>
        <v>78871.350000000006</v>
      </c>
      <c r="ATT16" s="60">
        <f t="shared" si="682"/>
        <v>0</v>
      </c>
      <c r="ATU16" s="60">
        <f t="shared" si="682"/>
        <v>24830.93</v>
      </c>
      <c r="ATV16" s="60">
        <f t="shared" si="682"/>
        <v>103702.28</v>
      </c>
      <c r="ATW16" s="79">
        <f t="shared" si="682"/>
        <v>1074436.8</v>
      </c>
      <c r="ATX16" s="60">
        <f t="shared" si="682"/>
        <v>0</v>
      </c>
      <c r="ATY16" s="60">
        <f t="shared" si="682"/>
        <v>0</v>
      </c>
      <c r="ATZ16" s="60">
        <f t="shared" si="682"/>
        <v>0</v>
      </c>
      <c r="AUA16" s="60">
        <f t="shared" si="682"/>
        <v>227523.09</v>
      </c>
      <c r="AUB16" s="60">
        <f t="shared" si="682"/>
        <v>0</v>
      </c>
      <c r="AUC16" s="60">
        <f t="shared" si="682"/>
        <v>24037.53</v>
      </c>
      <c r="AUD16" s="60">
        <f t="shared" si="682"/>
        <v>251560.61999999997</v>
      </c>
      <c r="AUE16" s="79">
        <f t="shared" si="682"/>
        <v>1325997.42</v>
      </c>
      <c r="AUF16" s="60">
        <f t="shared" si="682"/>
        <v>0</v>
      </c>
      <c r="AUG16" s="60">
        <f t="shared" si="682"/>
        <v>0</v>
      </c>
      <c r="AUH16" s="60">
        <f t="shared" si="682"/>
        <v>0</v>
      </c>
      <c r="AUI16" s="60">
        <f t="shared" si="682"/>
        <v>60213.98</v>
      </c>
      <c r="AUJ16" s="60">
        <f t="shared" si="682"/>
        <v>0</v>
      </c>
      <c r="AUK16" s="60">
        <f t="shared" si="682"/>
        <v>11504.35</v>
      </c>
      <c r="AUL16" s="60">
        <f t="shared" si="682"/>
        <v>71718.330000000016</v>
      </c>
      <c r="AUM16" s="79">
        <f t="shared" si="682"/>
        <v>1397715.75</v>
      </c>
      <c r="AUN16" s="60">
        <f t="shared" si="682"/>
        <v>0</v>
      </c>
      <c r="AUO16" s="60">
        <f t="shared" si="682"/>
        <v>0</v>
      </c>
      <c r="AUP16" s="60">
        <f t="shared" si="682"/>
        <v>0</v>
      </c>
      <c r="AUQ16" s="60">
        <f t="shared" si="682"/>
        <v>392837.11</v>
      </c>
      <c r="AUR16" s="60">
        <f t="shared" si="682"/>
        <v>155000</v>
      </c>
      <c r="AUS16" s="60">
        <f t="shared" si="682"/>
        <v>34744.42</v>
      </c>
      <c r="AUT16" s="60">
        <f t="shared" si="682"/>
        <v>582581.53</v>
      </c>
      <c r="AUU16" s="79">
        <f t="shared" si="682"/>
        <v>1980297.28</v>
      </c>
      <c r="AUV16" s="60">
        <f t="shared" si="682"/>
        <v>0</v>
      </c>
      <c r="AUW16" s="60">
        <f t="shared" si="682"/>
        <v>0</v>
      </c>
      <c r="AUX16" s="60">
        <f t="shared" si="682"/>
        <v>0</v>
      </c>
      <c r="AUY16" s="60">
        <f t="shared" si="682"/>
        <v>69675.33</v>
      </c>
      <c r="AUZ16" s="60">
        <f t="shared" si="682"/>
        <v>0</v>
      </c>
      <c r="AVA16" s="60">
        <f t="shared" si="682"/>
        <v>13801.72</v>
      </c>
      <c r="AVB16" s="60">
        <f t="shared" si="682"/>
        <v>83477.05</v>
      </c>
      <c r="AVC16" s="79">
        <f t="shared" si="682"/>
        <v>2063774.3300000003</v>
      </c>
      <c r="AVD16" s="60">
        <f t="shared" si="682"/>
        <v>0</v>
      </c>
      <c r="AVE16" s="60">
        <f t="shared" si="682"/>
        <v>0</v>
      </c>
      <c r="AVF16" s="60">
        <f t="shared" si="682"/>
        <v>0</v>
      </c>
      <c r="AVG16" s="60">
        <f t="shared" si="682"/>
        <v>66926.709999999992</v>
      </c>
      <c r="AVH16" s="60">
        <f t="shared" si="682"/>
        <v>270000</v>
      </c>
      <c r="AVI16" s="60">
        <f t="shared" si="682"/>
        <v>13824.35</v>
      </c>
      <c r="AVJ16" s="60">
        <f t="shared" si="682"/>
        <v>350751.06</v>
      </c>
      <c r="AVK16" s="79">
        <f t="shared" si="682"/>
        <v>2414525.39</v>
      </c>
      <c r="AVL16" s="60">
        <f t="shared" si="682"/>
        <v>0</v>
      </c>
      <c r="AVM16" s="60">
        <f t="shared" si="682"/>
        <v>0</v>
      </c>
      <c r="AVN16" s="60">
        <f t="shared" si="682"/>
        <v>0</v>
      </c>
      <c r="AVO16" s="60">
        <f t="shared" si="682"/>
        <v>66236.37000000001</v>
      </c>
      <c r="AVP16" s="60">
        <f t="shared" si="682"/>
        <v>250000</v>
      </c>
      <c r="AVQ16" s="60">
        <f t="shared" si="682"/>
        <v>14620.59</v>
      </c>
      <c r="AVR16" s="60">
        <f t="shared" si="682"/>
        <v>330856.96000000002</v>
      </c>
      <c r="AVS16" s="79">
        <f t="shared" si="682"/>
        <v>2745382.3500000006</v>
      </c>
      <c r="AVT16" s="60">
        <f t="shared" si="682"/>
        <v>0</v>
      </c>
      <c r="AVU16" s="60">
        <f t="shared" si="682"/>
        <v>0</v>
      </c>
      <c r="AVV16" s="60">
        <f t="shared" si="682"/>
        <v>0</v>
      </c>
      <c r="AVW16" s="60">
        <f t="shared" si="682"/>
        <v>767378.37000000011</v>
      </c>
      <c r="AVX16" s="60">
        <f t="shared" si="682"/>
        <v>1091310</v>
      </c>
      <c r="AVY16" s="60">
        <f t="shared" si="682"/>
        <v>3408.38</v>
      </c>
      <c r="AVZ16" s="60">
        <f t="shared" si="682"/>
        <v>1862096.75</v>
      </c>
      <c r="AWA16" s="79">
        <f t="shared" ref="AWA16:AYL16" si="683">SUM(AWA4:AWA15)</f>
        <v>4607479.1000000006</v>
      </c>
      <c r="AWB16" s="60">
        <f t="shared" si="683"/>
        <v>0</v>
      </c>
      <c r="AWC16" s="60">
        <f t="shared" si="683"/>
        <v>0</v>
      </c>
      <c r="AWD16" s="60">
        <f t="shared" si="683"/>
        <v>0</v>
      </c>
      <c r="AWE16" s="60">
        <f t="shared" si="683"/>
        <v>286749.53999999998</v>
      </c>
      <c r="AWF16" s="60">
        <f t="shared" si="683"/>
        <v>100000</v>
      </c>
      <c r="AWG16" s="60">
        <f t="shared" si="683"/>
        <v>18142.2</v>
      </c>
      <c r="AWH16" s="60">
        <f t="shared" si="683"/>
        <v>404891.74</v>
      </c>
      <c r="AWI16" s="79">
        <f t="shared" si="683"/>
        <v>5012370.84</v>
      </c>
      <c r="AWJ16" s="60">
        <f t="shared" si="683"/>
        <v>0</v>
      </c>
      <c r="AWK16" s="60">
        <f t="shared" si="683"/>
        <v>0</v>
      </c>
      <c r="AWL16" s="60">
        <f t="shared" si="683"/>
        <v>0</v>
      </c>
      <c r="AWM16" s="60">
        <f t="shared" si="683"/>
        <v>27698.46</v>
      </c>
      <c r="AWN16" s="60">
        <f t="shared" si="683"/>
        <v>44000</v>
      </c>
      <c r="AWO16" s="60">
        <f t="shared" si="683"/>
        <v>16599.349999999999</v>
      </c>
      <c r="AWP16" s="60">
        <f t="shared" si="683"/>
        <v>88297.810000000012</v>
      </c>
      <c r="AWQ16" s="79">
        <f t="shared" si="683"/>
        <v>5100668.6500000004</v>
      </c>
      <c r="AWR16" s="60">
        <f t="shared" si="683"/>
        <v>0</v>
      </c>
      <c r="AWS16" s="60">
        <f t="shared" si="683"/>
        <v>0</v>
      </c>
      <c r="AWT16" s="60">
        <f t="shared" si="683"/>
        <v>0</v>
      </c>
      <c r="AWU16" s="60">
        <f t="shared" si="683"/>
        <v>582537.41999999993</v>
      </c>
      <c r="AWV16" s="60">
        <f t="shared" si="683"/>
        <v>0</v>
      </c>
      <c r="AWW16" s="60">
        <f t="shared" si="683"/>
        <v>13540.18</v>
      </c>
      <c r="AWX16" s="60">
        <f t="shared" si="683"/>
        <v>596077.6</v>
      </c>
      <c r="AWY16" s="79">
        <f t="shared" si="683"/>
        <v>5696746.25</v>
      </c>
      <c r="AWZ16" s="60">
        <f t="shared" si="683"/>
        <v>0</v>
      </c>
      <c r="AXA16" s="60">
        <f t="shared" si="683"/>
        <v>0</v>
      </c>
      <c r="AXB16" s="60">
        <f t="shared" si="683"/>
        <v>0</v>
      </c>
      <c r="AXC16" s="60">
        <f t="shared" si="683"/>
        <v>78099.829999999987</v>
      </c>
      <c r="AXD16" s="60">
        <f t="shared" si="683"/>
        <v>0</v>
      </c>
      <c r="AXE16" s="60">
        <f t="shared" si="683"/>
        <v>11110.7</v>
      </c>
      <c r="AXF16" s="60">
        <f t="shared" si="683"/>
        <v>89210.529999999984</v>
      </c>
      <c r="AXG16" s="79">
        <f t="shared" si="683"/>
        <v>5785956.7800000003</v>
      </c>
      <c r="AXH16" s="60">
        <f t="shared" si="683"/>
        <v>0</v>
      </c>
      <c r="AXI16" s="60">
        <f t="shared" si="683"/>
        <v>0</v>
      </c>
      <c r="AXJ16" s="60">
        <f t="shared" si="683"/>
        <v>0</v>
      </c>
      <c r="AXK16" s="60">
        <f t="shared" si="683"/>
        <v>164973.11000000002</v>
      </c>
      <c r="AXL16" s="60">
        <f t="shared" si="683"/>
        <v>0</v>
      </c>
      <c r="AXM16" s="60">
        <f t="shared" si="683"/>
        <v>23943.88</v>
      </c>
      <c r="AXN16" s="60">
        <f t="shared" si="683"/>
        <v>188916.99000000002</v>
      </c>
      <c r="AXO16" s="79">
        <f t="shared" si="683"/>
        <v>5974873.7700000005</v>
      </c>
      <c r="AXP16" s="60">
        <f t="shared" si="683"/>
        <v>0</v>
      </c>
      <c r="AXQ16" s="60">
        <f t="shared" si="683"/>
        <v>0</v>
      </c>
      <c r="AXR16" s="60">
        <f t="shared" si="683"/>
        <v>0</v>
      </c>
      <c r="AXS16" s="60">
        <f t="shared" si="683"/>
        <v>93406.94</v>
      </c>
      <c r="AXT16" s="60">
        <f t="shared" si="683"/>
        <v>0</v>
      </c>
      <c r="AXU16" s="60">
        <f t="shared" si="683"/>
        <v>18781.13</v>
      </c>
      <c r="AXV16" s="60">
        <f t="shared" si="683"/>
        <v>112188.07</v>
      </c>
      <c r="AXW16" s="79">
        <f t="shared" si="683"/>
        <v>6087061.8400000008</v>
      </c>
      <c r="AXX16" s="60">
        <f t="shared" si="683"/>
        <v>0</v>
      </c>
      <c r="AXY16" s="60">
        <f t="shared" si="683"/>
        <v>0</v>
      </c>
      <c r="AXZ16" s="60">
        <f t="shared" si="683"/>
        <v>0</v>
      </c>
      <c r="AYA16" s="60">
        <f t="shared" si="683"/>
        <v>40105.08</v>
      </c>
      <c r="AYB16" s="60">
        <f t="shared" si="683"/>
        <v>0</v>
      </c>
      <c r="AYC16" s="60">
        <f t="shared" si="683"/>
        <v>20556.09</v>
      </c>
      <c r="AYD16" s="60">
        <f t="shared" si="683"/>
        <v>60661.17</v>
      </c>
      <c r="AYE16" s="79">
        <f t="shared" si="683"/>
        <v>60661.17</v>
      </c>
      <c r="AYF16" s="60">
        <f t="shared" si="683"/>
        <v>0</v>
      </c>
      <c r="AYG16" s="60">
        <f t="shared" si="683"/>
        <v>0</v>
      </c>
      <c r="AYH16" s="60">
        <f t="shared" si="683"/>
        <v>0</v>
      </c>
      <c r="AYI16" s="60">
        <f t="shared" si="683"/>
        <v>71948.360000000015</v>
      </c>
      <c r="AYJ16" s="60">
        <f t="shared" si="683"/>
        <v>0</v>
      </c>
      <c r="AYK16" s="60">
        <f t="shared" si="683"/>
        <v>3643.85</v>
      </c>
      <c r="AYL16" s="60">
        <f t="shared" si="683"/>
        <v>75592.210000000006</v>
      </c>
      <c r="AYM16" s="79">
        <f t="shared" ref="AYM16:BAX16" si="684">SUM(AYM4:AYM15)</f>
        <v>136253.38</v>
      </c>
      <c r="AYN16" s="60">
        <f t="shared" si="684"/>
        <v>0</v>
      </c>
      <c r="AYO16" s="60">
        <f t="shared" si="684"/>
        <v>0</v>
      </c>
      <c r="AYP16" s="60">
        <f t="shared" si="684"/>
        <v>0</v>
      </c>
      <c r="AYQ16" s="60">
        <f t="shared" si="684"/>
        <v>75392.77</v>
      </c>
      <c r="AYR16" s="60">
        <f t="shared" si="684"/>
        <v>0</v>
      </c>
      <c r="AYS16" s="60">
        <f t="shared" si="684"/>
        <v>16708.39</v>
      </c>
      <c r="AYT16" s="60">
        <f t="shared" si="684"/>
        <v>92101.16</v>
      </c>
      <c r="AYU16" s="79">
        <f t="shared" si="684"/>
        <v>228354.53999999998</v>
      </c>
      <c r="AYV16" s="60">
        <f t="shared" si="684"/>
        <v>0</v>
      </c>
      <c r="AYW16" s="60">
        <f t="shared" si="684"/>
        <v>0</v>
      </c>
      <c r="AYX16" s="60">
        <f t="shared" si="684"/>
        <v>0</v>
      </c>
      <c r="AYY16" s="60">
        <f t="shared" si="684"/>
        <v>107603.56</v>
      </c>
      <c r="AYZ16" s="60">
        <f t="shared" si="684"/>
        <v>50000</v>
      </c>
      <c r="AZA16" s="60">
        <f t="shared" si="684"/>
        <v>27993.33</v>
      </c>
      <c r="AZB16" s="60">
        <f t="shared" si="684"/>
        <v>185596.89</v>
      </c>
      <c r="AZC16" s="79">
        <f t="shared" si="684"/>
        <v>413951.43</v>
      </c>
      <c r="AZD16" s="60">
        <f t="shared" si="684"/>
        <v>0</v>
      </c>
      <c r="AZE16" s="60">
        <f t="shared" si="684"/>
        <v>0</v>
      </c>
      <c r="AZF16" s="60">
        <f t="shared" si="684"/>
        <v>0</v>
      </c>
      <c r="AZG16" s="60">
        <f t="shared" si="684"/>
        <v>740909.7699999999</v>
      </c>
      <c r="AZH16" s="60">
        <f t="shared" si="684"/>
        <v>150000</v>
      </c>
      <c r="AZI16" s="60">
        <f t="shared" si="684"/>
        <v>6837.43</v>
      </c>
      <c r="AZJ16" s="60">
        <f t="shared" si="684"/>
        <v>897747.2</v>
      </c>
      <c r="AZK16" s="79">
        <f t="shared" si="684"/>
        <v>1311698.6300000001</v>
      </c>
      <c r="AZL16" s="60">
        <f t="shared" si="684"/>
        <v>0</v>
      </c>
      <c r="AZM16" s="60">
        <f t="shared" si="684"/>
        <v>0</v>
      </c>
      <c r="AZN16" s="60">
        <f t="shared" si="684"/>
        <v>0</v>
      </c>
      <c r="AZO16" s="60">
        <f t="shared" si="684"/>
        <v>338028.38</v>
      </c>
      <c r="AZP16" s="60">
        <f t="shared" si="684"/>
        <v>290000</v>
      </c>
      <c r="AZQ16" s="60">
        <f t="shared" si="684"/>
        <v>15256.77</v>
      </c>
      <c r="AZR16" s="60">
        <f t="shared" si="684"/>
        <v>643285.15</v>
      </c>
      <c r="AZS16" s="79">
        <f t="shared" si="684"/>
        <v>1954983.78</v>
      </c>
      <c r="AZT16" s="60">
        <f t="shared" si="684"/>
        <v>0</v>
      </c>
      <c r="AZU16" s="60">
        <f t="shared" si="684"/>
        <v>0</v>
      </c>
      <c r="AZV16" s="60">
        <f t="shared" si="684"/>
        <v>114478.42</v>
      </c>
      <c r="AZW16" s="60">
        <f t="shared" si="684"/>
        <v>52586.95</v>
      </c>
      <c r="AZX16" s="60">
        <f t="shared" si="684"/>
        <v>0</v>
      </c>
      <c r="AZY16" s="60">
        <f t="shared" si="684"/>
        <v>27077.96</v>
      </c>
      <c r="AZZ16" s="60">
        <f t="shared" si="684"/>
        <v>194143.33</v>
      </c>
      <c r="BAA16" s="79">
        <f t="shared" si="684"/>
        <v>2149127.11</v>
      </c>
      <c r="BAB16" s="60">
        <f t="shared" si="684"/>
        <v>0</v>
      </c>
      <c r="BAC16" s="60">
        <f t="shared" si="684"/>
        <v>0</v>
      </c>
      <c r="BAD16" s="60">
        <f t="shared" si="684"/>
        <v>0</v>
      </c>
      <c r="BAE16" s="60">
        <f t="shared" si="684"/>
        <v>331289.74</v>
      </c>
      <c r="BAF16" s="60">
        <f t="shared" si="684"/>
        <v>1642250</v>
      </c>
      <c r="BAG16" s="60">
        <f t="shared" si="684"/>
        <v>11639.31</v>
      </c>
      <c r="BAH16" s="60">
        <f t="shared" si="684"/>
        <v>1985179.05</v>
      </c>
      <c r="BAI16" s="79">
        <f t="shared" si="684"/>
        <v>4134306.16</v>
      </c>
      <c r="BAJ16" s="60">
        <f t="shared" si="684"/>
        <v>0</v>
      </c>
      <c r="BAK16" s="60">
        <f t="shared" si="684"/>
        <v>0</v>
      </c>
      <c r="BAL16" s="60">
        <f t="shared" si="684"/>
        <v>0</v>
      </c>
      <c r="BAM16" s="60">
        <f t="shared" si="684"/>
        <v>89170.81</v>
      </c>
      <c r="BAN16" s="60">
        <f t="shared" si="684"/>
        <v>560000</v>
      </c>
      <c r="BAO16" s="60">
        <f t="shared" si="684"/>
        <v>16149.58</v>
      </c>
      <c r="BAP16" s="60">
        <f t="shared" si="684"/>
        <v>665320.39</v>
      </c>
      <c r="BAQ16" s="79">
        <f t="shared" si="684"/>
        <v>4799626.5499999989</v>
      </c>
      <c r="BAR16" s="60">
        <f t="shared" si="684"/>
        <v>0</v>
      </c>
      <c r="BAS16" s="60">
        <f t="shared" si="684"/>
        <v>0</v>
      </c>
      <c r="BAT16" s="60">
        <f t="shared" si="684"/>
        <v>0</v>
      </c>
      <c r="BAU16" s="60">
        <f t="shared" si="684"/>
        <v>2576188.04</v>
      </c>
      <c r="BAV16" s="60">
        <f t="shared" si="684"/>
        <v>40000</v>
      </c>
      <c r="BAW16" s="60">
        <f t="shared" si="684"/>
        <v>14513.72</v>
      </c>
      <c r="BAX16" s="60">
        <f t="shared" si="684"/>
        <v>2630701.7600000002</v>
      </c>
      <c r="BAY16" s="79">
        <f t="shared" ref="BAY16:BDJ16" si="685">SUM(BAY4:BAY15)</f>
        <v>7430328.3099999996</v>
      </c>
      <c r="BAZ16" s="60">
        <f t="shared" si="685"/>
        <v>0</v>
      </c>
      <c r="BBA16" s="60">
        <f t="shared" si="685"/>
        <v>0</v>
      </c>
      <c r="BBB16" s="60">
        <f t="shared" si="685"/>
        <v>0</v>
      </c>
      <c r="BBC16" s="60">
        <f t="shared" si="685"/>
        <v>800242.32</v>
      </c>
      <c r="BBD16" s="60">
        <f t="shared" si="685"/>
        <v>40000</v>
      </c>
      <c r="BBE16" s="60">
        <f t="shared" si="685"/>
        <v>29285.13</v>
      </c>
      <c r="BBF16" s="60">
        <f t="shared" si="685"/>
        <v>869527.45</v>
      </c>
      <c r="BBG16" s="79">
        <f t="shared" si="685"/>
        <v>8299855.7600000007</v>
      </c>
      <c r="BBH16" s="60">
        <f t="shared" si="685"/>
        <v>0</v>
      </c>
      <c r="BBI16" s="60">
        <f t="shared" si="685"/>
        <v>0</v>
      </c>
      <c r="BBJ16" s="60">
        <f t="shared" si="685"/>
        <v>0</v>
      </c>
      <c r="BBK16" s="60">
        <f t="shared" si="685"/>
        <v>311520.93999999994</v>
      </c>
      <c r="BBL16" s="60">
        <f t="shared" si="685"/>
        <v>729000</v>
      </c>
      <c r="BBM16" s="60">
        <f t="shared" si="685"/>
        <v>45108.76</v>
      </c>
      <c r="BBN16" s="60">
        <f t="shared" si="685"/>
        <v>1085629.7000000002</v>
      </c>
      <c r="BBO16" s="79">
        <f t="shared" si="685"/>
        <v>9385485.4600000009</v>
      </c>
      <c r="BBP16" s="60">
        <f t="shared" si="685"/>
        <v>0</v>
      </c>
      <c r="BBQ16" s="60">
        <f t="shared" si="685"/>
        <v>0</v>
      </c>
      <c r="BBR16" s="60">
        <f t="shared" si="685"/>
        <v>0</v>
      </c>
      <c r="BBS16" s="60">
        <f t="shared" si="685"/>
        <v>105780.61000000002</v>
      </c>
      <c r="BBT16" s="60">
        <f t="shared" si="685"/>
        <v>0</v>
      </c>
      <c r="BBU16" s="60">
        <f t="shared" si="685"/>
        <v>6484.06</v>
      </c>
      <c r="BBV16" s="60">
        <f t="shared" si="685"/>
        <v>112264.67000000001</v>
      </c>
      <c r="BBW16" s="79">
        <f t="shared" si="685"/>
        <v>9497750.1300000008</v>
      </c>
      <c r="BBX16" s="60">
        <f t="shared" si="685"/>
        <v>0</v>
      </c>
      <c r="BBY16" s="60">
        <f t="shared" si="685"/>
        <v>0</v>
      </c>
      <c r="BBZ16" s="60">
        <f t="shared" si="685"/>
        <v>0</v>
      </c>
      <c r="BCA16" s="60">
        <f t="shared" si="685"/>
        <v>148561.47000000003</v>
      </c>
      <c r="BCB16" s="60">
        <f t="shared" si="685"/>
        <v>0</v>
      </c>
      <c r="BCC16" s="60">
        <f t="shared" si="685"/>
        <v>31871.32</v>
      </c>
      <c r="BCD16" s="60">
        <f t="shared" si="685"/>
        <v>180432.79000000004</v>
      </c>
      <c r="BCE16" s="79">
        <f t="shared" si="685"/>
        <v>9678182.9200000018</v>
      </c>
      <c r="BCF16" s="60">
        <f t="shared" si="685"/>
        <v>0</v>
      </c>
      <c r="BCG16" s="60">
        <f t="shared" si="685"/>
        <v>0</v>
      </c>
      <c r="BCH16" s="60">
        <f t="shared" si="685"/>
        <v>0</v>
      </c>
      <c r="BCI16" s="60">
        <f t="shared" si="685"/>
        <v>134649.64000000001</v>
      </c>
      <c r="BCJ16" s="60">
        <f t="shared" si="685"/>
        <v>88000</v>
      </c>
      <c r="BCK16" s="60">
        <f t="shared" si="685"/>
        <v>13691.01</v>
      </c>
      <c r="BCL16" s="60">
        <f t="shared" si="685"/>
        <v>236340.65000000002</v>
      </c>
      <c r="BCM16" s="79">
        <f t="shared" si="685"/>
        <v>9914523.5700000022</v>
      </c>
      <c r="BCN16" s="60">
        <f t="shared" si="685"/>
        <v>0</v>
      </c>
      <c r="BCO16" s="60">
        <f t="shared" si="685"/>
        <v>0</v>
      </c>
      <c r="BCP16" s="60">
        <f t="shared" si="685"/>
        <v>0</v>
      </c>
      <c r="BCQ16" s="60">
        <f t="shared" si="685"/>
        <v>51656.25</v>
      </c>
      <c r="BCR16" s="60">
        <f t="shared" si="685"/>
        <v>4161250</v>
      </c>
      <c r="BCS16" s="60">
        <f t="shared" si="685"/>
        <v>19297.75</v>
      </c>
      <c r="BCT16" s="60">
        <f t="shared" si="685"/>
        <v>4232204</v>
      </c>
      <c r="BCU16" s="79">
        <f t="shared" si="685"/>
        <v>14146727.57</v>
      </c>
      <c r="BCV16" s="60">
        <f t="shared" si="685"/>
        <v>0</v>
      </c>
      <c r="BCW16" s="60">
        <f t="shared" si="685"/>
        <v>0</v>
      </c>
      <c r="BCX16" s="60">
        <f t="shared" si="685"/>
        <v>0</v>
      </c>
      <c r="BCY16" s="60">
        <f t="shared" si="685"/>
        <v>57338.43</v>
      </c>
      <c r="BCZ16" s="60">
        <f t="shared" si="685"/>
        <v>0</v>
      </c>
      <c r="BDA16" s="60">
        <f t="shared" si="685"/>
        <v>22404.42</v>
      </c>
      <c r="BDB16" s="60">
        <f t="shared" si="685"/>
        <v>79742.849999999977</v>
      </c>
      <c r="BDC16" s="79">
        <f t="shared" si="685"/>
        <v>14226470.42</v>
      </c>
      <c r="BDD16" s="60">
        <f t="shared" si="685"/>
        <v>0</v>
      </c>
      <c r="BDE16" s="60">
        <f t="shared" si="685"/>
        <v>0</v>
      </c>
      <c r="BDF16" s="60">
        <f t="shared" si="685"/>
        <v>0</v>
      </c>
      <c r="BDG16" s="60">
        <f t="shared" si="685"/>
        <v>362447.65</v>
      </c>
      <c r="BDH16" s="60">
        <f t="shared" si="685"/>
        <v>0</v>
      </c>
      <c r="BDI16" s="60">
        <f t="shared" si="685"/>
        <v>10401.27</v>
      </c>
      <c r="BDJ16" s="60">
        <f t="shared" si="685"/>
        <v>372848.92000000004</v>
      </c>
      <c r="BDK16" s="79">
        <f t="shared" ref="BDK16:BFV16" si="686">SUM(BDK4:BDK15)</f>
        <v>14599319.34</v>
      </c>
      <c r="BDL16" s="60">
        <f t="shared" si="686"/>
        <v>0</v>
      </c>
      <c r="BDM16" s="60">
        <f t="shared" si="686"/>
        <v>0</v>
      </c>
      <c r="BDN16" s="60">
        <f t="shared" si="686"/>
        <v>0</v>
      </c>
      <c r="BDO16" s="60">
        <f t="shared" si="686"/>
        <v>152703.50999999998</v>
      </c>
      <c r="BDP16" s="60">
        <f t="shared" si="686"/>
        <v>263000</v>
      </c>
      <c r="BDQ16" s="60">
        <f t="shared" si="686"/>
        <v>31137.46</v>
      </c>
      <c r="BDR16" s="60">
        <f t="shared" si="686"/>
        <v>446840.97000000009</v>
      </c>
      <c r="BDS16" s="79">
        <f t="shared" si="686"/>
        <v>15046160.309999999</v>
      </c>
      <c r="BDT16" s="60">
        <f t="shared" si="686"/>
        <v>0</v>
      </c>
      <c r="BDU16" s="60">
        <f t="shared" si="686"/>
        <v>0</v>
      </c>
      <c r="BDV16" s="60">
        <f t="shared" si="686"/>
        <v>0</v>
      </c>
      <c r="BDW16" s="60">
        <f t="shared" si="686"/>
        <v>50555.27</v>
      </c>
      <c r="BDX16" s="60">
        <f t="shared" si="686"/>
        <v>0</v>
      </c>
      <c r="BDY16" s="60">
        <f t="shared" si="686"/>
        <v>11267.99</v>
      </c>
      <c r="BDZ16" s="60">
        <f t="shared" si="686"/>
        <v>61823.26</v>
      </c>
      <c r="BEA16" s="79">
        <f t="shared" si="686"/>
        <v>15107983.569999998</v>
      </c>
      <c r="BEB16" s="60">
        <f t="shared" si="686"/>
        <v>0</v>
      </c>
      <c r="BEC16" s="60">
        <f t="shared" si="686"/>
        <v>0</v>
      </c>
      <c r="BED16" s="60">
        <f t="shared" si="686"/>
        <v>0</v>
      </c>
      <c r="BEE16" s="60">
        <f t="shared" si="686"/>
        <v>208752.86</v>
      </c>
      <c r="BEF16" s="60">
        <f t="shared" si="686"/>
        <v>0</v>
      </c>
      <c r="BEG16" s="60">
        <f t="shared" si="686"/>
        <v>5732.77</v>
      </c>
      <c r="BEH16" s="60">
        <f t="shared" si="686"/>
        <v>214485.62999999998</v>
      </c>
      <c r="BEI16" s="79">
        <f t="shared" si="686"/>
        <v>15322469.199999997</v>
      </c>
      <c r="BEJ16" s="60">
        <f t="shared" si="686"/>
        <v>0</v>
      </c>
      <c r="BEK16" s="60">
        <f t="shared" si="686"/>
        <v>0</v>
      </c>
      <c r="BEL16" s="60">
        <f t="shared" si="686"/>
        <v>0</v>
      </c>
      <c r="BEM16" s="60">
        <f t="shared" si="686"/>
        <v>111936.71000000002</v>
      </c>
      <c r="BEN16" s="60">
        <f t="shared" si="686"/>
        <v>0</v>
      </c>
      <c r="BEO16" s="60">
        <f t="shared" si="686"/>
        <v>33088.61</v>
      </c>
      <c r="BEP16" s="60">
        <f t="shared" si="686"/>
        <v>145025.32</v>
      </c>
      <c r="BEQ16" s="79">
        <f t="shared" si="686"/>
        <v>145025.32</v>
      </c>
      <c r="BER16" s="60">
        <f t="shared" si="686"/>
        <v>0</v>
      </c>
      <c r="BES16" s="60">
        <f t="shared" si="686"/>
        <v>0</v>
      </c>
      <c r="BET16" s="60">
        <f t="shared" si="686"/>
        <v>0</v>
      </c>
      <c r="BEU16" s="60">
        <f t="shared" si="686"/>
        <v>156810.42000000001</v>
      </c>
      <c r="BEV16" s="60">
        <f t="shared" si="686"/>
        <v>0</v>
      </c>
      <c r="BEW16" s="60">
        <f t="shared" si="686"/>
        <v>11037.36</v>
      </c>
      <c r="BEX16" s="60">
        <f t="shared" si="686"/>
        <v>167847.78</v>
      </c>
      <c r="BEY16" s="79">
        <f t="shared" si="686"/>
        <v>312873.10000000003</v>
      </c>
      <c r="BEZ16" s="60">
        <f t="shared" si="686"/>
        <v>0</v>
      </c>
      <c r="BFA16" s="60">
        <f t="shared" si="686"/>
        <v>0</v>
      </c>
      <c r="BFB16" s="60">
        <f t="shared" si="686"/>
        <v>0</v>
      </c>
      <c r="BFC16" s="60">
        <f t="shared" si="686"/>
        <v>340452.04</v>
      </c>
      <c r="BFD16" s="60">
        <f t="shared" si="686"/>
        <v>0</v>
      </c>
      <c r="BFE16" s="60">
        <f t="shared" si="686"/>
        <v>9518.11</v>
      </c>
      <c r="BFF16" s="60">
        <f t="shared" si="686"/>
        <v>349970.15</v>
      </c>
      <c r="BFG16" s="79">
        <f t="shared" si="686"/>
        <v>662843.25</v>
      </c>
      <c r="BFH16" s="60">
        <f t="shared" si="686"/>
        <v>0</v>
      </c>
      <c r="BFI16" s="60">
        <f t="shared" si="686"/>
        <v>0</v>
      </c>
      <c r="BFJ16" s="60">
        <f t="shared" si="686"/>
        <v>0</v>
      </c>
      <c r="BFK16" s="60">
        <f t="shared" si="686"/>
        <v>54757.36</v>
      </c>
      <c r="BFL16" s="60">
        <f t="shared" si="686"/>
        <v>0</v>
      </c>
      <c r="BFM16" s="60">
        <f t="shared" si="686"/>
        <v>24556.84</v>
      </c>
      <c r="BFN16" s="60">
        <f t="shared" si="686"/>
        <v>79314.2</v>
      </c>
      <c r="BFO16" s="79">
        <f t="shared" si="686"/>
        <v>742157.45</v>
      </c>
      <c r="BFP16" s="60">
        <f t="shared" si="686"/>
        <v>0</v>
      </c>
      <c r="BFQ16" s="60">
        <f t="shared" si="686"/>
        <v>0</v>
      </c>
      <c r="BFR16" s="60">
        <f t="shared" si="686"/>
        <v>0</v>
      </c>
      <c r="BFS16" s="60">
        <f t="shared" si="686"/>
        <v>724517.75</v>
      </c>
      <c r="BFT16" s="60">
        <f t="shared" si="686"/>
        <v>314000</v>
      </c>
      <c r="BFU16" s="60">
        <f t="shared" si="686"/>
        <v>7005.25</v>
      </c>
      <c r="BFV16" s="60">
        <f t="shared" si="686"/>
        <v>1045523</v>
      </c>
      <c r="BFW16" s="79">
        <f t="shared" ref="BFW16:BIH16" si="687">SUM(BFW4:BFW15)</f>
        <v>1787680.4499999997</v>
      </c>
      <c r="BFX16" s="60">
        <f t="shared" si="687"/>
        <v>0</v>
      </c>
      <c r="BFY16" s="60">
        <f t="shared" si="687"/>
        <v>0</v>
      </c>
      <c r="BFZ16" s="60">
        <f t="shared" si="687"/>
        <v>0</v>
      </c>
      <c r="BGA16" s="60">
        <f t="shared" si="687"/>
        <v>186332.68</v>
      </c>
      <c r="BGB16" s="60">
        <f t="shared" si="687"/>
        <v>60000</v>
      </c>
      <c r="BGC16" s="60">
        <f t="shared" si="687"/>
        <v>2191.9699999999998</v>
      </c>
      <c r="BGD16" s="60">
        <f t="shared" si="687"/>
        <v>248524.65</v>
      </c>
      <c r="BGE16" s="79">
        <f t="shared" si="687"/>
        <v>2036205.0999999994</v>
      </c>
      <c r="BGF16" s="60">
        <f t="shared" si="687"/>
        <v>0</v>
      </c>
      <c r="BGG16" s="60">
        <f t="shared" si="687"/>
        <v>0</v>
      </c>
      <c r="BGH16" s="60">
        <f t="shared" si="687"/>
        <v>0</v>
      </c>
      <c r="BGI16" s="60">
        <f t="shared" si="687"/>
        <v>103567.26</v>
      </c>
      <c r="BGJ16" s="60">
        <f t="shared" si="687"/>
        <v>0</v>
      </c>
      <c r="BGK16" s="60">
        <f t="shared" si="687"/>
        <v>14735.04</v>
      </c>
      <c r="BGL16" s="60">
        <f t="shared" si="687"/>
        <v>118302.3</v>
      </c>
      <c r="BGM16" s="79">
        <f t="shared" si="687"/>
        <v>2154507.3999999994</v>
      </c>
      <c r="BGN16" s="60">
        <f t="shared" si="687"/>
        <v>0</v>
      </c>
      <c r="BGO16" s="60">
        <f t="shared" si="687"/>
        <v>0</v>
      </c>
      <c r="BGP16" s="60">
        <f t="shared" si="687"/>
        <v>0</v>
      </c>
      <c r="BGQ16" s="60">
        <f t="shared" si="687"/>
        <v>411637.81000000006</v>
      </c>
      <c r="BGR16" s="60">
        <f t="shared" si="687"/>
        <v>0</v>
      </c>
      <c r="BGS16" s="60">
        <f t="shared" si="687"/>
        <v>22139.1</v>
      </c>
      <c r="BGT16" s="60">
        <f t="shared" si="687"/>
        <v>433776.91000000003</v>
      </c>
      <c r="BGU16" s="79">
        <f t="shared" si="687"/>
        <v>2588284.31</v>
      </c>
      <c r="BGV16" s="60">
        <f t="shared" si="687"/>
        <v>0</v>
      </c>
      <c r="BGW16" s="60">
        <f t="shared" si="687"/>
        <v>0</v>
      </c>
      <c r="BGX16" s="60">
        <f t="shared" si="687"/>
        <v>0</v>
      </c>
      <c r="BGY16" s="60">
        <f t="shared" si="687"/>
        <v>165951.16</v>
      </c>
      <c r="BGZ16" s="60">
        <f t="shared" si="687"/>
        <v>220000</v>
      </c>
      <c r="BHA16" s="60">
        <f t="shared" si="687"/>
        <v>12759</v>
      </c>
      <c r="BHB16" s="60">
        <f t="shared" si="687"/>
        <v>398710.16</v>
      </c>
      <c r="BHC16" s="79">
        <f t="shared" si="687"/>
        <v>2986994.4699999997</v>
      </c>
      <c r="BHD16" s="60">
        <f t="shared" si="687"/>
        <v>0</v>
      </c>
      <c r="BHE16" s="60">
        <f t="shared" si="687"/>
        <v>0</v>
      </c>
      <c r="BHF16" s="60">
        <f t="shared" si="687"/>
        <v>0</v>
      </c>
      <c r="BHG16" s="60">
        <f t="shared" si="687"/>
        <v>200591.73</v>
      </c>
      <c r="BHH16" s="60">
        <f t="shared" si="687"/>
        <v>0</v>
      </c>
      <c r="BHI16" s="60">
        <f t="shared" si="687"/>
        <v>12980.18</v>
      </c>
      <c r="BHJ16" s="60">
        <f t="shared" si="687"/>
        <v>213571.91</v>
      </c>
      <c r="BHK16" s="79">
        <f t="shared" si="687"/>
        <v>3200566.38</v>
      </c>
      <c r="BHL16" s="60">
        <f t="shared" si="687"/>
        <v>0</v>
      </c>
      <c r="BHM16" s="60">
        <f t="shared" si="687"/>
        <v>0</v>
      </c>
      <c r="BHN16" s="60">
        <f t="shared" si="687"/>
        <v>0</v>
      </c>
      <c r="BHO16" s="60">
        <f t="shared" si="687"/>
        <v>72791.58</v>
      </c>
      <c r="BHP16" s="60">
        <f t="shared" si="687"/>
        <v>0</v>
      </c>
      <c r="BHQ16" s="60">
        <f t="shared" si="687"/>
        <v>15707.31</v>
      </c>
      <c r="BHR16" s="60">
        <f t="shared" si="687"/>
        <v>88498.890000000014</v>
      </c>
      <c r="BHS16" s="79">
        <f t="shared" si="687"/>
        <v>3289065.2700000005</v>
      </c>
      <c r="BHT16" s="60">
        <f t="shared" si="687"/>
        <v>0</v>
      </c>
      <c r="BHU16" s="60">
        <f t="shared" si="687"/>
        <v>0</v>
      </c>
      <c r="BHV16" s="60">
        <f t="shared" si="687"/>
        <v>0</v>
      </c>
      <c r="BHW16" s="60">
        <f t="shared" si="687"/>
        <v>520517.70000000007</v>
      </c>
      <c r="BHX16" s="60">
        <f t="shared" si="687"/>
        <v>0</v>
      </c>
      <c r="BHY16" s="60">
        <f t="shared" si="687"/>
        <v>43196.52</v>
      </c>
      <c r="BHZ16" s="60">
        <f t="shared" si="687"/>
        <v>563714.22</v>
      </c>
      <c r="BIA16" s="79">
        <f t="shared" si="687"/>
        <v>3852779.4900000007</v>
      </c>
      <c r="BIB16" s="60">
        <f t="shared" si="687"/>
        <v>0</v>
      </c>
      <c r="BIC16" s="60">
        <f t="shared" si="687"/>
        <v>0</v>
      </c>
      <c r="BID16" s="60">
        <f t="shared" si="687"/>
        <v>0</v>
      </c>
      <c r="BIE16" s="60">
        <f t="shared" si="687"/>
        <v>438382.36</v>
      </c>
      <c r="BIF16" s="60">
        <f t="shared" si="687"/>
        <v>5336250</v>
      </c>
      <c r="BIG16" s="60">
        <f t="shared" si="687"/>
        <v>10109.370000000001</v>
      </c>
      <c r="BIH16" s="60">
        <f t="shared" si="687"/>
        <v>5784741.7299999995</v>
      </c>
      <c r="BII16" s="79">
        <f t="shared" ref="BII16:BKT16" si="688">SUM(BII4:BII15)</f>
        <v>9637521.2199999988</v>
      </c>
      <c r="BIJ16" s="60">
        <f t="shared" si="688"/>
        <v>0</v>
      </c>
      <c r="BIK16" s="60">
        <f t="shared" si="688"/>
        <v>0</v>
      </c>
      <c r="BIL16" s="60">
        <f t="shared" si="688"/>
        <v>0</v>
      </c>
      <c r="BIM16" s="60">
        <f t="shared" si="688"/>
        <v>35129.050000000003</v>
      </c>
      <c r="BIN16" s="60">
        <f t="shared" si="688"/>
        <v>0</v>
      </c>
      <c r="BIO16" s="60">
        <f t="shared" si="688"/>
        <v>26025.03</v>
      </c>
      <c r="BIP16" s="60">
        <f t="shared" si="688"/>
        <v>61154.079999999994</v>
      </c>
      <c r="BIQ16" s="79">
        <f t="shared" si="688"/>
        <v>9698675.2999999989</v>
      </c>
      <c r="BIR16" s="60">
        <f t="shared" si="688"/>
        <v>0</v>
      </c>
      <c r="BIS16" s="60">
        <f t="shared" si="688"/>
        <v>0</v>
      </c>
      <c r="BIT16" s="60">
        <f t="shared" si="688"/>
        <v>0</v>
      </c>
      <c r="BIU16" s="60">
        <f t="shared" si="688"/>
        <v>31104.55</v>
      </c>
      <c r="BIV16" s="60">
        <f t="shared" si="688"/>
        <v>0</v>
      </c>
      <c r="BIW16" s="60">
        <f t="shared" si="688"/>
        <v>14887.99</v>
      </c>
      <c r="BIX16" s="60">
        <f t="shared" si="688"/>
        <v>45992.54</v>
      </c>
      <c r="BIY16" s="79">
        <f t="shared" si="688"/>
        <v>9744667.8399999999</v>
      </c>
      <c r="BIZ16" s="60">
        <f t="shared" si="688"/>
        <v>0</v>
      </c>
      <c r="BJA16" s="60">
        <f t="shared" si="688"/>
        <v>0</v>
      </c>
      <c r="BJB16" s="60">
        <f t="shared" si="688"/>
        <v>0</v>
      </c>
      <c r="BJC16" s="60">
        <f t="shared" si="688"/>
        <v>159799.32999999999</v>
      </c>
      <c r="BJD16" s="60">
        <f t="shared" si="688"/>
        <v>0</v>
      </c>
      <c r="BJE16" s="60">
        <f t="shared" si="688"/>
        <v>7798.42</v>
      </c>
      <c r="BJF16" s="60">
        <f t="shared" si="688"/>
        <v>167597.75</v>
      </c>
      <c r="BJG16" s="79">
        <f t="shared" si="688"/>
        <v>9912265.5899999999</v>
      </c>
      <c r="BJH16" s="60">
        <f t="shared" si="688"/>
        <v>0</v>
      </c>
      <c r="BJI16" s="60">
        <f t="shared" si="688"/>
        <v>0</v>
      </c>
      <c r="BJJ16" s="60">
        <f t="shared" si="688"/>
        <v>0</v>
      </c>
      <c r="BJK16" s="60">
        <f t="shared" si="688"/>
        <v>218485.34</v>
      </c>
      <c r="BJL16" s="60">
        <f t="shared" si="688"/>
        <v>0</v>
      </c>
      <c r="BJM16" s="60">
        <f t="shared" si="688"/>
        <v>27325.61</v>
      </c>
      <c r="BJN16" s="60">
        <f t="shared" si="688"/>
        <v>245810.95</v>
      </c>
      <c r="BJO16" s="79">
        <f t="shared" si="688"/>
        <v>10158076.539999999</v>
      </c>
      <c r="BJP16" s="60">
        <f t="shared" si="688"/>
        <v>0</v>
      </c>
      <c r="BJQ16" s="60">
        <f t="shared" si="688"/>
        <v>0</v>
      </c>
      <c r="BJR16" s="60">
        <f t="shared" si="688"/>
        <v>0</v>
      </c>
      <c r="BJS16" s="60">
        <f t="shared" si="688"/>
        <v>535164.14</v>
      </c>
      <c r="BJT16" s="60">
        <f t="shared" si="688"/>
        <v>0</v>
      </c>
      <c r="BJU16" s="60">
        <f t="shared" si="688"/>
        <v>21831.13</v>
      </c>
      <c r="BJV16" s="60">
        <f t="shared" si="688"/>
        <v>556995.27</v>
      </c>
      <c r="BJW16" s="79">
        <f t="shared" si="688"/>
        <v>10715071.809999999</v>
      </c>
      <c r="BJX16" s="60">
        <f t="shared" si="688"/>
        <v>0</v>
      </c>
      <c r="BJY16" s="60">
        <f t="shared" si="688"/>
        <v>0</v>
      </c>
      <c r="BJZ16" s="60">
        <f t="shared" si="688"/>
        <v>0</v>
      </c>
      <c r="BKA16" s="60">
        <f t="shared" si="688"/>
        <v>628011.85000000009</v>
      </c>
      <c r="BKB16" s="60">
        <f t="shared" si="688"/>
        <v>315000</v>
      </c>
      <c r="BKC16" s="60">
        <f t="shared" si="688"/>
        <v>12589.54</v>
      </c>
      <c r="BKD16" s="60">
        <f t="shared" si="688"/>
        <v>955601.39000000013</v>
      </c>
      <c r="BKE16" s="79">
        <f t="shared" si="688"/>
        <v>11670673.199999997</v>
      </c>
      <c r="BKF16" s="60">
        <f t="shared" si="688"/>
        <v>0</v>
      </c>
      <c r="BKG16" s="60">
        <f t="shared" si="688"/>
        <v>0</v>
      </c>
      <c r="BKH16" s="60">
        <f t="shared" si="688"/>
        <v>0</v>
      </c>
      <c r="BKI16" s="60">
        <f t="shared" si="688"/>
        <v>58638.649999999994</v>
      </c>
      <c r="BKJ16" s="60">
        <f t="shared" si="688"/>
        <v>130000</v>
      </c>
      <c r="BKK16" s="60">
        <f t="shared" si="688"/>
        <v>30531.47</v>
      </c>
      <c r="BKL16" s="60">
        <f t="shared" si="688"/>
        <v>219170.12</v>
      </c>
      <c r="BKM16" s="79">
        <f t="shared" si="688"/>
        <v>11889843.319999998</v>
      </c>
      <c r="BKN16" s="60">
        <f t="shared" si="688"/>
        <v>0</v>
      </c>
      <c r="BKO16" s="60">
        <f t="shared" si="688"/>
        <v>0</v>
      </c>
      <c r="BKP16" s="60">
        <f t="shared" si="688"/>
        <v>0</v>
      </c>
      <c r="BKQ16" s="60">
        <f t="shared" si="688"/>
        <v>362498.03</v>
      </c>
      <c r="BKR16" s="60">
        <f t="shared" si="688"/>
        <v>0</v>
      </c>
      <c r="BKS16" s="60">
        <f t="shared" si="688"/>
        <v>18327.77</v>
      </c>
      <c r="BKT16" s="60">
        <f t="shared" si="688"/>
        <v>380825.80000000005</v>
      </c>
      <c r="BKU16" s="79">
        <f t="shared" ref="BKU16:BNF16" si="689">SUM(BKU4:BKU15)</f>
        <v>12270669.119999999</v>
      </c>
      <c r="BKV16" s="60">
        <f t="shared" si="689"/>
        <v>0</v>
      </c>
      <c r="BKW16" s="60">
        <f t="shared" si="689"/>
        <v>0</v>
      </c>
      <c r="BKX16" s="60">
        <f t="shared" si="689"/>
        <v>0</v>
      </c>
      <c r="BKY16" s="60">
        <f t="shared" si="689"/>
        <v>93943.7</v>
      </c>
      <c r="BKZ16" s="60">
        <f t="shared" si="689"/>
        <v>0</v>
      </c>
      <c r="BLA16" s="60">
        <f t="shared" si="689"/>
        <v>22069.39</v>
      </c>
      <c r="BLB16" s="60">
        <f t="shared" si="689"/>
        <v>116013.09</v>
      </c>
      <c r="BLC16" s="79">
        <f t="shared" si="689"/>
        <v>116013.09</v>
      </c>
      <c r="BLD16" s="60">
        <f t="shared" si="689"/>
        <v>0</v>
      </c>
      <c r="BLE16" s="60">
        <f t="shared" si="689"/>
        <v>0</v>
      </c>
      <c r="BLF16" s="60">
        <f t="shared" si="689"/>
        <v>0</v>
      </c>
      <c r="BLG16" s="60">
        <f t="shared" si="689"/>
        <v>46121.64</v>
      </c>
      <c r="BLH16" s="60">
        <f t="shared" si="689"/>
        <v>0</v>
      </c>
      <c r="BLI16" s="60">
        <f t="shared" si="689"/>
        <v>114323.12999999999</v>
      </c>
      <c r="BLJ16" s="60">
        <f t="shared" si="689"/>
        <v>160444.76999999999</v>
      </c>
      <c r="BLK16" s="79">
        <f t="shared" si="689"/>
        <v>276457.86</v>
      </c>
      <c r="BLL16" s="60">
        <f t="shared" si="689"/>
        <v>0</v>
      </c>
      <c r="BLM16" s="60">
        <f t="shared" si="689"/>
        <v>0</v>
      </c>
      <c r="BLN16" s="60">
        <f t="shared" si="689"/>
        <v>0</v>
      </c>
      <c r="BLO16" s="60">
        <f t="shared" si="689"/>
        <v>278909.13</v>
      </c>
      <c r="BLP16" s="60">
        <f t="shared" si="689"/>
        <v>0</v>
      </c>
      <c r="BLQ16" s="60">
        <f t="shared" si="689"/>
        <v>16140.01</v>
      </c>
      <c r="BLR16" s="60">
        <f t="shared" si="689"/>
        <v>295049.14</v>
      </c>
      <c r="BLS16" s="79">
        <f t="shared" si="689"/>
        <v>571507</v>
      </c>
      <c r="BLT16" s="60">
        <f t="shared" si="689"/>
        <v>0</v>
      </c>
      <c r="BLU16" s="60">
        <f t="shared" si="689"/>
        <v>0</v>
      </c>
      <c r="BLV16" s="60">
        <f t="shared" si="689"/>
        <v>0</v>
      </c>
      <c r="BLW16" s="60">
        <f t="shared" si="689"/>
        <v>319489.58</v>
      </c>
      <c r="BLX16" s="60">
        <f t="shared" si="689"/>
        <v>422000</v>
      </c>
      <c r="BLY16" s="60">
        <f t="shared" si="689"/>
        <v>15169.89</v>
      </c>
      <c r="BLZ16" s="60">
        <f t="shared" si="689"/>
        <v>756659.47</v>
      </c>
      <c r="BMA16" s="79">
        <f t="shared" si="689"/>
        <v>1328166.47</v>
      </c>
      <c r="BMB16" s="60">
        <f t="shared" si="689"/>
        <v>0</v>
      </c>
      <c r="BMC16" s="60">
        <f t="shared" si="689"/>
        <v>0</v>
      </c>
      <c r="BMD16" s="60">
        <f t="shared" si="689"/>
        <v>0</v>
      </c>
      <c r="BME16" s="60">
        <f t="shared" si="689"/>
        <v>861314.58</v>
      </c>
      <c r="BMF16" s="60">
        <f t="shared" si="689"/>
        <v>101000</v>
      </c>
      <c r="BMG16" s="60">
        <f t="shared" si="689"/>
        <v>47599.380000000005</v>
      </c>
      <c r="BMH16" s="60">
        <f t="shared" si="689"/>
        <v>1009913.96</v>
      </c>
      <c r="BMI16" s="79">
        <f t="shared" si="689"/>
        <v>2338080.4299999997</v>
      </c>
      <c r="BMJ16" s="60">
        <f t="shared" si="689"/>
        <v>0</v>
      </c>
      <c r="BMK16" s="60">
        <f t="shared" si="689"/>
        <v>0</v>
      </c>
      <c r="BML16" s="60">
        <f t="shared" si="689"/>
        <v>0</v>
      </c>
      <c r="BMM16" s="60">
        <f t="shared" si="689"/>
        <v>95287.88</v>
      </c>
      <c r="BMN16" s="60">
        <f t="shared" si="689"/>
        <v>206756.09</v>
      </c>
      <c r="BMO16" s="60">
        <f t="shared" si="689"/>
        <v>9838.43</v>
      </c>
      <c r="BMP16" s="60">
        <f t="shared" si="689"/>
        <v>311882.40000000002</v>
      </c>
      <c r="BMQ16" s="79">
        <f t="shared" si="689"/>
        <v>2649962.83</v>
      </c>
      <c r="BMR16" s="60">
        <f t="shared" si="689"/>
        <v>0</v>
      </c>
      <c r="BMS16" s="60">
        <f t="shared" si="689"/>
        <v>0</v>
      </c>
      <c r="BMT16" s="60">
        <f t="shared" si="689"/>
        <v>0</v>
      </c>
      <c r="BMU16" s="60">
        <f t="shared" si="689"/>
        <v>77837.810000000012</v>
      </c>
      <c r="BMV16" s="60">
        <f t="shared" si="689"/>
        <v>0</v>
      </c>
      <c r="BMW16" s="60">
        <f t="shared" si="689"/>
        <v>16021</v>
      </c>
      <c r="BMX16" s="60">
        <f t="shared" si="689"/>
        <v>93858.810000000012</v>
      </c>
      <c r="BMY16" s="79">
        <f t="shared" si="689"/>
        <v>2743821.64</v>
      </c>
      <c r="BMZ16" s="60">
        <f t="shared" si="689"/>
        <v>0</v>
      </c>
      <c r="BNA16" s="60">
        <f t="shared" si="689"/>
        <v>0</v>
      </c>
      <c r="BNB16" s="60">
        <f t="shared" si="689"/>
        <v>0</v>
      </c>
      <c r="BNC16" s="60">
        <f t="shared" si="689"/>
        <v>41991.020000000004</v>
      </c>
      <c r="BND16" s="60">
        <f t="shared" si="689"/>
        <v>0</v>
      </c>
      <c r="BNE16" s="60">
        <f t="shared" si="689"/>
        <v>9377.61</v>
      </c>
      <c r="BNF16" s="104">
        <f t="shared" si="689"/>
        <v>51368.630000000005</v>
      </c>
      <c r="BNG16" s="79">
        <f t="shared" ref="BNG16:BPR16" si="690">SUM(BNG4:BNG15)</f>
        <v>2795190.27</v>
      </c>
      <c r="BNH16" s="60">
        <f t="shared" si="690"/>
        <v>0</v>
      </c>
      <c r="BNI16" s="60">
        <f t="shared" si="690"/>
        <v>0</v>
      </c>
      <c r="BNJ16" s="60">
        <f t="shared" si="690"/>
        <v>0</v>
      </c>
      <c r="BNK16" s="60">
        <f t="shared" si="690"/>
        <v>639427.23</v>
      </c>
      <c r="BNL16" s="60">
        <f t="shared" si="690"/>
        <v>1331840</v>
      </c>
      <c r="BNM16" s="60">
        <f t="shared" si="690"/>
        <v>38983.39</v>
      </c>
      <c r="BNN16" s="60">
        <f t="shared" si="690"/>
        <v>2010250.6199999999</v>
      </c>
      <c r="BNO16" s="79">
        <f t="shared" si="690"/>
        <v>4805440.8900000006</v>
      </c>
      <c r="BNP16" s="60">
        <f t="shared" si="690"/>
        <v>0</v>
      </c>
      <c r="BNQ16" s="60">
        <f t="shared" si="690"/>
        <v>0</v>
      </c>
      <c r="BNR16" s="60">
        <f t="shared" si="690"/>
        <v>0</v>
      </c>
      <c r="BNS16" s="60">
        <f t="shared" si="690"/>
        <v>316389.90000000002</v>
      </c>
      <c r="BNT16" s="60">
        <f t="shared" si="690"/>
        <v>41000</v>
      </c>
      <c r="BNU16" s="60">
        <f t="shared" si="690"/>
        <v>19150.5</v>
      </c>
      <c r="BNV16" s="60">
        <f t="shared" si="690"/>
        <v>376540.4</v>
      </c>
      <c r="BNW16" s="79">
        <f t="shared" si="690"/>
        <v>5181981.29</v>
      </c>
      <c r="BNX16" s="60">
        <f t="shared" si="690"/>
        <v>0</v>
      </c>
      <c r="BNY16" s="60">
        <f t="shared" si="690"/>
        <v>0</v>
      </c>
      <c r="BNZ16" s="60">
        <f t="shared" si="690"/>
        <v>0</v>
      </c>
      <c r="BOA16" s="60">
        <f t="shared" si="690"/>
        <v>919566.69</v>
      </c>
      <c r="BOB16" s="60">
        <f t="shared" si="690"/>
        <v>0</v>
      </c>
      <c r="BOC16" s="60">
        <f t="shared" si="690"/>
        <v>17495.07</v>
      </c>
      <c r="BOD16" s="60">
        <f t="shared" si="690"/>
        <v>937061.76</v>
      </c>
      <c r="BOE16" s="79">
        <f t="shared" si="690"/>
        <v>6119043.0500000007</v>
      </c>
      <c r="BOF16" s="60">
        <f t="shared" si="690"/>
        <v>0</v>
      </c>
      <c r="BOG16" s="60">
        <f t="shared" si="690"/>
        <v>0</v>
      </c>
      <c r="BOH16" s="60">
        <f t="shared" si="690"/>
        <v>0</v>
      </c>
      <c r="BOI16" s="60">
        <f t="shared" si="690"/>
        <v>724381.13</v>
      </c>
      <c r="BOJ16" s="60">
        <f t="shared" si="690"/>
        <v>0</v>
      </c>
      <c r="BOK16" s="60">
        <f t="shared" si="690"/>
        <v>22535.51</v>
      </c>
      <c r="BOL16" s="60">
        <f t="shared" si="690"/>
        <v>746916.64</v>
      </c>
      <c r="BOM16" s="79">
        <f t="shared" si="690"/>
        <v>6865959.6900000004</v>
      </c>
      <c r="BON16" s="60">
        <f t="shared" si="690"/>
        <v>0</v>
      </c>
      <c r="BOO16" s="60">
        <f t="shared" si="690"/>
        <v>0</v>
      </c>
      <c r="BOP16" s="60">
        <f t="shared" si="690"/>
        <v>0</v>
      </c>
      <c r="BOQ16" s="60">
        <f t="shared" si="690"/>
        <v>176199.38</v>
      </c>
      <c r="BOR16" s="60">
        <f t="shared" si="690"/>
        <v>0</v>
      </c>
      <c r="BOS16" s="60">
        <f t="shared" si="690"/>
        <v>22451.15</v>
      </c>
      <c r="BOT16" s="60">
        <f t="shared" si="690"/>
        <v>198650.53</v>
      </c>
      <c r="BOU16" s="79">
        <f t="shared" si="690"/>
        <v>7064610.2200000007</v>
      </c>
      <c r="BOV16" s="60">
        <f t="shared" si="690"/>
        <v>0</v>
      </c>
      <c r="BOW16" s="60">
        <f t="shared" si="690"/>
        <v>0</v>
      </c>
      <c r="BOX16" s="60">
        <f t="shared" si="690"/>
        <v>0</v>
      </c>
      <c r="BOY16" s="60">
        <f t="shared" si="690"/>
        <v>3560397.86</v>
      </c>
      <c r="BOZ16" s="60">
        <f t="shared" si="690"/>
        <v>0</v>
      </c>
      <c r="BPA16" s="60">
        <f t="shared" si="690"/>
        <v>11871.96</v>
      </c>
      <c r="BPB16" s="60">
        <f t="shared" si="690"/>
        <v>3572269.82</v>
      </c>
      <c r="BPC16" s="79">
        <f t="shared" si="690"/>
        <v>10636880.039999999</v>
      </c>
      <c r="BPD16" s="60">
        <f t="shared" si="690"/>
        <v>0</v>
      </c>
      <c r="BPE16" s="60">
        <f t="shared" si="690"/>
        <v>0</v>
      </c>
      <c r="BPF16" s="60">
        <f t="shared" si="690"/>
        <v>0</v>
      </c>
      <c r="BPG16" s="60">
        <f t="shared" si="690"/>
        <v>53440.439999999995</v>
      </c>
      <c r="BPH16" s="60">
        <f t="shared" si="690"/>
        <v>0</v>
      </c>
      <c r="BPI16" s="60">
        <f t="shared" si="690"/>
        <v>14140.75</v>
      </c>
      <c r="BPJ16" s="60">
        <f t="shared" si="690"/>
        <v>67581.19</v>
      </c>
      <c r="BPK16" s="79">
        <f t="shared" si="690"/>
        <v>10704461.229999999</v>
      </c>
      <c r="BPL16" s="60">
        <f t="shared" si="690"/>
        <v>0</v>
      </c>
      <c r="BPM16" s="60">
        <f t="shared" si="690"/>
        <v>0</v>
      </c>
      <c r="BPN16" s="60">
        <f t="shared" si="690"/>
        <v>0</v>
      </c>
      <c r="BPO16" s="60">
        <f t="shared" si="690"/>
        <v>143320.01999999999</v>
      </c>
      <c r="BPP16" s="60">
        <f t="shared" si="690"/>
        <v>0</v>
      </c>
      <c r="BPQ16" s="60">
        <f t="shared" si="690"/>
        <v>17396.759999999998</v>
      </c>
      <c r="BPR16" s="60">
        <f t="shared" si="690"/>
        <v>160716.77999999997</v>
      </c>
      <c r="BPS16" s="79">
        <f t="shared" ref="BPS16:BQS16" si="691">SUM(BPS4:BPS15)</f>
        <v>10865178.01</v>
      </c>
      <c r="BPT16" s="60">
        <f t="shared" si="691"/>
        <v>0</v>
      </c>
      <c r="BPU16" s="60">
        <f t="shared" si="691"/>
        <v>0</v>
      </c>
      <c r="BPV16" s="60">
        <f t="shared" si="691"/>
        <v>0</v>
      </c>
      <c r="BPW16" s="60">
        <f t="shared" si="691"/>
        <v>62628.52</v>
      </c>
      <c r="BPX16" s="60">
        <f t="shared" si="691"/>
        <v>0</v>
      </c>
      <c r="BPY16" s="60">
        <f t="shared" si="691"/>
        <v>36283.99</v>
      </c>
      <c r="BPZ16" s="60">
        <f t="shared" si="691"/>
        <v>98912.50999999998</v>
      </c>
      <c r="BQA16" s="79">
        <f t="shared" si="691"/>
        <v>10964090.519999998</v>
      </c>
      <c r="BQB16" s="60">
        <f t="shared" si="691"/>
        <v>0</v>
      </c>
      <c r="BQC16" s="60">
        <f t="shared" si="691"/>
        <v>0</v>
      </c>
      <c r="BQD16" s="60">
        <f t="shared" si="691"/>
        <v>0</v>
      </c>
      <c r="BQE16" s="60">
        <f t="shared" si="691"/>
        <v>93080.55</v>
      </c>
      <c r="BQF16" s="60">
        <f t="shared" si="691"/>
        <v>0</v>
      </c>
      <c r="BQG16" s="60">
        <f t="shared" si="691"/>
        <v>21496.22</v>
      </c>
      <c r="BQH16" s="60">
        <f t="shared" si="691"/>
        <v>114576.77</v>
      </c>
      <c r="BQI16" s="79">
        <f t="shared" si="691"/>
        <v>11078667.289999999</v>
      </c>
      <c r="BQJ16" s="60">
        <f t="shared" si="691"/>
        <v>0</v>
      </c>
      <c r="BQK16" s="60">
        <f t="shared" si="691"/>
        <v>0</v>
      </c>
      <c r="BQL16" s="60">
        <f t="shared" si="691"/>
        <v>0</v>
      </c>
      <c r="BQM16" s="60">
        <f t="shared" si="691"/>
        <v>259339.87</v>
      </c>
      <c r="BQN16" s="60">
        <f t="shared" si="691"/>
        <v>0</v>
      </c>
      <c r="BQO16" s="60">
        <f t="shared" si="691"/>
        <v>2139.34</v>
      </c>
      <c r="BQP16" s="60">
        <f t="shared" si="691"/>
        <v>261479.21</v>
      </c>
      <c r="BQQ16" s="79">
        <f t="shared" si="691"/>
        <v>11340146.5</v>
      </c>
      <c r="BQR16" s="79">
        <f t="shared" si="691"/>
        <v>11340146.5</v>
      </c>
      <c r="BQS16" s="79">
        <f t="shared" si="691"/>
        <v>571206.89999999991</v>
      </c>
      <c r="BQT16" s="79">
        <f t="shared" ref="BQT16:BQY16" si="692">SUM(BQT4:BQT15)</f>
        <v>873748.04000000015</v>
      </c>
      <c r="BQU16" s="79">
        <f t="shared" si="692"/>
        <v>84959.640000000014</v>
      </c>
      <c r="BQV16" s="79">
        <f t="shared" si="692"/>
        <v>172521.32</v>
      </c>
      <c r="BQW16" s="79">
        <f t="shared" si="692"/>
        <v>199264.72000000003</v>
      </c>
      <c r="BQX16" s="79">
        <f t="shared" si="692"/>
        <v>225371.59999999995</v>
      </c>
      <c r="BQY16" s="79">
        <f t="shared" si="692"/>
        <v>2061034.0599999991</v>
      </c>
      <c r="BQZ16" s="79">
        <f t="shared" ref="BQZ16" si="693">SUM(BQZ4:BQZ15)</f>
        <v>90203.71</v>
      </c>
      <c r="BRA16" s="79">
        <f t="shared" ref="BRA16" si="694">SUM(BRA4:BRA15)</f>
        <v>61392.95</v>
      </c>
      <c r="BRB16" s="79">
        <f t="shared" ref="BRB16" si="695">SUM(BRB4:BRB15)</f>
        <v>154482.16999999998</v>
      </c>
      <c r="BRC16" s="79">
        <f t="shared" ref="BRC16" si="696">SUM(BRC4:BRC15)</f>
        <v>297907.45000000007</v>
      </c>
      <c r="BRD16" s="79">
        <f>SUM(BRD4:BRD15)</f>
        <v>373321.3</v>
      </c>
      <c r="BRE16" s="79">
        <f t="shared" ref="BRE16:BRP16" si="697">SUM(BRE4:BRE15)</f>
        <v>271080.50999999995</v>
      </c>
      <c r="BRF16" s="79">
        <f t="shared" si="697"/>
        <v>466429.83</v>
      </c>
      <c r="BRG16" s="79">
        <f t="shared" si="697"/>
        <v>455639.88</v>
      </c>
      <c r="BRH16" s="79">
        <f t="shared" si="697"/>
        <v>162471.29999999996</v>
      </c>
      <c r="BRI16" s="79">
        <f t="shared" si="697"/>
        <v>150350.47000000003</v>
      </c>
      <c r="BRJ16" s="79">
        <f t="shared" si="697"/>
        <v>880142.21</v>
      </c>
      <c r="BRK16" s="79">
        <f t="shared" si="697"/>
        <v>259590.23000000007</v>
      </c>
      <c r="BRL16" s="79">
        <f t="shared" si="697"/>
        <v>308882.38</v>
      </c>
      <c r="BRM16" s="79">
        <f t="shared" si="697"/>
        <v>294866.50000000012</v>
      </c>
      <c r="BRN16" s="79">
        <f t="shared" si="697"/>
        <v>2156796.5499999998</v>
      </c>
      <c r="BRO16" s="79">
        <f t="shared" si="697"/>
        <v>240755.51</v>
      </c>
      <c r="BRP16" s="79">
        <f t="shared" si="697"/>
        <v>315401.18</v>
      </c>
      <c r="BRQ16" s="79">
        <f t="shared" ref="BRQ16" si="698">SUM(BRQ4:BRQ15)</f>
        <v>1047036.9399999997</v>
      </c>
      <c r="BRR16" s="79">
        <f t="shared" ref="BRR16" si="699">SUM(BRR4:BRR15)</f>
        <v>497656.62000000005</v>
      </c>
      <c r="BRS16" s="79">
        <f t="shared" ref="BRS16" si="700">SUM(BRS4:BRS15)</f>
        <v>396121.12000000005</v>
      </c>
      <c r="BRT16" s="79">
        <f t="shared" ref="BRT16" si="701">SUM(BRT4:BRT15)</f>
        <v>730198.88</v>
      </c>
      <c r="BRU16" s="79">
        <f t="shared" ref="BRU16" si="702">SUM(BRU4:BRU15)</f>
        <v>598149.49</v>
      </c>
      <c r="BRV16" s="79">
        <f t="shared" ref="BRV16" si="703">SUM(BRV4:BRV15)</f>
        <v>102172.67000000001</v>
      </c>
      <c r="BRW16" s="79">
        <f t="shared" ref="BRW16" si="704">SUM(BRW4:BRW15)</f>
        <v>87908.780000000013</v>
      </c>
      <c r="BRX16" s="79">
        <f t="shared" ref="BRX16" si="705">SUM(BRX4:BRX15)</f>
        <v>560662.03</v>
      </c>
      <c r="BRY16" s="79">
        <f t="shared" ref="BRY16" si="706">SUM(BRY4:BRY15)</f>
        <v>78807.89</v>
      </c>
      <c r="BRZ16" s="79">
        <f t="shared" ref="BRZ16" si="707">SUM(BRZ4:BRZ15)</f>
        <v>471755.54</v>
      </c>
      <c r="BSA16" s="79">
        <f t="shared" ref="BSA16" si="708">SUM(BSA4:BSA15)</f>
        <v>87773.37</v>
      </c>
      <c r="BSB16" s="79">
        <f t="shared" ref="BSB16" si="709">SUM(BSB4:BSB15)</f>
        <v>94312.66</v>
      </c>
      <c r="BSC16" s="79">
        <f t="shared" ref="BSC16" si="710">SUM(BSC4:BSC15)</f>
        <v>86267.749999999985</v>
      </c>
      <c r="BSD16" s="79">
        <f t="shared" ref="BSD16" si="711">SUM(BSD4:BSD15)</f>
        <v>80392.750000000015</v>
      </c>
      <c r="BSE16" s="79">
        <f t="shared" ref="BSE16" si="712">SUM(BSE4:BSE15)</f>
        <v>528579.6399999999</v>
      </c>
      <c r="BSF16" s="79">
        <f t="shared" ref="BSF16" si="713">SUM(BSF4:BSF15)</f>
        <v>191796.01</v>
      </c>
      <c r="BSG16" s="79">
        <f t="shared" ref="BSG16" si="714">SUM(BSG4:BSG15)</f>
        <v>223343.67</v>
      </c>
      <c r="BSH16" s="79">
        <f t="shared" ref="BSH16" si="715">SUM(BSH4:BSH15)</f>
        <v>211838</v>
      </c>
      <c r="BSI16" s="79">
        <f t="shared" ref="BSI16" si="716">SUM(BSI4:BSI15)</f>
        <v>1527517.6999999997</v>
      </c>
      <c r="BSJ16" s="79">
        <f t="shared" ref="BSJ16" si="717">SUM(BSJ4:BSJ15)</f>
        <v>618099.22999999975</v>
      </c>
      <c r="BSK16" s="79">
        <f t="shared" ref="BSK16" si="718">SUM(BSK4:BSK15)</f>
        <v>279370.39</v>
      </c>
      <c r="BSL16" s="79">
        <f>SUM(BSL4:BSL15)</f>
        <v>387496.30999999994</v>
      </c>
      <c r="BSW16" s="60">
        <f t="shared" ref="BSW16:BTD16" si="719">SUM(BSW4:BSW15)</f>
        <v>0</v>
      </c>
      <c r="BSX16" s="60">
        <f t="shared" si="719"/>
        <v>0</v>
      </c>
      <c r="BSY16" s="60">
        <f t="shared" si="719"/>
        <v>0</v>
      </c>
      <c r="BSZ16" s="60">
        <f t="shared" si="719"/>
        <v>137485.22</v>
      </c>
      <c r="BTA16" s="60">
        <f t="shared" si="719"/>
        <v>0</v>
      </c>
      <c r="BTB16" s="60">
        <f t="shared" si="719"/>
        <v>1207.27</v>
      </c>
      <c r="BTC16" s="60">
        <f t="shared" si="719"/>
        <v>138692.49000000002</v>
      </c>
      <c r="BTD16" s="79">
        <f t="shared" si="719"/>
        <v>5401607.5099999998</v>
      </c>
      <c r="BTE16" s="60">
        <f t="shared" ref="BTE16" si="720">SUM(BTE4:BTE15)</f>
        <v>0</v>
      </c>
      <c r="BTF16" s="60">
        <f t="shared" ref="BTF16" si="721">SUM(BTF4:BTF15)</f>
        <v>0</v>
      </c>
      <c r="BTG16" s="60">
        <f t="shared" ref="BTG16" si="722">SUM(BTG4:BTG15)</f>
        <v>0</v>
      </c>
      <c r="BTH16" s="60">
        <f t="shared" ref="BTH16" si="723">SUM(BTH4:BTH15)</f>
        <v>314849.33</v>
      </c>
      <c r="BTI16" s="60">
        <f t="shared" ref="BTI16" si="724">SUM(BTI4:BTI15)</f>
        <v>1833150</v>
      </c>
      <c r="BTJ16" s="60">
        <f t="shared" ref="BTJ16" si="725">SUM(BTJ4:BTJ15)</f>
        <v>20743.28</v>
      </c>
      <c r="BTK16" s="60">
        <f t="shared" ref="BTK16" si="726">SUM(BTK4:BTK15)</f>
        <v>2168742.6099999989</v>
      </c>
      <c r="BTL16" s="79">
        <f t="shared" ref="BTL16:BTS16" si="727">SUM(BTL4:BTL15)</f>
        <v>7570350.1199999992</v>
      </c>
      <c r="BTM16" s="60">
        <f t="shared" si="727"/>
        <v>0</v>
      </c>
      <c r="BTN16" s="60">
        <f t="shared" si="727"/>
        <v>0</v>
      </c>
      <c r="BTO16" s="60">
        <f t="shared" si="727"/>
        <v>0</v>
      </c>
      <c r="BTP16" s="60">
        <f t="shared" si="727"/>
        <v>87379.73</v>
      </c>
      <c r="BTQ16" s="60">
        <f t="shared" si="727"/>
        <v>351000</v>
      </c>
      <c r="BTR16" s="60">
        <f t="shared" si="727"/>
        <v>78773.62</v>
      </c>
      <c r="BTS16" s="60">
        <f t="shared" si="727"/>
        <v>519160.38</v>
      </c>
      <c r="BTT16" s="79">
        <f t="shared" ref="BTT16:BUA16" si="728">SUM(BTT4:BTT15)</f>
        <v>8089510.4999999991</v>
      </c>
      <c r="BTU16" s="60">
        <f t="shared" si="728"/>
        <v>0</v>
      </c>
      <c r="BTV16" s="60">
        <f t="shared" si="728"/>
        <v>0</v>
      </c>
      <c r="BTW16" s="60">
        <f t="shared" si="728"/>
        <v>0</v>
      </c>
      <c r="BTX16" s="60">
        <f t="shared" si="728"/>
        <v>121858.95</v>
      </c>
      <c r="BTY16" s="60">
        <f t="shared" si="728"/>
        <v>0</v>
      </c>
      <c r="BTZ16" s="60">
        <f t="shared" si="728"/>
        <v>27262.739999999998</v>
      </c>
      <c r="BUA16" s="60">
        <f t="shared" si="728"/>
        <v>149121.69</v>
      </c>
      <c r="BUB16" s="79">
        <f>SUM(BUB4:BUB15)</f>
        <v>8238632.1899999995</v>
      </c>
      <c r="BUC16" s="60">
        <f t="shared" ref="BUC16:BUI16" si="729">SUM(BUC4:BUC15)</f>
        <v>0</v>
      </c>
      <c r="BUD16" s="60">
        <f t="shared" si="729"/>
        <v>0</v>
      </c>
      <c r="BUE16" s="60">
        <f t="shared" si="729"/>
        <v>21709.88</v>
      </c>
      <c r="BUF16" s="60">
        <f t="shared" si="729"/>
        <v>30135.94</v>
      </c>
      <c r="BUG16" s="60">
        <f t="shared" si="729"/>
        <v>0</v>
      </c>
      <c r="BUH16" s="60">
        <f t="shared" si="729"/>
        <v>68253.400000000009</v>
      </c>
      <c r="BUI16" s="60">
        <f t="shared" si="729"/>
        <v>120099.22000000002</v>
      </c>
      <c r="BUJ16" s="79">
        <f>SUM(BUJ4:BUJ15)</f>
        <v>8358731.4099999983</v>
      </c>
      <c r="BUK16" s="60">
        <f t="shared" ref="BUK16:BUQ16" si="730">SUM(BUK4:BUK15)</f>
        <v>0</v>
      </c>
      <c r="BUL16" s="60">
        <f t="shared" si="730"/>
        <v>0</v>
      </c>
      <c r="BUM16" s="60">
        <f t="shared" si="730"/>
        <v>0</v>
      </c>
      <c r="BUN16" s="60">
        <f t="shared" si="730"/>
        <v>10714.31</v>
      </c>
      <c r="BUO16" s="60">
        <f t="shared" si="730"/>
        <v>0</v>
      </c>
      <c r="BUP16" s="60">
        <f t="shared" si="730"/>
        <v>14430.85</v>
      </c>
      <c r="BUQ16" s="60">
        <f t="shared" si="730"/>
        <v>25145.16</v>
      </c>
      <c r="BUR16" s="79">
        <f>SUM(BUR4:BUR15)</f>
        <v>8383876.5699999984</v>
      </c>
      <c r="BUS16" s="60">
        <f t="shared" ref="BUS16:BUY16" si="731">SUM(BUS4:BUS15)</f>
        <v>0</v>
      </c>
      <c r="BUT16" s="60">
        <f t="shared" si="731"/>
        <v>0</v>
      </c>
      <c r="BUU16" s="60">
        <f t="shared" si="731"/>
        <v>0</v>
      </c>
      <c r="BUV16" s="60">
        <f t="shared" si="731"/>
        <v>66471.88</v>
      </c>
      <c r="BUW16" s="60">
        <f t="shared" si="731"/>
        <v>0</v>
      </c>
      <c r="BUX16" s="60">
        <f t="shared" si="731"/>
        <v>896435.97</v>
      </c>
      <c r="BUY16" s="60">
        <f t="shared" si="731"/>
        <v>962907.85</v>
      </c>
      <c r="BUZ16" s="79">
        <f>SUM(BUZ4:BUZ15)</f>
        <v>9346784.4199999981</v>
      </c>
      <c r="BVA16" s="60">
        <f t="shared" ref="BVA16:BVG16" si="732">SUM(BVA4:BVA15)</f>
        <v>0</v>
      </c>
      <c r="BVB16" s="60">
        <f t="shared" si="732"/>
        <v>0</v>
      </c>
      <c r="BVC16" s="60">
        <f t="shared" si="732"/>
        <v>0</v>
      </c>
      <c r="BVD16" s="60">
        <f t="shared" si="732"/>
        <v>24724.66</v>
      </c>
      <c r="BVE16" s="60">
        <f t="shared" si="732"/>
        <v>150000</v>
      </c>
      <c r="BVF16" s="60">
        <f t="shared" si="732"/>
        <v>173113.19</v>
      </c>
      <c r="BVG16" s="60">
        <f t="shared" si="732"/>
        <v>347837.85</v>
      </c>
      <c r="BVH16" s="79">
        <f>SUM(BVH4:BVH15)</f>
        <v>9694622.2699999958</v>
      </c>
      <c r="BVI16" s="60">
        <f t="shared" ref="BVI16:BVO16" si="733">SUM(BVI4:BVI15)</f>
        <v>0</v>
      </c>
      <c r="BVJ16" s="60">
        <f t="shared" si="733"/>
        <v>0</v>
      </c>
      <c r="BVK16" s="60">
        <f t="shared" si="733"/>
        <v>0</v>
      </c>
      <c r="BVL16" s="60">
        <f t="shared" si="733"/>
        <v>739779.1100000001</v>
      </c>
      <c r="BVM16" s="60">
        <f t="shared" si="733"/>
        <v>159000</v>
      </c>
      <c r="BVN16" s="60">
        <f t="shared" si="733"/>
        <v>15570.55</v>
      </c>
      <c r="BVO16" s="60">
        <f t="shared" si="733"/>
        <v>914349.66</v>
      </c>
      <c r="BVP16" s="79">
        <f>SUM(BVP4:BVP15)</f>
        <v>10608971.929999996</v>
      </c>
      <c r="BVQ16" s="60">
        <f t="shared" ref="BVQ16:BVW16" si="734">SUM(BVQ4:BVQ15)</f>
        <v>0</v>
      </c>
      <c r="BVR16" s="60">
        <f t="shared" si="734"/>
        <v>0</v>
      </c>
      <c r="BVS16" s="60">
        <f t="shared" si="734"/>
        <v>0</v>
      </c>
      <c r="BVT16" s="60">
        <f t="shared" si="734"/>
        <v>11472.92</v>
      </c>
      <c r="BVU16" s="60">
        <f t="shared" si="734"/>
        <v>0</v>
      </c>
      <c r="BVV16" s="60">
        <f t="shared" si="734"/>
        <v>26630.77</v>
      </c>
      <c r="BVW16" s="60">
        <f t="shared" si="734"/>
        <v>38103.69</v>
      </c>
      <c r="BVX16" s="79">
        <f>SUM(BVX4:BVX15)</f>
        <v>38103.69</v>
      </c>
      <c r="BVY16" s="60">
        <f t="shared" ref="BVY16:BWE16" si="735">SUM(BVY4:BVY15)</f>
        <v>0</v>
      </c>
      <c r="BVZ16" s="60">
        <f t="shared" si="735"/>
        <v>0</v>
      </c>
      <c r="BWA16" s="60">
        <f t="shared" si="735"/>
        <v>0</v>
      </c>
      <c r="BWB16" s="60">
        <f t="shared" si="735"/>
        <v>28020.83</v>
      </c>
      <c r="BWC16" s="60">
        <f t="shared" si="735"/>
        <v>0</v>
      </c>
      <c r="BWD16" s="60">
        <f t="shared" si="735"/>
        <v>66926.41</v>
      </c>
      <c r="BWE16" s="60">
        <f t="shared" si="735"/>
        <v>98474.44</v>
      </c>
      <c r="BWF16" s="79">
        <f>+BVX16+BWE16</f>
        <v>136578.13</v>
      </c>
      <c r="BWG16" s="60">
        <f t="shared" ref="BWG16:BWM16" si="736">SUM(BWG4:BWG15)</f>
        <v>0</v>
      </c>
      <c r="BWH16" s="60">
        <f t="shared" si="736"/>
        <v>0</v>
      </c>
      <c r="BWI16" s="60">
        <f t="shared" si="736"/>
        <v>0</v>
      </c>
      <c r="BWJ16" s="60">
        <f t="shared" si="736"/>
        <v>4454.2</v>
      </c>
      <c r="BWK16" s="60">
        <f t="shared" si="736"/>
        <v>0</v>
      </c>
      <c r="BWL16" s="60">
        <f t="shared" si="736"/>
        <v>327480.07999999996</v>
      </c>
      <c r="BWM16" s="60">
        <f t="shared" si="736"/>
        <v>331934.27999999997</v>
      </c>
      <c r="BWN16" s="79">
        <f>+BWF16+BWM16</f>
        <v>468512.41</v>
      </c>
      <c r="BWO16" s="60">
        <f t="shared" ref="BWO16:BWU16" si="737">SUM(BWO4:BWO15)</f>
        <v>0</v>
      </c>
      <c r="BWP16" s="60">
        <f t="shared" si="737"/>
        <v>0</v>
      </c>
      <c r="BWQ16" s="60">
        <f t="shared" si="737"/>
        <v>0</v>
      </c>
      <c r="BWR16" s="60">
        <f t="shared" si="737"/>
        <v>6591.7399999999889</v>
      </c>
      <c r="BWS16" s="60">
        <f t="shared" si="737"/>
        <v>176756.09</v>
      </c>
      <c r="BWT16" s="60">
        <f t="shared" si="737"/>
        <v>81216.179999999993</v>
      </c>
      <c r="BWU16" s="60">
        <f t="shared" si="737"/>
        <v>264564.01</v>
      </c>
      <c r="BWV16" s="79">
        <f>+BWN16+BWU16</f>
        <v>733076.41999999993</v>
      </c>
      <c r="BWW16" s="60">
        <f t="shared" ref="BWW16:BXC16" si="738">SUM(BWW4:BWW15)</f>
        <v>0</v>
      </c>
      <c r="BWX16" s="60">
        <f t="shared" si="738"/>
        <v>0</v>
      </c>
      <c r="BWY16" s="60">
        <f t="shared" si="738"/>
        <v>0</v>
      </c>
      <c r="BWZ16" s="60">
        <f t="shared" si="738"/>
        <v>754523.22</v>
      </c>
      <c r="BXA16" s="60">
        <f t="shared" si="738"/>
        <v>404000</v>
      </c>
      <c r="BXB16" s="60">
        <f t="shared" si="738"/>
        <v>38505.620000000017</v>
      </c>
      <c r="BXC16" s="60">
        <f t="shared" si="738"/>
        <v>1197028.8400000001</v>
      </c>
      <c r="BXD16" s="79">
        <f>+BWV16+BXC16</f>
        <v>1930105.26</v>
      </c>
      <c r="BXE16" s="60">
        <f t="shared" ref="BXE16:BXK16" si="739">SUM(BXE4:BXE15)</f>
        <v>0</v>
      </c>
      <c r="BXF16" s="60">
        <f t="shared" si="739"/>
        <v>0</v>
      </c>
      <c r="BXG16" s="60">
        <f t="shared" si="739"/>
        <v>0</v>
      </c>
      <c r="BXH16" s="60">
        <f t="shared" si="739"/>
        <v>61645.58</v>
      </c>
      <c r="BXI16" s="60">
        <f t="shared" si="739"/>
        <v>270000</v>
      </c>
      <c r="BXJ16" s="60">
        <f t="shared" si="739"/>
        <v>25207.67</v>
      </c>
      <c r="BXK16" s="60">
        <f t="shared" si="739"/>
        <v>356853.25000000017</v>
      </c>
      <c r="BXL16" s="79">
        <f>+BXD16+BXK16</f>
        <v>2286958.5100000002</v>
      </c>
      <c r="BXM16" s="60">
        <f t="shared" ref="BXM16:BXS16" si="740">SUM(BXM4:BXM15)</f>
        <v>0</v>
      </c>
      <c r="BXN16" s="60">
        <f t="shared" si="740"/>
        <v>0</v>
      </c>
      <c r="BXO16" s="60">
        <f t="shared" si="740"/>
        <v>0</v>
      </c>
      <c r="BXP16" s="60">
        <f t="shared" si="740"/>
        <v>24476.339999999997</v>
      </c>
      <c r="BXQ16" s="60">
        <f t="shared" si="740"/>
        <v>0</v>
      </c>
      <c r="BXR16" s="60">
        <f t="shared" si="740"/>
        <v>44768.03</v>
      </c>
      <c r="BXS16" s="60">
        <f t="shared" si="740"/>
        <v>69244.37</v>
      </c>
      <c r="BXT16" s="79">
        <f>+BXL16+BXS16</f>
        <v>2356202.8800000004</v>
      </c>
      <c r="BXU16" s="60">
        <f t="shared" ref="BXU16:BYA16" si="741">SUM(BXU4:BXU15)</f>
        <v>0</v>
      </c>
      <c r="BXV16" s="60">
        <f t="shared" si="741"/>
        <v>0</v>
      </c>
      <c r="BXW16" s="60">
        <f t="shared" si="741"/>
        <v>0</v>
      </c>
      <c r="BXX16" s="60">
        <f t="shared" si="741"/>
        <v>16448.02</v>
      </c>
      <c r="BXY16" s="60">
        <f t="shared" si="741"/>
        <v>0</v>
      </c>
      <c r="BXZ16" s="60">
        <f t="shared" si="741"/>
        <v>737843.64</v>
      </c>
      <c r="BYA16" s="60">
        <f t="shared" si="741"/>
        <v>754291.66000000038</v>
      </c>
      <c r="BYB16" s="79">
        <f>+BXT16+BYA16</f>
        <v>3110494.540000001</v>
      </c>
      <c r="BYC16" s="60">
        <f t="shared" ref="BYC16:BYI16" si="742">SUM(BYC4:BYC15)</f>
        <v>401200</v>
      </c>
      <c r="BYD16" s="60">
        <f t="shared" si="742"/>
        <v>0</v>
      </c>
      <c r="BYE16" s="60">
        <f t="shared" si="742"/>
        <v>0</v>
      </c>
      <c r="BYF16" s="60">
        <f t="shared" si="742"/>
        <v>10434.589999999851</v>
      </c>
      <c r="BYG16" s="60">
        <f t="shared" si="742"/>
        <v>0</v>
      </c>
      <c r="BYH16" s="60">
        <f t="shared" si="742"/>
        <v>1563383.7100000002</v>
      </c>
      <c r="BYI16" s="60">
        <f t="shared" si="742"/>
        <v>1975018.3</v>
      </c>
      <c r="BYJ16" s="79">
        <f>+BYB16+BYI16</f>
        <v>5085512.8400000008</v>
      </c>
      <c r="BYK16" s="60">
        <f t="shared" ref="BYK16:BYQ16" si="743">SUM(BYK4:BYK15)</f>
        <v>0</v>
      </c>
      <c r="BYL16" s="60">
        <f t="shared" si="743"/>
        <v>0</v>
      </c>
      <c r="BYM16" s="60">
        <f t="shared" si="743"/>
        <v>0</v>
      </c>
      <c r="BYN16" s="60">
        <f t="shared" si="743"/>
        <v>38536</v>
      </c>
      <c r="BYO16" s="60">
        <f t="shared" si="743"/>
        <v>50000</v>
      </c>
      <c r="BYP16" s="60">
        <f t="shared" si="743"/>
        <v>49696.340000000033</v>
      </c>
      <c r="BYQ16" s="60">
        <f t="shared" si="743"/>
        <v>138232.34000000003</v>
      </c>
      <c r="BYR16" s="79">
        <f>+BYJ16+BYQ16</f>
        <v>5223745.1800000006</v>
      </c>
      <c r="BYS16" s="60">
        <f t="shared" ref="BYS16:BYY16" si="744">SUM(BYS4:BYS15)</f>
        <v>0</v>
      </c>
      <c r="BYT16" s="60">
        <f t="shared" si="744"/>
        <v>0</v>
      </c>
      <c r="BYU16" s="60">
        <f t="shared" si="744"/>
        <v>0</v>
      </c>
      <c r="BYV16" s="60">
        <f t="shared" si="744"/>
        <v>333577.25</v>
      </c>
      <c r="BYW16" s="60">
        <f t="shared" si="744"/>
        <v>0</v>
      </c>
      <c r="BYX16" s="60">
        <f t="shared" si="744"/>
        <v>552998.37</v>
      </c>
      <c r="BYY16" s="60">
        <f t="shared" si="744"/>
        <v>886575.62</v>
      </c>
      <c r="BYZ16" s="79">
        <f>+BYR16+BYY16</f>
        <v>6110320.8000000007</v>
      </c>
      <c r="BZA16" s="60">
        <f t="shared" ref="BZA16:BZG16" si="745">SUM(BZA4:BZA15)</f>
        <v>0</v>
      </c>
      <c r="BZB16" s="60">
        <f t="shared" si="745"/>
        <v>0</v>
      </c>
      <c r="BZC16" s="60">
        <f t="shared" si="745"/>
        <v>0</v>
      </c>
      <c r="BZD16" s="60">
        <f t="shared" si="745"/>
        <v>53403.21</v>
      </c>
      <c r="BZE16" s="60">
        <f t="shared" si="745"/>
        <v>300000</v>
      </c>
      <c r="BZF16" s="60">
        <f t="shared" si="745"/>
        <v>105003.92999999998</v>
      </c>
      <c r="BZG16" s="60">
        <f t="shared" si="745"/>
        <v>458407.13999999996</v>
      </c>
      <c r="BZH16" s="79">
        <f>+BYZ16+BZG16</f>
        <v>6568727.9400000004</v>
      </c>
      <c r="BZI16" s="60">
        <f t="shared" ref="BZI16:BZO16" si="746">SUM(BZI4:BZI15)</f>
        <v>0</v>
      </c>
      <c r="BZJ16" s="60">
        <f t="shared" si="746"/>
        <v>0</v>
      </c>
      <c r="BZK16" s="60">
        <f t="shared" si="746"/>
        <v>0</v>
      </c>
      <c r="BZL16" s="60">
        <f t="shared" si="746"/>
        <v>1287647.7200000002</v>
      </c>
      <c r="BZM16" s="60">
        <f t="shared" si="746"/>
        <v>872500</v>
      </c>
      <c r="BZN16" s="60">
        <f t="shared" si="746"/>
        <v>59527.369999999937</v>
      </c>
      <c r="BZO16" s="60">
        <f t="shared" si="746"/>
        <v>2219675.09</v>
      </c>
      <c r="BZP16" s="79">
        <f>+BZH16+BZO16</f>
        <v>8788403.0300000012</v>
      </c>
      <c r="BZQ16" s="60">
        <f t="shared" ref="BZQ16:BZW16" si="747">SUM(BZQ4:BZQ15)</f>
        <v>0</v>
      </c>
      <c r="BZR16" s="60">
        <f t="shared" si="747"/>
        <v>0</v>
      </c>
      <c r="BZS16" s="60">
        <f t="shared" si="747"/>
        <v>0</v>
      </c>
      <c r="BZT16" s="60">
        <f t="shared" si="747"/>
        <v>163217.99</v>
      </c>
      <c r="BZU16" s="60">
        <f t="shared" si="747"/>
        <v>998000</v>
      </c>
      <c r="BZV16" s="60">
        <f t="shared" si="747"/>
        <v>65236.12000000017</v>
      </c>
      <c r="BZW16" s="60">
        <f t="shared" si="747"/>
        <v>1226454.1100000001</v>
      </c>
      <c r="BZX16" s="79">
        <f>+BZP16+BZW16</f>
        <v>10014857.140000001</v>
      </c>
      <c r="BZY16" s="60">
        <f t="shared" ref="BZY16:CAE16" si="748">SUM(BZY4:BZY15)</f>
        <v>0</v>
      </c>
      <c r="BZZ16" s="60">
        <f t="shared" si="748"/>
        <v>0</v>
      </c>
      <c r="CAA16" s="60">
        <f t="shared" si="748"/>
        <v>0</v>
      </c>
      <c r="CAB16" s="60">
        <f t="shared" si="748"/>
        <v>165704.88</v>
      </c>
      <c r="CAC16" s="60">
        <f t="shared" si="748"/>
        <v>0</v>
      </c>
      <c r="CAD16" s="60">
        <f t="shared" si="748"/>
        <v>21275.600000000006</v>
      </c>
      <c r="CAE16" s="60">
        <f t="shared" si="748"/>
        <v>186980.48000000001</v>
      </c>
      <c r="CAF16" s="79">
        <f>+BZX16+CAE16</f>
        <v>10201837.620000001</v>
      </c>
      <c r="CAG16" s="60">
        <f t="shared" ref="CAG16:CAM16" si="749">SUM(CAG4:CAG15)</f>
        <v>0</v>
      </c>
      <c r="CAH16" s="60">
        <f t="shared" si="749"/>
        <v>0</v>
      </c>
      <c r="CAI16" s="60">
        <f t="shared" si="749"/>
        <v>0</v>
      </c>
      <c r="CAJ16" s="60">
        <f t="shared" si="749"/>
        <v>188749.4800000001</v>
      </c>
      <c r="CAK16" s="60">
        <f t="shared" si="749"/>
        <v>553000</v>
      </c>
      <c r="CAL16" s="60">
        <f t="shared" si="749"/>
        <v>51790.779999999977</v>
      </c>
      <c r="CAM16" s="60">
        <f t="shared" si="749"/>
        <v>793540.26000000013</v>
      </c>
      <c r="CAN16" s="79">
        <f>+CAF16+CAM16</f>
        <v>10995377.880000001</v>
      </c>
      <c r="CAO16" s="60">
        <f t="shared" ref="CAO16:CAU16" si="750">SUM(CAO4:CAO15)</f>
        <v>0</v>
      </c>
      <c r="CAP16" s="60">
        <f t="shared" si="750"/>
        <v>0</v>
      </c>
      <c r="CAQ16" s="60">
        <f t="shared" si="750"/>
        <v>0</v>
      </c>
      <c r="CAR16" s="60">
        <f t="shared" si="750"/>
        <v>13478.71</v>
      </c>
      <c r="CAS16" s="60">
        <f t="shared" si="750"/>
        <v>0</v>
      </c>
      <c r="CAT16" s="60">
        <f t="shared" si="750"/>
        <v>100165.17</v>
      </c>
      <c r="CAU16" s="60">
        <f t="shared" si="750"/>
        <v>113643.88</v>
      </c>
      <c r="CAV16" s="79">
        <f>+CAN16+CAU16</f>
        <v>11109021.760000002</v>
      </c>
      <c r="CAW16" s="60">
        <f t="shared" ref="CAW16:CBC16" si="751">SUM(CAW4:CAW15)</f>
        <v>0</v>
      </c>
      <c r="CAX16" s="60">
        <f t="shared" si="751"/>
        <v>0</v>
      </c>
      <c r="CAY16" s="60">
        <f t="shared" si="751"/>
        <v>0</v>
      </c>
      <c r="CAZ16" s="60">
        <f t="shared" si="751"/>
        <v>523800.68</v>
      </c>
      <c r="CBA16" s="60">
        <f t="shared" si="751"/>
        <v>133000</v>
      </c>
      <c r="CBB16" s="60">
        <f t="shared" si="751"/>
        <v>72761.440000000104</v>
      </c>
      <c r="CBC16" s="60">
        <f t="shared" si="751"/>
        <v>729562.12000000011</v>
      </c>
      <c r="CBD16" s="79">
        <f>+CAV16+CBC16</f>
        <v>11838583.880000003</v>
      </c>
      <c r="CBE16" s="60">
        <f t="shared" ref="CBE16:CBK16" si="752">SUM(CBE4:CBE15)</f>
        <v>0</v>
      </c>
      <c r="CBF16" s="60">
        <f t="shared" si="752"/>
        <v>0</v>
      </c>
      <c r="CBG16" s="60">
        <f t="shared" si="752"/>
        <v>0</v>
      </c>
      <c r="CBH16" s="60">
        <f t="shared" si="752"/>
        <v>31983.620000000003</v>
      </c>
      <c r="CBI16" s="60">
        <f t="shared" si="752"/>
        <v>0</v>
      </c>
      <c r="CBJ16" s="60">
        <f t="shared" si="752"/>
        <v>46232.44</v>
      </c>
      <c r="CBK16" s="60">
        <f t="shared" si="752"/>
        <v>78216.06</v>
      </c>
      <c r="CBL16" s="79">
        <f>+CBD16+CBK16</f>
        <v>11916799.940000003</v>
      </c>
      <c r="CBM16" s="60">
        <f t="shared" ref="CBM16:CBS16" si="753">SUM(CBM4:CBM15)</f>
        <v>0</v>
      </c>
      <c r="CBN16" s="60">
        <f t="shared" si="753"/>
        <v>0</v>
      </c>
      <c r="CBO16" s="60">
        <f t="shared" si="753"/>
        <v>0</v>
      </c>
      <c r="CBP16" s="60">
        <f t="shared" si="753"/>
        <v>39918.61</v>
      </c>
      <c r="CBQ16" s="60">
        <f t="shared" si="753"/>
        <v>533000</v>
      </c>
      <c r="CBR16" s="60">
        <f t="shared" si="753"/>
        <v>55084.80999999975</v>
      </c>
      <c r="CBS16" s="60">
        <f t="shared" si="753"/>
        <v>628003.41999999969</v>
      </c>
      <c r="CBT16" s="79">
        <f>+CBL16+CBS16</f>
        <v>12544803.360000003</v>
      </c>
      <c r="CBU16" s="60">
        <f t="shared" ref="CBU16:CCA16" si="754">SUM(CBU4:CBU15)</f>
        <v>0</v>
      </c>
      <c r="CBV16" s="60">
        <f t="shared" si="754"/>
        <v>0</v>
      </c>
      <c r="CBW16" s="60">
        <f t="shared" si="754"/>
        <v>0</v>
      </c>
      <c r="CBX16" s="60">
        <f t="shared" si="754"/>
        <v>1414754.57</v>
      </c>
      <c r="CBY16" s="60">
        <f t="shared" si="754"/>
        <v>0</v>
      </c>
      <c r="CBZ16" s="60">
        <f t="shared" si="754"/>
        <v>36079.920000000064</v>
      </c>
      <c r="CCA16" s="60">
        <f t="shared" si="754"/>
        <v>1450834.49</v>
      </c>
      <c r="CCB16" s="79">
        <f>+CBT16+CCA16</f>
        <v>13995637.850000003</v>
      </c>
      <c r="CCC16" s="60">
        <f t="shared" ref="CCC16:CCI16" si="755">SUM(CCC4:CCC15)</f>
        <v>0</v>
      </c>
      <c r="CCD16" s="60">
        <f t="shared" si="755"/>
        <v>0</v>
      </c>
      <c r="CCE16" s="60">
        <f t="shared" si="755"/>
        <v>0</v>
      </c>
      <c r="CCF16" s="60">
        <f t="shared" si="755"/>
        <v>455625.85</v>
      </c>
      <c r="CCG16" s="60">
        <f t="shared" si="755"/>
        <v>0</v>
      </c>
      <c r="CCH16" s="60">
        <f t="shared" si="755"/>
        <v>8494.39</v>
      </c>
      <c r="CCI16" s="60">
        <f t="shared" si="755"/>
        <v>464120.24</v>
      </c>
      <c r="CCJ16" s="79">
        <f>+CCB16+CCI16</f>
        <v>14459758.090000004</v>
      </c>
      <c r="CCK16" s="60">
        <f t="shared" ref="CCK16:CCQ16" si="756">SUM(CCK4:CCK15)</f>
        <v>0</v>
      </c>
      <c r="CCL16" s="60">
        <f t="shared" si="756"/>
        <v>0</v>
      </c>
      <c r="CCM16" s="60">
        <f t="shared" si="756"/>
        <v>0</v>
      </c>
      <c r="CCN16" s="60">
        <f t="shared" si="756"/>
        <v>5134.1399999999994</v>
      </c>
      <c r="CCO16" s="60">
        <f t="shared" si="756"/>
        <v>0</v>
      </c>
      <c r="CCP16" s="60">
        <f t="shared" si="756"/>
        <v>3330</v>
      </c>
      <c r="CCQ16" s="60">
        <f t="shared" si="756"/>
        <v>8464.14</v>
      </c>
      <c r="CCR16" s="79">
        <f>SUM(CCR4:CCR15)</f>
        <v>8464.14</v>
      </c>
      <c r="CCS16" s="60">
        <f t="shared" ref="CCS16:CCY16" si="757">SUM(CCS4:CCS15)</f>
        <v>0</v>
      </c>
      <c r="CCT16" s="60">
        <f t="shared" si="757"/>
        <v>0</v>
      </c>
      <c r="CCU16" s="60">
        <f t="shared" si="757"/>
        <v>0</v>
      </c>
      <c r="CCV16" s="60">
        <f t="shared" si="757"/>
        <v>30407.240000000005</v>
      </c>
      <c r="CCW16" s="60">
        <f t="shared" si="757"/>
        <v>1797000</v>
      </c>
      <c r="CCX16" s="60">
        <f t="shared" si="757"/>
        <v>8899.4599999999991</v>
      </c>
      <c r="CCY16" s="60">
        <f t="shared" si="757"/>
        <v>1836306.7</v>
      </c>
      <c r="CCZ16" s="79">
        <f>SUM(CCZ4:CCZ15)</f>
        <v>1844770.8399999999</v>
      </c>
      <c r="CDA16" s="60">
        <f t="shared" ref="CDA16:CDG16" si="758">SUM(CDA4:CDA15)</f>
        <v>0</v>
      </c>
      <c r="CDB16" s="60">
        <f t="shared" si="758"/>
        <v>0</v>
      </c>
      <c r="CDC16" s="60">
        <f t="shared" si="758"/>
        <v>0</v>
      </c>
      <c r="CDD16" s="60">
        <f t="shared" si="758"/>
        <v>21786.83</v>
      </c>
      <c r="CDE16" s="60">
        <f t="shared" si="758"/>
        <v>0</v>
      </c>
      <c r="CDF16" s="60">
        <f t="shared" si="758"/>
        <v>8607.91</v>
      </c>
      <c r="CDG16" s="60">
        <f t="shared" si="758"/>
        <v>30394.74</v>
      </c>
      <c r="CDH16" s="79">
        <f>SUM(CDH4:CDH15)</f>
        <v>1875165.5799999998</v>
      </c>
      <c r="CDI16" s="60">
        <f t="shared" ref="CDI16:CDO16" si="759">SUM(CDI4:CDI15)</f>
        <v>0</v>
      </c>
      <c r="CDJ16" s="60">
        <f t="shared" si="759"/>
        <v>0</v>
      </c>
      <c r="CDK16" s="60">
        <f t="shared" si="759"/>
        <v>0</v>
      </c>
      <c r="CDL16" s="60">
        <f t="shared" si="759"/>
        <v>54093.689999999995</v>
      </c>
      <c r="CDM16" s="60">
        <f t="shared" si="759"/>
        <v>0</v>
      </c>
      <c r="CDN16" s="60">
        <f t="shared" si="759"/>
        <v>4700.49</v>
      </c>
      <c r="CDO16" s="60">
        <f t="shared" si="759"/>
        <v>58794.18</v>
      </c>
      <c r="CDP16" s="79">
        <f>SUM(CDP4:CDP15)</f>
        <v>1933959.7599999998</v>
      </c>
      <c r="CDQ16" s="60">
        <f t="shared" ref="CDQ16:CDW16" si="760">SUM(CDQ4:CDQ15)</f>
        <v>0</v>
      </c>
      <c r="CDR16" s="60">
        <f t="shared" si="760"/>
        <v>0</v>
      </c>
      <c r="CDS16" s="60">
        <f t="shared" si="760"/>
        <v>0</v>
      </c>
      <c r="CDT16" s="60">
        <f t="shared" si="760"/>
        <v>25331.13</v>
      </c>
      <c r="CDU16" s="60">
        <f t="shared" si="760"/>
        <v>150000</v>
      </c>
      <c r="CDV16" s="60">
        <f t="shared" si="760"/>
        <v>8894.52</v>
      </c>
      <c r="CDW16" s="60">
        <f t="shared" si="760"/>
        <v>184225.65000000002</v>
      </c>
      <c r="CDX16" s="79">
        <f>SUM(CDX4:CDX15)</f>
        <v>2118185.4100000006</v>
      </c>
      <c r="CDY16" s="60">
        <f t="shared" ref="CDY16:CED16" si="761">SUM(CDY4:CDY15)</f>
        <v>0</v>
      </c>
      <c r="CDZ16" s="60">
        <f t="shared" si="761"/>
        <v>0</v>
      </c>
      <c r="CEA16" s="60">
        <f t="shared" si="761"/>
        <v>0</v>
      </c>
      <c r="CEB16" s="60">
        <f t="shared" si="761"/>
        <v>66153.590000000011</v>
      </c>
      <c r="CEC16" s="60">
        <f t="shared" si="761"/>
        <v>150000</v>
      </c>
      <c r="CED16" s="60">
        <f t="shared" si="761"/>
        <v>233716.53</v>
      </c>
      <c r="CEE16" s="60">
        <f>SUM(CEE4:CEE15)</f>
        <v>449870.12</v>
      </c>
      <c r="CEF16" s="79">
        <f>SUM(CEF4:CEF15)</f>
        <v>2568055.5300000003</v>
      </c>
      <c r="CEG16" s="60">
        <f t="shared" ref="CEG16:CEL16" si="762">SUM(CEG4:CEG15)</f>
        <v>0</v>
      </c>
      <c r="CEH16" s="60">
        <f t="shared" si="762"/>
        <v>0</v>
      </c>
      <c r="CEI16" s="60">
        <f t="shared" si="762"/>
        <v>0</v>
      </c>
      <c r="CEJ16" s="60">
        <f t="shared" si="762"/>
        <v>32651.93</v>
      </c>
      <c r="CEK16" s="60">
        <f t="shared" si="762"/>
        <v>0</v>
      </c>
      <c r="CEL16" s="60">
        <f t="shared" si="762"/>
        <v>141155.53</v>
      </c>
      <c r="CEM16" s="60">
        <f>SUM(CEM4:CEM15)</f>
        <v>173807.46</v>
      </c>
      <c r="CEN16" s="79">
        <f>SUM(CEN4:CEN15)</f>
        <v>2741862.99</v>
      </c>
      <c r="CEO16" s="60">
        <f t="shared" ref="CEO16:CET16" si="763">SUM(CEO4:CEO15)</f>
        <v>0</v>
      </c>
      <c r="CEP16" s="60">
        <f t="shared" si="763"/>
        <v>0</v>
      </c>
      <c r="CEQ16" s="60">
        <f t="shared" si="763"/>
        <v>0</v>
      </c>
      <c r="CER16" s="60">
        <f t="shared" si="763"/>
        <v>9668.41</v>
      </c>
      <c r="CES16" s="60">
        <f t="shared" si="763"/>
        <v>0</v>
      </c>
      <c r="CET16" s="60">
        <f t="shared" si="763"/>
        <v>65111.94</v>
      </c>
      <c r="CEU16" s="60">
        <f>SUM(CEU4:CEU15)</f>
        <v>74780.350000000006</v>
      </c>
      <c r="CEV16" s="79">
        <f>SUM(CEV4:CEV15)</f>
        <v>2816643.3400000003</v>
      </c>
      <c r="CEW16" s="60">
        <f t="shared" ref="CEW16:CFB16" si="764">SUM(CEW4:CEW15)</f>
        <v>0</v>
      </c>
      <c r="CEX16" s="60">
        <f t="shared" si="764"/>
        <v>0</v>
      </c>
      <c r="CEY16" s="60">
        <f t="shared" si="764"/>
        <v>0</v>
      </c>
      <c r="CEZ16" s="60">
        <f t="shared" si="764"/>
        <v>0</v>
      </c>
      <c r="CFA16" s="60">
        <f t="shared" si="764"/>
        <v>0</v>
      </c>
      <c r="CFB16" s="60">
        <f t="shared" si="764"/>
        <v>36416.290000000008</v>
      </c>
      <c r="CFC16" s="60">
        <f>SUM(CFC4:CFC15)</f>
        <v>36416.290000000008</v>
      </c>
      <c r="CFD16" s="79">
        <f>SUM(CFD4:CFD15)</f>
        <v>2853059.6300000004</v>
      </c>
      <c r="CFE16" s="60">
        <f t="shared" ref="CFE16:CFJ16" si="765">SUM(CFE4:CFE15)</f>
        <v>0</v>
      </c>
      <c r="CFF16" s="60">
        <f t="shared" si="765"/>
        <v>0</v>
      </c>
      <c r="CFG16" s="60">
        <f t="shared" si="765"/>
        <v>0</v>
      </c>
      <c r="CFH16" s="60">
        <f t="shared" si="765"/>
        <v>366142.03</v>
      </c>
      <c r="CFI16" s="60">
        <f t="shared" si="765"/>
        <v>0</v>
      </c>
      <c r="CFJ16" s="60">
        <f t="shared" si="765"/>
        <v>63907.549999999872</v>
      </c>
      <c r="CFK16" s="60">
        <f>SUM(CFK4:CFK15)</f>
        <v>430049.57999999984</v>
      </c>
      <c r="CFL16" s="79">
        <f>SUM(CFL4:CFL15)</f>
        <v>3283109.2100000004</v>
      </c>
      <c r="CFM16" s="60">
        <f t="shared" ref="CFM16:CFR16" si="766">SUM(CFM4:CFM15)</f>
        <v>0</v>
      </c>
      <c r="CFN16" s="60">
        <f t="shared" si="766"/>
        <v>0</v>
      </c>
      <c r="CFO16" s="60">
        <f t="shared" si="766"/>
        <v>0</v>
      </c>
      <c r="CFP16" s="60">
        <f t="shared" si="766"/>
        <v>30447.22</v>
      </c>
      <c r="CFQ16" s="60">
        <f t="shared" si="766"/>
        <v>133000</v>
      </c>
      <c r="CFR16" s="60">
        <f t="shared" si="766"/>
        <v>58470.780000000006</v>
      </c>
      <c r="CFS16" s="60">
        <f>SUM(CFS4:CFS15)</f>
        <v>221918</v>
      </c>
      <c r="CFT16" s="79">
        <f>SUM(CFT4:CFT15)</f>
        <v>3505027.2100000004</v>
      </c>
      <c r="CFU16" s="60">
        <f t="shared" ref="CFU16:CFZ16" si="767">SUM(CFU4:CFU15)</f>
        <v>0</v>
      </c>
      <c r="CFV16" s="60">
        <f t="shared" si="767"/>
        <v>0</v>
      </c>
      <c r="CFW16" s="60">
        <f t="shared" si="767"/>
        <v>0</v>
      </c>
      <c r="CFX16" s="60">
        <f t="shared" si="767"/>
        <v>6000</v>
      </c>
      <c r="CFY16" s="60">
        <f t="shared" si="767"/>
        <v>0</v>
      </c>
      <c r="CFZ16" s="60">
        <f t="shared" si="767"/>
        <v>100663.56999999999</v>
      </c>
      <c r="CGA16" s="60">
        <f>SUM(CGA4:CGA15)</f>
        <v>106663.56999999999</v>
      </c>
      <c r="CGB16" s="79">
        <f>SUM(CGB4:CGB15)</f>
        <v>3611690.7800000007</v>
      </c>
      <c r="CGC16" s="60">
        <f t="shared" ref="CGC16:CGH16" si="768">SUM(CGC4:CGC15)</f>
        <v>0</v>
      </c>
      <c r="CGD16" s="60">
        <f t="shared" si="768"/>
        <v>0</v>
      </c>
      <c r="CGE16" s="60">
        <f t="shared" si="768"/>
        <v>0</v>
      </c>
      <c r="CGF16" s="60">
        <f t="shared" si="768"/>
        <v>7410.59</v>
      </c>
      <c r="CGG16" s="60">
        <f t="shared" si="768"/>
        <v>0</v>
      </c>
      <c r="CGH16" s="60">
        <f t="shared" si="768"/>
        <v>26111.32</v>
      </c>
      <c r="CGI16" s="60">
        <f>SUM(CGI4:CGI15)</f>
        <v>33521.910000000003</v>
      </c>
      <c r="CGJ16" s="79">
        <f>SUM(CGJ4:CGJ15)</f>
        <v>3645212.6900000009</v>
      </c>
      <c r="CGK16" s="60">
        <f t="shared" ref="CGK16:CGP16" si="769">SUM(CGK4:CGK15)</f>
        <v>0</v>
      </c>
      <c r="CGL16" s="60">
        <f t="shared" si="769"/>
        <v>0</v>
      </c>
      <c r="CGM16" s="60">
        <f t="shared" si="769"/>
        <v>0</v>
      </c>
      <c r="CGN16" s="60">
        <f t="shared" si="769"/>
        <v>196074.59</v>
      </c>
      <c r="CGO16" s="60">
        <f t="shared" si="769"/>
        <v>0</v>
      </c>
      <c r="CGP16" s="60">
        <f t="shared" si="769"/>
        <v>37269.980000000018</v>
      </c>
      <c r="CGQ16" s="60">
        <f>SUM(CGQ4:CGQ15)</f>
        <v>233344.57</v>
      </c>
      <c r="CGR16" s="79">
        <f>SUM(CGR4:CGR15)</f>
        <v>3878557.2600000007</v>
      </c>
      <c r="CGS16" s="60">
        <f t="shared" ref="CGS16:CGX16" si="770">SUM(CGS4:CGS15)</f>
        <v>0</v>
      </c>
      <c r="CGT16" s="60">
        <f t="shared" si="770"/>
        <v>0</v>
      </c>
      <c r="CGU16" s="60">
        <f t="shared" si="770"/>
        <v>0</v>
      </c>
      <c r="CGV16" s="60">
        <f t="shared" si="770"/>
        <v>10174.01</v>
      </c>
      <c r="CGW16" s="60">
        <f t="shared" si="770"/>
        <v>580000</v>
      </c>
      <c r="CGX16" s="60">
        <f t="shared" si="770"/>
        <v>36327.57</v>
      </c>
      <c r="CGY16" s="60">
        <f>SUM(CGY4:CGY15)</f>
        <v>626501.57999999996</v>
      </c>
      <c r="CGZ16" s="79">
        <f>SUM(CGZ4:CGZ15)</f>
        <v>4505058.8400000017</v>
      </c>
      <c r="CHA16" s="60">
        <f t="shared" ref="CHA16:CHF16" si="771">SUM(CHA4:CHA15)</f>
        <v>0</v>
      </c>
      <c r="CHB16" s="60">
        <f t="shared" si="771"/>
        <v>0</v>
      </c>
      <c r="CHC16" s="60">
        <f t="shared" si="771"/>
        <v>0</v>
      </c>
      <c r="CHD16" s="60">
        <f t="shared" si="771"/>
        <v>15668.12</v>
      </c>
      <c r="CHE16" s="60">
        <f t="shared" si="771"/>
        <v>0</v>
      </c>
      <c r="CHF16" s="60">
        <f t="shared" si="771"/>
        <v>71737.56</v>
      </c>
      <c r="CHG16" s="60">
        <f>SUM(CHG4:CHG15)</f>
        <v>87405.680000000008</v>
      </c>
      <c r="CHH16" s="79">
        <f>SUM(CHH4:CHH15)</f>
        <v>4592464.5200000014</v>
      </c>
      <c r="CHI16" s="60">
        <f t="shared" ref="CHI16:CHN16" si="772">SUM(CHI4:CHI15)</f>
        <v>0</v>
      </c>
      <c r="CHJ16" s="60">
        <f t="shared" si="772"/>
        <v>0</v>
      </c>
      <c r="CHK16" s="60">
        <f t="shared" si="772"/>
        <v>0</v>
      </c>
      <c r="CHL16" s="60">
        <f t="shared" si="772"/>
        <v>35027.370000000003</v>
      </c>
      <c r="CHM16" s="60">
        <f t="shared" si="772"/>
        <v>200000</v>
      </c>
      <c r="CHN16" s="60">
        <f t="shared" si="772"/>
        <v>105330.41</v>
      </c>
      <c r="CHO16" s="60">
        <f>SUM(CHO4:CHO15)</f>
        <v>340357.78000000009</v>
      </c>
      <c r="CHP16" s="79">
        <f>SUM(CHP4:CHP15)</f>
        <v>4932822.3000000007</v>
      </c>
      <c r="CHQ16" s="60">
        <f t="shared" ref="CHQ16:CHV16" si="773">SUM(CHQ4:CHQ15)</f>
        <v>0</v>
      </c>
      <c r="CHR16" s="60">
        <f t="shared" si="773"/>
        <v>0</v>
      </c>
      <c r="CHS16" s="60">
        <f t="shared" si="773"/>
        <v>0</v>
      </c>
      <c r="CHT16" s="60">
        <f t="shared" si="773"/>
        <v>8656.26</v>
      </c>
      <c r="CHU16" s="60">
        <f t="shared" si="773"/>
        <v>500240</v>
      </c>
      <c r="CHV16" s="60">
        <f t="shared" si="773"/>
        <v>45663.24</v>
      </c>
      <c r="CHW16" s="60">
        <f>SUM(CHW4:CHW15)</f>
        <v>554559.5</v>
      </c>
      <c r="CHX16" s="79">
        <f>SUM(CHX4:CHX15)</f>
        <v>5487381.8000000007</v>
      </c>
      <c r="CHY16" s="60">
        <f t="shared" ref="CHY16:CID16" si="774">SUM(CHY4:CHY15)</f>
        <v>0</v>
      </c>
      <c r="CHZ16" s="60">
        <f t="shared" si="774"/>
        <v>0</v>
      </c>
      <c r="CIA16" s="60">
        <f t="shared" si="774"/>
        <v>0</v>
      </c>
      <c r="CIB16" s="60">
        <f t="shared" si="774"/>
        <v>31976.219999999998</v>
      </c>
      <c r="CIC16" s="60">
        <f t="shared" si="774"/>
        <v>0</v>
      </c>
      <c r="CID16" s="60">
        <f t="shared" si="774"/>
        <v>43971.439999999995</v>
      </c>
      <c r="CIE16" s="60">
        <f>SUM(CIE4:CIE15)</f>
        <v>75947.66</v>
      </c>
      <c r="CIF16" s="79">
        <f>SUM(CIF4:CIF15)</f>
        <v>5563329.4600000009</v>
      </c>
      <c r="CIG16" s="60">
        <f t="shared" ref="CIG16:CIL16" si="775">SUM(CIG4:CIG15)</f>
        <v>0</v>
      </c>
      <c r="CIH16" s="60">
        <f t="shared" si="775"/>
        <v>0</v>
      </c>
      <c r="CII16" s="60">
        <f t="shared" si="775"/>
        <v>0</v>
      </c>
      <c r="CIJ16" s="60">
        <f t="shared" si="775"/>
        <v>30456.16</v>
      </c>
      <c r="CIK16" s="60">
        <f t="shared" si="775"/>
        <v>0</v>
      </c>
      <c r="CIL16" s="60">
        <f t="shared" si="775"/>
        <v>92744</v>
      </c>
      <c r="CIM16" s="60">
        <f>SUM(CIM4:CIM15)</f>
        <v>123200.15999999999</v>
      </c>
      <c r="CIN16" s="79">
        <f>SUM(CIN4:CIN15)</f>
        <v>5686529.620000001</v>
      </c>
      <c r="CIO16" s="60">
        <f t="shared" ref="CIO16:CIT16" si="776">SUM(CIO4:CIO15)</f>
        <v>0</v>
      </c>
      <c r="CIP16" s="60">
        <f t="shared" si="776"/>
        <v>50000</v>
      </c>
      <c r="CIQ16" s="60">
        <f t="shared" si="776"/>
        <v>0</v>
      </c>
      <c r="CIR16" s="60">
        <f t="shared" si="776"/>
        <v>130840.61</v>
      </c>
      <c r="CIS16" s="60">
        <f t="shared" si="776"/>
        <v>667500</v>
      </c>
      <c r="CIT16" s="60">
        <f t="shared" si="776"/>
        <v>10400.11</v>
      </c>
      <c r="CIU16" s="60">
        <f>SUM(CIU4:CIU15)</f>
        <v>858740.72000000009</v>
      </c>
      <c r="CIV16" s="79">
        <f>SUM(CIV4:CIV15)</f>
        <v>6545270.3400000017</v>
      </c>
      <c r="CIW16" s="60">
        <f t="shared" ref="CIW16:CJB16" si="777">SUM(CIW4:CIW15)</f>
        <v>0</v>
      </c>
      <c r="CIX16" s="60">
        <f t="shared" si="777"/>
        <v>0</v>
      </c>
      <c r="CIY16" s="60">
        <f t="shared" si="777"/>
        <v>0</v>
      </c>
      <c r="CIZ16" s="60">
        <f t="shared" si="777"/>
        <v>51069.69000000001</v>
      </c>
      <c r="CJA16" s="60">
        <f t="shared" si="777"/>
        <v>0</v>
      </c>
      <c r="CJB16" s="60">
        <f t="shared" si="777"/>
        <v>31426.34</v>
      </c>
      <c r="CJC16" s="60">
        <f>SUM(CJC4:CJC15)</f>
        <v>82496.030000000013</v>
      </c>
      <c r="CJD16" s="79">
        <f>SUM(CJD4:CJD15)</f>
        <v>82496.030000000013</v>
      </c>
      <c r="CJE16" s="60">
        <f t="shared" ref="CJE16:CJJ16" si="778">SUM(CJE4:CJE15)</f>
        <v>0</v>
      </c>
      <c r="CJF16" s="60">
        <f t="shared" si="778"/>
        <v>0</v>
      </c>
      <c r="CJG16" s="60">
        <f t="shared" si="778"/>
        <v>0</v>
      </c>
      <c r="CJH16" s="60">
        <f t="shared" si="778"/>
        <v>23462.73</v>
      </c>
      <c r="CJI16" s="60">
        <f t="shared" si="778"/>
        <v>0</v>
      </c>
      <c r="CJJ16" s="60">
        <f t="shared" si="778"/>
        <v>113182.93</v>
      </c>
      <c r="CJK16" s="60">
        <f>SUM(CJK4:CJK15)</f>
        <v>136645.65999999997</v>
      </c>
      <c r="CJL16" s="79">
        <f>SUM(CJL4:CJL15)</f>
        <v>219141.69</v>
      </c>
      <c r="CJM16" s="60">
        <f t="shared" ref="CJM16:CJR16" si="779">SUM(CJM4:CJM15)</f>
        <v>0</v>
      </c>
      <c r="CJN16" s="60">
        <f t="shared" si="779"/>
        <v>0</v>
      </c>
      <c r="CJO16" s="60">
        <f t="shared" si="779"/>
        <v>0</v>
      </c>
      <c r="CJP16" s="60">
        <f t="shared" si="779"/>
        <v>31783.449999999997</v>
      </c>
      <c r="CJQ16" s="60">
        <f t="shared" si="779"/>
        <v>427250</v>
      </c>
      <c r="CJR16" s="60">
        <f t="shared" si="779"/>
        <v>17814.41</v>
      </c>
      <c r="CJS16" s="60">
        <f>SUM(CJS4:CJS15)</f>
        <v>476847.86</v>
      </c>
      <c r="CJT16" s="79">
        <f>SUM(CJT4:CJT15)</f>
        <v>695989.54999999993</v>
      </c>
      <c r="CJU16" s="60">
        <f t="shared" ref="CJU16:CJZ16" si="780">SUM(CJU4:CJU15)</f>
        <v>0</v>
      </c>
      <c r="CJV16" s="60">
        <f t="shared" si="780"/>
        <v>0</v>
      </c>
      <c r="CJW16" s="60">
        <f t="shared" si="780"/>
        <v>0</v>
      </c>
      <c r="CJX16" s="60">
        <f t="shared" si="780"/>
        <v>184136.68999999997</v>
      </c>
      <c r="CJY16" s="60">
        <f t="shared" si="780"/>
        <v>120050</v>
      </c>
      <c r="CJZ16" s="60">
        <f t="shared" si="780"/>
        <v>11039</v>
      </c>
      <c r="CKA16" s="60">
        <f>SUM(CKA4:CKA15)</f>
        <v>315225.69</v>
      </c>
      <c r="CKB16" s="79">
        <f>SUM(CKB4:CKB15)</f>
        <v>1011215.24</v>
      </c>
      <c r="CKC16" s="60">
        <f t="shared" ref="CKC16:CKH16" si="781">SUM(CKC4:CKC15)</f>
        <v>0</v>
      </c>
      <c r="CKD16" s="60">
        <f t="shared" si="781"/>
        <v>0</v>
      </c>
      <c r="CKE16" s="60">
        <f t="shared" si="781"/>
        <v>82505.16</v>
      </c>
      <c r="CKF16" s="60">
        <f t="shared" si="781"/>
        <v>76540.289999999994</v>
      </c>
      <c r="CKG16" s="60">
        <f t="shared" si="781"/>
        <v>629000</v>
      </c>
      <c r="CKH16" s="60">
        <f t="shared" si="781"/>
        <v>89890.500000000015</v>
      </c>
      <c r="CKI16" s="60">
        <f>SUM(CKI4:CKI15)</f>
        <v>877935.95000000007</v>
      </c>
      <c r="CKJ16" s="79">
        <f>SUM(CKJ4:CKJ15)</f>
        <v>1889151.19</v>
      </c>
      <c r="CKK16" s="60">
        <f t="shared" ref="CKK16:CKP16" si="782">SUM(CKK4:CKK15)</f>
        <v>0</v>
      </c>
      <c r="CKL16" s="60">
        <f t="shared" si="782"/>
        <v>0</v>
      </c>
      <c r="CKM16" s="60">
        <f t="shared" si="782"/>
        <v>0</v>
      </c>
      <c r="CKN16" s="60">
        <f t="shared" si="782"/>
        <v>42977.759999999995</v>
      </c>
      <c r="CKO16" s="60">
        <f t="shared" si="782"/>
        <v>176756.08</v>
      </c>
      <c r="CKP16" s="60">
        <f t="shared" si="782"/>
        <v>77064.97</v>
      </c>
      <c r="CKQ16" s="60">
        <f>SUM(CKQ4:CKQ15)</f>
        <v>296798.81</v>
      </c>
      <c r="CKR16" s="79">
        <f>SUM(CKR4:CKR15)</f>
        <v>2185950.0000000005</v>
      </c>
      <c r="CKS16" s="60">
        <f t="shared" ref="CKS16:CKX16" si="783">SUM(CKS4:CKS15)</f>
        <v>0</v>
      </c>
      <c r="CKT16" s="60">
        <f t="shared" si="783"/>
        <v>0</v>
      </c>
      <c r="CKU16" s="60">
        <f t="shared" si="783"/>
        <v>0</v>
      </c>
      <c r="CKV16" s="60">
        <f t="shared" si="783"/>
        <v>77311.75</v>
      </c>
      <c r="CKW16" s="60">
        <f t="shared" si="783"/>
        <v>0</v>
      </c>
      <c r="CKX16" s="60">
        <f t="shared" si="783"/>
        <v>602372.52</v>
      </c>
      <c r="CKY16" s="60">
        <f>SUM(CKY4:CKY15)</f>
        <v>679684.27</v>
      </c>
      <c r="CKZ16" s="79">
        <f>SUM(CKZ4:CKZ15)</f>
        <v>2865634.27</v>
      </c>
      <c r="CLA16" s="60">
        <f t="shared" ref="CLA16:CLF16" si="784">SUM(CLA4:CLA15)</f>
        <v>0</v>
      </c>
      <c r="CLB16" s="60">
        <f t="shared" si="784"/>
        <v>0</v>
      </c>
      <c r="CLC16" s="60">
        <f t="shared" si="784"/>
        <v>0</v>
      </c>
      <c r="CLD16" s="60">
        <f t="shared" si="784"/>
        <v>32819.240000000005</v>
      </c>
      <c r="CLE16" s="60">
        <f t="shared" si="784"/>
        <v>0</v>
      </c>
      <c r="CLF16" s="60">
        <f t="shared" si="784"/>
        <v>31309.490000000009</v>
      </c>
      <c r="CLG16" s="60">
        <f>SUM(CLG4:CLG15)</f>
        <v>64128.73000000001</v>
      </c>
      <c r="CLH16" s="79">
        <f>SUM(CLH4:CLH15)</f>
        <v>2929763</v>
      </c>
      <c r="CLI16" s="60">
        <f t="shared" ref="CLI16:CLN16" si="785">SUM(CLI4:CLI15)</f>
        <v>0</v>
      </c>
      <c r="CLJ16" s="60">
        <f t="shared" si="785"/>
        <v>0</v>
      </c>
      <c r="CLK16" s="60">
        <f t="shared" si="785"/>
        <v>0</v>
      </c>
      <c r="CLL16" s="60">
        <f t="shared" si="785"/>
        <v>231875.91</v>
      </c>
      <c r="CLM16" s="60">
        <f t="shared" si="785"/>
        <v>0</v>
      </c>
      <c r="CLN16" s="60">
        <f t="shared" si="785"/>
        <v>39763.260000000009</v>
      </c>
      <c r="CLO16" s="60">
        <f>SUM(CLO4:CLO15)</f>
        <v>271639.17000000004</v>
      </c>
      <c r="CLP16" s="79">
        <f>SUM(CLP4:CLP15)</f>
        <v>3201402.1700000004</v>
      </c>
    </row>
    <row r="17" spans="1:2356" ht="13.5" customHeight="1" x14ac:dyDescent="0.2"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HM17" s="59"/>
      <c r="HN17" s="59"/>
      <c r="HO17" s="59"/>
      <c r="HP17" s="59"/>
      <c r="HQ17" s="59"/>
      <c r="HR17" s="59"/>
      <c r="HS17" s="59"/>
      <c r="HT17" s="59"/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OA17" s="59"/>
      <c r="OB17" s="59"/>
      <c r="OC17" s="59"/>
      <c r="OD17" s="59"/>
      <c r="OE17" s="59"/>
      <c r="OF17" s="59"/>
      <c r="OG17" s="59"/>
      <c r="OH17" s="59"/>
      <c r="OI17" s="59"/>
      <c r="OJ17" s="59"/>
      <c r="OK17" s="59"/>
      <c r="OL17" s="59"/>
      <c r="OM17" s="59"/>
      <c r="ON17" s="59"/>
      <c r="OO17" s="59"/>
      <c r="OP17" s="59"/>
      <c r="OQ17" s="59"/>
      <c r="OR17" s="59"/>
      <c r="OS17" s="59"/>
      <c r="OT17" s="59"/>
      <c r="OU17" s="59"/>
      <c r="OV17" s="59"/>
      <c r="OW17" s="59"/>
      <c r="OX17" s="59"/>
      <c r="OY17" s="59"/>
      <c r="OZ17" s="59"/>
      <c r="PA17" s="59"/>
      <c r="PB17" s="59"/>
      <c r="PC17" s="59"/>
      <c r="PD17" s="59"/>
      <c r="PE17" s="59"/>
      <c r="PF17" s="59"/>
      <c r="PG17" s="59"/>
      <c r="PH17" s="59"/>
      <c r="PI17" s="59"/>
      <c r="PJ17" s="59"/>
      <c r="PK17" s="59"/>
      <c r="PL17" s="59"/>
      <c r="PM17" s="59"/>
      <c r="PN17" s="59"/>
      <c r="PO17" s="59"/>
      <c r="PP17" s="59"/>
      <c r="PQ17" s="59"/>
      <c r="PR17" s="59"/>
      <c r="PS17" s="59"/>
      <c r="PT17" s="59"/>
      <c r="PU17" s="59"/>
      <c r="PV17" s="59"/>
      <c r="PW17" s="59"/>
      <c r="PX17" s="59"/>
      <c r="PY17" s="59"/>
      <c r="PZ17" s="59"/>
      <c r="QA17" s="59"/>
      <c r="QB17" s="59"/>
      <c r="QC17" s="59"/>
      <c r="QD17" s="59"/>
      <c r="QE17" s="59"/>
      <c r="QF17" s="59"/>
      <c r="QG17" s="59"/>
      <c r="QH17" s="59"/>
      <c r="QI17" s="59"/>
      <c r="QJ17" s="59"/>
      <c r="QK17" s="59"/>
      <c r="QL17" s="59"/>
      <c r="QM17" s="59"/>
      <c r="QN17" s="59"/>
      <c r="QO17" s="59"/>
      <c r="QP17" s="59"/>
      <c r="QQ17" s="59"/>
      <c r="QR17" s="59"/>
      <c r="QS17" s="59"/>
      <c r="QT17" s="59"/>
      <c r="QU17" s="59"/>
      <c r="QV17" s="59"/>
      <c r="QW17" s="59"/>
      <c r="QX17" s="59"/>
      <c r="QY17" s="59"/>
      <c r="QZ17" s="59"/>
      <c r="RA17" s="59"/>
      <c r="RB17" s="59"/>
      <c r="RC17" s="59"/>
      <c r="RD17" s="59"/>
      <c r="RE17" s="59"/>
      <c r="RF17" s="59"/>
      <c r="RG17" s="59"/>
      <c r="RH17" s="59"/>
      <c r="RI17" s="59"/>
      <c r="RJ17" s="59"/>
      <c r="RK17" s="59"/>
      <c r="RL17" s="59"/>
      <c r="RM17" s="59"/>
      <c r="RN17" s="59"/>
      <c r="RO17" s="59"/>
      <c r="RP17" s="59"/>
      <c r="RQ17" s="59"/>
      <c r="RR17" s="59"/>
      <c r="RS17" s="59"/>
      <c r="RT17" s="59"/>
      <c r="RU17" s="59"/>
      <c r="RV17" s="59"/>
      <c r="RW17" s="59"/>
      <c r="RX17" s="59"/>
      <c r="RY17" s="59"/>
      <c r="RZ17" s="59"/>
      <c r="SA17" s="59"/>
      <c r="SB17" s="59"/>
      <c r="SC17" s="59"/>
      <c r="SD17" s="59"/>
      <c r="SE17" s="59"/>
      <c r="SF17" s="59"/>
      <c r="SG17" s="59"/>
      <c r="SH17" s="59"/>
      <c r="SI17" s="59"/>
      <c r="SJ17" s="59"/>
      <c r="SK17" s="59"/>
      <c r="SL17" s="59"/>
      <c r="SM17" s="59"/>
      <c r="SN17" s="59"/>
      <c r="SO17" s="59"/>
      <c r="SP17" s="59"/>
      <c r="SQ17" s="59"/>
      <c r="SR17" s="59"/>
      <c r="SS17" s="59"/>
      <c r="ST17" s="59"/>
      <c r="SU17" s="59"/>
      <c r="SV17" s="59"/>
      <c r="SW17" s="59"/>
      <c r="SX17" s="59"/>
      <c r="SY17" s="59"/>
      <c r="SZ17" s="59"/>
      <c r="TA17" s="59"/>
      <c r="TB17" s="59"/>
      <c r="TC17" s="59"/>
      <c r="TD17" s="59"/>
      <c r="TE17" s="59"/>
      <c r="TF17" s="59"/>
      <c r="TG17" s="59"/>
      <c r="TH17" s="59"/>
      <c r="TI17" s="59"/>
      <c r="TJ17" s="59"/>
      <c r="TK17" s="59"/>
      <c r="TL17" s="59"/>
      <c r="TM17" s="59"/>
      <c r="TN17" s="59"/>
      <c r="TO17" s="59"/>
      <c r="TP17" s="59"/>
      <c r="TQ17" s="59"/>
      <c r="TR17" s="59"/>
      <c r="TS17" s="59"/>
      <c r="TT17" s="59"/>
      <c r="TU17" s="59"/>
      <c r="TV17" s="59"/>
      <c r="TW17" s="59"/>
      <c r="TX17" s="59"/>
      <c r="TY17" s="59"/>
      <c r="TZ17" s="59"/>
      <c r="UA17" s="59"/>
      <c r="UB17" s="59"/>
      <c r="UC17" s="59"/>
      <c r="UD17" s="59"/>
      <c r="UE17" s="59"/>
      <c r="UF17" s="59"/>
      <c r="UG17" s="59"/>
      <c r="UH17" s="59"/>
      <c r="UI17" s="59"/>
      <c r="UJ17" s="59"/>
      <c r="UK17" s="59"/>
      <c r="UL17" s="59"/>
      <c r="UM17" s="59"/>
      <c r="UN17" s="59"/>
      <c r="UO17" s="59"/>
      <c r="UP17" s="59"/>
      <c r="UQ17" s="59"/>
      <c r="UR17" s="59"/>
      <c r="US17" s="59"/>
      <c r="UT17" s="59"/>
      <c r="UU17" s="59"/>
      <c r="UV17" s="59"/>
      <c r="UW17" s="59"/>
      <c r="UX17" s="59"/>
      <c r="UY17" s="59"/>
      <c r="UZ17" s="59"/>
      <c r="VA17" s="59"/>
      <c r="VB17" s="59"/>
      <c r="VC17" s="59"/>
      <c r="VD17" s="59"/>
      <c r="VE17" s="59"/>
      <c r="VF17" s="59"/>
      <c r="VG17" s="59"/>
      <c r="VH17" s="59"/>
      <c r="VI17" s="59"/>
      <c r="VJ17" s="59"/>
      <c r="VK17" s="59"/>
      <c r="VL17" s="59"/>
      <c r="VM17" s="59"/>
      <c r="VN17" s="59"/>
      <c r="VO17" s="59"/>
      <c r="VP17" s="59"/>
      <c r="VQ17" s="59"/>
      <c r="VR17" s="59"/>
      <c r="VS17" s="59"/>
      <c r="VT17" s="59"/>
      <c r="VU17" s="59"/>
      <c r="VV17" s="59"/>
      <c r="VW17" s="59"/>
      <c r="VX17" s="59"/>
      <c r="VY17" s="59"/>
      <c r="VZ17" s="59"/>
      <c r="WA17" s="59"/>
      <c r="WB17" s="59"/>
      <c r="WC17" s="59"/>
      <c r="WD17" s="59"/>
      <c r="WE17" s="59"/>
      <c r="WF17" s="59"/>
      <c r="WG17" s="59"/>
      <c r="WH17" s="59"/>
      <c r="WI17" s="59"/>
      <c r="WJ17" s="59"/>
      <c r="WK17" s="59"/>
      <c r="WL17" s="59"/>
      <c r="WM17" s="59"/>
      <c r="WN17" s="59"/>
      <c r="WO17" s="59"/>
      <c r="WP17" s="59"/>
      <c r="WQ17" s="59"/>
      <c r="WR17" s="59"/>
      <c r="WS17" s="59"/>
      <c r="WT17" s="59"/>
      <c r="WU17" s="59"/>
      <c r="WV17" s="59"/>
      <c r="WW17" s="59"/>
      <c r="WX17" s="59"/>
      <c r="WY17" s="59"/>
      <c r="WZ17" s="59"/>
      <c r="XA17" s="59"/>
      <c r="XB17" s="59"/>
      <c r="XC17" s="59"/>
      <c r="XD17" s="59"/>
      <c r="XE17" s="59"/>
      <c r="XF17" s="59"/>
      <c r="XG17" s="59"/>
      <c r="XH17" s="59"/>
      <c r="XI17" s="59"/>
      <c r="XJ17" s="59"/>
      <c r="XK17" s="59"/>
      <c r="XL17" s="59"/>
      <c r="XM17" s="59"/>
      <c r="XN17" s="59"/>
      <c r="XO17" s="59"/>
      <c r="XP17" s="59"/>
      <c r="XQ17" s="59"/>
      <c r="XR17" s="59"/>
      <c r="XS17" s="59"/>
      <c r="XT17" s="59"/>
      <c r="XU17" s="59"/>
      <c r="XV17" s="59"/>
      <c r="XW17" s="59"/>
      <c r="XX17" s="59"/>
      <c r="XY17" s="59"/>
      <c r="XZ17" s="59"/>
      <c r="YA17" s="59"/>
      <c r="YB17" s="59"/>
      <c r="YC17" s="59"/>
      <c r="YD17" s="59"/>
      <c r="YE17" s="59"/>
      <c r="YF17" s="59"/>
      <c r="YG17" s="59"/>
      <c r="YH17" s="59"/>
      <c r="YI17" s="59"/>
      <c r="YJ17" s="59"/>
      <c r="YK17" s="59"/>
      <c r="YL17" s="59"/>
      <c r="YM17" s="59"/>
      <c r="YN17" s="59"/>
      <c r="YO17" s="59"/>
      <c r="YP17" s="59"/>
      <c r="YQ17" s="59"/>
      <c r="YR17" s="59"/>
      <c r="YS17" s="59"/>
      <c r="YT17" s="59"/>
      <c r="YU17" s="59"/>
      <c r="YV17" s="59"/>
      <c r="YW17" s="59"/>
      <c r="YX17" s="59"/>
      <c r="YY17" s="59"/>
      <c r="YZ17" s="59"/>
      <c r="ZA17" s="59"/>
      <c r="ZB17" s="59"/>
      <c r="ZC17" s="59"/>
      <c r="ZD17" s="59"/>
      <c r="ZE17" s="59"/>
      <c r="ZF17" s="59"/>
      <c r="ZG17" s="59"/>
      <c r="ZH17" s="59"/>
      <c r="ZI17" s="59"/>
      <c r="ZJ17" s="59"/>
      <c r="ZK17" s="59"/>
      <c r="ZL17" s="59"/>
      <c r="ZM17" s="59"/>
      <c r="ZN17" s="59"/>
      <c r="ZO17" s="59"/>
      <c r="ZP17" s="59"/>
      <c r="ZQ17" s="59"/>
      <c r="ZR17" s="59"/>
      <c r="ZS17" s="59"/>
      <c r="ZT17" s="59"/>
      <c r="ZU17" s="59"/>
      <c r="ZV17" s="59"/>
      <c r="ZW17" s="59"/>
      <c r="ZX17" s="59"/>
      <c r="ZY17" s="59"/>
      <c r="ZZ17" s="59"/>
      <c r="AAA17" s="59"/>
      <c r="AAB17" s="59"/>
      <c r="AAC17" s="59"/>
      <c r="AAD17" s="59"/>
      <c r="AAE17" s="59"/>
      <c r="AAF17" s="59"/>
      <c r="AAG17" s="59"/>
      <c r="AAH17" s="59"/>
      <c r="AAI17" s="59"/>
      <c r="AAJ17" s="59"/>
      <c r="AAK17" s="59"/>
      <c r="AAL17" s="59"/>
      <c r="AAM17" s="59"/>
      <c r="AAN17" s="59"/>
      <c r="AAO17" s="59"/>
      <c r="AAP17" s="59"/>
      <c r="AAQ17" s="59"/>
      <c r="AAR17" s="59"/>
      <c r="AAS17" s="59"/>
      <c r="AAT17" s="59"/>
      <c r="AAU17" s="59"/>
      <c r="AAV17" s="59"/>
      <c r="AAW17" s="59"/>
      <c r="AAX17" s="59"/>
      <c r="AAY17" s="59"/>
      <c r="AAZ17" s="59"/>
      <c r="ABA17" s="59"/>
      <c r="ABB17" s="59"/>
      <c r="ABC17" s="59"/>
      <c r="ABD17" s="59"/>
      <c r="ABE17" s="59"/>
      <c r="ABF17" s="59"/>
      <c r="ABG17" s="59"/>
      <c r="ABH17" s="59"/>
      <c r="ABI17" s="59"/>
      <c r="ABJ17" s="59"/>
      <c r="ABK17" s="59"/>
      <c r="ABL17" s="59"/>
      <c r="ABM17" s="59"/>
      <c r="ABN17" s="59"/>
      <c r="ABO17" s="59"/>
      <c r="ABP17" s="59"/>
      <c r="ABQ17" s="59"/>
      <c r="ABR17" s="59"/>
      <c r="ABS17" s="59"/>
      <c r="ABT17" s="59"/>
      <c r="ABU17" s="59"/>
      <c r="ABV17" s="59"/>
      <c r="ABW17" s="59"/>
      <c r="ABX17" s="59"/>
      <c r="ABY17" s="59"/>
      <c r="ABZ17" s="59"/>
      <c r="ACA17" s="59"/>
      <c r="ACB17" s="59"/>
      <c r="ACC17" s="59"/>
      <c r="ACD17" s="59"/>
      <c r="ACE17" s="59"/>
      <c r="ACF17" s="59"/>
      <c r="ACG17" s="59"/>
      <c r="ACH17" s="59"/>
      <c r="ACI17" s="59"/>
      <c r="ACJ17" s="59"/>
      <c r="ACK17" s="59"/>
      <c r="ACL17" s="59"/>
      <c r="ACM17" s="59"/>
      <c r="ACN17" s="59"/>
      <c r="ACO17" s="59"/>
      <c r="ACP17" s="59"/>
      <c r="ACQ17" s="59"/>
      <c r="ACR17" s="59"/>
      <c r="ACS17" s="59"/>
      <c r="ACT17" s="59"/>
      <c r="ACU17" s="59"/>
      <c r="ACV17" s="59"/>
      <c r="ACW17" s="59"/>
      <c r="ACX17" s="59"/>
      <c r="ACY17" s="59"/>
      <c r="ACZ17" s="59"/>
      <c r="ADA17" s="59"/>
      <c r="ADB17" s="59"/>
      <c r="ADC17" s="59"/>
      <c r="ADD17" s="59"/>
      <c r="ADE17" s="59"/>
      <c r="ADF17" s="59"/>
      <c r="ADG17" s="59"/>
      <c r="ADH17" s="59"/>
      <c r="ADI17" s="59"/>
      <c r="ADJ17" s="59"/>
      <c r="ADK17" s="59"/>
      <c r="ADL17" s="59"/>
      <c r="ADM17" s="59"/>
      <c r="ADN17" s="59"/>
      <c r="ADO17" s="59"/>
      <c r="ADP17" s="59"/>
      <c r="ADQ17" s="59"/>
      <c r="ADR17" s="59"/>
      <c r="ADS17" s="59"/>
      <c r="ADT17" s="59"/>
      <c r="ADU17" s="59"/>
      <c r="ADV17" s="59"/>
      <c r="ADW17" s="59"/>
      <c r="ADX17" s="59"/>
      <c r="ADY17" s="59"/>
      <c r="ADZ17" s="59"/>
      <c r="AEA17" s="59"/>
      <c r="AEB17" s="59"/>
      <c r="AEC17" s="59"/>
      <c r="AED17" s="59"/>
      <c r="AEE17" s="59"/>
      <c r="AEF17" s="59"/>
      <c r="AEG17" s="59"/>
      <c r="AEH17" s="59"/>
      <c r="AEI17" s="59"/>
      <c r="AEJ17" s="59"/>
      <c r="AEK17" s="59"/>
      <c r="AEL17" s="59"/>
      <c r="AEM17" s="59"/>
      <c r="AEN17" s="59"/>
      <c r="AEO17" s="59"/>
      <c r="AEP17" s="59"/>
      <c r="AEQ17" s="59"/>
      <c r="AER17" s="59"/>
      <c r="AES17" s="59"/>
      <c r="AEU17" s="59"/>
      <c r="AEV17" s="59"/>
      <c r="AEW17" s="59"/>
      <c r="AEX17" s="59"/>
      <c r="AEY17" s="59"/>
      <c r="AEZ17" s="59"/>
      <c r="AFA17" s="59"/>
      <c r="AFB17" s="59"/>
      <c r="AFC17" s="59"/>
      <c r="AFD17" s="59"/>
      <c r="AFE17" s="59"/>
      <c r="AFF17" s="59"/>
      <c r="AFG17" s="59"/>
      <c r="AFH17" s="59"/>
      <c r="AFI17" s="59"/>
      <c r="AFJ17" s="59"/>
      <c r="AFK17" s="59"/>
      <c r="AFL17" s="59"/>
      <c r="AFM17" s="59"/>
      <c r="AFN17" s="59"/>
      <c r="AFO17" s="59"/>
      <c r="AFP17" s="59"/>
      <c r="AFQ17" s="59"/>
      <c r="AFR17" s="59"/>
      <c r="AFS17" s="59"/>
      <c r="AFT17" s="59"/>
      <c r="AFU17" s="59"/>
      <c r="AFV17" s="59"/>
      <c r="AFW17" s="59"/>
      <c r="AFX17" s="59"/>
      <c r="AFY17" s="59"/>
      <c r="AFZ17" s="59"/>
      <c r="AGA17" s="59"/>
      <c r="AGB17" s="59"/>
      <c r="AGC17" s="59"/>
      <c r="AGD17" s="59"/>
      <c r="AGE17" s="59"/>
      <c r="AGF17" s="59"/>
      <c r="AGG17" s="59"/>
      <c r="AGH17" s="59"/>
      <c r="AGI17" s="59"/>
      <c r="AGJ17" s="59"/>
      <c r="AGK17" s="59"/>
      <c r="AGL17" s="59"/>
      <c r="AGM17" s="59"/>
      <c r="AGN17" s="59"/>
      <c r="AGO17" s="59"/>
      <c r="AGP17" s="59"/>
      <c r="AGQ17" s="59"/>
      <c r="AGR17" s="59"/>
      <c r="AGS17" s="59"/>
      <c r="AGT17" s="59"/>
      <c r="AGU17" s="59"/>
      <c r="AGV17" s="59"/>
      <c r="AGW17" s="59"/>
      <c r="AGX17" s="59"/>
      <c r="AGY17" s="59"/>
      <c r="AGZ17" s="59"/>
      <c r="AHA17" s="59"/>
      <c r="AHB17" s="59"/>
      <c r="AHC17" s="59"/>
      <c r="AHD17" s="59"/>
      <c r="AHE17" s="59"/>
      <c r="AHF17" s="59"/>
      <c r="AHG17" s="59"/>
      <c r="AHH17" s="59"/>
      <c r="AHI17" s="59"/>
      <c r="AHJ17" s="59"/>
      <c r="AHK17" s="59"/>
      <c r="AHL17" s="59"/>
      <c r="AHM17" s="59"/>
      <c r="AHN17" s="59"/>
      <c r="AHO17" s="59"/>
      <c r="AHP17" s="59"/>
      <c r="AHQ17" s="59"/>
      <c r="AHR17" s="59"/>
      <c r="AHS17" s="59"/>
      <c r="AHT17" s="59"/>
      <c r="AHU17" s="59"/>
      <c r="AHV17" s="59"/>
      <c r="AHW17" s="59"/>
      <c r="AHX17" s="59"/>
      <c r="AHY17" s="59"/>
      <c r="AHZ17" s="59"/>
      <c r="AIA17" s="59"/>
      <c r="AIB17" s="59"/>
      <c r="AIC17" s="59"/>
      <c r="AID17" s="59"/>
      <c r="AIE17" s="59"/>
      <c r="AIF17" s="59"/>
      <c r="AIG17" s="59"/>
      <c r="AIH17" s="59"/>
      <c r="AII17" s="59"/>
      <c r="AIJ17" s="59"/>
      <c r="AIK17" s="59"/>
      <c r="AIL17" s="59"/>
      <c r="AIM17" s="59"/>
      <c r="AIN17" s="59"/>
      <c r="AIO17" s="59"/>
      <c r="AIP17" s="59"/>
      <c r="AIQ17" s="59"/>
      <c r="AIR17" s="59"/>
      <c r="AIS17" s="59"/>
      <c r="AIT17" s="59"/>
      <c r="AIU17" s="59"/>
      <c r="AIV17" s="59"/>
      <c r="AIW17" s="59"/>
      <c r="AIX17" s="59"/>
      <c r="AIY17" s="59"/>
      <c r="AIZ17" s="59"/>
      <c r="AJA17" s="59"/>
      <c r="AJB17" s="59"/>
      <c r="AJC17" s="59"/>
      <c r="AJD17" s="59"/>
      <c r="AJE17" s="59"/>
      <c r="AJF17" s="59"/>
      <c r="AJG17" s="59"/>
      <c r="AJH17" s="59"/>
      <c r="AJI17" s="59"/>
      <c r="AJJ17" s="59"/>
      <c r="AJK17" s="59"/>
      <c r="AJL17" s="59"/>
      <c r="AJM17" s="59"/>
      <c r="AJN17" s="59"/>
      <c r="AJO17" s="59"/>
      <c r="AJP17" s="59"/>
      <c r="AJQ17" s="59"/>
      <c r="AJR17" s="59"/>
      <c r="AJS17" s="59"/>
      <c r="AJT17" s="59"/>
      <c r="AJU17" s="59"/>
      <c r="AJV17" s="59"/>
      <c r="AJW17" s="59"/>
      <c r="AJX17" s="59"/>
      <c r="AJY17" s="59"/>
      <c r="AJZ17" s="59"/>
      <c r="AKA17" s="59"/>
      <c r="AKB17" s="59"/>
      <c r="AKC17" s="59"/>
      <c r="AKD17" s="59"/>
      <c r="AKE17" s="59"/>
      <c r="AKF17" s="59"/>
      <c r="AKG17" s="59"/>
      <c r="AKH17" s="59"/>
      <c r="AKI17" s="59"/>
      <c r="AKJ17" s="59"/>
      <c r="AKK17" s="59"/>
      <c r="AKL17" s="59"/>
      <c r="AKM17" s="59"/>
      <c r="AKN17" s="59"/>
      <c r="AKO17" s="59"/>
      <c r="AKP17" s="59"/>
      <c r="AKQ17" s="59"/>
      <c r="AKR17" s="59"/>
      <c r="AKS17" s="59"/>
      <c r="AKT17" s="59"/>
      <c r="AKU17" s="59"/>
      <c r="AKV17" s="59"/>
      <c r="AKW17" s="59"/>
      <c r="AKX17" s="59"/>
      <c r="AKY17" s="59"/>
      <c r="AKZ17" s="59"/>
      <c r="ALA17" s="59"/>
      <c r="ALB17" s="59"/>
      <c r="ALC17" s="59"/>
      <c r="ALD17" s="59"/>
      <c r="ALE17" s="59"/>
      <c r="ALF17" s="59"/>
      <c r="ALG17" s="59"/>
      <c r="ALH17" s="59"/>
      <c r="ALI17" s="59"/>
      <c r="ALJ17" s="59"/>
      <c r="ALK17" s="59"/>
      <c r="ALL17" s="59"/>
      <c r="ALM17" s="59"/>
      <c r="ALN17" s="59"/>
      <c r="ALO17" s="59"/>
      <c r="ALP17" s="59"/>
      <c r="ALQ17" s="59"/>
      <c r="ALR17" s="59"/>
      <c r="ALS17" s="59"/>
      <c r="ALT17" s="59"/>
      <c r="ALU17" s="59"/>
      <c r="ALV17" s="59"/>
      <c r="ALW17" s="59"/>
      <c r="ALX17" s="59"/>
      <c r="ALY17" s="59"/>
      <c r="ALZ17" s="59"/>
      <c r="AMA17" s="59"/>
      <c r="AMB17" s="59"/>
      <c r="AMC17" s="59"/>
      <c r="AMD17" s="59"/>
      <c r="AME17" s="59"/>
      <c r="AMF17" s="59"/>
      <c r="AMG17" s="59"/>
      <c r="AMH17" s="59"/>
      <c r="AMI17" s="59"/>
      <c r="AMJ17" s="59"/>
      <c r="AMK17" s="59"/>
      <c r="AML17" s="59"/>
      <c r="AMM17" s="59"/>
      <c r="AMN17" s="59"/>
      <c r="AMO17" s="59"/>
      <c r="AMP17" s="59"/>
      <c r="AMQ17" s="59"/>
      <c r="AMR17" s="59"/>
      <c r="AMS17" s="59"/>
      <c r="AMT17" s="59"/>
      <c r="AMU17" s="59"/>
      <c r="AMV17" s="59"/>
      <c r="AMW17" s="59"/>
      <c r="AMX17" s="59"/>
      <c r="AMY17" s="59"/>
      <c r="AMZ17" s="59"/>
      <c r="ANA17" s="59"/>
      <c r="ANB17" s="59"/>
      <c r="ANC17" s="59"/>
      <c r="AND17" s="59"/>
      <c r="ANE17" s="59"/>
      <c r="ANF17" s="59"/>
      <c r="ANG17" s="59"/>
      <c r="ANH17" s="59"/>
      <c r="ANI17" s="59"/>
      <c r="ANJ17" s="59"/>
      <c r="ANK17" s="59"/>
      <c r="ANL17" s="59"/>
      <c r="ANM17" s="59"/>
      <c r="ANN17" s="59"/>
      <c r="ANO17" s="59"/>
      <c r="ANP17" s="59"/>
      <c r="ANQ17" s="59"/>
      <c r="ANR17" s="59"/>
      <c r="ANS17" s="59"/>
      <c r="ANT17" s="59"/>
      <c r="ANU17" s="59"/>
      <c r="ANV17" s="59"/>
      <c r="ANW17" s="59"/>
      <c r="ANX17" s="59"/>
      <c r="ANY17" s="59"/>
      <c r="ANZ17" s="59"/>
      <c r="AOA17" s="59"/>
      <c r="AOB17" s="59"/>
      <c r="AOC17" s="59"/>
      <c r="AOD17" s="59"/>
      <c r="AOE17" s="59"/>
      <c r="AOF17" s="59"/>
      <c r="AOG17" s="59"/>
      <c r="AOH17" s="59"/>
      <c r="AOI17" s="59"/>
      <c r="AOJ17" s="59"/>
      <c r="AOK17" s="59"/>
      <c r="AOL17" s="59"/>
      <c r="AOM17" s="59"/>
      <c r="AON17" s="59"/>
      <c r="AOO17" s="59"/>
      <c r="AOP17" s="59"/>
      <c r="AOQ17" s="59"/>
      <c r="AOR17" s="59"/>
      <c r="AOS17" s="59"/>
      <c r="AOT17" s="59"/>
      <c r="AOU17" s="59"/>
      <c r="AOV17" s="59"/>
      <c r="AOW17" s="59"/>
      <c r="AOX17" s="59"/>
      <c r="AOY17" s="59"/>
      <c r="AOZ17" s="59"/>
      <c r="APA17" s="59"/>
      <c r="APB17" s="59"/>
      <c r="APC17" s="59"/>
      <c r="APD17" s="59"/>
      <c r="APE17" s="59"/>
      <c r="APF17" s="59"/>
      <c r="APG17" s="59"/>
      <c r="APH17" s="59"/>
      <c r="API17" s="59"/>
      <c r="APJ17" s="59"/>
      <c r="APK17" s="59"/>
      <c r="APL17" s="59"/>
      <c r="APM17" s="59"/>
      <c r="APN17" s="59"/>
      <c r="APO17" s="59"/>
      <c r="APP17" s="59"/>
      <c r="APQ17" s="59"/>
      <c r="APR17" s="59"/>
      <c r="APS17" s="59"/>
      <c r="APT17" s="59"/>
      <c r="APU17" s="59"/>
      <c r="APV17" s="59"/>
      <c r="APW17" s="59"/>
      <c r="APX17" s="59"/>
      <c r="APY17" s="59"/>
      <c r="APZ17" s="59"/>
      <c r="AQA17" s="59"/>
      <c r="AQB17" s="59"/>
      <c r="AQC17" s="59"/>
      <c r="AQD17" s="59"/>
      <c r="AQE17" s="59"/>
      <c r="AQF17" s="59"/>
      <c r="AQG17" s="59"/>
      <c r="AQH17" s="59"/>
      <c r="AQI17" s="59"/>
      <c r="AQJ17" s="59"/>
      <c r="AQK17" s="59"/>
      <c r="AQL17" s="59"/>
      <c r="AQM17" s="59"/>
      <c r="AQN17" s="59"/>
      <c r="AQO17" s="59"/>
      <c r="AQP17" s="59"/>
      <c r="AQQ17" s="59"/>
      <c r="AQR17" s="59"/>
      <c r="AQS17" s="59"/>
      <c r="AQT17" s="59"/>
      <c r="AQU17" s="59"/>
      <c r="AQV17" s="59"/>
      <c r="AQW17" s="59"/>
      <c r="AQX17" s="59"/>
      <c r="AQY17" s="59"/>
      <c r="AQZ17" s="59"/>
      <c r="ARA17" s="59"/>
      <c r="ARB17" s="59"/>
      <c r="ARC17" s="59"/>
      <c r="ARD17" s="59"/>
      <c r="ARE17" s="59"/>
      <c r="ARF17" s="59"/>
      <c r="ARG17" s="59"/>
      <c r="ARH17" s="59"/>
      <c r="ARI17" s="59"/>
      <c r="ARJ17" s="59"/>
      <c r="ARK17" s="59"/>
      <c r="ARL17" s="59"/>
      <c r="ARM17" s="59"/>
      <c r="ARN17" s="59"/>
      <c r="ARO17" s="59"/>
      <c r="ARP17" s="59"/>
      <c r="ARQ17" s="59"/>
      <c r="ARR17" s="59"/>
      <c r="ARS17" s="59"/>
      <c r="ART17" s="59"/>
      <c r="ARU17" s="59"/>
      <c r="ARV17" s="59"/>
      <c r="ARW17" s="59"/>
      <c r="ARX17" s="59"/>
      <c r="ARY17" s="59"/>
      <c r="ARZ17" s="59"/>
      <c r="ASA17" s="59"/>
      <c r="ASB17" s="59"/>
      <c r="ASC17" s="59"/>
      <c r="ASD17" s="59"/>
      <c r="ASE17" s="59"/>
      <c r="ASF17" s="59"/>
      <c r="ASG17" s="59"/>
      <c r="ASH17" s="59"/>
      <c r="ASI17" s="59"/>
      <c r="ASJ17" s="59"/>
      <c r="ASK17" s="59"/>
      <c r="ASL17" s="59"/>
      <c r="ASM17" s="59"/>
      <c r="ASN17" s="59"/>
      <c r="ASO17" s="59"/>
      <c r="ASP17" s="59"/>
      <c r="ASQ17" s="59"/>
      <c r="ASR17" s="59"/>
      <c r="ASS17" s="59"/>
      <c r="AST17" s="59"/>
      <c r="ASU17" s="59"/>
      <c r="ASV17" s="59"/>
      <c r="ASW17" s="59"/>
      <c r="ASX17" s="59"/>
      <c r="ASY17" s="59"/>
      <c r="ASZ17" s="59"/>
      <c r="ATA17" s="59"/>
      <c r="ATB17" s="59"/>
      <c r="ATC17" s="59"/>
      <c r="ATD17" s="59"/>
      <c r="ATE17" s="59"/>
      <c r="ATF17" s="59"/>
      <c r="ATG17" s="59"/>
      <c r="ATH17" s="59"/>
      <c r="ATI17" s="59"/>
      <c r="ATJ17" s="59"/>
      <c r="ATK17" s="59"/>
      <c r="ATL17" s="59"/>
      <c r="ATM17" s="59"/>
      <c r="ATN17" s="59"/>
      <c r="ATO17" s="59"/>
      <c r="ATP17" s="59"/>
      <c r="ATQ17" s="59"/>
      <c r="ATR17" s="59"/>
      <c r="ATS17" s="59"/>
      <c r="ATT17" s="59"/>
      <c r="ATU17" s="59"/>
      <c r="ATV17" s="59"/>
      <c r="ATW17" s="59"/>
      <c r="ATX17" s="59"/>
      <c r="ATY17" s="59"/>
      <c r="ATZ17" s="59"/>
      <c r="AUA17" s="59"/>
      <c r="AUB17" s="59"/>
      <c r="AUC17" s="59"/>
      <c r="AUD17" s="59"/>
      <c r="AUE17" s="59"/>
      <c r="AUF17" s="59"/>
      <c r="AUG17" s="59"/>
      <c r="AUH17" s="59"/>
      <c r="AUI17" s="59"/>
      <c r="AUJ17" s="59"/>
      <c r="AUK17" s="59"/>
      <c r="AUL17" s="59"/>
      <c r="AUM17" s="59"/>
      <c r="AUN17" s="59"/>
      <c r="AUO17" s="59"/>
      <c r="AUP17" s="59"/>
      <c r="AUQ17" s="59"/>
      <c r="AUR17" s="59"/>
      <c r="AUS17" s="59"/>
      <c r="AUT17" s="59"/>
      <c r="AUU17" s="59"/>
      <c r="AUV17" s="59"/>
      <c r="AUW17" s="59"/>
      <c r="AUX17" s="59"/>
      <c r="AUY17" s="59"/>
      <c r="AUZ17" s="59"/>
      <c r="AVA17" s="59"/>
      <c r="AVB17" s="59"/>
      <c r="AVC17" s="59"/>
      <c r="AVD17" s="59"/>
      <c r="AVE17" s="59"/>
      <c r="AVF17" s="59"/>
      <c r="AVG17" s="59"/>
      <c r="AVH17" s="59"/>
      <c r="AVI17" s="59"/>
      <c r="AVJ17" s="59"/>
      <c r="AVK17" s="59"/>
      <c r="AVL17" s="59"/>
      <c r="AVM17" s="59"/>
      <c r="AVN17" s="59"/>
      <c r="AVO17" s="59"/>
      <c r="AVP17" s="59"/>
      <c r="AVQ17" s="59"/>
      <c r="AVR17" s="59"/>
      <c r="AVS17" s="59"/>
      <c r="AVT17" s="59"/>
      <c r="AVU17" s="59"/>
      <c r="AVV17" s="59"/>
      <c r="AVW17" s="59"/>
      <c r="AVX17" s="59"/>
      <c r="AVY17" s="59"/>
      <c r="AVZ17" s="59"/>
      <c r="AWA17" s="59"/>
      <c r="AWB17" s="59"/>
      <c r="AWC17" s="59"/>
      <c r="AWD17" s="59"/>
      <c r="AWE17" s="59"/>
      <c r="AWF17" s="59"/>
      <c r="AWG17" s="59"/>
      <c r="AWH17" s="59"/>
      <c r="AWI17" s="59"/>
      <c r="AWJ17" s="59"/>
      <c r="AWK17" s="59"/>
      <c r="AWL17" s="59"/>
      <c r="AWM17" s="59"/>
      <c r="AWN17" s="59"/>
      <c r="AWO17" s="59"/>
      <c r="AWP17" s="59"/>
      <c r="AWQ17" s="59"/>
      <c r="AWR17" s="59"/>
      <c r="AWS17" s="59"/>
      <c r="AWT17" s="59"/>
      <c r="AWU17" s="59"/>
      <c r="AWV17" s="59"/>
      <c r="AWW17" s="59"/>
      <c r="AWX17" s="59"/>
      <c r="AWY17" s="59"/>
      <c r="AWZ17" s="59"/>
      <c r="AXA17" s="59"/>
      <c r="AXB17" s="59"/>
      <c r="AXC17" s="59"/>
      <c r="AXD17" s="59"/>
      <c r="AXE17" s="59"/>
      <c r="AXF17" s="59"/>
      <c r="AXG17" s="59"/>
      <c r="AXH17" s="59"/>
      <c r="AXI17" s="59"/>
      <c r="AXJ17" s="59"/>
      <c r="AXK17" s="59"/>
      <c r="AXL17" s="59"/>
      <c r="AXM17" s="59"/>
      <c r="AXN17" s="59"/>
      <c r="AXO17" s="59"/>
      <c r="AXP17" s="59"/>
      <c r="AXQ17" s="59"/>
      <c r="AXR17" s="59"/>
      <c r="AXS17" s="59"/>
      <c r="AXT17" s="59"/>
      <c r="AXU17" s="59"/>
      <c r="AXV17" s="59"/>
      <c r="AXW17" s="59"/>
      <c r="AXX17" s="59"/>
      <c r="AXY17" s="59"/>
      <c r="AXZ17" s="59"/>
      <c r="AYA17" s="59"/>
      <c r="AYB17" s="59"/>
      <c r="AYC17" s="59"/>
      <c r="AYD17" s="59"/>
      <c r="AYE17" s="59"/>
      <c r="AYF17" s="59"/>
      <c r="AYG17" s="59"/>
      <c r="AYH17" s="59"/>
      <c r="AYI17" s="59"/>
      <c r="AYJ17" s="59"/>
      <c r="AYK17" s="59"/>
      <c r="AYL17" s="59"/>
      <c r="AYM17" s="59"/>
      <c r="AYN17" s="59"/>
      <c r="AYO17" s="59"/>
      <c r="AYP17" s="59"/>
      <c r="AYQ17" s="59"/>
      <c r="AYR17" s="59"/>
      <c r="AYS17" s="59"/>
      <c r="AYT17" s="59"/>
      <c r="AYU17" s="59"/>
      <c r="AYV17" s="59"/>
      <c r="AYW17" s="59"/>
      <c r="AYX17" s="59"/>
      <c r="AYY17" s="59"/>
      <c r="AYZ17" s="59"/>
      <c r="AZA17" s="59"/>
      <c r="AZB17" s="59"/>
      <c r="AZC17" s="59"/>
      <c r="AZD17" s="59"/>
      <c r="AZE17" s="59"/>
      <c r="AZF17" s="59"/>
      <c r="AZG17" s="59"/>
      <c r="AZH17" s="59"/>
      <c r="AZI17" s="59"/>
      <c r="AZJ17" s="59"/>
      <c r="AZK17" s="59"/>
      <c r="AZL17" s="59"/>
      <c r="AZM17" s="59"/>
      <c r="AZN17" s="59"/>
      <c r="AZO17" s="59"/>
      <c r="AZP17" s="59"/>
      <c r="AZQ17" s="59"/>
      <c r="AZR17" s="59"/>
      <c r="AZS17" s="59"/>
      <c r="AZT17" s="59"/>
      <c r="AZU17" s="59"/>
      <c r="AZV17" s="59"/>
      <c r="AZW17" s="59"/>
      <c r="AZX17" s="59"/>
      <c r="AZY17" s="59"/>
      <c r="AZZ17" s="59"/>
      <c r="BAA17" s="59"/>
      <c r="BAB17" s="59"/>
      <c r="BAC17" s="59"/>
      <c r="BAD17" s="59"/>
      <c r="BAE17" s="59"/>
      <c r="BAF17" s="59"/>
      <c r="BAG17" s="59"/>
      <c r="BAH17" s="59"/>
      <c r="BAI17" s="59"/>
      <c r="BAJ17" s="59"/>
      <c r="BAK17" s="59"/>
      <c r="BAL17" s="59"/>
      <c r="BAM17" s="59"/>
      <c r="BAN17" s="59"/>
      <c r="BAO17" s="59"/>
      <c r="BAP17" s="59"/>
      <c r="BAQ17" s="59"/>
      <c r="BAR17" s="59"/>
      <c r="BAS17" s="59"/>
      <c r="BAT17" s="59"/>
      <c r="BAU17" s="59"/>
      <c r="BAV17" s="59"/>
      <c r="BAW17" s="59"/>
      <c r="BAX17" s="59"/>
      <c r="BAY17" s="59"/>
      <c r="BAZ17" s="59"/>
      <c r="BBA17" s="59"/>
      <c r="BBB17" s="59"/>
      <c r="BBC17" s="59"/>
      <c r="BBD17" s="59"/>
      <c r="BBE17" s="59"/>
      <c r="BBF17" s="59"/>
      <c r="BBG17" s="59"/>
      <c r="BBH17" s="59"/>
      <c r="BBI17" s="59"/>
      <c r="BBJ17" s="59"/>
      <c r="BBK17" s="59"/>
      <c r="BBL17" s="59"/>
      <c r="BBM17" s="59"/>
      <c r="BBN17" s="59"/>
      <c r="BBO17" s="59"/>
      <c r="BBP17" s="59"/>
      <c r="BBQ17" s="59"/>
      <c r="BBR17" s="59"/>
      <c r="BBS17" s="59"/>
      <c r="BBT17" s="59"/>
      <c r="BBU17" s="59"/>
      <c r="BBV17" s="59"/>
      <c r="BBW17" s="59"/>
      <c r="BBX17" s="59"/>
      <c r="BBY17" s="59"/>
      <c r="BBZ17" s="59"/>
      <c r="BCA17" s="59"/>
      <c r="BCB17" s="59"/>
      <c r="BCC17" s="59"/>
      <c r="BCD17" s="59"/>
      <c r="BCE17" s="59"/>
      <c r="BCF17" s="59"/>
      <c r="BCG17" s="59"/>
      <c r="BCH17" s="59"/>
      <c r="BCI17" s="59"/>
      <c r="BCJ17" s="59"/>
      <c r="BCK17" s="59"/>
      <c r="BCL17" s="59"/>
      <c r="BCM17" s="59"/>
      <c r="BCN17" s="59"/>
      <c r="BCO17" s="59"/>
      <c r="BCP17" s="59"/>
      <c r="BCQ17" s="59"/>
      <c r="BCR17" s="59"/>
      <c r="BCS17" s="59"/>
      <c r="BCT17" s="59"/>
      <c r="BCU17" s="59"/>
      <c r="BCV17" s="59"/>
      <c r="BCW17" s="59"/>
      <c r="BCX17" s="59"/>
      <c r="BCY17" s="59"/>
      <c r="BCZ17" s="59"/>
      <c r="BDA17" s="59"/>
      <c r="BDB17" s="59"/>
      <c r="BDC17" s="59"/>
      <c r="BDD17" s="59"/>
      <c r="BDE17" s="59"/>
      <c r="BDF17" s="59"/>
      <c r="BDG17" s="59"/>
      <c r="BDH17" s="59"/>
      <c r="BDI17" s="59"/>
      <c r="BDJ17" s="59"/>
      <c r="BDK17" s="59"/>
      <c r="BDL17" s="59"/>
      <c r="BDM17" s="59"/>
      <c r="BDN17" s="59"/>
      <c r="BDO17" s="59"/>
      <c r="BDP17" s="59"/>
      <c r="BDQ17" s="59"/>
      <c r="BDR17" s="59"/>
      <c r="BDS17" s="59"/>
      <c r="BDT17" s="59"/>
      <c r="BDU17" s="59"/>
      <c r="BDV17" s="59"/>
      <c r="BDW17" s="59"/>
      <c r="BDX17" s="59"/>
      <c r="BDY17" s="59"/>
      <c r="BDZ17" s="59"/>
      <c r="BEA17" s="59"/>
      <c r="BEB17" s="59"/>
      <c r="BEC17" s="59"/>
      <c r="BED17" s="59"/>
      <c r="BEE17" s="59"/>
      <c r="BEF17" s="59"/>
      <c r="BEG17" s="59"/>
      <c r="BEH17" s="59"/>
      <c r="BEI17" s="59"/>
      <c r="BEJ17" s="59"/>
      <c r="BEK17" s="59"/>
      <c r="BEL17" s="59"/>
      <c r="BEM17" s="59"/>
      <c r="BEN17" s="59"/>
      <c r="BEO17" s="59"/>
      <c r="BEP17" s="59"/>
      <c r="BEQ17" s="59"/>
      <c r="BER17" s="59"/>
      <c r="BES17" s="59"/>
      <c r="BET17" s="59"/>
      <c r="BEU17" s="59"/>
      <c r="BEV17" s="59"/>
      <c r="BEW17" s="59"/>
      <c r="BEX17" s="59"/>
      <c r="BEY17" s="59"/>
      <c r="BEZ17" s="59"/>
      <c r="BFA17" s="59"/>
      <c r="BFB17" s="59"/>
      <c r="BFC17" s="59"/>
      <c r="BFD17" s="59"/>
      <c r="BFE17" s="59"/>
      <c r="BFF17" s="59"/>
      <c r="BFG17" s="59"/>
      <c r="BFH17" s="59"/>
      <c r="BFI17" s="59"/>
      <c r="BFJ17" s="59"/>
      <c r="BFK17" s="59"/>
      <c r="BFL17" s="59"/>
      <c r="BFM17" s="59"/>
      <c r="BFN17" s="59"/>
      <c r="BFO17" s="59"/>
      <c r="BFP17" s="59"/>
      <c r="BFQ17" s="59"/>
      <c r="BFR17" s="59"/>
      <c r="BFS17" s="59"/>
      <c r="BFT17" s="59"/>
      <c r="BFU17" s="59"/>
      <c r="BFV17" s="59"/>
      <c r="BFW17" s="59"/>
      <c r="BFX17" s="59"/>
      <c r="BFY17" s="59"/>
      <c r="BFZ17" s="59"/>
      <c r="BGA17" s="59"/>
      <c r="BGB17" s="59"/>
      <c r="BGC17" s="59"/>
      <c r="BGD17" s="59"/>
      <c r="BGE17" s="59"/>
      <c r="BGF17" s="59"/>
      <c r="BGG17" s="59"/>
      <c r="BGH17" s="59"/>
      <c r="BGI17" s="59"/>
      <c r="BGJ17" s="59"/>
      <c r="BGK17" s="59"/>
      <c r="BGL17" s="59"/>
      <c r="BGM17" s="59"/>
      <c r="BGN17" s="59"/>
      <c r="BGO17" s="59"/>
      <c r="BGP17" s="59"/>
      <c r="BGQ17" s="59"/>
      <c r="BGR17" s="59"/>
      <c r="BGS17" s="59"/>
      <c r="BGT17" s="59"/>
      <c r="BGU17" s="59"/>
      <c r="BGV17" s="59"/>
      <c r="BGW17" s="59"/>
      <c r="BGX17" s="59"/>
      <c r="BGY17" s="59"/>
      <c r="BGZ17" s="59"/>
      <c r="BHA17" s="59"/>
      <c r="BHB17" s="59"/>
      <c r="BHC17" s="59"/>
      <c r="BHD17" s="59"/>
      <c r="BHE17" s="59"/>
      <c r="BHF17" s="59"/>
      <c r="BHG17" s="59"/>
      <c r="BHH17" s="59"/>
      <c r="BHI17" s="59"/>
      <c r="BHJ17" s="59"/>
      <c r="BHK17" s="59"/>
      <c r="BHL17" s="59"/>
      <c r="BHM17" s="59"/>
      <c r="BHN17" s="59"/>
      <c r="BHO17" s="59"/>
      <c r="BHP17" s="59"/>
      <c r="BHQ17" s="59"/>
      <c r="BHR17" s="59"/>
      <c r="BHS17" s="59"/>
      <c r="BHT17" s="59"/>
      <c r="BHU17" s="59"/>
      <c r="BHV17" s="59"/>
      <c r="BHW17" s="59"/>
      <c r="BHX17" s="59"/>
      <c r="BHY17" s="59"/>
      <c r="BHZ17" s="59"/>
      <c r="BIA17" s="59"/>
      <c r="BIB17" s="59"/>
      <c r="BIC17" s="59"/>
      <c r="BID17" s="59"/>
      <c r="BIE17" s="59"/>
      <c r="BIF17" s="59"/>
      <c r="BIG17" s="59"/>
      <c r="BIH17" s="59"/>
      <c r="BII17" s="59"/>
      <c r="BIJ17" s="59"/>
      <c r="BIK17" s="59"/>
      <c r="BIL17" s="59"/>
      <c r="BIM17" s="59"/>
      <c r="BIN17" s="59"/>
      <c r="BIO17" s="59"/>
      <c r="BIP17" s="59"/>
      <c r="BIQ17" s="59"/>
      <c r="BIR17" s="59"/>
      <c r="BIS17" s="59"/>
      <c r="BIT17" s="59"/>
      <c r="BIU17" s="59"/>
      <c r="BIV17" s="59"/>
      <c r="BIW17" s="59"/>
      <c r="BIX17" s="59"/>
      <c r="BIY17" s="59"/>
      <c r="BIZ17" s="59"/>
      <c r="BJA17" s="59"/>
      <c r="BJB17" s="59"/>
      <c r="BJC17" s="59"/>
      <c r="BJD17" s="59"/>
      <c r="BJE17" s="59"/>
      <c r="BJF17" s="59"/>
      <c r="BJG17" s="59"/>
      <c r="BJH17" s="59"/>
      <c r="BJI17" s="59"/>
      <c r="BJJ17" s="59"/>
      <c r="BJK17" s="59"/>
      <c r="BJL17" s="59"/>
      <c r="BJM17" s="59"/>
      <c r="BJN17" s="59"/>
      <c r="BJO17" s="59"/>
      <c r="BJP17" s="59"/>
      <c r="BJQ17" s="59"/>
      <c r="BJR17" s="59"/>
      <c r="BJS17" s="59"/>
      <c r="BJT17" s="59"/>
      <c r="BJU17" s="59"/>
      <c r="BJV17" s="59"/>
      <c r="BJW17" s="59"/>
      <c r="BJX17" s="59"/>
      <c r="BJY17" s="59"/>
      <c r="BJZ17" s="59"/>
      <c r="BKA17" s="59"/>
      <c r="BKB17" s="59"/>
      <c r="BKC17" s="59"/>
      <c r="BKD17" s="59"/>
      <c r="BKE17" s="59"/>
      <c r="BKF17" s="59"/>
      <c r="BKG17" s="59"/>
      <c r="BKH17" s="59"/>
      <c r="BKI17" s="59"/>
      <c r="BKJ17" s="59"/>
      <c r="BKK17" s="59"/>
      <c r="BKL17" s="59"/>
      <c r="BKM17" s="59"/>
      <c r="BKN17" s="59"/>
      <c r="BKO17" s="59"/>
      <c r="BKP17" s="59"/>
      <c r="BKQ17" s="59"/>
      <c r="BKR17" s="59"/>
      <c r="BKS17" s="59"/>
      <c r="BKT17" s="59"/>
      <c r="BKU17" s="59"/>
      <c r="BKV17" s="59"/>
      <c r="BKW17" s="59"/>
      <c r="BKX17" s="59"/>
      <c r="BKY17" s="59"/>
      <c r="BKZ17" s="59"/>
      <c r="BLA17" s="59"/>
      <c r="BLB17" s="59"/>
      <c r="BLC17" s="59"/>
      <c r="BLD17" s="59"/>
      <c r="BLE17" s="59"/>
      <c r="BLF17" s="59"/>
      <c r="BLG17" s="59"/>
      <c r="BLH17" s="59"/>
      <c r="BLI17" s="59"/>
      <c r="BLJ17" s="59"/>
      <c r="BLK17" s="59"/>
      <c r="BLL17" s="59"/>
      <c r="BLM17" s="59"/>
      <c r="BLN17" s="59"/>
      <c r="BLO17" s="59"/>
      <c r="BLP17" s="59"/>
      <c r="BLQ17" s="59"/>
      <c r="BLR17" s="59"/>
      <c r="BLS17" s="59"/>
      <c r="BLT17" s="59"/>
      <c r="BLU17" s="59"/>
      <c r="BLV17" s="59"/>
      <c r="BLW17" s="59"/>
      <c r="BLX17" s="59"/>
      <c r="BLY17" s="59"/>
      <c r="BLZ17" s="59"/>
      <c r="BMA17" s="59"/>
      <c r="BMB17" s="59"/>
      <c r="BMC17" s="59"/>
      <c r="BMD17" s="59"/>
      <c r="BME17" s="59"/>
      <c r="BMF17" s="59"/>
      <c r="BMG17" s="59"/>
      <c r="BMH17" s="59"/>
      <c r="BMI17" s="59"/>
      <c r="BMJ17" s="59"/>
      <c r="BMK17" s="59"/>
      <c r="BML17" s="59"/>
      <c r="BMM17" s="59"/>
      <c r="BMN17" s="59"/>
      <c r="BMO17" s="59"/>
      <c r="BMP17" s="59"/>
      <c r="BMQ17" s="59"/>
      <c r="BMR17" s="59"/>
      <c r="BMS17" s="59"/>
      <c r="BMT17" s="59"/>
      <c r="BMU17" s="59"/>
      <c r="BMV17" s="59"/>
      <c r="BMW17" s="59"/>
      <c r="BMX17" s="59"/>
      <c r="BMY17" s="59"/>
      <c r="BMZ17" s="59"/>
      <c r="BNA17" s="59"/>
      <c r="BNB17" s="59"/>
      <c r="BNC17" s="59"/>
      <c r="BND17" s="59"/>
      <c r="BNE17" s="59"/>
      <c r="BNF17" s="59"/>
      <c r="BNG17" s="59"/>
      <c r="BNH17" s="59"/>
      <c r="BNI17" s="59"/>
      <c r="BNJ17" s="59"/>
      <c r="BNK17" s="59"/>
      <c r="BNL17" s="59"/>
      <c r="BNM17" s="59"/>
      <c r="BNN17" s="59"/>
      <c r="BNO17" s="59"/>
      <c r="BNP17" s="59"/>
      <c r="BNQ17" s="59"/>
      <c r="BNR17" s="59"/>
      <c r="BNS17" s="59"/>
      <c r="BNT17" s="59"/>
      <c r="BNU17" s="59"/>
      <c r="BNV17" s="59"/>
      <c r="BNW17" s="59"/>
    </row>
    <row r="18" spans="1:2356" ht="13.5" customHeight="1" x14ac:dyDescent="0.2"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  <c r="GF18" s="59"/>
      <c r="GG18" s="59"/>
      <c r="GH18" s="59"/>
      <c r="GI18" s="59"/>
      <c r="GJ18" s="59"/>
      <c r="GK18" s="59"/>
      <c r="GL18" s="59"/>
      <c r="GM18" s="59"/>
      <c r="GN18" s="59"/>
      <c r="GO18" s="59"/>
      <c r="GP18" s="59"/>
      <c r="GQ18" s="59"/>
      <c r="GR18" s="59"/>
      <c r="GS18" s="59"/>
      <c r="GT18" s="59"/>
      <c r="GU18" s="59"/>
      <c r="GV18" s="59"/>
      <c r="GW18" s="59"/>
      <c r="GX18" s="59"/>
      <c r="GY18" s="59"/>
      <c r="GZ18" s="59"/>
      <c r="HA18" s="59"/>
      <c r="HB18" s="59"/>
      <c r="HC18" s="59"/>
      <c r="HD18" s="59"/>
      <c r="HE18" s="59"/>
      <c r="HF18" s="59"/>
      <c r="HG18" s="59"/>
      <c r="HH18" s="59"/>
      <c r="HI18" s="59"/>
      <c r="HJ18" s="59"/>
      <c r="HK18" s="59"/>
      <c r="HL18" s="59"/>
      <c r="HM18" s="59"/>
      <c r="HN18" s="59"/>
      <c r="HO18" s="59"/>
      <c r="HP18" s="59"/>
      <c r="HQ18" s="59"/>
      <c r="HR18" s="59"/>
      <c r="HS18" s="59"/>
      <c r="HT18" s="59"/>
      <c r="HU18" s="59"/>
      <c r="HV18" s="59"/>
      <c r="HW18" s="59"/>
      <c r="HX18" s="59"/>
      <c r="HY18" s="59"/>
      <c r="HZ18" s="59"/>
      <c r="IA18" s="59"/>
      <c r="IB18" s="59"/>
      <c r="IC18" s="59"/>
      <c r="ID18" s="59"/>
      <c r="IE18" s="59"/>
      <c r="IF18" s="59"/>
      <c r="IG18" s="59"/>
      <c r="IH18" s="59"/>
      <c r="II18" s="59"/>
      <c r="IJ18" s="59"/>
      <c r="IK18" s="59"/>
      <c r="IL18" s="59"/>
      <c r="IM18" s="59"/>
      <c r="IN18" s="59"/>
      <c r="IO18" s="59"/>
      <c r="IP18" s="59"/>
      <c r="IQ18" s="59"/>
      <c r="IR18" s="59"/>
      <c r="IS18" s="59"/>
      <c r="IT18" s="59"/>
      <c r="IU18" s="59"/>
      <c r="IV18" s="59"/>
      <c r="IW18" s="59"/>
      <c r="IX18" s="59"/>
      <c r="IY18" s="59"/>
      <c r="IZ18" s="59"/>
      <c r="JA18" s="59"/>
      <c r="JB18" s="59"/>
      <c r="JC18" s="59"/>
      <c r="JD18" s="59"/>
      <c r="JE18" s="59"/>
      <c r="JF18" s="59"/>
      <c r="JG18" s="59"/>
      <c r="JH18" s="59"/>
      <c r="JI18" s="59"/>
      <c r="JJ18" s="59"/>
      <c r="JK18" s="59"/>
      <c r="JL18" s="59"/>
      <c r="JM18" s="59"/>
      <c r="JN18" s="59"/>
      <c r="JO18" s="59"/>
      <c r="JP18" s="59"/>
      <c r="JQ18" s="59"/>
      <c r="JR18" s="59"/>
      <c r="JS18" s="59"/>
      <c r="JT18" s="59"/>
      <c r="JU18" s="59"/>
      <c r="JV18" s="59"/>
      <c r="JW18" s="59"/>
      <c r="JX18" s="59"/>
      <c r="JY18" s="59"/>
      <c r="JZ18" s="59"/>
      <c r="KA18" s="59"/>
      <c r="KB18" s="59"/>
      <c r="KC18" s="59"/>
      <c r="KD18" s="59"/>
      <c r="KE18" s="59"/>
      <c r="KF18" s="59"/>
      <c r="KG18" s="59"/>
      <c r="KH18" s="59"/>
      <c r="KI18" s="59"/>
      <c r="KJ18" s="59"/>
      <c r="KK18" s="59"/>
      <c r="KL18" s="59"/>
      <c r="KM18" s="59"/>
      <c r="KN18" s="59"/>
      <c r="KO18" s="59"/>
      <c r="KP18" s="59"/>
      <c r="KQ18" s="59"/>
      <c r="KR18" s="59"/>
      <c r="KS18" s="59"/>
      <c r="KT18" s="59"/>
      <c r="KU18" s="59"/>
      <c r="KV18" s="59"/>
      <c r="KW18" s="59"/>
      <c r="KX18" s="59"/>
      <c r="KY18" s="59"/>
      <c r="KZ18" s="59"/>
      <c r="LA18" s="59"/>
      <c r="LB18" s="59"/>
      <c r="LC18" s="59"/>
      <c r="LD18" s="59"/>
      <c r="LE18" s="59"/>
      <c r="LF18" s="59"/>
      <c r="LG18" s="59"/>
      <c r="LH18" s="59"/>
      <c r="LI18" s="59"/>
      <c r="LJ18" s="59"/>
      <c r="LK18" s="59"/>
      <c r="LL18" s="59"/>
      <c r="LM18" s="59"/>
      <c r="LN18" s="59"/>
      <c r="LO18" s="59"/>
      <c r="LP18" s="59"/>
      <c r="LQ18" s="59"/>
      <c r="LR18" s="59"/>
      <c r="LS18" s="59"/>
      <c r="LT18" s="59"/>
      <c r="LU18" s="59"/>
      <c r="LV18" s="59"/>
      <c r="LW18" s="59"/>
      <c r="LX18" s="59"/>
      <c r="LY18" s="59"/>
      <c r="LZ18" s="59"/>
      <c r="MA18" s="59"/>
      <c r="MB18" s="59"/>
      <c r="MC18" s="59"/>
      <c r="MD18" s="59"/>
      <c r="ME18" s="59"/>
      <c r="MF18" s="59"/>
      <c r="MG18" s="59"/>
      <c r="MH18" s="59"/>
      <c r="MI18" s="59"/>
      <c r="MJ18" s="59"/>
      <c r="MK18" s="59"/>
      <c r="ML18" s="59"/>
      <c r="MM18" s="59"/>
      <c r="MN18" s="59"/>
      <c r="MO18" s="59"/>
      <c r="MP18" s="59"/>
      <c r="MQ18" s="59"/>
      <c r="MR18" s="59"/>
      <c r="MS18" s="59"/>
      <c r="MT18" s="59"/>
      <c r="MU18" s="59"/>
      <c r="MV18" s="59"/>
      <c r="MW18" s="59"/>
      <c r="MX18" s="59"/>
      <c r="MY18" s="59"/>
      <c r="MZ18" s="59"/>
      <c r="NA18" s="59"/>
      <c r="NB18" s="59"/>
      <c r="NC18" s="59"/>
      <c r="ND18" s="59"/>
      <c r="NE18" s="59"/>
      <c r="NF18" s="59"/>
      <c r="NG18" s="59"/>
      <c r="NH18" s="59"/>
      <c r="NI18" s="59"/>
      <c r="NJ18" s="59"/>
      <c r="NK18" s="59"/>
      <c r="NL18" s="59"/>
      <c r="NM18" s="59"/>
      <c r="NN18" s="59"/>
      <c r="NO18" s="59"/>
      <c r="NP18" s="59"/>
      <c r="NQ18" s="59"/>
      <c r="NR18" s="59"/>
      <c r="NS18" s="59"/>
      <c r="NT18" s="59"/>
      <c r="NU18" s="59"/>
      <c r="NV18" s="59"/>
      <c r="NW18" s="59"/>
      <c r="NX18" s="59"/>
      <c r="NY18" s="59"/>
      <c r="NZ18" s="59"/>
      <c r="OA18" s="59"/>
      <c r="OB18" s="59"/>
      <c r="OC18" s="59"/>
      <c r="OD18" s="59"/>
      <c r="OE18" s="59"/>
      <c r="OF18" s="59"/>
      <c r="OG18" s="59"/>
      <c r="OH18" s="59"/>
      <c r="OI18" s="59"/>
      <c r="OJ18" s="59"/>
      <c r="OK18" s="59"/>
      <c r="OL18" s="59"/>
      <c r="OM18" s="59"/>
      <c r="ON18" s="59"/>
      <c r="OO18" s="59"/>
      <c r="OP18" s="59"/>
      <c r="OQ18" s="59"/>
      <c r="OR18" s="59"/>
      <c r="OS18" s="59"/>
      <c r="OT18" s="59"/>
      <c r="OU18" s="59"/>
      <c r="OV18" s="59"/>
      <c r="OW18" s="59"/>
      <c r="OX18" s="59"/>
      <c r="OY18" s="59"/>
      <c r="OZ18" s="59"/>
      <c r="PA18" s="59"/>
      <c r="PB18" s="59"/>
      <c r="PC18" s="59"/>
      <c r="PD18" s="59"/>
      <c r="PE18" s="59"/>
      <c r="PF18" s="59"/>
      <c r="PG18" s="59"/>
      <c r="PH18" s="59"/>
      <c r="PI18" s="59"/>
      <c r="PJ18" s="59"/>
      <c r="PK18" s="59"/>
      <c r="PL18" s="59"/>
      <c r="PM18" s="59"/>
      <c r="PN18" s="59"/>
      <c r="PO18" s="59"/>
      <c r="PP18" s="59"/>
      <c r="PQ18" s="59"/>
      <c r="PR18" s="59"/>
      <c r="PS18" s="59"/>
      <c r="PT18" s="59"/>
      <c r="PU18" s="59"/>
      <c r="PV18" s="59"/>
      <c r="PW18" s="59"/>
      <c r="PX18" s="59"/>
      <c r="PY18" s="59"/>
      <c r="PZ18" s="59"/>
      <c r="QA18" s="59"/>
      <c r="QB18" s="59"/>
      <c r="QC18" s="59"/>
      <c r="QD18" s="59"/>
      <c r="QE18" s="59"/>
      <c r="QF18" s="59"/>
      <c r="QG18" s="59"/>
      <c r="QH18" s="59"/>
      <c r="QI18" s="59"/>
      <c r="QJ18" s="59"/>
      <c r="QK18" s="59"/>
      <c r="QL18" s="59"/>
      <c r="QM18" s="59"/>
      <c r="QN18" s="59"/>
      <c r="QO18" s="59"/>
      <c r="QP18" s="59"/>
      <c r="QQ18" s="59"/>
      <c r="QR18" s="59"/>
      <c r="QS18" s="59"/>
      <c r="QT18" s="59"/>
      <c r="QU18" s="59"/>
      <c r="QV18" s="59"/>
      <c r="QW18" s="59"/>
      <c r="QX18" s="59"/>
      <c r="QY18" s="59"/>
      <c r="QZ18" s="59"/>
      <c r="RA18" s="59"/>
      <c r="RB18" s="59"/>
      <c r="RC18" s="59"/>
      <c r="RD18" s="59"/>
      <c r="RE18" s="59"/>
      <c r="RF18" s="59"/>
      <c r="RG18" s="59"/>
      <c r="RH18" s="59"/>
      <c r="RI18" s="59"/>
      <c r="RJ18" s="59"/>
      <c r="RK18" s="59"/>
      <c r="RL18" s="59"/>
      <c r="RM18" s="59"/>
      <c r="RN18" s="59"/>
      <c r="RO18" s="59"/>
      <c r="RP18" s="59"/>
      <c r="RQ18" s="59"/>
      <c r="RR18" s="59"/>
      <c r="RS18" s="59"/>
      <c r="RT18" s="59"/>
      <c r="RU18" s="59"/>
      <c r="RV18" s="59"/>
      <c r="RW18" s="59"/>
      <c r="RX18" s="59"/>
      <c r="RY18" s="59"/>
      <c r="RZ18" s="59"/>
      <c r="SA18" s="59"/>
      <c r="SB18" s="59"/>
      <c r="SC18" s="59"/>
      <c r="SD18" s="59"/>
      <c r="SE18" s="59"/>
      <c r="SF18" s="59"/>
      <c r="SG18" s="59"/>
      <c r="SH18" s="59"/>
      <c r="SI18" s="59"/>
      <c r="SJ18" s="59"/>
      <c r="SK18" s="59"/>
      <c r="SL18" s="59"/>
      <c r="SM18" s="59"/>
      <c r="SN18" s="59"/>
      <c r="SO18" s="59"/>
      <c r="SP18" s="59"/>
      <c r="SQ18" s="59"/>
      <c r="SR18" s="59"/>
      <c r="SS18" s="59"/>
      <c r="ST18" s="59"/>
      <c r="SU18" s="59"/>
      <c r="SV18" s="59"/>
      <c r="SW18" s="59"/>
      <c r="SX18" s="59"/>
      <c r="SY18" s="59"/>
      <c r="SZ18" s="59"/>
      <c r="TA18" s="59"/>
      <c r="TB18" s="59"/>
      <c r="TC18" s="59"/>
      <c r="TD18" s="59"/>
      <c r="TE18" s="59"/>
      <c r="TF18" s="59"/>
      <c r="TG18" s="59"/>
      <c r="TH18" s="59"/>
      <c r="TI18" s="59"/>
      <c r="TJ18" s="59"/>
      <c r="TK18" s="59"/>
      <c r="TL18" s="59"/>
      <c r="TM18" s="59"/>
      <c r="TN18" s="59"/>
      <c r="TO18" s="59"/>
      <c r="TP18" s="59"/>
      <c r="TQ18" s="59"/>
      <c r="TR18" s="59"/>
      <c r="TS18" s="59"/>
      <c r="TT18" s="59"/>
      <c r="TU18" s="59"/>
      <c r="TV18" s="59"/>
      <c r="TW18" s="59"/>
      <c r="TX18" s="59"/>
      <c r="TY18" s="59"/>
      <c r="TZ18" s="59"/>
      <c r="UA18" s="59"/>
      <c r="UB18" s="59"/>
      <c r="UC18" s="59"/>
      <c r="UD18" s="59"/>
      <c r="UE18" s="59"/>
      <c r="UF18" s="59"/>
      <c r="UG18" s="59"/>
      <c r="UH18" s="59"/>
      <c r="UI18" s="59"/>
      <c r="UJ18" s="59"/>
      <c r="UK18" s="59"/>
      <c r="UL18" s="59"/>
      <c r="UM18" s="59"/>
      <c r="UN18" s="59"/>
      <c r="UO18" s="59"/>
      <c r="UP18" s="59"/>
      <c r="UQ18" s="59"/>
      <c r="UR18" s="59"/>
      <c r="US18" s="59"/>
      <c r="UT18" s="59"/>
      <c r="UU18" s="59"/>
      <c r="UV18" s="59"/>
      <c r="UW18" s="59"/>
      <c r="UX18" s="59"/>
      <c r="UY18" s="59"/>
      <c r="UZ18" s="59"/>
      <c r="VA18" s="59"/>
      <c r="VB18" s="59"/>
      <c r="VC18" s="59"/>
      <c r="VD18" s="59"/>
      <c r="VE18" s="59"/>
      <c r="VF18" s="59"/>
      <c r="VG18" s="59"/>
      <c r="VH18" s="59"/>
      <c r="VI18" s="59"/>
      <c r="VJ18" s="59"/>
      <c r="VK18" s="59"/>
      <c r="VL18" s="59"/>
      <c r="VM18" s="59"/>
      <c r="VN18" s="59"/>
      <c r="VO18" s="59"/>
      <c r="VP18" s="59"/>
      <c r="VQ18" s="59"/>
      <c r="VR18" s="59"/>
      <c r="VS18" s="59"/>
      <c r="VT18" s="59"/>
      <c r="VU18" s="59"/>
      <c r="VV18" s="59"/>
      <c r="VW18" s="59"/>
      <c r="VX18" s="59"/>
      <c r="VY18" s="59"/>
      <c r="VZ18" s="59"/>
      <c r="WA18" s="59"/>
      <c r="WB18" s="59"/>
      <c r="WC18" s="59"/>
      <c r="WD18" s="59"/>
      <c r="WE18" s="59"/>
      <c r="WF18" s="59"/>
      <c r="WG18" s="59"/>
      <c r="WH18" s="59"/>
      <c r="WI18" s="59"/>
      <c r="WJ18" s="59"/>
      <c r="WK18" s="59"/>
      <c r="WL18" s="59"/>
      <c r="WM18" s="59"/>
      <c r="WN18" s="59"/>
      <c r="WO18" s="59"/>
      <c r="WP18" s="59"/>
      <c r="WQ18" s="59"/>
      <c r="WR18" s="59"/>
      <c r="WS18" s="59"/>
      <c r="WT18" s="59"/>
      <c r="WU18" s="59"/>
      <c r="WV18" s="59"/>
      <c r="WW18" s="59"/>
      <c r="WX18" s="59"/>
      <c r="WY18" s="59"/>
      <c r="WZ18" s="59"/>
      <c r="XA18" s="59"/>
      <c r="XB18" s="59"/>
      <c r="XC18" s="59"/>
      <c r="XD18" s="59"/>
      <c r="XE18" s="59"/>
      <c r="XF18" s="59"/>
      <c r="XG18" s="59"/>
      <c r="XH18" s="59"/>
      <c r="XI18" s="59"/>
      <c r="XJ18" s="59"/>
      <c r="XK18" s="59"/>
      <c r="XL18" s="59"/>
      <c r="XM18" s="59"/>
      <c r="XN18" s="59"/>
      <c r="XO18" s="59"/>
      <c r="XP18" s="59"/>
      <c r="XQ18" s="59"/>
      <c r="XR18" s="59"/>
      <c r="XS18" s="59"/>
      <c r="XT18" s="59"/>
      <c r="XU18" s="59"/>
      <c r="XV18" s="59"/>
      <c r="XW18" s="59"/>
      <c r="XX18" s="59"/>
      <c r="XY18" s="59"/>
      <c r="XZ18" s="59"/>
      <c r="YA18" s="59"/>
      <c r="YB18" s="59"/>
      <c r="YC18" s="59"/>
      <c r="YD18" s="59"/>
      <c r="YE18" s="59"/>
      <c r="YF18" s="59"/>
      <c r="YG18" s="59"/>
      <c r="YH18" s="59"/>
      <c r="YI18" s="59"/>
      <c r="YJ18" s="59"/>
      <c r="YK18" s="59"/>
      <c r="YL18" s="59"/>
      <c r="YM18" s="59"/>
      <c r="YN18" s="59"/>
      <c r="YO18" s="59"/>
      <c r="YP18" s="59"/>
      <c r="YQ18" s="59"/>
      <c r="YR18" s="59"/>
      <c r="YS18" s="59"/>
      <c r="YT18" s="59"/>
      <c r="YU18" s="59"/>
      <c r="YV18" s="59"/>
      <c r="YW18" s="59"/>
      <c r="YX18" s="59"/>
      <c r="YY18" s="59"/>
      <c r="YZ18" s="59"/>
      <c r="ZA18" s="59"/>
      <c r="ZB18" s="59"/>
      <c r="ZC18" s="59"/>
      <c r="ZD18" s="59"/>
      <c r="ZE18" s="59"/>
      <c r="ZF18" s="59"/>
      <c r="ZG18" s="59"/>
      <c r="ZH18" s="59"/>
      <c r="ZI18" s="59"/>
      <c r="ZJ18" s="59"/>
      <c r="ZK18" s="59"/>
      <c r="ZL18" s="59"/>
      <c r="ZM18" s="59"/>
      <c r="ZN18" s="59"/>
      <c r="ZO18" s="59"/>
      <c r="ZP18" s="59"/>
      <c r="ZQ18" s="59"/>
      <c r="ZR18" s="59"/>
      <c r="ZS18" s="59"/>
      <c r="ZT18" s="59"/>
      <c r="ZU18" s="59"/>
      <c r="ZV18" s="59"/>
      <c r="ZW18" s="59"/>
      <c r="ZX18" s="59"/>
      <c r="ZY18" s="59"/>
      <c r="ZZ18" s="59"/>
      <c r="AAA18" s="59"/>
      <c r="AAB18" s="59"/>
      <c r="AAC18" s="59"/>
      <c r="AAD18" s="59"/>
      <c r="AAE18" s="59"/>
      <c r="AAF18" s="59"/>
      <c r="AAG18" s="59"/>
      <c r="AAH18" s="59"/>
      <c r="AAI18" s="59"/>
      <c r="AAJ18" s="59"/>
      <c r="AAK18" s="59"/>
      <c r="AAL18" s="59"/>
      <c r="AAM18" s="59"/>
      <c r="AAN18" s="59"/>
      <c r="AAO18" s="59"/>
      <c r="AAP18" s="59"/>
      <c r="AAQ18" s="59"/>
      <c r="AAR18" s="59"/>
      <c r="AAS18" s="59"/>
      <c r="AAT18" s="59"/>
      <c r="AAU18" s="59"/>
      <c r="AAV18" s="59"/>
      <c r="AAW18" s="59"/>
      <c r="AAX18" s="59"/>
      <c r="AAY18" s="59"/>
      <c r="AAZ18" s="59"/>
      <c r="ABA18" s="59"/>
      <c r="ABB18" s="59"/>
      <c r="ABC18" s="59"/>
      <c r="ABD18" s="59"/>
      <c r="ABE18" s="59"/>
      <c r="ABF18" s="59"/>
      <c r="ABG18" s="59"/>
      <c r="ABH18" s="59"/>
      <c r="ABI18" s="59"/>
      <c r="ABJ18" s="59"/>
      <c r="ABK18" s="59"/>
      <c r="ABL18" s="59"/>
      <c r="ABM18" s="59"/>
      <c r="ABN18" s="59"/>
      <c r="ABO18" s="59"/>
      <c r="ABP18" s="59"/>
      <c r="ABQ18" s="59"/>
      <c r="ABR18" s="59"/>
      <c r="ABS18" s="59"/>
      <c r="ABT18" s="59"/>
      <c r="ABU18" s="59"/>
      <c r="ABV18" s="59"/>
      <c r="ABW18" s="59"/>
      <c r="ABX18" s="59"/>
      <c r="ABY18" s="59"/>
      <c r="ABZ18" s="59"/>
      <c r="ACA18" s="59"/>
      <c r="ACB18" s="59"/>
      <c r="ACC18" s="59"/>
      <c r="ACD18" s="59"/>
      <c r="ACE18" s="59"/>
      <c r="ACF18" s="59"/>
      <c r="ACG18" s="59"/>
      <c r="ACH18" s="59"/>
      <c r="ACI18" s="59"/>
      <c r="ACJ18" s="59"/>
      <c r="ACK18" s="59"/>
      <c r="ACL18" s="59"/>
      <c r="ACM18" s="59"/>
      <c r="ACN18" s="59"/>
      <c r="ACO18" s="59"/>
      <c r="ACP18" s="59"/>
      <c r="ACQ18" s="59"/>
      <c r="ACR18" s="59"/>
      <c r="ACS18" s="59"/>
      <c r="ACT18" s="59"/>
      <c r="ACU18" s="59"/>
      <c r="ACV18" s="59"/>
      <c r="ACW18" s="59"/>
      <c r="ACX18" s="59"/>
      <c r="ACY18" s="59"/>
      <c r="ACZ18" s="59"/>
      <c r="ADA18" s="59"/>
      <c r="ADB18" s="59"/>
      <c r="ADC18" s="59"/>
      <c r="ADD18" s="59"/>
      <c r="ADE18" s="59"/>
      <c r="ADF18" s="59"/>
      <c r="ADG18" s="59"/>
      <c r="ADH18" s="59"/>
      <c r="ADI18" s="59"/>
      <c r="ADJ18" s="59"/>
      <c r="ADK18" s="59"/>
      <c r="ADL18" s="59"/>
      <c r="ADM18" s="59"/>
      <c r="ADN18" s="59"/>
      <c r="ADO18" s="59"/>
      <c r="ADP18" s="59"/>
      <c r="ADQ18" s="59"/>
      <c r="ADR18" s="59"/>
      <c r="ADS18" s="59"/>
      <c r="ADT18" s="59"/>
      <c r="ADU18" s="59"/>
      <c r="ADV18" s="59"/>
      <c r="ADW18" s="59"/>
      <c r="ADX18" s="59"/>
      <c r="ADY18" s="59"/>
      <c r="ADZ18" s="59"/>
      <c r="AEA18" s="59"/>
      <c r="AEB18" s="59"/>
      <c r="AEC18" s="59"/>
      <c r="AED18" s="59"/>
      <c r="AEE18" s="59"/>
      <c r="AEF18" s="59"/>
      <c r="AEG18" s="59"/>
      <c r="AEH18" s="59"/>
      <c r="AEI18" s="59"/>
      <c r="AEJ18" s="59"/>
      <c r="AEK18" s="59"/>
      <c r="AEL18" s="59"/>
      <c r="AEM18" s="59"/>
      <c r="AEN18" s="59"/>
      <c r="AEO18" s="59"/>
      <c r="AEP18" s="59"/>
      <c r="AEQ18" s="59"/>
      <c r="AER18" s="59"/>
      <c r="AES18" s="59"/>
      <c r="AEU18" s="59"/>
      <c r="AEV18" s="59"/>
      <c r="AEW18" s="59"/>
      <c r="AEX18" s="59"/>
      <c r="AEY18" s="59"/>
      <c r="AEZ18" s="59"/>
      <c r="AFA18" s="59"/>
      <c r="AFB18" s="59"/>
      <c r="AFC18" s="59"/>
      <c r="AFD18" s="59"/>
      <c r="AFE18" s="59"/>
      <c r="AFF18" s="59"/>
      <c r="AFG18" s="59"/>
      <c r="AFH18" s="59"/>
      <c r="AFI18" s="59"/>
      <c r="AFJ18" s="59"/>
      <c r="AFK18" s="59"/>
      <c r="AFL18" s="59"/>
      <c r="AFM18" s="59"/>
      <c r="AFN18" s="59"/>
      <c r="AFO18" s="59"/>
      <c r="AFP18" s="59"/>
      <c r="AFQ18" s="59"/>
      <c r="AFR18" s="59"/>
      <c r="AFS18" s="59"/>
      <c r="AFT18" s="59"/>
      <c r="AFU18" s="59"/>
      <c r="AFV18" s="59"/>
      <c r="AFW18" s="59"/>
      <c r="AFX18" s="59"/>
      <c r="AFY18" s="59"/>
      <c r="AFZ18" s="59"/>
      <c r="AGA18" s="59"/>
      <c r="AGB18" s="59"/>
      <c r="AGC18" s="59"/>
      <c r="AGD18" s="59"/>
      <c r="AGE18" s="59"/>
      <c r="AGF18" s="59"/>
      <c r="AGG18" s="59"/>
      <c r="AGH18" s="59"/>
      <c r="AGI18" s="59"/>
      <c r="AGJ18" s="59"/>
      <c r="AGK18" s="59"/>
      <c r="AGL18" s="59"/>
      <c r="AGM18" s="59"/>
      <c r="AGN18" s="59"/>
      <c r="AGO18" s="59"/>
      <c r="AGP18" s="59"/>
      <c r="AGQ18" s="59"/>
      <c r="AGR18" s="59"/>
      <c r="AGS18" s="59"/>
      <c r="AGT18" s="59"/>
      <c r="AGU18" s="59"/>
      <c r="AGV18" s="59"/>
      <c r="AGW18" s="59"/>
      <c r="AGX18" s="59"/>
      <c r="AGY18" s="59"/>
      <c r="AGZ18" s="59"/>
      <c r="AHA18" s="59"/>
      <c r="AHB18" s="59"/>
      <c r="AHC18" s="59"/>
      <c r="AHD18" s="59"/>
      <c r="AHE18" s="59"/>
      <c r="AHF18" s="59"/>
      <c r="AHG18" s="59"/>
      <c r="AHH18" s="59"/>
      <c r="AHI18" s="59"/>
      <c r="AHJ18" s="59"/>
      <c r="AHK18" s="59"/>
      <c r="AHL18" s="59"/>
      <c r="AHM18" s="59"/>
      <c r="AHN18" s="59"/>
      <c r="AHO18" s="59"/>
      <c r="AHP18" s="59"/>
      <c r="AHQ18" s="59"/>
      <c r="AHR18" s="59"/>
      <c r="AHS18" s="59"/>
      <c r="AHT18" s="59"/>
      <c r="AHU18" s="59"/>
      <c r="AHV18" s="59"/>
      <c r="AHW18" s="59"/>
      <c r="AHX18" s="59"/>
      <c r="AHY18" s="59"/>
      <c r="AHZ18" s="59"/>
      <c r="AIA18" s="59"/>
      <c r="AIB18" s="59"/>
      <c r="AIC18" s="59"/>
      <c r="AID18" s="59"/>
      <c r="AIE18" s="59"/>
      <c r="AIF18" s="59"/>
      <c r="AIG18" s="59"/>
      <c r="AIH18" s="59"/>
      <c r="AII18" s="59"/>
      <c r="AIJ18" s="59"/>
      <c r="AIK18" s="59"/>
      <c r="AIL18" s="59"/>
      <c r="AIM18" s="59"/>
      <c r="AIN18" s="59"/>
      <c r="AIO18" s="59"/>
      <c r="AIP18" s="59"/>
      <c r="AIQ18" s="59"/>
      <c r="AIR18" s="59"/>
      <c r="AIS18" s="59"/>
      <c r="AIT18" s="59"/>
      <c r="AIU18" s="59"/>
      <c r="AIV18" s="59"/>
      <c r="AIW18" s="59"/>
      <c r="AIX18" s="59"/>
      <c r="AIY18" s="59"/>
      <c r="AIZ18" s="59"/>
      <c r="AJA18" s="59"/>
      <c r="AJB18" s="59"/>
      <c r="AJC18" s="59"/>
      <c r="AJD18" s="59"/>
      <c r="AJE18" s="59"/>
      <c r="AJF18" s="59"/>
      <c r="AJG18" s="59"/>
      <c r="AJH18" s="59"/>
      <c r="AJI18" s="59"/>
      <c r="AJJ18" s="59"/>
      <c r="AJK18" s="59"/>
      <c r="AJL18" s="59"/>
      <c r="AJM18" s="59"/>
      <c r="AJN18" s="59"/>
      <c r="AJO18" s="59"/>
      <c r="AJP18" s="59"/>
      <c r="AJQ18" s="59"/>
      <c r="AJR18" s="59"/>
      <c r="AJS18" s="59"/>
      <c r="AJT18" s="59"/>
      <c r="AJU18" s="59"/>
      <c r="AJV18" s="59"/>
      <c r="AJW18" s="59"/>
      <c r="AJX18" s="59"/>
      <c r="AJY18" s="59"/>
      <c r="AJZ18" s="59"/>
      <c r="AKA18" s="59"/>
      <c r="AKB18" s="59"/>
      <c r="AKC18" s="59"/>
      <c r="AKD18" s="59"/>
      <c r="AKE18" s="59"/>
      <c r="AKF18" s="59"/>
      <c r="AKG18" s="59"/>
      <c r="AKH18" s="59"/>
      <c r="AKI18" s="59"/>
      <c r="AKJ18" s="59"/>
      <c r="AKK18" s="59"/>
      <c r="AKL18" s="59"/>
      <c r="AKM18" s="59"/>
      <c r="AKN18" s="59"/>
      <c r="AKO18" s="59"/>
      <c r="AKP18" s="59"/>
      <c r="AKQ18" s="59"/>
      <c r="AKR18" s="59"/>
      <c r="AKS18" s="59"/>
      <c r="AKT18" s="59"/>
      <c r="AKU18" s="59"/>
      <c r="AKV18" s="59"/>
      <c r="AKW18" s="59"/>
      <c r="AKX18" s="59"/>
      <c r="AKY18" s="59"/>
      <c r="AKZ18" s="59"/>
      <c r="ALA18" s="59"/>
      <c r="ALB18" s="59"/>
      <c r="ALC18" s="59"/>
      <c r="ALD18" s="59"/>
      <c r="ALE18" s="59"/>
      <c r="ALF18" s="59"/>
      <c r="ALG18" s="59"/>
      <c r="ALH18" s="59"/>
      <c r="ALI18" s="59"/>
      <c r="ALJ18" s="59"/>
      <c r="ALK18" s="59"/>
      <c r="ALL18" s="59"/>
      <c r="ALM18" s="59"/>
      <c r="ALN18" s="59"/>
      <c r="ALO18" s="59"/>
      <c r="ALP18" s="59"/>
      <c r="ALQ18" s="59"/>
      <c r="ALR18" s="59"/>
      <c r="ALS18" s="59"/>
      <c r="ALT18" s="59"/>
      <c r="ALU18" s="59"/>
      <c r="ALV18" s="59"/>
      <c r="ALW18" s="59"/>
      <c r="ALX18" s="59"/>
      <c r="ALY18" s="59"/>
      <c r="ALZ18" s="59"/>
      <c r="AMA18" s="59"/>
      <c r="AMB18" s="59"/>
      <c r="AMC18" s="59"/>
      <c r="AMD18" s="59"/>
      <c r="AME18" s="59"/>
      <c r="AMF18" s="59"/>
      <c r="AMG18" s="59"/>
      <c r="AMH18" s="59"/>
      <c r="AMI18" s="59"/>
      <c r="AMJ18" s="59"/>
      <c r="AMK18" s="59"/>
      <c r="AML18" s="59"/>
      <c r="AMM18" s="59"/>
      <c r="AMN18" s="59"/>
      <c r="AMO18" s="59"/>
      <c r="AMP18" s="59"/>
      <c r="AMQ18" s="59"/>
      <c r="AMR18" s="59"/>
      <c r="AMS18" s="59"/>
      <c r="AMT18" s="59"/>
      <c r="AMU18" s="59"/>
      <c r="AMV18" s="59"/>
      <c r="AMW18" s="59"/>
      <c r="AMX18" s="59"/>
      <c r="AMY18" s="59"/>
      <c r="AMZ18" s="59"/>
      <c r="ANA18" s="59"/>
      <c r="ANB18" s="59"/>
      <c r="ANC18" s="59"/>
      <c r="AND18" s="59"/>
      <c r="ANE18" s="59"/>
      <c r="ANF18" s="59"/>
      <c r="ANG18" s="59"/>
      <c r="ANH18" s="59"/>
      <c r="ANI18" s="59"/>
      <c r="ANJ18" s="59"/>
      <c r="ANK18" s="59"/>
      <c r="ANL18" s="59"/>
      <c r="ANM18" s="59"/>
      <c r="ANN18" s="59"/>
      <c r="ANO18" s="59"/>
      <c r="ANP18" s="59"/>
      <c r="ANQ18" s="59"/>
      <c r="ANR18" s="59"/>
      <c r="ANS18" s="59"/>
      <c r="ANT18" s="59"/>
      <c r="ANU18" s="59"/>
      <c r="ANV18" s="59"/>
      <c r="ANW18" s="59"/>
      <c r="ANX18" s="59"/>
      <c r="ANY18" s="59"/>
      <c r="ANZ18" s="59"/>
      <c r="AOA18" s="59"/>
      <c r="AOB18" s="59"/>
      <c r="AOC18" s="59"/>
      <c r="AOD18" s="59"/>
      <c r="AOE18" s="59"/>
      <c r="AOF18" s="59"/>
      <c r="AOG18" s="59"/>
      <c r="AOH18" s="59"/>
      <c r="AOI18" s="59"/>
      <c r="AOJ18" s="59"/>
      <c r="AOK18" s="59"/>
      <c r="AOL18" s="59"/>
      <c r="AOM18" s="59"/>
      <c r="AON18" s="59"/>
      <c r="AOO18" s="59"/>
      <c r="AOP18" s="59"/>
      <c r="AOQ18" s="59"/>
      <c r="AOR18" s="59"/>
      <c r="AOS18" s="59"/>
      <c r="AOT18" s="59"/>
      <c r="AOU18" s="59"/>
      <c r="AOV18" s="59"/>
      <c r="AOW18" s="59"/>
      <c r="AOX18" s="59"/>
      <c r="AOY18" s="59"/>
      <c r="AOZ18" s="59"/>
      <c r="APA18" s="59"/>
      <c r="APB18" s="59"/>
      <c r="APC18" s="59"/>
      <c r="APD18" s="59"/>
      <c r="APE18" s="59"/>
      <c r="APF18" s="59"/>
      <c r="APG18" s="59"/>
      <c r="APH18" s="59"/>
      <c r="API18" s="59"/>
      <c r="APJ18" s="59"/>
      <c r="APK18" s="59"/>
      <c r="APL18" s="59"/>
      <c r="APM18" s="59"/>
      <c r="APN18" s="59"/>
      <c r="APO18" s="59"/>
      <c r="APP18" s="59"/>
      <c r="APQ18" s="59"/>
      <c r="APR18" s="59"/>
      <c r="APS18" s="59"/>
      <c r="APT18" s="59"/>
      <c r="APU18" s="59"/>
      <c r="APV18" s="59"/>
      <c r="APW18" s="59"/>
      <c r="APX18" s="59"/>
      <c r="APY18" s="59"/>
      <c r="APZ18" s="59"/>
      <c r="AQA18" s="59"/>
      <c r="AQB18" s="59"/>
      <c r="AQC18" s="59"/>
      <c r="AQD18" s="59"/>
      <c r="AQE18" s="59"/>
      <c r="AQF18" s="59"/>
      <c r="AQG18" s="59"/>
      <c r="AQH18" s="59"/>
      <c r="AQI18" s="59"/>
      <c r="AQJ18" s="59"/>
      <c r="AQK18" s="59"/>
      <c r="AQL18" s="59"/>
      <c r="AQM18" s="59"/>
      <c r="AQN18" s="59"/>
      <c r="AQO18" s="59"/>
      <c r="AQP18" s="59"/>
      <c r="AQQ18" s="59"/>
      <c r="AQR18" s="59"/>
      <c r="AQS18" s="59"/>
      <c r="AQT18" s="59"/>
      <c r="AQU18" s="59"/>
      <c r="AQV18" s="59"/>
      <c r="AQW18" s="59"/>
      <c r="AQX18" s="59"/>
      <c r="AQY18" s="59"/>
      <c r="AQZ18" s="59"/>
      <c r="ARA18" s="59"/>
      <c r="ARB18" s="59"/>
      <c r="ARC18" s="59"/>
      <c r="ARD18" s="59"/>
      <c r="ARE18" s="59"/>
      <c r="ARF18" s="59"/>
      <c r="ARG18" s="59"/>
      <c r="ARH18" s="59"/>
      <c r="ARI18" s="59"/>
      <c r="ARJ18" s="59"/>
      <c r="ARK18" s="59"/>
      <c r="ARL18" s="59"/>
      <c r="ARM18" s="59"/>
      <c r="ARN18" s="59"/>
      <c r="ARO18" s="59"/>
      <c r="ARP18" s="59"/>
      <c r="ARQ18" s="59"/>
      <c r="ARR18" s="59"/>
      <c r="ARS18" s="59"/>
      <c r="ART18" s="59"/>
      <c r="ARU18" s="59"/>
      <c r="ARV18" s="59"/>
      <c r="ARW18" s="59"/>
      <c r="ARX18" s="59"/>
      <c r="ARY18" s="59"/>
      <c r="ARZ18" s="59"/>
      <c r="ASA18" s="59"/>
      <c r="ASB18" s="59"/>
      <c r="ASC18" s="59"/>
      <c r="ASD18" s="59"/>
      <c r="ASE18" s="59"/>
      <c r="ASF18" s="59"/>
      <c r="ASG18" s="59"/>
      <c r="ASH18" s="59"/>
      <c r="ASI18" s="59"/>
      <c r="ASJ18" s="59"/>
      <c r="ASK18" s="59"/>
      <c r="ASL18" s="59"/>
      <c r="ASM18" s="59"/>
      <c r="ASN18" s="59"/>
      <c r="ASO18" s="59"/>
      <c r="ASP18" s="59"/>
      <c r="ASQ18" s="59"/>
      <c r="ASR18" s="59"/>
      <c r="ASS18" s="59"/>
      <c r="AST18" s="59"/>
      <c r="ASU18" s="59"/>
      <c r="ASV18" s="59"/>
      <c r="ASW18" s="59"/>
      <c r="ASX18" s="59"/>
      <c r="ASY18" s="59"/>
      <c r="ASZ18" s="59"/>
      <c r="ATA18" s="59"/>
      <c r="ATB18" s="59"/>
      <c r="ATC18" s="59"/>
      <c r="ATD18" s="59"/>
      <c r="ATE18" s="59"/>
      <c r="ATF18" s="59"/>
      <c r="ATG18" s="59"/>
      <c r="ATH18" s="59"/>
      <c r="ATI18" s="59"/>
      <c r="ATJ18" s="59"/>
      <c r="ATK18" s="59"/>
      <c r="ATL18" s="59"/>
      <c r="ATM18" s="59"/>
      <c r="ATN18" s="59"/>
      <c r="ATO18" s="59"/>
      <c r="ATP18" s="59"/>
      <c r="ATQ18" s="59"/>
      <c r="ATR18" s="59"/>
      <c r="ATS18" s="59"/>
      <c r="ATT18" s="59"/>
      <c r="ATU18" s="59"/>
      <c r="ATV18" s="59"/>
      <c r="ATW18" s="59"/>
      <c r="ATX18" s="59"/>
      <c r="ATY18" s="59"/>
      <c r="ATZ18" s="59"/>
      <c r="AUA18" s="59"/>
      <c r="AUB18" s="59"/>
      <c r="AUC18" s="59"/>
      <c r="AUD18" s="59"/>
      <c r="AUE18" s="59"/>
      <c r="AUF18" s="59"/>
      <c r="AUG18" s="59"/>
      <c r="AUH18" s="59"/>
      <c r="AUI18" s="59"/>
      <c r="AUJ18" s="59"/>
      <c r="AUK18" s="59"/>
      <c r="AUL18" s="59"/>
      <c r="AUM18" s="59"/>
      <c r="AUN18" s="59"/>
      <c r="AUO18" s="59"/>
      <c r="AUP18" s="59"/>
      <c r="AUQ18" s="59"/>
      <c r="AUR18" s="59"/>
      <c r="AUS18" s="59"/>
      <c r="AUT18" s="59"/>
      <c r="AUU18" s="59"/>
      <c r="AUV18" s="59"/>
      <c r="AUW18" s="59"/>
      <c r="AUX18" s="59"/>
      <c r="AUY18" s="59"/>
      <c r="AUZ18" s="59"/>
      <c r="AVA18" s="59"/>
      <c r="AVB18" s="59"/>
      <c r="AVC18" s="59"/>
      <c r="AVD18" s="59"/>
      <c r="AVE18" s="59"/>
      <c r="AVF18" s="59"/>
      <c r="AVG18" s="59"/>
      <c r="AVH18" s="59"/>
      <c r="AVI18" s="59"/>
      <c r="AVJ18" s="59"/>
      <c r="AVK18" s="59"/>
      <c r="AVL18" s="59"/>
      <c r="AVM18" s="59"/>
      <c r="AVN18" s="59"/>
      <c r="AVO18" s="59"/>
      <c r="AVP18" s="59"/>
      <c r="AVQ18" s="59"/>
      <c r="AVR18" s="59"/>
      <c r="AVS18" s="59"/>
      <c r="AVT18" s="59"/>
      <c r="AVU18" s="59"/>
      <c r="AVV18" s="59"/>
      <c r="AVW18" s="59"/>
      <c r="AVX18" s="59"/>
      <c r="AVY18" s="59"/>
      <c r="AVZ18" s="59"/>
      <c r="AWA18" s="59"/>
      <c r="AWB18" s="59"/>
      <c r="AWC18" s="59"/>
      <c r="AWD18" s="59"/>
      <c r="AWE18" s="59"/>
      <c r="AWF18" s="59"/>
      <c r="AWG18" s="59"/>
      <c r="AWH18" s="59"/>
      <c r="AWI18" s="59"/>
      <c r="AWJ18" s="59"/>
      <c r="AWK18" s="59"/>
      <c r="AWL18" s="59"/>
      <c r="AWM18" s="59"/>
      <c r="AWN18" s="59"/>
      <c r="AWO18" s="59"/>
      <c r="AWP18" s="59"/>
      <c r="AWQ18" s="59"/>
      <c r="AWR18" s="59"/>
      <c r="AWS18" s="59"/>
      <c r="AWT18" s="59"/>
      <c r="AWU18" s="59"/>
      <c r="AWV18" s="59"/>
      <c r="AWW18" s="59"/>
      <c r="AWX18" s="59"/>
      <c r="AWY18" s="59"/>
      <c r="AWZ18" s="59"/>
      <c r="AXA18" s="59"/>
      <c r="AXB18" s="59"/>
      <c r="AXC18" s="59"/>
      <c r="AXD18" s="59"/>
      <c r="AXE18" s="59"/>
      <c r="AXF18" s="59"/>
      <c r="AXG18" s="59"/>
      <c r="AXH18" s="59"/>
      <c r="AXI18" s="59"/>
      <c r="AXJ18" s="59"/>
      <c r="AXK18" s="59"/>
      <c r="AXL18" s="59"/>
      <c r="AXM18" s="59"/>
      <c r="AXN18" s="59"/>
      <c r="AXO18" s="59"/>
      <c r="AXP18" s="59"/>
      <c r="AXQ18" s="59"/>
      <c r="AXR18" s="59"/>
      <c r="AXS18" s="59"/>
      <c r="AXT18" s="59"/>
      <c r="AXU18" s="59"/>
      <c r="AXV18" s="59"/>
      <c r="AXW18" s="59"/>
      <c r="AXX18" s="59"/>
      <c r="AXY18" s="59"/>
      <c r="AXZ18" s="59"/>
      <c r="AYA18" s="59"/>
      <c r="AYB18" s="59"/>
      <c r="AYC18" s="59"/>
      <c r="AYD18" s="59"/>
      <c r="AYE18" s="59"/>
      <c r="AYF18" s="59"/>
      <c r="AYG18" s="59"/>
      <c r="AYH18" s="59"/>
      <c r="AYI18" s="59"/>
      <c r="AYJ18" s="59"/>
      <c r="AYK18" s="59"/>
      <c r="AYL18" s="59"/>
      <c r="AYM18" s="59"/>
      <c r="AYN18" s="59"/>
      <c r="AYO18" s="59"/>
      <c r="AYP18" s="59"/>
      <c r="AYQ18" s="59"/>
      <c r="AYR18" s="59"/>
      <c r="AYS18" s="59"/>
      <c r="AYT18" s="59"/>
      <c r="AYU18" s="59"/>
      <c r="AYV18" s="59"/>
      <c r="AYW18" s="59"/>
      <c r="AYX18" s="59"/>
      <c r="AYY18" s="59"/>
      <c r="AYZ18" s="59"/>
      <c r="AZA18" s="59"/>
      <c r="AZB18" s="59"/>
      <c r="AZC18" s="59"/>
      <c r="AZD18" s="59"/>
      <c r="AZE18" s="59"/>
      <c r="AZF18" s="59"/>
      <c r="AZG18" s="59"/>
      <c r="AZH18" s="59"/>
      <c r="AZI18" s="59"/>
      <c r="AZJ18" s="59"/>
      <c r="AZK18" s="59"/>
      <c r="AZL18" s="59"/>
      <c r="AZM18" s="59"/>
      <c r="AZN18" s="59"/>
      <c r="AZO18" s="59"/>
      <c r="AZP18" s="59"/>
      <c r="AZQ18" s="59"/>
      <c r="AZR18" s="59"/>
      <c r="AZS18" s="59"/>
      <c r="AZT18" s="59"/>
      <c r="AZU18" s="59"/>
      <c r="AZV18" s="59"/>
      <c r="AZW18" s="59"/>
      <c r="AZX18" s="59"/>
      <c r="AZY18" s="59"/>
      <c r="AZZ18" s="59"/>
      <c r="BAA18" s="59"/>
      <c r="BAB18" s="59"/>
      <c r="BAC18" s="59"/>
      <c r="BAD18" s="59"/>
      <c r="BAE18" s="59"/>
      <c r="BAF18" s="59"/>
      <c r="BAG18" s="59"/>
      <c r="BAH18" s="59"/>
      <c r="BAI18" s="59"/>
      <c r="BAJ18" s="59"/>
      <c r="BAK18" s="59"/>
      <c r="BAL18" s="59"/>
      <c r="BAM18" s="59"/>
      <c r="BAN18" s="59"/>
      <c r="BAO18" s="59"/>
      <c r="BAP18" s="59"/>
      <c r="BAQ18" s="59"/>
      <c r="BAR18" s="59"/>
      <c r="BAS18" s="59"/>
      <c r="BAT18" s="59"/>
      <c r="BAU18" s="59"/>
      <c r="BAV18" s="59"/>
      <c r="BAW18" s="59"/>
      <c r="BAX18" s="59"/>
      <c r="BAY18" s="59"/>
      <c r="BAZ18" s="59"/>
      <c r="BBA18" s="59"/>
      <c r="BBB18" s="59"/>
      <c r="BBC18" s="59"/>
      <c r="BBD18" s="59"/>
      <c r="BBE18" s="59"/>
      <c r="BBF18" s="59"/>
      <c r="BBG18" s="59"/>
      <c r="BBH18" s="59"/>
      <c r="BBI18" s="59"/>
      <c r="BBJ18" s="59"/>
      <c r="BBK18" s="59"/>
      <c r="BBL18" s="59"/>
      <c r="BBM18" s="59"/>
      <c r="BBN18" s="59"/>
      <c r="BBO18" s="59"/>
      <c r="BBP18" s="59"/>
      <c r="BBQ18" s="59"/>
      <c r="BBR18" s="59"/>
      <c r="BBS18" s="59"/>
      <c r="BBT18" s="59"/>
      <c r="BBU18" s="59"/>
      <c r="BBV18" s="59"/>
      <c r="BBW18" s="59"/>
      <c r="BBX18" s="59"/>
      <c r="BBY18" s="59"/>
      <c r="BBZ18" s="59"/>
      <c r="BCA18" s="59"/>
      <c r="BCB18" s="59"/>
      <c r="BCC18" s="59"/>
      <c r="BCD18" s="59"/>
      <c r="BCE18" s="59"/>
      <c r="BCF18" s="59"/>
      <c r="BCG18" s="59"/>
      <c r="BCH18" s="59"/>
      <c r="BCI18" s="59"/>
      <c r="BCJ18" s="59"/>
      <c r="BCK18" s="59"/>
      <c r="BCL18" s="59"/>
      <c r="BCM18" s="59"/>
      <c r="BCN18" s="59"/>
      <c r="BCO18" s="59"/>
      <c r="BCP18" s="59"/>
      <c r="BCQ18" s="59"/>
      <c r="BCR18" s="59"/>
      <c r="BCS18" s="59"/>
      <c r="BCT18" s="59"/>
      <c r="BCU18" s="59"/>
      <c r="BCV18" s="59"/>
      <c r="BCW18" s="59"/>
      <c r="BCX18" s="59"/>
      <c r="BCY18" s="59"/>
      <c r="BCZ18" s="59"/>
      <c r="BDA18" s="59"/>
      <c r="BDB18" s="59"/>
      <c r="BDC18" s="59"/>
      <c r="BDD18" s="59"/>
      <c r="BDE18" s="59"/>
      <c r="BDF18" s="59"/>
      <c r="BDG18" s="59"/>
      <c r="BDH18" s="59"/>
      <c r="BDI18" s="59"/>
      <c r="BDJ18" s="59"/>
      <c r="BDK18" s="59"/>
      <c r="BDL18" s="59"/>
      <c r="BDM18" s="59"/>
      <c r="BDN18" s="59"/>
      <c r="BDO18" s="59"/>
      <c r="BDP18" s="59"/>
      <c r="BDQ18" s="59"/>
      <c r="BDR18" s="59"/>
      <c r="BDS18" s="59"/>
      <c r="BDT18" s="59"/>
      <c r="BDU18" s="59"/>
      <c r="BDV18" s="59"/>
      <c r="BDW18" s="59"/>
      <c r="BDX18" s="59"/>
      <c r="BDY18" s="59"/>
      <c r="BDZ18" s="59"/>
      <c r="BEA18" s="59"/>
      <c r="BEB18" s="59"/>
      <c r="BEC18" s="59"/>
      <c r="BED18" s="59"/>
      <c r="BEE18" s="59"/>
      <c r="BEF18" s="59"/>
      <c r="BEG18" s="59"/>
      <c r="BEH18" s="59"/>
      <c r="BEI18" s="59"/>
      <c r="BEJ18" s="59"/>
      <c r="BEK18" s="59"/>
      <c r="BEL18" s="59"/>
      <c r="BEM18" s="59"/>
      <c r="BEN18" s="59"/>
      <c r="BEO18" s="59"/>
      <c r="BEP18" s="59"/>
      <c r="BEQ18" s="59"/>
      <c r="BER18" s="59"/>
      <c r="BES18" s="59"/>
      <c r="BET18" s="59"/>
      <c r="BEU18" s="59"/>
      <c r="BEV18" s="59"/>
      <c r="BEW18" s="59"/>
      <c r="BEX18" s="59"/>
      <c r="BEY18" s="59"/>
      <c r="BEZ18" s="59"/>
      <c r="BFA18" s="59"/>
      <c r="BFB18" s="59"/>
      <c r="BFC18" s="59"/>
      <c r="BFD18" s="59"/>
      <c r="BFE18" s="59"/>
      <c r="BFF18" s="59"/>
      <c r="BFG18" s="59"/>
      <c r="BFH18" s="59"/>
      <c r="BFI18" s="59"/>
      <c r="BFJ18" s="59"/>
      <c r="BFK18" s="59"/>
      <c r="BFL18" s="59"/>
      <c r="BFM18" s="59"/>
      <c r="BFN18" s="59"/>
      <c r="BFO18" s="59"/>
      <c r="BFP18" s="59"/>
      <c r="BFQ18" s="59"/>
      <c r="BFR18" s="59"/>
      <c r="BFS18" s="59"/>
      <c r="BFT18" s="59"/>
      <c r="BFU18" s="59"/>
      <c r="BFV18" s="59"/>
      <c r="BFW18" s="59"/>
      <c r="BFX18" s="59"/>
      <c r="BFY18" s="59"/>
      <c r="BFZ18" s="59"/>
      <c r="BGA18" s="59"/>
      <c r="BGB18" s="59"/>
      <c r="BGC18" s="59"/>
      <c r="BGD18" s="59"/>
      <c r="BGE18" s="59"/>
      <c r="BGF18" s="59"/>
      <c r="BGG18" s="59"/>
      <c r="BGH18" s="59"/>
      <c r="BGI18" s="59"/>
      <c r="BGJ18" s="59"/>
      <c r="BGK18" s="59"/>
      <c r="BGL18" s="59"/>
      <c r="BGM18" s="59"/>
      <c r="BGN18" s="59"/>
      <c r="BGO18" s="59"/>
      <c r="BGP18" s="59"/>
      <c r="BGQ18" s="59"/>
      <c r="BGR18" s="59"/>
      <c r="BGS18" s="59"/>
      <c r="BGT18" s="59"/>
      <c r="BGU18" s="59"/>
      <c r="BGV18" s="59"/>
      <c r="BGW18" s="59"/>
      <c r="BGX18" s="59"/>
      <c r="BGY18" s="59"/>
      <c r="BGZ18" s="59"/>
      <c r="BHA18" s="59"/>
      <c r="BHB18" s="59"/>
      <c r="BHC18" s="59"/>
      <c r="BHD18" s="59"/>
      <c r="BHE18" s="59"/>
      <c r="BHF18" s="59"/>
      <c r="BHG18" s="59"/>
      <c r="BHH18" s="59"/>
      <c r="BHI18" s="59"/>
      <c r="BHJ18" s="59"/>
      <c r="BHK18" s="59"/>
      <c r="BHL18" s="59"/>
      <c r="BHM18" s="59"/>
      <c r="BHN18" s="59"/>
      <c r="BHO18" s="59"/>
      <c r="BHP18" s="59"/>
      <c r="BHQ18" s="59"/>
      <c r="BHR18" s="59"/>
      <c r="BHS18" s="59"/>
      <c r="BHT18" s="59"/>
      <c r="BHU18" s="59"/>
      <c r="BHV18" s="59"/>
      <c r="BHW18" s="59"/>
      <c r="BHX18" s="59"/>
      <c r="BHY18" s="59"/>
      <c r="BHZ18" s="59"/>
      <c r="BIA18" s="59"/>
      <c r="BIB18" s="59"/>
      <c r="BIC18" s="59"/>
      <c r="BID18" s="59"/>
      <c r="BIE18" s="59"/>
      <c r="BIF18" s="59"/>
      <c r="BIG18" s="59"/>
      <c r="BIH18" s="59"/>
      <c r="BII18" s="59"/>
      <c r="BIJ18" s="59"/>
      <c r="BIK18" s="59"/>
      <c r="BIL18" s="59"/>
      <c r="BIM18" s="59"/>
      <c r="BIN18" s="59"/>
      <c r="BIO18" s="59"/>
      <c r="BIP18" s="59"/>
      <c r="BIQ18" s="59"/>
      <c r="BIR18" s="59"/>
      <c r="BIS18" s="59"/>
      <c r="BIT18" s="59"/>
      <c r="BIU18" s="59"/>
      <c r="BIV18" s="59"/>
      <c r="BIW18" s="59"/>
      <c r="BIX18" s="59"/>
      <c r="BIY18" s="59"/>
      <c r="BIZ18" s="59"/>
      <c r="BJA18" s="59"/>
      <c r="BJB18" s="59"/>
      <c r="BJC18" s="59"/>
      <c r="BJD18" s="59"/>
      <c r="BJE18" s="59"/>
      <c r="BJF18" s="59"/>
      <c r="BJG18" s="59"/>
      <c r="BJH18" s="59"/>
      <c r="BJI18" s="59"/>
      <c r="BJJ18" s="59"/>
      <c r="BJK18" s="59"/>
      <c r="BJL18" s="59"/>
      <c r="BJM18" s="59"/>
      <c r="BJN18" s="59"/>
      <c r="BJO18" s="59"/>
      <c r="BJP18" s="59"/>
      <c r="BJQ18" s="59"/>
      <c r="BJR18" s="59"/>
      <c r="BJS18" s="59"/>
      <c r="BJT18" s="59"/>
      <c r="BJU18" s="59"/>
      <c r="BJV18" s="59"/>
      <c r="BJW18" s="59"/>
      <c r="BJX18" s="59"/>
      <c r="BJY18" s="59"/>
      <c r="BJZ18" s="59"/>
      <c r="BKA18" s="59"/>
      <c r="BKB18" s="59"/>
      <c r="BKC18" s="59"/>
      <c r="BKD18" s="59"/>
      <c r="BKE18" s="59"/>
      <c r="BKF18" s="59"/>
      <c r="BKG18" s="59"/>
      <c r="BKH18" s="59"/>
      <c r="BKI18" s="59"/>
      <c r="BKJ18" s="59"/>
      <c r="BKK18" s="59"/>
      <c r="BKL18" s="59"/>
      <c r="BKM18" s="59"/>
      <c r="BKN18" s="59"/>
      <c r="BKO18" s="59"/>
      <c r="BKP18" s="59"/>
      <c r="BKQ18" s="59"/>
      <c r="BKR18" s="59"/>
      <c r="BKS18" s="59"/>
      <c r="BKT18" s="59"/>
      <c r="BKU18" s="59"/>
      <c r="BKV18" s="59"/>
      <c r="BKW18" s="59"/>
      <c r="BKX18" s="59"/>
      <c r="BKY18" s="59"/>
      <c r="BKZ18" s="59"/>
      <c r="BLA18" s="59"/>
      <c r="BLB18" s="59"/>
      <c r="BLC18" s="59"/>
      <c r="BLD18" s="59"/>
      <c r="BLE18" s="59"/>
      <c r="BLF18" s="59"/>
      <c r="BLG18" s="59"/>
      <c r="BLH18" s="59"/>
      <c r="BLI18" s="59"/>
      <c r="BLJ18" s="59"/>
      <c r="BLK18" s="59"/>
      <c r="BLL18" s="59"/>
      <c r="BLM18" s="59"/>
      <c r="BLN18" s="59"/>
      <c r="BLO18" s="59"/>
      <c r="BLP18" s="59"/>
      <c r="BLQ18" s="59"/>
      <c r="BLR18" s="59"/>
      <c r="BLS18" s="59"/>
      <c r="BLT18" s="59"/>
      <c r="BLU18" s="59"/>
      <c r="BLV18" s="59"/>
      <c r="BLW18" s="59"/>
      <c r="BLX18" s="59"/>
      <c r="BLY18" s="59"/>
      <c r="BLZ18" s="59"/>
      <c r="BMA18" s="59"/>
      <c r="BMB18" s="59"/>
      <c r="BMC18" s="59"/>
      <c r="BMD18" s="59"/>
      <c r="BME18" s="59"/>
      <c r="BMF18" s="59"/>
      <c r="BMG18" s="59"/>
      <c r="BMH18" s="59"/>
      <c r="BMI18" s="59"/>
      <c r="BMJ18" s="59"/>
      <c r="BMK18" s="59"/>
      <c r="BML18" s="59"/>
      <c r="BMM18" s="59"/>
      <c r="BMN18" s="59"/>
      <c r="BMO18" s="59"/>
      <c r="BMP18" s="59"/>
      <c r="BMQ18" s="59"/>
      <c r="BMR18" s="59"/>
      <c r="BMS18" s="59"/>
      <c r="BMT18" s="59"/>
      <c r="BMU18" s="59"/>
      <c r="BMV18" s="59"/>
      <c r="BMW18" s="59"/>
      <c r="BMX18" s="59"/>
      <c r="BMY18" s="59"/>
      <c r="BMZ18" s="59"/>
      <c r="BNA18" s="59"/>
      <c r="BNB18" s="59"/>
      <c r="BNC18" s="59"/>
      <c r="BND18" s="59"/>
      <c r="BNE18" s="59"/>
      <c r="BNF18" s="59"/>
      <c r="BNG18" s="59"/>
      <c r="BNH18" s="59"/>
      <c r="BNI18" s="59"/>
      <c r="BNJ18" s="59"/>
      <c r="BNK18" s="59"/>
      <c r="BNL18" s="59"/>
      <c r="BNM18" s="59"/>
      <c r="BNN18" s="59"/>
      <c r="BNO18" s="59"/>
      <c r="BNP18" s="59"/>
      <c r="BNQ18" s="59"/>
      <c r="BNR18" s="59"/>
      <c r="BNS18" s="59"/>
      <c r="BNT18" s="59"/>
      <c r="BNU18" s="59"/>
      <c r="BNV18" s="59"/>
      <c r="BNW18" s="59"/>
    </row>
    <row r="19" spans="1:2356" ht="15" customHeight="1" x14ac:dyDescent="0.2">
      <c r="A19" s="52"/>
      <c r="B19" s="172" t="s">
        <v>94</v>
      </c>
      <c r="C19" s="167" t="s">
        <v>102</v>
      </c>
      <c r="D19" s="168"/>
      <c r="E19" s="168"/>
      <c r="F19" s="168"/>
      <c r="G19" s="168"/>
      <c r="H19" s="168"/>
      <c r="I19" s="169"/>
      <c r="J19" s="167" t="s">
        <v>108</v>
      </c>
      <c r="K19" s="168"/>
      <c r="L19" s="168"/>
      <c r="M19" s="168"/>
      <c r="N19" s="168"/>
      <c r="O19" s="169"/>
      <c r="P19" s="63"/>
      <c r="Q19" s="167" t="s">
        <v>107</v>
      </c>
      <c r="R19" s="168"/>
      <c r="S19" s="168"/>
      <c r="T19" s="168"/>
      <c r="U19" s="168"/>
      <c r="V19" s="167" t="s">
        <v>111</v>
      </c>
      <c r="W19" s="168"/>
      <c r="X19" s="168"/>
      <c r="Y19" s="168"/>
      <c r="Z19" s="168"/>
      <c r="AA19" s="168"/>
      <c r="AB19" s="169"/>
      <c r="AC19" s="167" t="s">
        <v>113</v>
      </c>
      <c r="AD19" s="168"/>
      <c r="AE19" s="168"/>
      <c r="AF19" s="168"/>
      <c r="AG19" s="168"/>
      <c r="AH19" s="168"/>
      <c r="AI19" s="169"/>
      <c r="AJ19" s="167" t="s">
        <v>115</v>
      </c>
      <c r="AK19" s="168"/>
      <c r="AL19" s="168"/>
      <c r="AM19" s="168"/>
      <c r="AN19" s="168"/>
      <c r="AO19" s="168"/>
      <c r="AP19" s="169"/>
      <c r="AQ19" s="167" t="s">
        <v>114</v>
      </c>
      <c r="AR19" s="168"/>
      <c r="AS19" s="168"/>
      <c r="AT19" s="168"/>
      <c r="AU19" s="168"/>
      <c r="AV19" s="168"/>
      <c r="AW19" s="169"/>
      <c r="AX19" s="167" t="s">
        <v>117</v>
      </c>
      <c r="AY19" s="168"/>
      <c r="AZ19" s="168"/>
      <c r="BA19" s="168"/>
      <c r="BB19" s="168"/>
      <c r="BC19" s="168"/>
      <c r="BD19" s="169"/>
      <c r="BE19" s="167" t="s">
        <v>118</v>
      </c>
      <c r="BF19" s="168"/>
      <c r="BG19" s="168"/>
      <c r="BH19" s="168"/>
      <c r="BI19" s="168"/>
      <c r="BJ19" s="168"/>
      <c r="BK19" s="169"/>
      <c r="BL19" s="167" t="s">
        <v>119</v>
      </c>
      <c r="BM19" s="168"/>
      <c r="BN19" s="168"/>
      <c r="BO19" s="168"/>
      <c r="BP19" s="168"/>
      <c r="BQ19" s="168"/>
      <c r="BR19" s="169"/>
      <c r="BS19" s="167" t="s">
        <v>120</v>
      </c>
      <c r="BT19" s="168"/>
      <c r="BU19" s="168"/>
      <c r="BV19" s="168"/>
      <c r="BW19" s="168"/>
      <c r="BX19" s="168"/>
      <c r="BY19" s="169"/>
      <c r="BZ19" s="167" t="s">
        <v>122</v>
      </c>
      <c r="CA19" s="168"/>
      <c r="CB19" s="168"/>
      <c r="CC19" s="168"/>
      <c r="CD19" s="168"/>
      <c r="CE19" s="168"/>
      <c r="CF19" s="169"/>
      <c r="CG19" s="167" t="s">
        <v>121</v>
      </c>
      <c r="CH19" s="168"/>
      <c r="CI19" s="168"/>
      <c r="CJ19" s="168"/>
      <c r="CK19" s="168"/>
      <c r="CL19" s="168"/>
      <c r="CM19" s="169"/>
      <c r="CN19" s="167" t="s">
        <v>123</v>
      </c>
      <c r="CO19" s="168"/>
      <c r="CP19" s="168"/>
      <c r="CQ19" s="168"/>
      <c r="CR19" s="168"/>
      <c r="CS19" s="168"/>
      <c r="CT19" s="169"/>
      <c r="CU19" s="167" t="s">
        <v>124</v>
      </c>
      <c r="CV19" s="168"/>
      <c r="CW19" s="168"/>
      <c r="CX19" s="168"/>
      <c r="CY19" s="168"/>
      <c r="CZ19" s="168"/>
      <c r="DA19" s="169"/>
      <c r="DB19" s="167" t="s">
        <v>125</v>
      </c>
      <c r="DC19" s="168"/>
      <c r="DD19" s="168"/>
      <c r="DE19" s="168"/>
      <c r="DF19" s="168"/>
      <c r="DG19" s="168"/>
      <c r="DH19" s="169"/>
      <c r="DI19" s="167" t="s">
        <v>126</v>
      </c>
      <c r="DJ19" s="168"/>
      <c r="DK19" s="168"/>
      <c r="DL19" s="168"/>
      <c r="DM19" s="168"/>
      <c r="DN19" s="168"/>
      <c r="DO19" s="169"/>
      <c r="DP19" s="167" t="s">
        <v>127</v>
      </c>
      <c r="DQ19" s="168"/>
      <c r="DR19" s="168"/>
      <c r="DS19" s="168"/>
      <c r="DT19" s="168"/>
      <c r="DU19" s="168"/>
      <c r="DV19" s="169"/>
      <c r="DW19" s="167" t="s">
        <v>128</v>
      </c>
      <c r="DX19" s="168"/>
      <c r="DY19" s="168"/>
      <c r="DZ19" s="168"/>
      <c r="EA19" s="168"/>
      <c r="EB19" s="168"/>
      <c r="EC19" s="169"/>
      <c r="ED19" s="167" t="s">
        <v>129</v>
      </c>
      <c r="EE19" s="168"/>
      <c r="EF19" s="168"/>
      <c r="EG19" s="168"/>
      <c r="EH19" s="168"/>
      <c r="EI19" s="168"/>
      <c r="EJ19" s="169"/>
      <c r="EK19" s="167" t="s">
        <v>130</v>
      </c>
      <c r="EL19" s="168"/>
      <c r="EM19" s="168"/>
      <c r="EN19" s="168"/>
      <c r="EO19" s="168"/>
      <c r="EP19" s="168"/>
      <c r="EQ19" s="169"/>
      <c r="ER19" s="167" t="s">
        <v>131</v>
      </c>
      <c r="ES19" s="168"/>
      <c r="ET19" s="168"/>
      <c r="EU19" s="168"/>
      <c r="EV19" s="168"/>
      <c r="EW19" s="168"/>
      <c r="EX19" s="169"/>
      <c r="EY19" s="167" t="s">
        <v>132</v>
      </c>
      <c r="EZ19" s="168"/>
      <c r="FA19" s="168"/>
      <c r="FB19" s="168"/>
      <c r="FC19" s="168"/>
      <c r="FD19" s="168"/>
      <c r="FE19" s="169"/>
      <c r="FF19" s="167" t="s">
        <v>133</v>
      </c>
      <c r="FG19" s="168"/>
      <c r="FH19" s="168"/>
      <c r="FI19" s="168"/>
      <c r="FJ19" s="168"/>
      <c r="FK19" s="168"/>
      <c r="FL19" s="169"/>
      <c r="FM19" s="63" t="s">
        <v>142</v>
      </c>
      <c r="FN19" s="167" t="s">
        <v>143</v>
      </c>
      <c r="FO19" s="168"/>
      <c r="FP19" s="168"/>
      <c r="FQ19" s="168"/>
      <c r="FR19" s="168"/>
      <c r="FS19" s="168"/>
      <c r="FT19" s="168"/>
      <c r="FU19" s="169"/>
      <c r="FV19" s="167" t="s">
        <v>137</v>
      </c>
      <c r="FW19" s="168"/>
      <c r="FX19" s="168"/>
      <c r="FY19" s="168"/>
      <c r="FZ19" s="168"/>
      <c r="GA19" s="168"/>
      <c r="GB19" s="168"/>
      <c r="GC19" s="169"/>
      <c r="GD19" s="167" t="s">
        <v>138</v>
      </c>
      <c r="GE19" s="168"/>
      <c r="GF19" s="168"/>
      <c r="GG19" s="168"/>
      <c r="GH19" s="168"/>
      <c r="GI19" s="168"/>
      <c r="GJ19" s="168"/>
      <c r="GK19" s="169"/>
      <c r="GL19" s="167" t="s">
        <v>139</v>
      </c>
      <c r="GM19" s="168"/>
      <c r="GN19" s="168"/>
      <c r="GO19" s="168"/>
      <c r="GP19" s="168"/>
      <c r="GQ19" s="168"/>
      <c r="GR19" s="168"/>
      <c r="GS19" s="169"/>
      <c r="GT19" s="167" t="s">
        <v>140</v>
      </c>
      <c r="GU19" s="168"/>
      <c r="GV19" s="168"/>
      <c r="GW19" s="168"/>
      <c r="GX19" s="168"/>
      <c r="GY19" s="168"/>
      <c r="GZ19" s="168"/>
      <c r="HA19" s="169"/>
      <c r="HB19" s="167" t="s">
        <v>141</v>
      </c>
      <c r="HC19" s="168"/>
      <c r="HD19" s="168"/>
      <c r="HE19" s="168"/>
      <c r="HF19" s="168"/>
      <c r="HG19" s="168"/>
      <c r="HH19" s="168"/>
      <c r="HI19" s="169"/>
      <c r="HJ19" s="167" t="s">
        <v>144</v>
      </c>
      <c r="HK19" s="168"/>
      <c r="HL19" s="168"/>
      <c r="HM19" s="168"/>
      <c r="HN19" s="168"/>
      <c r="HO19" s="168"/>
      <c r="HP19" s="168"/>
      <c r="HQ19" s="169"/>
      <c r="HR19" s="167" t="s">
        <v>145</v>
      </c>
      <c r="HS19" s="168"/>
      <c r="HT19" s="168"/>
      <c r="HU19" s="168"/>
      <c r="HV19" s="168"/>
      <c r="HW19" s="168"/>
      <c r="HX19" s="168"/>
      <c r="HY19" s="169"/>
      <c r="HZ19" s="167" t="s">
        <v>146</v>
      </c>
      <c r="IA19" s="168"/>
      <c r="IB19" s="168"/>
      <c r="IC19" s="168"/>
      <c r="ID19" s="168"/>
      <c r="IE19" s="168"/>
      <c r="IF19" s="168"/>
      <c r="IG19" s="169"/>
      <c r="IH19" s="167" t="s">
        <v>147</v>
      </c>
      <c r="II19" s="168"/>
      <c r="IJ19" s="168"/>
      <c r="IK19" s="168"/>
      <c r="IL19" s="168"/>
      <c r="IM19" s="168"/>
      <c r="IN19" s="168"/>
      <c r="IO19" s="169"/>
      <c r="IP19" s="167" t="s">
        <v>148</v>
      </c>
      <c r="IQ19" s="168"/>
      <c r="IR19" s="168"/>
      <c r="IS19" s="168"/>
      <c r="IT19" s="168"/>
      <c r="IU19" s="168"/>
      <c r="IV19" s="168"/>
      <c r="IW19" s="169"/>
      <c r="IX19" s="167" t="s">
        <v>149</v>
      </c>
      <c r="IY19" s="168"/>
      <c r="IZ19" s="168"/>
      <c r="JA19" s="168"/>
      <c r="JB19" s="168"/>
      <c r="JC19" s="168"/>
      <c r="JD19" s="168"/>
      <c r="JE19" s="169"/>
      <c r="JF19" s="167" t="s">
        <v>150</v>
      </c>
      <c r="JG19" s="168"/>
      <c r="JH19" s="168"/>
      <c r="JI19" s="168"/>
      <c r="JJ19" s="168"/>
      <c r="JK19" s="168"/>
      <c r="JL19" s="168"/>
      <c r="JM19" s="169"/>
      <c r="JN19" s="167" t="s">
        <v>151</v>
      </c>
      <c r="JO19" s="168"/>
      <c r="JP19" s="168"/>
      <c r="JQ19" s="168"/>
      <c r="JR19" s="168"/>
      <c r="JS19" s="168"/>
      <c r="JT19" s="168"/>
      <c r="JU19" s="169"/>
      <c r="JV19" s="167" t="s">
        <v>152</v>
      </c>
      <c r="JW19" s="168"/>
      <c r="JX19" s="168"/>
      <c r="JY19" s="168"/>
      <c r="JZ19" s="168"/>
      <c r="KA19" s="168"/>
      <c r="KB19" s="168"/>
      <c r="KC19" s="169"/>
      <c r="KD19" s="167" t="s">
        <v>154</v>
      </c>
      <c r="KE19" s="168"/>
      <c r="KF19" s="168"/>
      <c r="KG19" s="168"/>
      <c r="KH19" s="168"/>
      <c r="KI19" s="168"/>
      <c r="KJ19" s="168"/>
      <c r="KK19" s="169"/>
      <c r="KL19" s="167" t="s">
        <v>153</v>
      </c>
      <c r="KM19" s="168"/>
      <c r="KN19" s="168"/>
      <c r="KO19" s="168"/>
      <c r="KP19" s="168"/>
      <c r="KQ19" s="168"/>
      <c r="KR19" s="168"/>
      <c r="KS19" s="169"/>
      <c r="KT19" s="167" t="s">
        <v>155</v>
      </c>
      <c r="KU19" s="168"/>
      <c r="KV19" s="168"/>
      <c r="KW19" s="168"/>
      <c r="KX19" s="168"/>
      <c r="KY19" s="168"/>
      <c r="KZ19" s="168"/>
      <c r="LA19" s="169"/>
      <c r="LB19" s="167" t="s">
        <v>156</v>
      </c>
      <c r="LC19" s="168"/>
      <c r="LD19" s="168"/>
      <c r="LE19" s="168"/>
      <c r="LF19" s="168"/>
      <c r="LG19" s="168"/>
      <c r="LH19" s="168"/>
      <c r="LI19" s="169"/>
      <c r="LJ19" s="167" t="s">
        <v>157</v>
      </c>
      <c r="LK19" s="168"/>
      <c r="LL19" s="168"/>
      <c r="LM19" s="168"/>
      <c r="LN19" s="168"/>
      <c r="LO19" s="168"/>
      <c r="LP19" s="168"/>
      <c r="LQ19" s="169"/>
      <c r="LR19" s="167" t="s">
        <v>158</v>
      </c>
      <c r="LS19" s="168"/>
      <c r="LT19" s="168"/>
      <c r="LU19" s="168"/>
      <c r="LV19" s="168"/>
      <c r="LW19" s="168"/>
      <c r="LX19" s="168"/>
      <c r="LY19" s="169"/>
      <c r="LZ19" s="167" t="s">
        <v>159</v>
      </c>
      <c r="MA19" s="168"/>
      <c r="MB19" s="168"/>
      <c r="MC19" s="168"/>
      <c r="MD19" s="168"/>
      <c r="ME19" s="168"/>
      <c r="MF19" s="168"/>
      <c r="MG19" s="169"/>
      <c r="MH19" s="167" t="s">
        <v>160</v>
      </c>
      <c r="MI19" s="168"/>
      <c r="MJ19" s="168"/>
      <c r="MK19" s="168"/>
      <c r="ML19" s="168"/>
      <c r="MM19" s="168"/>
      <c r="MN19" s="168"/>
      <c r="MO19" s="169"/>
      <c r="MP19" s="167" t="s">
        <v>161</v>
      </c>
      <c r="MQ19" s="168"/>
      <c r="MR19" s="168"/>
      <c r="MS19" s="168"/>
      <c r="MT19" s="168"/>
      <c r="MU19" s="168"/>
      <c r="MV19" s="168"/>
      <c r="MW19" s="169"/>
      <c r="MX19" s="167" t="s">
        <v>162</v>
      </c>
      <c r="MY19" s="168"/>
      <c r="MZ19" s="168"/>
      <c r="NA19" s="168"/>
      <c r="NB19" s="168"/>
      <c r="NC19" s="168"/>
      <c r="ND19" s="168"/>
      <c r="NE19" s="169"/>
      <c r="NF19" s="167" t="s">
        <v>163</v>
      </c>
      <c r="NG19" s="168"/>
      <c r="NH19" s="168"/>
      <c r="NI19" s="168"/>
      <c r="NJ19" s="168"/>
      <c r="NK19" s="168"/>
      <c r="NL19" s="168"/>
      <c r="NM19" s="169"/>
      <c r="NN19" s="167" t="s">
        <v>164</v>
      </c>
      <c r="NO19" s="168"/>
      <c r="NP19" s="168"/>
      <c r="NQ19" s="168"/>
      <c r="NR19" s="168"/>
      <c r="NS19" s="168"/>
      <c r="NT19" s="168"/>
      <c r="NU19" s="169"/>
      <c r="NV19" s="167" t="s">
        <v>165</v>
      </c>
      <c r="NW19" s="168"/>
      <c r="NX19" s="168"/>
      <c r="NY19" s="168"/>
      <c r="NZ19" s="168"/>
      <c r="OA19" s="168"/>
      <c r="OB19" s="168"/>
      <c r="OC19" s="169"/>
      <c r="OD19" s="167" t="s">
        <v>166</v>
      </c>
      <c r="OE19" s="168"/>
      <c r="OF19" s="168"/>
      <c r="OG19" s="168"/>
      <c r="OH19" s="168"/>
      <c r="OI19" s="168"/>
      <c r="OJ19" s="168"/>
      <c r="OK19" s="169"/>
      <c r="OL19" s="167" t="s">
        <v>167</v>
      </c>
      <c r="OM19" s="168"/>
      <c r="ON19" s="168"/>
      <c r="OO19" s="168"/>
      <c r="OP19" s="168"/>
      <c r="OQ19" s="168"/>
      <c r="OR19" s="168"/>
      <c r="OS19" s="169"/>
      <c r="OT19" s="167" t="s">
        <v>168</v>
      </c>
      <c r="OU19" s="168"/>
      <c r="OV19" s="168"/>
      <c r="OW19" s="168"/>
      <c r="OX19" s="168"/>
      <c r="OY19" s="168"/>
      <c r="OZ19" s="168"/>
      <c r="PA19" s="169"/>
      <c r="PB19" s="167" t="s">
        <v>169</v>
      </c>
      <c r="PC19" s="168"/>
      <c r="PD19" s="168"/>
      <c r="PE19" s="168"/>
      <c r="PF19" s="168"/>
      <c r="PG19" s="168"/>
      <c r="PH19" s="168"/>
      <c r="PI19" s="169"/>
      <c r="PJ19" s="167" t="s">
        <v>170</v>
      </c>
      <c r="PK19" s="168"/>
      <c r="PL19" s="168"/>
      <c r="PM19" s="168"/>
      <c r="PN19" s="168"/>
      <c r="PO19" s="168"/>
      <c r="PP19" s="168"/>
      <c r="PQ19" s="169"/>
      <c r="PR19" s="167" t="s">
        <v>171</v>
      </c>
      <c r="PS19" s="168"/>
      <c r="PT19" s="168"/>
      <c r="PU19" s="168"/>
      <c r="PV19" s="168"/>
      <c r="PW19" s="168"/>
      <c r="PX19" s="168"/>
      <c r="PY19" s="169"/>
      <c r="PZ19" s="167" t="s">
        <v>172</v>
      </c>
      <c r="QA19" s="168"/>
      <c r="QB19" s="168"/>
      <c r="QC19" s="168"/>
      <c r="QD19" s="168"/>
      <c r="QE19" s="168"/>
      <c r="QF19" s="168"/>
      <c r="QG19" s="169"/>
      <c r="QH19" s="167" t="s">
        <v>173</v>
      </c>
      <c r="QI19" s="168"/>
      <c r="QJ19" s="168"/>
      <c r="QK19" s="168"/>
      <c r="QL19" s="168"/>
      <c r="QM19" s="168"/>
      <c r="QN19" s="168"/>
      <c r="QO19" s="169"/>
      <c r="QP19" s="167" t="s">
        <v>174</v>
      </c>
      <c r="QQ19" s="168"/>
      <c r="QR19" s="168"/>
      <c r="QS19" s="168"/>
      <c r="QT19" s="168"/>
      <c r="QU19" s="168"/>
      <c r="QV19" s="168"/>
      <c r="QW19" s="169"/>
      <c r="QX19" s="167" t="s">
        <v>175</v>
      </c>
      <c r="QY19" s="168"/>
      <c r="QZ19" s="168"/>
      <c r="RA19" s="168"/>
      <c r="RB19" s="168"/>
      <c r="RC19" s="168"/>
      <c r="RD19" s="168"/>
      <c r="RE19" s="169"/>
      <c r="RF19" s="167" t="s">
        <v>176</v>
      </c>
      <c r="RG19" s="168"/>
      <c r="RH19" s="168"/>
      <c r="RI19" s="168"/>
      <c r="RJ19" s="168"/>
      <c r="RK19" s="168"/>
      <c r="RL19" s="168"/>
      <c r="RM19" s="169"/>
      <c r="RN19" s="167" t="s">
        <v>177</v>
      </c>
      <c r="RO19" s="168"/>
      <c r="RP19" s="168"/>
      <c r="RQ19" s="168"/>
      <c r="RR19" s="168"/>
      <c r="RS19" s="168"/>
      <c r="RT19" s="168"/>
      <c r="RU19" s="169"/>
      <c r="RV19" s="167" t="s">
        <v>178</v>
      </c>
      <c r="RW19" s="168"/>
      <c r="RX19" s="168"/>
      <c r="RY19" s="168"/>
      <c r="RZ19" s="168"/>
      <c r="SA19" s="168"/>
      <c r="SB19" s="168"/>
      <c r="SC19" s="169"/>
      <c r="SD19" s="167" t="s">
        <v>179</v>
      </c>
      <c r="SE19" s="168"/>
      <c r="SF19" s="168"/>
      <c r="SG19" s="168"/>
      <c r="SH19" s="168"/>
      <c r="SI19" s="168"/>
      <c r="SJ19" s="168"/>
      <c r="SK19" s="169"/>
      <c r="SL19" s="167" t="s">
        <v>180</v>
      </c>
      <c r="SM19" s="168"/>
      <c r="SN19" s="168"/>
      <c r="SO19" s="168"/>
      <c r="SP19" s="168"/>
      <c r="SQ19" s="168"/>
      <c r="SR19" s="168"/>
      <c r="SS19" s="169"/>
      <c r="ST19" s="167" t="s">
        <v>181</v>
      </c>
      <c r="SU19" s="168"/>
      <c r="SV19" s="168"/>
      <c r="SW19" s="168"/>
      <c r="SX19" s="168"/>
      <c r="SY19" s="168"/>
      <c r="SZ19" s="168"/>
      <c r="TA19" s="169"/>
      <c r="TB19" s="167" t="s">
        <v>182</v>
      </c>
      <c r="TC19" s="168"/>
      <c r="TD19" s="168"/>
      <c r="TE19" s="168"/>
      <c r="TF19" s="168"/>
      <c r="TG19" s="168"/>
      <c r="TH19" s="168"/>
      <c r="TI19" s="169"/>
      <c r="TJ19" s="167" t="s">
        <v>183</v>
      </c>
      <c r="TK19" s="168"/>
      <c r="TL19" s="168"/>
      <c r="TM19" s="168"/>
      <c r="TN19" s="168"/>
      <c r="TO19" s="168"/>
      <c r="TP19" s="168"/>
      <c r="TQ19" s="169"/>
      <c r="TR19" s="167" t="s">
        <v>184</v>
      </c>
      <c r="TS19" s="168"/>
      <c r="TT19" s="168"/>
      <c r="TU19" s="168"/>
      <c r="TV19" s="168"/>
      <c r="TW19" s="168"/>
      <c r="TX19" s="168"/>
      <c r="TY19" s="169"/>
      <c r="TZ19" s="167" t="s">
        <v>185</v>
      </c>
      <c r="UA19" s="168"/>
      <c r="UB19" s="168"/>
      <c r="UC19" s="168"/>
      <c r="UD19" s="168"/>
      <c r="UE19" s="168"/>
      <c r="UF19" s="168"/>
      <c r="UG19" s="169"/>
      <c r="UH19" s="167" t="s">
        <v>186</v>
      </c>
      <c r="UI19" s="168"/>
      <c r="UJ19" s="168"/>
      <c r="UK19" s="168"/>
      <c r="UL19" s="168"/>
      <c r="UM19" s="168"/>
      <c r="UN19" s="168"/>
      <c r="UO19" s="169"/>
      <c r="UP19" s="167" t="s">
        <v>187</v>
      </c>
      <c r="UQ19" s="168"/>
      <c r="UR19" s="168"/>
      <c r="US19" s="168"/>
      <c r="UT19" s="168"/>
      <c r="UU19" s="168"/>
      <c r="UV19" s="168"/>
      <c r="UW19" s="169"/>
      <c r="UX19" s="167" t="s">
        <v>188</v>
      </c>
      <c r="UY19" s="168"/>
      <c r="UZ19" s="168"/>
      <c r="VA19" s="168"/>
      <c r="VB19" s="168"/>
      <c r="VC19" s="168"/>
      <c r="VD19" s="168"/>
      <c r="VE19" s="169"/>
      <c r="VF19" s="167" t="s">
        <v>189</v>
      </c>
      <c r="VG19" s="168"/>
      <c r="VH19" s="168"/>
      <c r="VI19" s="168"/>
      <c r="VJ19" s="168"/>
      <c r="VK19" s="168"/>
      <c r="VL19" s="168"/>
      <c r="VM19" s="169"/>
      <c r="VN19" s="167" t="s">
        <v>190</v>
      </c>
      <c r="VO19" s="168"/>
      <c r="VP19" s="168"/>
      <c r="VQ19" s="168"/>
      <c r="VR19" s="168"/>
      <c r="VS19" s="168"/>
      <c r="VT19" s="168"/>
      <c r="VU19" s="169"/>
      <c r="VV19" s="167" t="s">
        <v>191</v>
      </c>
      <c r="VW19" s="168"/>
      <c r="VX19" s="168"/>
      <c r="VY19" s="168"/>
      <c r="VZ19" s="168"/>
      <c r="WA19" s="168"/>
      <c r="WB19" s="168"/>
      <c r="WC19" s="169"/>
      <c r="WD19" s="167" t="s">
        <v>192</v>
      </c>
      <c r="WE19" s="168"/>
      <c r="WF19" s="168"/>
      <c r="WG19" s="168"/>
      <c r="WH19" s="168"/>
      <c r="WI19" s="168"/>
      <c r="WJ19" s="168"/>
      <c r="WK19" s="169"/>
      <c r="WL19" s="167" t="s">
        <v>193</v>
      </c>
      <c r="WM19" s="168"/>
      <c r="WN19" s="168"/>
      <c r="WO19" s="168"/>
      <c r="WP19" s="168"/>
      <c r="WQ19" s="168"/>
      <c r="WR19" s="168"/>
      <c r="WS19" s="169"/>
      <c r="WT19" s="167" t="s">
        <v>195</v>
      </c>
      <c r="WU19" s="168"/>
      <c r="WV19" s="168"/>
      <c r="WW19" s="168"/>
      <c r="WX19" s="168"/>
      <c r="WY19" s="168"/>
      <c r="WZ19" s="168"/>
      <c r="XA19" s="169"/>
      <c r="XB19" s="167" t="s">
        <v>194</v>
      </c>
      <c r="XC19" s="168"/>
      <c r="XD19" s="168"/>
      <c r="XE19" s="168"/>
      <c r="XF19" s="168"/>
      <c r="XG19" s="168"/>
      <c r="XH19" s="168"/>
      <c r="XI19" s="169"/>
      <c r="XJ19" s="167" t="s">
        <v>196</v>
      </c>
      <c r="XK19" s="168"/>
      <c r="XL19" s="168"/>
      <c r="XM19" s="168"/>
      <c r="XN19" s="168"/>
      <c r="XO19" s="168"/>
      <c r="XP19" s="168"/>
      <c r="XQ19" s="169"/>
      <c r="XR19" s="167" t="s">
        <v>197</v>
      </c>
      <c r="XS19" s="168"/>
      <c r="XT19" s="168"/>
      <c r="XU19" s="168"/>
      <c r="XV19" s="168"/>
      <c r="XW19" s="168"/>
      <c r="XX19" s="168"/>
      <c r="XY19" s="169"/>
      <c r="XZ19" s="167" t="s">
        <v>198</v>
      </c>
      <c r="YA19" s="168"/>
      <c r="YB19" s="168"/>
      <c r="YC19" s="168"/>
      <c r="YD19" s="168"/>
      <c r="YE19" s="168"/>
      <c r="YF19" s="168"/>
      <c r="YG19" s="169"/>
      <c r="YH19" s="167" t="s">
        <v>199</v>
      </c>
      <c r="YI19" s="168"/>
      <c r="YJ19" s="168"/>
      <c r="YK19" s="168"/>
      <c r="YL19" s="168"/>
      <c r="YM19" s="168"/>
      <c r="YN19" s="168"/>
      <c r="YO19" s="169"/>
      <c r="YP19" s="167" t="s">
        <v>200</v>
      </c>
      <c r="YQ19" s="168"/>
      <c r="YR19" s="168"/>
      <c r="YS19" s="168"/>
      <c r="YT19" s="168"/>
      <c r="YU19" s="168"/>
      <c r="YV19" s="168"/>
      <c r="YW19" s="169"/>
      <c r="YX19" s="167" t="s">
        <v>201</v>
      </c>
      <c r="YY19" s="168"/>
      <c r="YZ19" s="168"/>
      <c r="ZA19" s="168"/>
      <c r="ZB19" s="168"/>
      <c r="ZC19" s="168"/>
      <c r="ZD19" s="168"/>
      <c r="ZE19" s="169"/>
      <c r="ZF19" s="167" t="s">
        <v>202</v>
      </c>
      <c r="ZG19" s="168"/>
      <c r="ZH19" s="168"/>
      <c r="ZI19" s="168"/>
      <c r="ZJ19" s="168"/>
      <c r="ZK19" s="168"/>
      <c r="ZL19" s="168"/>
      <c r="ZM19" s="169"/>
      <c r="ZN19" s="167" t="s">
        <v>203</v>
      </c>
      <c r="ZO19" s="168"/>
      <c r="ZP19" s="168"/>
      <c r="ZQ19" s="168"/>
      <c r="ZR19" s="168"/>
      <c r="ZS19" s="168"/>
      <c r="ZT19" s="168"/>
      <c r="ZU19" s="169"/>
      <c r="ZV19" s="167" t="s">
        <v>204</v>
      </c>
      <c r="ZW19" s="168"/>
      <c r="ZX19" s="168"/>
      <c r="ZY19" s="168"/>
      <c r="ZZ19" s="168"/>
      <c r="AAA19" s="168"/>
      <c r="AAB19" s="168"/>
      <c r="AAC19" s="169"/>
      <c r="AAD19" s="167" t="s">
        <v>205</v>
      </c>
      <c r="AAE19" s="168"/>
      <c r="AAF19" s="168"/>
      <c r="AAG19" s="168"/>
      <c r="AAH19" s="168"/>
      <c r="AAI19" s="168"/>
      <c r="AAJ19" s="168"/>
      <c r="AAK19" s="169"/>
      <c r="AAL19" s="167" t="s">
        <v>206</v>
      </c>
      <c r="AAM19" s="168"/>
      <c r="AAN19" s="168"/>
      <c r="AAO19" s="168"/>
      <c r="AAP19" s="168"/>
      <c r="AAQ19" s="168"/>
      <c r="AAR19" s="168"/>
      <c r="AAS19" s="169"/>
      <c r="AAT19" s="167" t="s">
        <v>207</v>
      </c>
      <c r="AAU19" s="168"/>
      <c r="AAV19" s="168"/>
      <c r="AAW19" s="168"/>
      <c r="AAX19" s="168"/>
      <c r="AAY19" s="168"/>
      <c r="AAZ19" s="168"/>
      <c r="ABA19" s="169"/>
      <c r="ABB19" s="167" t="s">
        <v>208</v>
      </c>
      <c r="ABC19" s="168"/>
      <c r="ABD19" s="168"/>
      <c r="ABE19" s="168"/>
      <c r="ABF19" s="168"/>
      <c r="ABG19" s="168"/>
      <c r="ABH19" s="168"/>
      <c r="ABI19" s="169"/>
      <c r="ABJ19" s="167" t="s">
        <v>209</v>
      </c>
      <c r="ABK19" s="168"/>
      <c r="ABL19" s="168"/>
      <c r="ABM19" s="168"/>
      <c r="ABN19" s="168"/>
      <c r="ABO19" s="168"/>
      <c r="ABP19" s="168"/>
      <c r="ABQ19" s="169"/>
      <c r="ABR19" s="167" t="s">
        <v>210</v>
      </c>
      <c r="ABS19" s="168"/>
      <c r="ABT19" s="168"/>
      <c r="ABU19" s="168"/>
      <c r="ABV19" s="168"/>
      <c r="ABW19" s="168"/>
      <c r="ABX19" s="168"/>
      <c r="ABY19" s="169"/>
      <c r="ABZ19" s="167" t="s">
        <v>211</v>
      </c>
      <c r="ACA19" s="168"/>
      <c r="ACB19" s="168"/>
      <c r="ACC19" s="168"/>
      <c r="ACD19" s="168"/>
      <c r="ACE19" s="168"/>
      <c r="ACF19" s="168"/>
      <c r="ACG19" s="169"/>
      <c r="ACH19" s="167" t="s">
        <v>212</v>
      </c>
      <c r="ACI19" s="168"/>
      <c r="ACJ19" s="168"/>
      <c r="ACK19" s="168"/>
      <c r="ACL19" s="168"/>
      <c r="ACM19" s="168"/>
      <c r="ACN19" s="168"/>
      <c r="ACO19" s="169"/>
      <c r="ACP19" s="167" t="s">
        <v>213</v>
      </c>
      <c r="ACQ19" s="168"/>
      <c r="ACR19" s="168"/>
      <c r="ACS19" s="168"/>
      <c r="ACT19" s="168"/>
      <c r="ACU19" s="168"/>
      <c r="ACV19" s="168"/>
      <c r="ACW19" s="169"/>
      <c r="ACX19" s="167" t="s">
        <v>214</v>
      </c>
      <c r="ACY19" s="168"/>
      <c r="ACZ19" s="168"/>
      <c r="ADA19" s="168"/>
      <c r="ADB19" s="168"/>
      <c r="ADC19" s="168"/>
      <c r="ADD19" s="168"/>
      <c r="ADE19" s="169"/>
      <c r="ADF19" s="167" t="s">
        <v>215</v>
      </c>
      <c r="ADG19" s="168"/>
      <c r="ADH19" s="168"/>
      <c r="ADI19" s="168"/>
      <c r="ADJ19" s="168"/>
      <c r="ADK19" s="168"/>
      <c r="ADL19" s="168"/>
      <c r="ADM19" s="169"/>
      <c r="ADN19" s="167" t="s">
        <v>216</v>
      </c>
      <c r="ADO19" s="168"/>
      <c r="ADP19" s="168"/>
      <c r="ADQ19" s="168"/>
      <c r="ADR19" s="168"/>
      <c r="ADS19" s="168"/>
      <c r="ADT19" s="168"/>
      <c r="ADU19" s="169"/>
      <c r="ADV19" s="167" t="s">
        <v>217</v>
      </c>
      <c r="ADW19" s="168"/>
      <c r="ADX19" s="168"/>
      <c r="ADY19" s="168"/>
      <c r="ADZ19" s="168"/>
      <c r="AEA19" s="168"/>
      <c r="AEB19" s="168"/>
      <c r="AEC19" s="169"/>
      <c r="AED19" s="167" t="s">
        <v>218</v>
      </c>
      <c r="AEE19" s="168"/>
      <c r="AEF19" s="168"/>
      <c r="AEG19" s="168"/>
      <c r="AEH19" s="168"/>
      <c r="AEI19" s="168"/>
      <c r="AEJ19" s="168"/>
      <c r="AEK19" s="169"/>
      <c r="AEL19" s="167" t="s">
        <v>219</v>
      </c>
      <c r="AEM19" s="168"/>
      <c r="AEN19" s="168"/>
      <c r="AEO19" s="168"/>
      <c r="AEP19" s="168"/>
      <c r="AEQ19" s="168"/>
      <c r="AER19" s="168"/>
      <c r="AES19" s="169"/>
      <c r="AEU19" s="167" t="s">
        <v>220</v>
      </c>
      <c r="AEV19" s="168"/>
      <c r="AEW19" s="168"/>
      <c r="AEX19" s="168"/>
      <c r="AEY19" s="168"/>
      <c r="AEZ19" s="168"/>
      <c r="AFA19" s="168"/>
      <c r="AFB19" s="169"/>
      <c r="AFC19" s="167" t="s">
        <v>221</v>
      </c>
      <c r="AFD19" s="168"/>
      <c r="AFE19" s="168"/>
      <c r="AFF19" s="168"/>
      <c r="AFG19" s="168"/>
      <c r="AFH19" s="168"/>
      <c r="AFI19" s="168"/>
      <c r="AFJ19" s="169"/>
      <c r="AFK19" s="167" t="s">
        <v>222</v>
      </c>
      <c r="AFL19" s="168"/>
      <c r="AFM19" s="168"/>
      <c r="AFN19" s="168"/>
      <c r="AFO19" s="168"/>
      <c r="AFP19" s="168"/>
      <c r="AFQ19" s="168"/>
      <c r="AFR19" s="169"/>
      <c r="AFS19" s="167" t="s">
        <v>223</v>
      </c>
      <c r="AFT19" s="168"/>
      <c r="AFU19" s="168"/>
      <c r="AFV19" s="168"/>
      <c r="AFW19" s="168"/>
      <c r="AFX19" s="168"/>
      <c r="AFY19" s="168"/>
      <c r="AFZ19" s="169"/>
      <c r="AGA19" s="167" t="s">
        <v>224</v>
      </c>
      <c r="AGB19" s="168"/>
      <c r="AGC19" s="168"/>
      <c r="AGD19" s="168"/>
      <c r="AGE19" s="168"/>
      <c r="AGF19" s="168"/>
      <c r="AGG19" s="168"/>
      <c r="AGH19" s="169"/>
      <c r="AGI19" s="167" t="s">
        <v>225</v>
      </c>
      <c r="AGJ19" s="168"/>
      <c r="AGK19" s="168"/>
      <c r="AGL19" s="168"/>
      <c r="AGM19" s="168"/>
      <c r="AGN19" s="168"/>
      <c r="AGO19" s="168"/>
      <c r="AGP19" s="169"/>
      <c r="AGQ19" s="167" t="s">
        <v>226</v>
      </c>
      <c r="AGR19" s="168"/>
      <c r="AGS19" s="168"/>
      <c r="AGT19" s="168"/>
      <c r="AGU19" s="168"/>
      <c r="AGV19" s="168"/>
      <c r="AGW19" s="168"/>
      <c r="AGX19" s="168"/>
      <c r="AGY19" s="169"/>
      <c r="AGZ19" s="167" t="s">
        <v>228</v>
      </c>
      <c r="AHA19" s="168"/>
      <c r="AHB19" s="168"/>
      <c r="AHC19" s="168"/>
      <c r="AHD19" s="168"/>
      <c r="AHE19" s="168"/>
      <c r="AHF19" s="168"/>
      <c r="AHG19" s="169"/>
      <c r="AHH19" s="167" t="s">
        <v>229</v>
      </c>
      <c r="AHI19" s="168"/>
      <c r="AHJ19" s="168"/>
      <c r="AHK19" s="168"/>
      <c r="AHL19" s="168"/>
      <c r="AHM19" s="168"/>
      <c r="AHN19" s="168"/>
      <c r="AHO19" s="169"/>
      <c r="AHP19" s="167" t="s">
        <v>230</v>
      </c>
      <c r="AHQ19" s="168"/>
      <c r="AHR19" s="168"/>
      <c r="AHS19" s="168"/>
      <c r="AHT19" s="168"/>
      <c r="AHU19" s="168"/>
      <c r="AHV19" s="168"/>
      <c r="AHW19" s="169"/>
      <c r="AHX19" s="167" t="s">
        <v>231</v>
      </c>
      <c r="AHY19" s="168"/>
      <c r="AHZ19" s="168"/>
      <c r="AIA19" s="168"/>
      <c r="AIB19" s="168"/>
      <c r="AIC19" s="168"/>
      <c r="AID19" s="168"/>
      <c r="AIE19" s="169"/>
      <c r="AIF19" s="167" t="s">
        <v>232</v>
      </c>
      <c r="AIG19" s="168"/>
      <c r="AIH19" s="168"/>
      <c r="AII19" s="168"/>
      <c r="AIJ19" s="168"/>
      <c r="AIK19" s="168"/>
      <c r="AIL19" s="168"/>
      <c r="AIM19" s="169"/>
      <c r="AIN19" s="167" t="s">
        <v>233</v>
      </c>
      <c r="AIO19" s="168"/>
      <c r="AIP19" s="168"/>
      <c r="AIQ19" s="168"/>
      <c r="AIR19" s="168"/>
      <c r="AIS19" s="168"/>
      <c r="AIT19" s="168"/>
      <c r="AIU19" s="169"/>
      <c r="AIV19" s="167" t="s">
        <v>234</v>
      </c>
      <c r="AIW19" s="168"/>
      <c r="AIX19" s="168"/>
      <c r="AIY19" s="168"/>
      <c r="AIZ19" s="168"/>
      <c r="AJA19" s="168"/>
      <c r="AJB19" s="168"/>
      <c r="AJC19" s="169"/>
      <c r="AJD19" s="167" t="s">
        <v>235</v>
      </c>
      <c r="AJE19" s="168"/>
      <c r="AJF19" s="168"/>
      <c r="AJG19" s="168"/>
      <c r="AJH19" s="168"/>
      <c r="AJI19" s="168"/>
      <c r="AJJ19" s="168"/>
      <c r="AJK19" s="169"/>
      <c r="AJL19" s="167" t="s">
        <v>236</v>
      </c>
      <c r="AJM19" s="168"/>
      <c r="AJN19" s="168"/>
      <c r="AJO19" s="168"/>
      <c r="AJP19" s="168"/>
      <c r="AJQ19" s="168"/>
      <c r="AJR19" s="168"/>
      <c r="AJS19" s="169"/>
      <c r="AJT19" s="167" t="s">
        <v>237</v>
      </c>
      <c r="AJU19" s="168"/>
      <c r="AJV19" s="168"/>
      <c r="AJW19" s="168"/>
      <c r="AJX19" s="168"/>
      <c r="AJY19" s="168"/>
      <c r="AJZ19" s="168"/>
      <c r="AKA19" s="169"/>
      <c r="AKB19" s="167" t="s">
        <v>238</v>
      </c>
      <c r="AKC19" s="168"/>
      <c r="AKD19" s="168"/>
      <c r="AKE19" s="168"/>
      <c r="AKF19" s="168"/>
      <c r="AKG19" s="168"/>
      <c r="AKH19" s="168"/>
      <c r="AKI19" s="169"/>
      <c r="AKJ19" s="167" t="s">
        <v>239</v>
      </c>
      <c r="AKK19" s="168"/>
      <c r="AKL19" s="168"/>
      <c r="AKM19" s="168"/>
      <c r="AKN19" s="168"/>
      <c r="AKO19" s="168"/>
      <c r="AKP19" s="168"/>
      <c r="AKQ19" s="169"/>
      <c r="AKR19" s="167" t="s">
        <v>240</v>
      </c>
      <c r="AKS19" s="168"/>
      <c r="AKT19" s="168"/>
      <c r="AKU19" s="168"/>
      <c r="AKV19" s="168"/>
      <c r="AKW19" s="168"/>
      <c r="AKX19" s="168"/>
      <c r="AKY19" s="169"/>
      <c r="AKZ19" s="167" t="s">
        <v>241</v>
      </c>
      <c r="ALA19" s="168"/>
      <c r="ALB19" s="168"/>
      <c r="ALC19" s="168"/>
      <c r="ALD19" s="168"/>
      <c r="ALE19" s="168"/>
      <c r="ALF19" s="168"/>
      <c r="ALG19" s="169"/>
      <c r="ALH19" s="167" t="s">
        <v>242</v>
      </c>
      <c r="ALI19" s="168"/>
      <c r="ALJ19" s="168"/>
      <c r="ALK19" s="168"/>
      <c r="ALL19" s="168"/>
      <c r="ALM19" s="168"/>
      <c r="ALN19" s="168"/>
      <c r="ALO19" s="169"/>
      <c r="ALP19" s="167" t="s">
        <v>243</v>
      </c>
      <c r="ALQ19" s="168"/>
      <c r="ALR19" s="168"/>
      <c r="ALS19" s="168"/>
      <c r="ALT19" s="168"/>
      <c r="ALU19" s="168"/>
      <c r="ALV19" s="168"/>
      <c r="ALW19" s="169"/>
      <c r="ALX19" s="167" t="s">
        <v>244</v>
      </c>
      <c r="ALY19" s="168"/>
      <c r="ALZ19" s="168"/>
      <c r="AMA19" s="168"/>
      <c r="AMB19" s="168"/>
      <c r="AMC19" s="168"/>
      <c r="AMD19" s="168"/>
      <c r="AME19" s="169"/>
      <c r="AMF19" s="167" t="s">
        <v>245</v>
      </c>
      <c r="AMG19" s="168"/>
      <c r="AMH19" s="168"/>
      <c r="AMI19" s="168"/>
      <c r="AMJ19" s="168"/>
      <c r="AMK19" s="168"/>
      <c r="AML19" s="168"/>
      <c r="AMM19" s="169"/>
      <c r="AMN19" s="167" t="s">
        <v>246</v>
      </c>
      <c r="AMO19" s="168"/>
      <c r="AMP19" s="168"/>
      <c r="AMQ19" s="168"/>
      <c r="AMR19" s="168"/>
      <c r="AMS19" s="168"/>
      <c r="AMT19" s="168"/>
      <c r="AMU19" s="169"/>
      <c r="AMV19" s="167" t="s">
        <v>247</v>
      </c>
      <c r="AMW19" s="168"/>
      <c r="AMX19" s="168"/>
      <c r="AMY19" s="168"/>
      <c r="AMZ19" s="168"/>
      <c r="ANA19" s="168"/>
      <c r="ANB19" s="168"/>
      <c r="ANC19" s="169"/>
      <c r="AND19" s="167" t="s">
        <v>248</v>
      </c>
      <c r="ANE19" s="168"/>
      <c r="ANF19" s="168"/>
      <c r="ANG19" s="168"/>
      <c r="ANH19" s="168"/>
      <c r="ANI19" s="168"/>
      <c r="ANJ19" s="168"/>
      <c r="ANK19" s="169"/>
      <c r="ANL19" s="167" t="s">
        <v>249</v>
      </c>
      <c r="ANM19" s="168"/>
      <c r="ANN19" s="168"/>
      <c r="ANO19" s="168"/>
      <c r="ANP19" s="168"/>
      <c r="ANQ19" s="168"/>
      <c r="ANR19" s="168"/>
      <c r="ANS19" s="169"/>
      <c r="ANT19" s="167" t="s">
        <v>250</v>
      </c>
      <c r="ANU19" s="168"/>
      <c r="ANV19" s="168"/>
      <c r="ANW19" s="168"/>
      <c r="ANX19" s="168"/>
      <c r="ANY19" s="168"/>
      <c r="ANZ19" s="168"/>
      <c r="AOA19" s="169"/>
      <c r="AOB19" s="167" t="s">
        <v>251</v>
      </c>
      <c r="AOC19" s="168"/>
      <c r="AOD19" s="168"/>
      <c r="AOE19" s="168"/>
      <c r="AOF19" s="168"/>
      <c r="AOG19" s="168"/>
      <c r="AOH19" s="168"/>
      <c r="AOI19" s="169"/>
      <c r="AOJ19" s="167" t="s">
        <v>252</v>
      </c>
      <c r="AOK19" s="168"/>
      <c r="AOL19" s="168"/>
      <c r="AOM19" s="168"/>
      <c r="AON19" s="168"/>
      <c r="AOO19" s="168"/>
      <c r="AOP19" s="168"/>
      <c r="AOQ19" s="169"/>
      <c r="AOR19" s="167" t="s">
        <v>253</v>
      </c>
      <c r="AOS19" s="168"/>
      <c r="AOT19" s="168"/>
      <c r="AOU19" s="168"/>
      <c r="AOV19" s="168"/>
      <c r="AOW19" s="168"/>
      <c r="AOX19" s="168"/>
      <c r="AOY19" s="169"/>
      <c r="AOZ19" s="167" t="s">
        <v>254</v>
      </c>
      <c r="APA19" s="168"/>
      <c r="APB19" s="168"/>
      <c r="APC19" s="168"/>
      <c r="APD19" s="168"/>
      <c r="APE19" s="168"/>
      <c r="APF19" s="168"/>
      <c r="APG19" s="169"/>
      <c r="APH19" s="167" t="s">
        <v>255</v>
      </c>
      <c r="API19" s="168"/>
      <c r="APJ19" s="168"/>
      <c r="APK19" s="168"/>
      <c r="APL19" s="168"/>
      <c r="APM19" s="168"/>
      <c r="APN19" s="168"/>
      <c r="APO19" s="169"/>
      <c r="APP19" s="167" t="s">
        <v>256</v>
      </c>
      <c r="APQ19" s="168"/>
      <c r="APR19" s="168"/>
      <c r="APS19" s="168"/>
      <c r="APT19" s="168"/>
      <c r="APU19" s="168"/>
      <c r="APV19" s="168"/>
      <c r="APW19" s="169"/>
      <c r="APX19" s="167" t="s">
        <v>257</v>
      </c>
      <c r="APY19" s="168"/>
      <c r="APZ19" s="168"/>
      <c r="AQA19" s="168"/>
      <c r="AQB19" s="168"/>
      <c r="AQC19" s="168"/>
      <c r="AQD19" s="168"/>
      <c r="AQE19" s="169"/>
      <c r="AQF19" s="167" t="s">
        <v>258</v>
      </c>
      <c r="AQG19" s="168"/>
      <c r="AQH19" s="168"/>
      <c r="AQI19" s="168"/>
      <c r="AQJ19" s="168"/>
      <c r="AQK19" s="168"/>
      <c r="AQL19" s="168"/>
      <c r="AQM19" s="169"/>
      <c r="AQN19" s="167" t="s">
        <v>259</v>
      </c>
      <c r="AQO19" s="168"/>
      <c r="AQP19" s="168"/>
      <c r="AQQ19" s="168"/>
      <c r="AQR19" s="168"/>
      <c r="AQS19" s="168"/>
      <c r="AQT19" s="168"/>
      <c r="AQU19" s="169"/>
      <c r="AQV19" s="167" t="s">
        <v>260</v>
      </c>
      <c r="AQW19" s="168"/>
      <c r="AQX19" s="168"/>
      <c r="AQY19" s="168"/>
      <c r="AQZ19" s="168"/>
      <c r="ARA19" s="168"/>
      <c r="ARB19" s="168"/>
      <c r="ARC19" s="169"/>
      <c r="ARD19" s="167" t="s">
        <v>261</v>
      </c>
      <c r="ARE19" s="168"/>
      <c r="ARF19" s="168"/>
      <c r="ARG19" s="168"/>
      <c r="ARH19" s="168"/>
      <c r="ARI19" s="168"/>
      <c r="ARJ19" s="168"/>
      <c r="ARK19" s="169"/>
      <c r="ARL19" s="167" t="s">
        <v>262</v>
      </c>
      <c r="ARM19" s="168"/>
      <c r="ARN19" s="168"/>
      <c r="ARO19" s="168"/>
      <c r="ARP19" s="168"/>
      <c r="ARQ19" s="168"/>
      <c r="ARR19" s="168"/>
      <c r="ARS19" s="169"/>
      <c r="ART19" s="167" t="s">
        <v>263</v>
      </c>
      <c r="ARU19" s="168"/>
      <c r="ARV19" s="168"/>
      <c r="ARW19" s="168"/>
      <c r="ARX19" s="168"/>
      <c r="ARY19" s="168"/>
      <c r="ARZ19" s="168"/>
      <c r="ASA19" s="169"/>
      <c r="ASB19" s="167" t="s">
        <v>264</v>
      </c>
      <c r="ASC19" s="168"/>
      <c r="ASD19" s="168"/>
      <c r="ASE19" s="168"/>
      <c r="ASF19" s="168"/>
      <c r="ASG19" s="168"/>
      <c r="ASH19" s="168"/>
      <c r="ASI19" s="169"/>
      <c r="ASJ19" s="167" t="s">
        <v>265</v>
      </c>
      <c r="ASK19" s="168"/>
      <c r="ASL19" s="168"/>
      <c r="ASM19" s="168"/>
      <c r="ASN19" s="168"/>
      <c r="ASO19" s="168"/>
      <c r="ASP19" s="168"/>
      <c r="ASQ19" s="169"/>
      <c r="ASR19" s="167" t="s">
        <v>266</v>
      </c>
      <c r="ASS19" s="168"/>
      <c r="AST19" s="168"/>
      <c r="ASU19" s="168"/>
      <c r="ASV19" s="168"/>
      <c r="ASW19" s="168"/>
      <c r="ASX19" s="168"/>
      <c r="ASY19" s="169"/>
      <c r="ASZ19" s="167" t="s">
        <v>267</v>
      </c>
      <c r="ATA19" s="168"/>
      <c r="ATB19" s="168"/>
      <c r="ATC19" s="168"/>
      <c r="ATD19" s="168"/>
      <c r="ATE19" s="168"/>
      <c r="ATF19" s="168"/>
      <c r="ATG19" s="169"/>
      <c r="ATH19" s="167" t="s">
        <v>268</v>
      </c>
      <c r="ATI19" s="168"/>
      <c r="ATJ19" s="168"/>
      <c r="ATK19" s="168"/>
      <c r="ATL19" s="168"/>
      <c r="ATM19" s="168"/>
      <c r="ATN19" s="168"/>
      <c r="ATO19" s="169"/>
      <c r="ATP19" s="167" t="s">
        <v>269</v>
      </c>
      <c r="ATQ19" s="168"/>
      <c r="ATR19" s="168"/>
      <c r="ATS19" s="168"/>
      <c r="ATT19" s="168"/>
      <c r="ATU19" s="168"/>
      <c r="ATV19" s="168"/>
      <c r="ATW19" s="169"/>
      <c r="ATX19" s="167" t="s">
        <v>270</v>
      </c>
      <c r="ATY19" s="168"/>
      <c r="ATZ19" s="168"/>
      <c r="AUA19" s="168"/>
      <c r="AUB19" s="168"/>
      <c r="AUC19" s="168"/>
      <c r="AUD19" s="168"/>
      <c r="AUE19" s="169"/>
      <c r="AUF19" s="167" t="s">
        <v>271</v>
      </c>
      <c r="AUG19" s="168"/>
      <c r="AUH19" s="168"/>
      <c r="AUI19" s="168"/>
      <c r="AUJ19" s="168"/>
      <c r="AUK19" s="168"/>
      <c r="AUL19" s="168"/>
      <c r="AUM19" s="169"/>
      <c r="AUN19" s="167" t="s">
        <v>272</v>
      </c>
      <c r="AUO19" s="168"/>
      <c r="AUP19" s="168"/>
      <c r="AUQ19" s="168"/>
      <c r="AUR19" s="168"/>
      <c r="AUS19" s="168"/>
      <c r="AUT19" s="168"/>
      <c r="AUU19" s="169"/>
      <c r="AUV19" s="167" t="s">
        <v>273</v>
      </c>
      <c r="AUW19" s="168"/>
      <c r="AUX19" s="168"/>
      <c r="AUY19" s="168"/>
      <c r="AUZ19" s="168"/>
      <c r="AVA19" s="168"/>
      <c r="AVB19" s="168"/>
      <c r="AVC19" s="169"/>
      <c r="AVD19" s="167" t="s">
        <v>274</v>
      </c>
      <c r="AVE19" s="168"/>
      <c r="AVF19" s="168"/>
      <c r="AVG19" s="168"/>
      <c r="AVH19" s="168"/>
      <c r="AVI19" s="168"/>
      <c r="AVJ19" s="168"/>
      <c r="AVK19" s="169"/>
      <c r="AVL19" s="167" t="s">
        <v>277</v>
      </c>
      <c r="AVM19" s="168"/>
      <c r="AVN19" s="168"/>
      <c r="AVO19" s="168"/>
      <c r="AVP19" s="168"/>
      <c r="AVQ19" s="168"/>
      <c r="AVR19" s="168"/>
      <c r="AVS19" s="169"/>
      <c r="AVT19" s="167" t="s">
        <v>278</v>
      </c>
      <c r="AVU19" s="168"/>
      <c r="AVV19" s="168"/>
      <c r="AVW19" s="168"/>
      <c r="AVX19" s="168"/>
      <c r="AVY19" s="168"/>
      <c r="AVZ19" s="168"/>
      <c r="AWA19" s="169"/>
      <c r="AWB19" s="167" t="s">
        <v>279</v>
      </c>
      <c r="AWC19" s="168"/>
      <c r="AWD19" s="168"/>
      <c r="AWE19" s="168"/>
      <c r="AWF19" s="168"/>
      <c r="AWG19" s="168"/>
      <c r="AWH19" s="168"/>
      <c r="AWI19" s="169"/>
      <c r="AWJ19" s="167" t="s">
        <v>280</v>
      </c>
      <c r="AWK19" s="168"/>
      <c r="AWL19" s="168"/>
      <c r="AWM19" s="168"/>
      <c r="AWN19" s="168"/>
      <c r="AWO19" s="168"/>
      <c r="AWP19" s="168"/>
      <c r="AWQ19" s="169"/>
      <c r="AWR19" s="167" t="s">
        <v>281</v>
      </c>
      <c r="AWS19" s="168"/>
      <c r="AWT19" s="168"/>
      <c r="AWU19" s="168"/>
      <c r="AWV19" s="168"/>
      <c r="AWW19" s="168"/>
      <c r="AWX19" s="168"/>
      <c r="AWY19" s="169"/>
      <c r="AWZ19" s="167" t="s">
        <v>282</v>
      </c>
      <c r="AXA19" s="168"/>
      <c r="AXB19" s="168"/>
      <c r="AXC19" s="168"/>
      <c r="AXD19" s="168"/>
      <c r="AXE19" s="168"/>
      <c r="AXF19" s="168"/>
      <c r="AXG19" s="169"/>
      <c r="AXH19" s="167" t="s">
        <v>283</v>
      </c>
      <c r="AXI19" s="168"/>
      <c r="AXJ19" s="168"/>
      <c r="AXK19" s="168"/>
      <c r="AXL19" s="168"/>
      <c r="AXM19" s="168"/>
      <c r="AXN19" s="168"/>
      <c r="AXO19" s="169"/>
      <c r="AXP19" s="167" t="s">
        <v>284</v>
      </c>
      <c r="AXQ19" s="168"/>
      <c r="AXR19" s="168"/>
      <c r="AXS19" s="168"/>
      <c r="AXT19" s="168"/>
      <c r="AXU19" s="168"/>
      <c r="AXV19" s="168"/>
      <c r="AXW19" s="169"/>
      <c r="AXX19" s="167" t="s">
        <v>285</v>
      </c>
      <c r="AXY19" s="168"/>
      <c r="AXZ19" s="168"/>
      <c r="AYA19" s="168"/>
      <c r="AYB19" s="168"/>
      <c r="AYC19" s="168"/>
      <c r="AYD19" s="168"/>
      <c r="AYE19" s="169"/>
      <c r="AYF19" s="167" t="s">
        <v>286</v>
      </c>
      <c r="AYG19" s="168"/>
      <c r="AYH19" s="168"/>
      <c r="AYI19" s="168"/>
      <c r="AYJ19" s="168"/>
      <c r="AYK19" s="168"/>
      <c r="AYL19" s="168"/>
      <c r="AYM19" s="169"/>
      <c r="AYN19" s="167" t="s">
        <v>288</v>
      </c>
      <c r="AYO19" s="168"/>
      <c r="AYP19" s="168"/>
      <c r="AYQ19" s="168"/>
      <c r="AYR19" s="168"/>
      <c r="AYS19" s="168"/>
      <c r="AYT19" s="168"/>
      <c r="AYU19" s="169"/>
      <c r="AYV19" s="167" t="s">
        <v>289</v>
      </c>
      <c r="AYW19" s="168"/>
      <c r="AYX19" s="168"/>
      <c r="AYY19" s="168"/>
      <c r="AYZ19" s="168"/>
      <c r="AZA19" s="168"/>
      <c r="AZB19" s="168"/>
      <c r="AZC19" s="169"/>
      <c r="AZD19" s="167" t="s">
        <v>290</v>
      </c>
      <c r="AZE19" s="168"/>
      <c r="AZF19" s="168"/>
      <c r="AZG19" s="168"/>
      <c r="AZH19" s="168"/>
      <c r="AZI19" s="168"/>
      <c r="AZJ19" s="168"/>
      <c r="AZK19" s="169"/>
      <c r="AZL19" s="167" t="s">
        <v>291</v>
      </c>
      <c r="AZM19" s="168"/>
      <c r="AZN19" s="168"/>
      <c r="AZO19" s="168"/>
      <c r="AZP19" s="168"/>
      <c r="AZQ19" s="168"/>
      <c r="AZR19" s="168"/>
      <c r="AZS19" s="169"/>
      <c r="AZT19" s="167" t="s">
        <v>292</v>
      </c>
      <c r="AZU19" s="168"/>
      <c r="AZV19" s="168"/>
      <c r="AZW19" s="168"/>
      <c r="AZX19" s="168"/>
      <c r="AZY19" s="168"/>
      <c r="AZZ19" s="168"/>
      <c r="BAA19" s="169"/>
      <c r="BAB19" s="167" t="s">
        <v>293</v>
      </c>
      <c r="BAC19" s="168"/>
      <c r="BAD19" s="168"/>
      <c r="BAE19" s="168"/>
      <c r="BAF19" s="168"/>
      <c r="BAG19" s="168"/>
      <c r="BAH19" s="168"/>
      <c r="BAI19" s="169"/>
      <c r="BAJ19" s="167" t="s">
        <v>294</v>
      </c>
      <c r="BAK19" s="168"/>
      <c r="BAL19" s="168"/>
      <c r="BAM19" s="168"/>
      <c r="BAN19" s="168"/>
      <c r="BAO19" s="168"/>
      <c r="BAP19" s="168"/>
      <c r="BAQ19" s="169"/>
      <c r="BAR19" s="167" t="s">
        <v>295</v>
      </c>
      <c r="BAS19" s="168"/>
      <c r="BAT19" s="168"/>
      <c r="BAU19" s="168"/>
      <c r="BAV19" s="168"/>
      <c r="BAW19" s="168"/>
      <c r="BAX19" s="168"/>
      <c r="BAY19" s="169"/>
      <c r="BAZ19" s="167" t="s">
        <v>296</v>
      </c>
      <c r="BBA19" s="168"/>
      <c r="BBB19" s="168"/>
      <c r="BBC19" s="168"/>
      <c r="BBD19" s="168"/>
      <c r="BBE19" s="168"/>
      <c r="BBF19" s="168"/>
      <c r="BBG19" s="169"/>
      <c r="BBH19" s="167" t="s">
        <v>297</v>
      </c>
      <c r="BBI19" s="168"/>
      <c r="BBJ19" s="168"/>
      <c r="BBK19" s="168"/>
      <c r="BBL19" s="168"/>
      <c r="BBM19" s="168"/>
      <c r="BBN19" s="168"/>
      <c r="BBO19" s="169"/>
      <c r="BBP19" s="167" t="s">
        <v>298</v>
      </c>
      <c r="BBQ19" s="168"/>
      <c r="BBR19" s="168"/>
      <c r="BBS19" s="168"/>
      <c r="BBT19" s="168"/>
      <c r="BBU19" s="168"/>
      <c r="BBV19" s="168"/>
      <c r="BBW19" s="169"/>
      <c r="BBX19" s="167" t="s">
        <v>299</v>
      </c>
      <c r="BBY19" s="168"/>
      <c r="BBZ19" s="168"/>
      <c r="BCA19" s="168"/>
      <c r="BCB19" s="168"/>
      <c r="BCC19" s="168"/>
      <c r="BCD19" s="168"/>
      <c r="BCE19" s="169"/>
      <c r="BCF19" s="167" t="s">
        <v>300</v>
      </c>
      <c r="BCG19" s="168"/>
      <c r="BCH19" s="168"/>
      <c r="BCI19" s="168"/>
      <c r="BCJ19" s="168"/>
      <c r="BCK19" s="168"/>
      <c r="BCL19" s="168"/>
      <c r="BCM19" s="169"/>
      <c r="BCN19" s="167" t="s">
        <v>301</v>
      </c>
      <c r="BCO19" s="168"/>
      <c r="BCP19" s="168"/>
      <c r="BCQ19" s="168"/>
      <c r="BCR19" s="168"/>
      <c r="BCS19" s="168"/>
      <c r="BCT19" s="168"/>
      <c r="BCU19" s="169"/>
      <c r="BCV19" s="167" t="s">
        <v>302</v>
      </c>
      <c r="BCW19" s="168"/>
      <c r="BCX19" s="168"/>
      <c r="BCY19" s="168"/>
      <c r="BCZ19" s="168"/>
      <c r="BDA19" s="168"/>
      <c r="BDB19" s="168"/>
      <c r="BDC19" s="169"/>
      <c r="BDD19" s="167" t="s">
        <v>303</v>
      </c>
      <c r="BDE19" s="168"/>
      <c r="BDF19" s="168"/>
      <c r="BDG19" s="168"/>
      <c r="BDH19" s="168"/>
      <c r="BDI19" s="168"/>
      <c r="BDJ19" s="168"/>
      <c r="BDK19" s="169"/>
      <c r="BDL19" s="167" t="s">
        <v>304</v>
      </c>
      <c r="BDM19" s="168"/>
      <c r="BDN19" s="168"/>
      <c r="BDO19" s="168"/>
      <c r="BDP19" s="168"/>
      <c r="BDQ19" s="168"/>
      <c r="BDR19" s="168"/>
      <c r="BDS19" s="169"/>
      <c r="BDT19" s="167" t="s">
        <v>305</v>
      </c>
      <c r="BDU19" s="168"/>
      <c r="BDV19" s="168"/>
      <c r="BDW19" s="168"/>
      <c r="BDX19" s="168"/>
      <c r="BDY19" s="168"/>
      <c r="BDZ19" s="168"/>
      <c r="BEA19" s="169"/>
      <c r="BEB19" s="167" t="s">
        <v>306</v>
      </c>
      <c r="BEC19" s="168"/>
      <c r="BED19" s="168"/>
      <c r="BEE19" s="168"/>
      <c r="BEF19" s="168"/>
      <c r="BEG19" s="168"/>
      <c r="BEH19" s="168"/>
      <c r="BEI19" s="169"/>
      <c r="BEJ19" s="167" t="s">
        <v>307</v>
      </c>
      <c r="BEK19" s="168"/>
      <c r="BEL19" s="168"/>
      <c r="BEM19" s="168"/>
      <c r="BEN19" s="168"/>
      <c r="BEO19" s="168"/>
      <c r="BEP19" s="168"/>
      <c r="BEQ19" s="169"/>
      <c r="BER19" s="167" t="s">
        <v>308</v>
      </c>
      <c r="BES19" s="168"/>
      <c r="BET19" s="168"/>
      <c r="BEU19" s="168"/>
      <c r="BEV19" s="168"/>
      <c r="BEW19" s="168"/>
      <c r="BEX19" s="168"/>
      <c r="BEY19" s="169"/>
      <c r="BEZ19" s="167" t="s">
        <v>309</v>
      </c>
      <c r="BFA19" s="168"/>
      <c r="BFB19" s="168"/>
      <c r="BFC19" s="168"/>
      <c r="BFD19" s="168"/>
      <c r="BFE19" s="168"/>
      <c r="BFF19" s="168"/>
      <c r="BFG19" s="169"/>
      <c r="BFH19" s="167" t="s">
        <v>310</v>
      </c>
      <c r="BFI19" s="168"/>
      <c r="BFJ19" s="168"/>
      <c r="BFK19" s="168"/>
      <c r="BFL19" s="168"/>
      <c r="BFM19" s="168"/>
      <c r="BFN19" s="168"/>
      <c r="BFO19" s="169"/>
      <c r="BFP19" s="167" t="s">
        <v>311</v>
      </c>
      <c r="BFQ19" s="168"/>
      <c r="BFR19" s="168"/>
      <c r="BFS19" s="168"/>
      <c r="BFT19" s="168"/>
      <c r="BFU19" s="168"/>
      <c r="BFV19" s="168"/>
      <c r="BFW19" s="169"/>
      <c r="BFX19" s="167" t="s">
        <v>312</v>
      </c>
      <c r="BFY19" s="168"/>
      <c r="BFZ19" s="168"/>
      <c r="BGA19" s="168"/>
      <c r="BGB19" s="168"/>
      <c r="BGC19" s="168"/>
      <c r="BGD19" s="168"/>
      <c r="BGE19" s="169"/>
      <c r="BGF19" s="167" t="s">
        <v>313</v>
      </c>
      <c r="BGG19" s="168"/>
      <c r="BGH19" s="168"/>
      <c r="BGI19" s="168"/>
      <c r="BGJ19" s="168"/>
      <c r="BGK19" s="168"/>
      <c r="BGL19" s="168"/>
      <c r="BGM19" s="169"/>
      <c r="BGN19" s="167" t="s">
        <v>314</v>
      </c>
      <c r="BGO19" s="168"/>
      <c r="BGP19" s="168"/>
      <c r="BGQ19" s="168"/>
      <c r="BGR19" s="168"/>
      <c r="BGS19" s="168"/>
      <c r="BGT19" s="168"/>
      <c r="BGU19" s="169"/>
      <c r="BGV19" s="167" t="s">
        <v>315</v>
      </c>
      <c r="BGW19" s="168"/>
      <c r="BGX19" s="168"/>
      <c r="BGY19" s="168"/>
      <c r="BGZ19" s="168"/>
      <c r="BHA19" s="168"/>
      <c r="BHB19" s="168"/>
      <c r="BHC19" s="169"/>
      <c r="BHD19" s="167" t="s">
        <v>316</v>
      </c>
      <c r="BHE19" s="168"/>
      <c r="BHF19" s="168"/>
      <c r="BHG19" s="168"/>
      <c r="BHH19" s="168"/>
      <c r="BHI19" s="168"/>
      <c r="BHJ19" s="168"/>
      <c r="BHK19" s="169"/>
      <c r="BHL19" s="167" t="s">
        <v>317</v>
      </c>
      <c r="BHM19" s="168"/>
      <c r="BHN19" s="168"/>
      <c r="BHO19" s="168"/>
      <c r="BHP19" s="168"/>
      <c r="BHQ19" s="168"/>
      <c r="BHR19" s="168"/>
      <c r="BHS19" s="169"/>
      <c r="BHT19" s="167" t="s">
        <v>318</v>
      </c>
      <c r="BHU19" s="168"/>
      <c r="BHV19" s="168"/>
      <c r="BHW19" s="168"/>
      <c r="BHX19" s="168"/>
      <c r="BHY19" s="168"/>
      <c r="BHZ19" s="168"/>
      <c r="BIA19" s="169"/>
      <c r="BIB19" s="167" t="s">
        <v>319</v>
      </c>
      <c r="BIC19" s="168"/>
      <c r="BID19" s="168"/>
      <c r="BIE19" s="168"/>
      <c r="BIF19" s="168"/>
      <c r="BIG19" s="168"/>
      <c r="BIH19" s="168"/>
      <c r="BII19" s="169"/>
      <c r="BIJ19" s="167" t="s">
        <v>320</v>
      </c>
      <c r="BIK19" s="168"/>
      <c r="BIL19" s="168"/>
      <c r="BIM19" s="168"/>
      <c r="BIN19" s="168"/>
      <c r="BIO19" s="168"/>
      <c r="BIP19" s="168"/>
      <c r="BIQ19" s="169"/>
      <c r="BIR19" s="167" t="s">
        <v>321</v>
      </c>
      <c r="BIS19" s="168"/>
      <c r="BIT19" s="168"/>
      <c r="BIU19" s="168"/>
      <c r="BIV19" s="168"/>
      <c r="BIW19" s="168"/>
      <c r="BIX19" s="168"/>
      <c r="BIY19" s="169"/>
      <c r="BIZ19" s="167" t="s">
        <v>322</v>
      </c>
      <c r="BJA19" s="168"/>
      <c r="BJB19" s="168"/>
      <c r="BJC19" s="168"/>
      <c r="BJD19" s="168"/>
      <c r="BJE19" s="168"/>
      <c r="BJF19" s="168"/>
      <c r="BJG19" s="169"/>
      <c r="BJH19" s="167" t="s">
        <v>323</v>
      </c>
      <c r="BJI19" s="168"/>
      <c r="BJJ19" s="168"/>
      <c r="BJK19" s="168"/>
      <c r="BJL19" s="168"/>
      <c r="BJM19" s="168"/>
      <c r="BJN19" s="168"/>
      <c r="BJO19" s="169"/>
      <c r="BJP19" s="167" t="s">
        <v>324</v>
      </c>
      <c r="BJQ19" s="168"/>
      <c r="BJR19" s="168"/>
      <c r="BJS19" s="168"/>
      <c r="BJT19" s="168"/>
      <c r="BJU19" s="168"/>
      <c r="BJV19" s="168"/>
      <c r="BJW19" s="169"/>
      <c r="BJX19" s="167" t="s">
        <v>325</v>
      </c>
      <c r="BJY19" s="168"/>
      <c r="BJZ19" s="168"/>
      <c r="BKA19" s="168"/>
      <c r="BKB19" s="168"/>
      <c r="BKC19" s="168"/>
      <c r="BKD19" s="168"/>
      <c r="BKE19" s="169"/>
      <c r="BKF19" s="167" t="s">
        <v>326</v>
      </c>
      <c r="BKG19" s="168"/>
      <c r="BKH19" s="168"/>
      <c r="BKI19" s="168"/>
      <c r="BKJ19" s="168"/>
      <c r="BKK19" s="168"/>
      <c r="BKL19" s="168"/>
      <c r="BKM19" s="169"/>
      <c r="BKN19" s="167" t="s">
        <v>327</v>
      </c>
      <c r="BKO19" s="168"/>
      <c r="BKP19" s="168"/>
      <c r="BKQ19" s="168"/>
      <c r="BKR19" s="168"/>
      <c r="BKS19" s="168"/>
      <c r="BKT19" s="168"/>
      <c r="BKU19" s="169"/>
      <c r="BKV19" s="167" t="s">
        <v>328</v>
      </c>
      <c r="BKW19" s="168"/>
      <c r="BKX19" s="168"/>
      <c r="BKY19" s="168"/>
      <c r="BKZ19" s="168"/>
      <c r="BLA19" s="168"/>
      <c r="BLB19" s="168"/>
      <c r="BLC19" s="169"/>
      <c r="BLD19" s="167" t="s">
        <v>329</v>
      </c>
      <c r="BLE19" s="168"/>
      <c r="BLF19" s="168"/>
      <c r="BLG19" s="168"/>
      <c r="BLH19" s="168"/>
      <c r="BLI19" s="168"/>
      <c r="BLJ19" s="168"/>
      <c r="BLK19" s="169"/>
      <c r="BLL19" s="167" t="s">
        <v>330</v>
      </c>
      <c r="BLM19" s="168"/>
      <c r="BLN19" s="168"/>
      <c r="BLO19" s="168"/>
      <c r="BLP19" s="168"/>
      <c r="BLQ19" s="168"/>
      <c r="BLR19" s="168"/>
      <c r="BLS19" s="169"/>
      <c r="BLT19" s="167" t="s">
        <v>331</v>
      </c>
      <c r="BLU19" s="168"/>
      <c r="BLV19" s="168"/>
      <c r="BLW19" s="168"/>
      <c r="BLX19" s="168"/>
      <c r="BLY19" s="168"/>
      <c r="BLZ19" s="168"/>
      <c r="BMA19" s="169"/>
      <c r="BMB19" s="167" t="s">
        <v>332</v>
      </c>
      <c r="BMC19" s="168"/>
      <c r="BMD19" s="168"/>
      <c r="BME19" s="168"/>
      <c r="BMF19" s="168"/>
      <c r="BMG19" s="168"/>
      <c r="BMH19" s="168"/>
      <c r="BMI19" s="169"/>
      <c r="BMJ19" s="167" t="s">
        <v>333</v>
      </c>
      <c r="BMK19" s="168"/>
      <c r="BML19" s="168"/>
      <c r="BMM19" s="168"/>
      <c r="BMN19" s="168"/>
      <c r="BMO19" s="168"/>
      <c r="BMP19" s="168"/>
      <c r="BMQ19" s="169"/>
      <c r="BMR19" s="167" t="s">
        <v>334</v>
      </c>
      <c r="BMS19" s="168"/>
      <c r="BMT19" s="168"/>
      <c r="BMU19" s="168"/>
      <c r="BMV19" s="168"/>
      <c r="BMW19" s="168"/>
      <c r="BMX19" s="168"/>
      <c r="BMY19" s="169"/>
      <c r="BMZ19" s="167" t="s">
        <v>335</v>
      </c>
      <c r="BNA19" s="168"/>
      <c r="BNB19" s="168"/>
      <c r="BNC19" s="168"/>
      <c r="BND19" s="168"/>
      <c r="BNE19" s="168"/>
      <c r="BNF19" s="168"/>
      <c r="BNG19" s="169"/>
      <c r="BNH19" s="167" t="s">
        <v>336</v>
      </c>
      <c r="BNI19" s="168"/>
      <c r="BNJ19" s="168"/>
      <c r="BNK19" s="168"/>
      <c r="BNL19" s="168"/>
      <c r="BNM19" s="168"/>
      <c r="BNN19" s="168"/>
      <c r="BNO19" s="169"/>
      <c r="BNP19" s="167" t="s">
        <v>337</v>
      </c>
      <c r="BNQ19" s="168"/>
      <c r="BNR19" s="168"/>
      <c r="BNS19" s="168"/>
      <c r="BNT19" s="168"/>
      <c r="BNU19" s="168"/>
      <c r="BNV19" s="168"/>
      <c r="BNW19" s="169"/>
      <c r="BNX19" s="167" t="s">
        <v>338</v>
      </c>
      <c r="BNY19" s="168"/>
      <c r="BNZ19" s="168"/>
      <c r="BOA19" s="168"/>
      <c r="BOB19" s="168"/>
      <c r="BOC19" s="168"/>
      <c r="BOD19" s="168"/>
      <c r="BOE19" s="169"/>
      <c r="BOF19" s="167" t="s">
        <v>341</v>
      </c>
      <c r="BOG19" s="168"/>
      <c r="BOH19" s="168"/>
      <c r="BOI19" s="168"/>
      <c r="BOJ19" s="168"/>
      <c r="BOK19" s="168"/>
      <c r="BOL19" s="168"/>
      <c r="BOM19" s="169"/>
      <c r="BON19" s="167" t="s">
        <v>342</v>
      </c>
      <c r="BOO19" s="168"/>
      <c r="BOP19" s="168"/>
      <c r="BOQ19" s="168"/>
      <c r="BOR19" s="168"/>
      <c r="BOS19" s="168"/>
      <c r="BOT19" s="168"/>
      <c r="BOU19" s="169"/>
      <c r="BOV19" s="167" t="s">
        <v>345</v>
      </c>
      <c r="BOW19" s="168"/>
      <c r="BOX19" s="168"/>
      <c r="BOY19" s="168"/>
      <c r="BOZ19" s="168"/>
      <c r="BPA19" s="168"/>
      <c r="BPB19" s="168"/>
      <c r="BPC19" s="169"/>
      <c r="BPD19" s="167" t="s">
        <v>346</v>
      </c>
      <c r="BPE19" s="168"/>
      <c r="BPF19" s="168"/>
      <c r="BPG19" s="168"/>
      <c r="BPH19" s="168"/>
      <c r="BPI19" s="168"/>
      <c r="BPJ19" s="168"/>
      <c r="BPK19" s="169"/>
      <c r="BPL19" s="167" t="s">
        <v>347</v>
      </c>
      <c r="BPM19" s="168"/>
      <c r="BPN19" s="168"/>
      <c r="BPO19" s="168"/>
      <c r="BPP19" s="168"/>
      <c r="BPQ19" s="168"/>
      <c r="BPR19" s="168"/>
      <c r="BPS19" s="169"/>
      <c r="BPT19" s="167" t="s">
        <v>348</v>
      </c>
      <c r="BPU19" s="168"/>
      <c r="BPV19" s="168"/>
      <c r="BPW19" s="168"/>
      <c r="BPX19" s="168"/>
      <c r="BPY19" s="168"/>
      <c r="BPZ19" s="168"/>
      <c r="BQA19" s="169"/>
      <c r="BQB19" s="167" t="s">
        <v>349</v>
      </c>
      <c r="BQC19" s="168"/>
      <c r="BQD19" s="168"/>
      <c r="BQE19" s="168"/>
      <c r="BQF19" s="168"/>
      <c r="BQG19" s="168"/>
      <c r="BQH19" s="168"/>
      <c r="BQI19" s="169"/>
      <c r="BQJ19" s="167" t="s">
        <v>350</v>
      </c>
      <c r="BQK19" s="168"/>
      <c r="BQL19" s="168"/>
      <c r="BQM19" s="168"/>
      <c r="BQN19" s="168"/>
      <c r="BQO19" s="168"/>
      <c r="BQP19" s="168"/>
      <c r="BQQ19" s="169"/>
      <c r="BQS19" s="140" t="s">
        <v>351</v>
      </c>
      <c r="BQT19" s="140" t="s">
        <v>352</v>
      </c>
      <c r="BQU19" s="140" t="s">
        <v>353</v>
      </c>
      <c r="BQV19" s="140" t="s">
        <v>354</v>
      </c>
      <c r="BQW19" s="140" t="s">
        <v>355</v>
      </c>
      <c r="BQX19" s="140" t="s">
        <v>356</v>
      </c>
      <c r="BQY19" s="140" t="s">
        <v>357</v>
      </c>
      <c r="BQZ19" s="140" t="s">
        <v>358</v>
      </c>
      <c r="BRA19" s="140" t="s">
        <v>359</v>
      </c>
      <c r="BRB19" s="140" t="s">
        <v>360</v>
      </c>
      <c r="BRC19" s="140" t="s">
        <v>361</v>
      </c>
      <c r="BRD19" s="140" t="s">
        <v>362</v>
      </c>
      <c r="BRE19" s="140" t="s">
        <v>363</v>
      </c>
      <c r="BRF19" s="140" t="s">
        <v>364</v>
      </c>
      <c r="BRG19" s="140" t="s">
        <v>365</v>
      </c>
      <c r="BRH19" s="140" t="s">
        <v>366</v>
      </c>
      <c r="BRI19" s="140" t="s">
        <v>367</v>
      </c>
      <c r="BRJ19" s="140" t="s">
        <v>368</v>
      </c>
      <c r="BRK19" s="140" t="s">
        <v>369</v>
      </c>
      <c r="BRL19" s="140" t="s">
        <v>370</v>
      </c>
      <c r="BRM19" s="140" t="s">
        <v>371</v>
      </c>
      <c r="BRN19" s="140" t="s">
        <v>372</v>
      </c>
      <c r="BRO19" s="140" t="s">
        <v>373</v>
      </c>
      <c r="BRP19" s="140" t="s">
        <v>374</v>
      </c>
      <c r="BRQ19" s="140" t="s">
        <v>375</v>
      </c>
      <c r="BRR19" s="140" t="s">
        <v>376</v>
      </c>
      <c r="BRS19" s="140" t="s">
        <v>377</v>
      </c>
      <c r="BRT19" s="140" t="s">
        <v>378</v>
      </c>
      <c r="BRU19" s="140" t="s">
        <v>379</v>
      </c>
      <c r="BRV19" s="140" t="s">
        <v>380</v>
      </c>
      <c r="BRW19" s="140" t="s">
        <v>381</v>
      </c>
      <c r="BRX19" s="140" t="s">
        <v>382</v>
      </c>
      <c r="BRY19" s="140" t="s">
        <v>383</v>
      </c>
      <c r="BRZ19" s="140" t="s">
        <v>384</v>
      </c>
      <c r="BSA19" s="140" t="s">
        <v>385</v>
      </c>
      <c r="BSB19" s="140" t="s">
        <v>386</v>
      </c>
      <c r="BSC19" s="140" t="s">
        <v>387</v>
      </c>
      <c r="BSD19" s="140" t="s">
        <v>388</v>
      </c>
      <c r="BSE19" s="140" t="s">
        <v>389</v>
      </c>
      <c r="BSF19" s="140" t="s">
        <v>390</v>
      </c>
      <c r="BSG19" s="140" t="s">
        <v>391</v>
      </c>
      <c r="BSH19" s="140" t="s">
        <v>392</v>
      </c>
      <c r="BSI19" s="140" t="s">
        <v>393</v>
      </c>
      <c r="BSJ19" s="140" t="s">
        <v>394</v>
      </c>
      <c r="BSK19" s="140" t="s">
        <v>395</v>
      </c>
      <c r="BSL19" s="140" t="s">
        <v>396</v>
      </c>
      <c r="BSM19" s="140" t="s">
        <v>397</v>
      </c>
      <c r="BSN19" s="140" t="s">
        <v>398</v>
      </c>
      <c r="BSO19" s="140" t="s">
        <v>399</v>
      </c>
      <c r="BSP19" s="140" t="s">
        <v>400</v>
      </c>
      <c r="BSQ19" s="140" t="s">
        <v>401</v>
      </c>
      <c r="BSR19" s="140" t="s">
        <v>402</v>
      </c>
      <c r="BSS19" s="140" t="s">
        <v>403</v>
      </c>
      <c r="BST19" s="140" t="s">
        <v>404</v>
      </c>
      <c r="BSU19" s="140" t="s">
        <v>405</v>
      </c>
      <c r="BSV19" s="140" t="s">
        <v>406</v>
      </c>
      <c r="BSW19" s="167" t="s">
        <v>408</v>
      </c>
      <c r="BSX19" s="168"/>
      <c r="BSY19" s="168"/>
      <c r="BSZ19" s="168"/>
      <c r="BTA19" s="168"/>
      <c r="BTB19" s="168"/>
      <c r="BTC19" s="168"/>
      <c r="BTD19" s="169"/>
      <c r="BTE19" s="167" t="s">
        <v>409</v>
      </c>
      <c r="BTF19" s="168"/>
      <c r="BTG19" s="168"/>
      <c r="BTH19" s="168"/>
      <c r="BTI19" s="168"/>
      <c r="BTJ19" s="168"/>
      <c r="BTK19" s="168"/>
      <c r="BTL19" s="169"/>
      <c r="BTM19" s="167" t="s">
        <v>410</v>
      </c>
      <c r="BTN19" s="168"/>
      <c r="BTO19" s="168"/>
      <c r="BTP19" s="168"/>
      <c r="BTQ19" s="168"/>
      <c r="BTR19" s="168"/>
      <c r="BTS19" s="168"/>
      <c r="BTT19" s="169"/>
      <c r="BTU19" s="167" t="s">
        <v>411</v>
      </c>
      <c r="BTV19" s="168"/>
      <c r="BTW19" s="168"/>
      <c r="BTX19" s="168"/>
      <c r="BTY19" s="168"/>
      <c r="BTZ19" s="168"/>
      <c r="BUA19" s="168"/>
      <c r="BUB19" s="169"/>
      <c r="BUC19" s="167" t="s">
        <v>412</v>
      </c>
      <c r="BUD19" s="168"/>
      <c r="BUE19" s="168"/>
      <c r="BUF19" s="168"/>
      <c r="BUG19" s="168"/>
      <c r="BUH19" s="168"/>
      <c r="BUI19" s="168"/>
      <c r="BUJ19" s="169"/>
      <c r="BUK19" s="167" t="s">
        <v>413</v>
      </c>
      <c r="BUL19" s="168"/>
      <c r="BUM19" s="168"/>
      <c r="BUN19" s="168"/>
      <c r="BUO19" s="168"/>
      <c r="BUP19" s="168"/>
      <c r="BUQ19" s="168"/>
      <c r="BUR19" s="169"/>
      <c r="BUS19" s="167" t="s">
        <v>414</v>
      </c>
      <c r="BUT19" s="168"/>
      <c r="BUU19" s="168"/>
      <c r="BUV19" s="168"/>
      <c r="BUW19" s="168"/>
      <c r="BUX19" s="168"/>
      <c r="BUY19" s="168"/>
      <c r="BUZ19" s="169"/>
      <c r="BVA19" s="167" t="s">
        <v>415</v>
      </c>
      <c r="BVB19" s="168"/>
      <c r="BVC19" s="168"/>
      <c r="BVD19" s="168"/>
      <c r="BVE19" s="168"/>
      <c r="BVF19" s="168"/>
      <c r="BVG19" s="168"/>
      <c r="BVH19" s="169"/>
      <c r="BVI19" s="167" t="s">
        <v>417</v>
      </c>
      <c r="BVJ19" s="168"/>
      <c r="BVK19" s="168"/>
      <c r="BVL19" s="168"/>
      <c r="BVM19" s="168"/>
      <c r="BVN19" s="168"/>
      <c r="BVO19" s="168"/>
      <c r="BVP19" s="169"/>
      <c r="BVQ19" s="167" t="s">
        <v>419</v>
      </c>
      <c r="BVR19" s="168"/>
      <c r="BVS19" s="168"/>
      <c r="BVT19" s="168"/>
      <c r="BVU19" s="168"/>
      <c r="BVV19" s="168"/>
      <c r="BVW19" s="168"/>
      <c r="BVX19" s="169"/>
      <c r="BVY19" s="167" t="s">
        <v>421</v>
      </c>
      <c r="BVZ19" s="168"/>
      <c r="BWA19" s="168"/>
      <c r="BWB19" s="168"/>
      <c r="BWC19" s="168"/>
      <c r="BWD19" s="168"/>
      <c r="BWE19" s="168"/>
      <c r="BWF19" s="169"/>
      <c r="BWG19" s="167" t="s">
        <v>423</v>
      </c>
      <c r="BWH19" s="168"/>
      <c r="BWI19" s="168"/>
      <c r="BWJ19" s="168"/>
      <c r="BWK19" s="168"/>
      <c r="BWL19" s="168"/>
      <c r="BWM19" s="168"/>
      <c r="BWN19" s="169"/>
      <c r="BWO19" s="167" t="s">
        <v>425</v>
      </c>
      <c r="BWP19" s="168"/>
      <c r="BWQ19" s="168"/>
      <c r="BWR19" s="168"/>
      <c r="BWS19" s="168"/>
      <c r="BWT19" s="168"/>
      <c r="BWU19" s="168"/>
      <c r="BWV19" s="169"/>
      <c r="BWW19" s="167" t="s">
        <v>427</v>
      </c>
      <c r="BWX19" s="168"/>
      <c r="BWY19" s="168"/>
      <c r="BWZ19" s="168"/>
      <c r="BXA19" s="168"/>
      <c r="BXB19" s="168"/>
      <c r="BXC19" s="168"/>
      <c r="BXD19" s="169"/>
      <c r="BXE19" s="167" t="s">
        <v>429</v>
      </c>
      <c r="BXF19" s="168"/>
      <c r="BXG19" s="168"/>
      <c r="BXH19" s="168"/>
      <c r="BXI19" s="168"/>
      <c r="BXJ19" s="168"/>
      <c r="BXK19" s="168"/>
      <c r="BXL19" s="169"/>
      <c r="BXM19" s="167" t="s">
        <v>430</v>
      </c>
      <c r="BXN19" s="168"/>
      <c r="BXO19" s="168"/>
      <c r="BXP19" s="168"/>
      <c r="BXQ19" s="168"/>
      <c r="BXR19" s="168"/>
      <c r="BXS19" s="168"/>
      <c r="BXT19" s="169"/>
      <c r="BXU19" s="167" t="s">
        <v>433</v>
      </c>
      <c r="BXV19" s="168"/>
      <c r="BXW19" s="168"/>
      <c r="BXX19" s="168"/>
      <c r="BXY19" s="168"/>
      <c r="BXZ19" s="168"/>
      <c r="BYA19" s="168"/>
      <c r="BYB19" s="169"/>
      <c r="BYC19" s="167" t="s">
        <v>434</v>
      </c>
      <c r="BYD19" s="168"/>
      <c r="BYE19" s="168"/>
      <c r="BYF19" s="168"/>
      <c r="BYG19" s="168"/>
      <c r="BYH19" s="168"/>
      <c r="BYI19" s="168"/>
      <c r="BYJ19" s="169"/>
      <c r="BYK19" s="167" t="s">
        <v>437</v>
      </c>
      <c r="BYL19" s="168"/>
      <c r="BYM19" s="168"/>
      <c r="BYN19" s="168"/>
      <c r="BYO19" s="168"/>
      <c r="BYP19" s="168"/>
      <c r="BYQ19" s="168"/>
      <c r="BYR19" s="169"/>
      <c r="BYS19" s="167" t="s">
        <v>439</v>
      </c>
      <c r="BYT19" s="168"/>
      <c r="BYU19" s="168"/>
      <c r="BYV19" s="168"/>
      <c r="BYW19" s="168"/>
      <c r="BYX19" s="168"/>
      <c r="BYY19" s="168"/>
      <c r="BYZ19" s="169"/>
      <c r="BZA19" s="167" t="s">
        <v>441</v>
      </c>
      <c r="BZB19" s="168"/>
      <c r="BZC19" s="168"/>
      <c r="BZD19" s="168"/>
      <c r="BZE19" s="168"/>
      <c r="BZF19" s="168"/>
      <c r="BZG19" s="168"/>
      <c r="BZH19" s="169"/>
      <c r="BZI19" s="167" t="s">
        <v>443</v>
      </c>
      <c r="BZJ19" s="168"/>
      <c r="BZK19" s="168"/>
      <c r="BZL19" s="168"/>
      <c r="BZM19" s="168"/>
      <c r="BZN19" s="168"/>
      <c r="BZO19" s="168"/>
      <c r="BZP19" s="169"/>
      <c r="BZQ19" s="167" t="s">
        <v>444</v>
      </c>
      <c r="BZR19" s="168"/>
      <c r="BZS19" s="168"/>
      <c r="BZT19" s="168"/>
      <c r="BZU19" s="168"/>
      <c r="BZV19" s="168"/>
      <c r="BZW19" s="168"/>
      <c r="BZX19" s="169"/>
      <c r="BZY19" s="167" t="s">
        <v>447</v>
      </c>
      <c r="BZZ19" s="168"/>
      <c r="CAA19" s="168"/>
      <c r="CAB19" s="168"/>
      <c r="CAC19" s="168"/>
      <c r="CAD19" s="168"/>
      <c r="CAE19" s="168"/>
      <c r="CAF19" s="169"/>
      <c r="CAG19" s="167" t="s">
        <v>449</v>
      </c>
      <c r="CAH19" s="168"/>
      <c r="CAI19" s="168"/>
      <c r="CAJ19" s="168"/>
      <c r="CAK19" s="168"/>
      <c r="CAL19" s="168"/>
      <c r="CAM19" s="168"/>
      <c r="CAN19" s="169"/>
      <c r="CAO19" s="167" t="s">
        <v>451</v>
      </c>
      <c r="CAP19" s="168"/>
      <c r="CAQ19" s="168"/>
      <c r="CAR19" s="168"/>
      <c r="CAS19" s="168"/>
      <c r="CAT19" s="168"/>
      <c r="CAU19" s="168"/>
      <c r="CAV19" s="169"/>
      <c r="CAW19" s="167" t="s">
        <v>453</v>
      </c>
      <c r="CAX19" s="168"/>
      <c r="CAY19" s="168"/>
      <c r="CAZ19" s="168"/>
      <c r="CBA19" s="168"/>
      <c r="CBB19" s="168"/>
      <c r="CBC19" s="168"/>
      <c r="CBD19" s="169"/>
      <c r="CBE19" s="167" t="s">
        <v>455</v>
      </c>
      <c r="CBF19" s="168"/>
      <c r="CBG19" s="168"/>
      <c r="CBH19" s="168"/>
      <c r="CBI19" s="168"/>
      <c r="CBJ19" s="168"/>
      <c r="CBK19" s="168"/>
      <c r="CBL19" s="169"/>
      <c r="CBM19" s="167" t="s">
        <v>459</v>
      </c>
      <c r="CBN19" s="168"/>
      <c r="CBO19" s="168"/>
      <c r="CBP19" s="168"/>
      <c r="CBQ19" s="168"/>
      <c r="CBR19" s="168"/>
      <c r="CBS19" s="168"/>
      <c r="CBT19" s="169"/>
      <c r="CBU19" s="167" t="s">
        <v>461</v>
      </c>
      <c r="CBV19" s="168"/>
      <c r="CBW19" s="168"/>
      <c r="CBX19" s="168"/>
      <c r="CBY19" s="168"/>
      <c r="CBZ19" s="168"/>
      <c r="CCA19" s="168"/>
      <c r="CCB19" s="169"/>
      <c r="CCC19" s="167" t="s">
        <v>465</v>
      </c>
      <c r="CCD19" s="168"/>
      <c r="CCE19" s="168"/>
      <c r="CCF19" s="168"/>
      <c r="CCG19" s="168"/>
      <c r="CCH19" s="168"/>
      <c r="CCI19" s="168"/>
      <c r="CCJ19" s="169"/>
      <c r="CCK19" s="167" t="s">
        <v>466</v>
      </c>
      <c r="CCL19" s="168"/>
      <c r="CCM19" s="168"/>
      <c r="CCN19" s="168"/>
      <c r="CCO19" s="168"/>
      <c r="CCP19" s="168"/>
      <c r="CCQ19" s="168"/>
      <c r="CCR19" s="169"/>
      <c r="CCS19" s="167" t="s">
        <v>468</v>
      </c>
      <c r="CCT19" s="168"/>
      <c r="CCU19" s="168"/>
      <c r="CCV19" s="168"/>
      <c r="CCW19" s="168"/>
      <c r="CCX19" s="168"/>
      <c r="CCY19" s="168"/>
      <c r="CCZ19" s="169"/>
      <c r="CDA19" s="167" t="s">
        <v>470</v>
      </c>
      <c r="CDB19" s="168"/>
      <c r="CDC19" s="168"/>
      <c r="CDD19" s="168"/>
      <c r="CDE19" s="168"/>
      <c r="CDF19" s="168"/>
      <c r="CDG19" s="168"/>
      <c r="CDH19" s="169"/>
      <c r="CDI19" s="167" t="s">
        <v>472</v>
      </c>
      <c r="CDJ19" s="168"/>
      <c r="CDK19" s="168"/>
      <c r="CDL19" s="168"/>
      <c r="CDM19" s="168"/>
      <c r="CDN19" s="168"/>
      <c r="CDO19" s="168"/>
      <c r="CDP19" s="169"/>
      <c r="CDQ19" s="167" t="s">
        <v>474</v>
      </c>
      <c r="CDR19" s="168"/>
      <c r="CDS19" s="168"/>
      <c r="CDT19" s="168"/>
      <c r="CDU19" s="168"/>
      <c r="CDV19" s="168"/>
      <c r="CDW19" s="168"/>
      <c r="CDX19" s="169"/>
      <c r="CDY19" s="167" t="s">
        <v>476</v>
      </c>
      <c r="CDZ19" s="168"/>
      <c r="CEA19" s="168"/>
      <c r="CEB19" s="168"/>
      <c r="CEC19" s="168"/>
      <c r="CED19" s="168"/>
      <c r="CEE19" s="168"/>
      <c r="CEF19" s="169"/>
      <c r="CEG19" s="167" t="s">
        <v>478</v>
      </c>
      <c r="CEH19" s="168"/>
      <c r="CEI19" s="168"/>
      <c r="CEJ19" s="168"/>
      <c r="CEK19" s="168"/>
      <c r="CEL19" s="168"/>
      <c r="CEM19" s="168"/>
      <c r="CEN19" s="169"/>
      <c r="CEO19" s="167" t="s">
        <v>480</v>
      </c>
      <c r="CEP19" s="168"/>
      <c r="CEQ19" s="168"/>
      <c r="CER19" s="168"/>
      <c r="CES19" s="168"/>
      <c r="CET19" s="168"/>
      <c r="CEU19" s="168"/>
      <c r="CEV19" s="169"/>
      <c r="CEW19" s="167" t="s">
        <v>482</v>
      </c>
      <c r="CEX19" s="168"/>
      <c r="CEY19" s="168"/>
      <c r="CEZ19" s="168"/>
      <c r="CFA19" s="168"/>
      <c r="CFB19" s="168"/>
      <c r="CFC19" s="168"/>
      <c r="CFD19" s="169"/>
      <c r="CFE19" s="167" t="s">
        <v>484</v>
      </c>
      <c r="CFF19" s="168"/>
      <c r="CFG19" s="168"/>
      <c r="CFH19" s="168"/>
      <c r="CFI19" s="168"/>
      <c r="CFJ19" s="168"/>
      <c r="CFK19" s="168"/>
      <c r="CFL19" s="169"/>
      <c r="CFM19" s="167" t="s">
        <v>486</v>
      </c>
      <c r="CFN19" s="168"/>
      <c r="CFO19" s="168"/>
      <c r="CFP19" s="168"/>
      <c r="CFQ19" s="168"/>
      <c r="CFR19" s="168"/>
      <c r="CFS19" s="168"/>
      <c r="CFT19" s="169"/>
      <c r="CFU19" s="167" t="s">
        <v>487</v>
      </c>
      <c r="CFV19" s="168"/>
      <c r="CFW19" s="168"/>
      <c r="CFX19" s="168"/>
      <c r="CFY19" s="168"/>
      <c r="CFZ19" s="168"/>
      <c r="CGA19" s="168"/>
      <c r="CGB19" s="169"/>
      <c r="CGC19" s="167" t="s">
        <v>490</v>
      </c>
      <c r="CGD19" s="168"/>
      <c r="CGE19" s="168"/>
      <c r="CGF19" s="168"/>
      <c r="CGG19" s="168"/>
      <c r="CGH19" s="168"/>
      <c r="CGI19" s="168"/>
      <c r="CGJ19" s="169"/>
      <c r="CGK19" s="167" t="s">
        <v>491</v>
      </c>
      <c r="CGL19" s="168"/>
      <c r="CGM19" s="168"/>
      <c r="CGN19" s="168"/>
      <c r="CGO19" s="168"/>
      <c r="CGP19" s="168"/>
      <c r="CGQ19" s="168"/>
      <c r="CGR19" s="169"/>
      <c r="CGS19" s="167" t="s">
        <v>492</v>
      </c>
      <c r="CGT19" s="168"/>
      <c r="CGU19" s="168"/>
      <c r="CGV19" s="168"/>
      <c r="CGW19" s="168"/>
      <c r="CGX19" s="168"/>
      <c r="CGY19" s="168"/>
      <c r="CGZ19" s="169"/>
      <c r="CHA19" s="167" t="s">
        <v>493</v>
      </c>
      <c r="CHB19" s="168"/>
      <c r="CHC19" s="168"/>
      <c r="CHD19" s="168"/>
      <c r="CHE19" s="168"/>
      <c r="CHF19" s="168"/>
      <c r="CHG19" s="168"/>
      <c r="CHH19" s="169"/>
      <c r="CHI19" s="167" t="s">
        <v>494</v>
      </c>
      <c r="CHJ19" s="168"/>
      <c r="CHK19" s="168"/>
      <c r="CHL19" s="168"/>
      <c r="CHM19" s="168"/>
      <c r="CHN19" s="168"/>
      <c r="CHO19" s="168"/>
      <c r="CHP19" s="169"/>
      <c r="CHQ19" s="167" t="s">
        <v>495</v>
      </c>
      <c r="CHR19" s="168"/>
      <c r="CHS19" s="168"/>
      <c r="CHT19" s="168"/>
      <c r="CHU19" s="168"/>
      <c r="CHV19" s="168"/>
      <c r="CHW19" s="168"/>
      <c r="CHX19" s="169"/>
      <c r="CHY19" s="167" t="s">
        <v>496</v>
      </c>
      <c r="CHZ19" s="168"/>
      <c r="CIA19" s="168"/>
      <c r="CIB19" s="168"/>
      <c r="CIC19" s="168"/>
      <c r="CID19" s="168"/>
      <c r="CIE19" s="168"/>
      <c r="CIF19" s="169"/>
      <c r="CIG19" s="167" t="s">
        <v>497</v>
      </c>
      <c r="CIH19" s="168"/>
      <c r="CII19" s="168"/>
      <c r="CIJ19" s="168"/>
      <c r="CIK19" s="168"/>
      <c r="CIL19" s="168"/>
      <c r="CIM19" s="168"/>
      <c r="CIN19" s="169"/>
      <c r="CIO19" s="167" t="s">
        <v>500</v>
      </c>
      <c r="CIP19" s="168"/>
      <c r="CIQ19" s="168"/>
      <c r="CIR19" s="168"/>
      <c r="CIS19" s="168"/>
      <c r="CIT19" s="168"/>
      <c r="CIU19" s="168"/>
      <c r="CIV19" s="169"/>
      <c r="CIW19" s="167" t="s">
        <v>501</v>
      </c>
      <c r="CIX19" s="168"/>
      <c r="CIY19" s="168"/>
      <c r="CIZ19" s="168"/>
      <c r="CJA19" s="168"/>
      <c r="CJB19" s="168"/>
      <c r="CJC19" s="168"/>
      <c r="CJD19" s="169"/>
      <c r="CJE19" s="167" t="s">
        <v>502</v>
      </c>
      <c r="CJF19" s="168"/>
      <c r="CJG19" s="168"/>
      <c r="CJH19" s="168"/>
      <c r="CJI19" s="168"/>
      <c r="CJJ19" s="168"/>
      <c r="CJK19" s="168"/>
      <c r="CJL19" s="169"/>
      <c r="CJM19" s="167" t="s">
        <v>503</v>
      </c>
      <c r="CJN19" s="168"/>
      <c r="CJO19" s="168"/>
      <c r="CJP19" s="168"/>
      <c r="CJQ19" s="168"/>
      <c r="CJR19" s="168"/>
      <c r="CJS19" s="168"/>
      <c r="CJT19" s="169"/>
      <c r="CJU19" s="167" t="s">
        <v>504</v>
      </c>
      <c r="CJV19" s="168"/>
      <c r="CJW19" s="168"/>
      <c r="CJX19" s="168"/>
      <c r="CJY19" s="168"/>
      <c r="CJZ19" s="168"/>
      <c r="CKA19" s="168"/>
      <c r="CKB19" s="169"/>
      <c r="CKC19" s="167" t="s">
        <v>505</v>
      </c>
      <c r="CKD19" s="168"/>
      <c r="CKE19" s="168"/>
      <c r="CKF19" s="168"/>
      <c r="CKG19" s="168"/>
      <c r="CKH19" s="168"/>
      <c r="CKI19" s="168"/>
      <c r="CKJ19" s="169"/>
      <c r="CKK19" s="167" t="s">
        <v>506</v>
      </c>
      <c r="CKL19" s="168"/>
      <c r="CKM19" s="168"/>
      <c r="CKN19" s="168"/>
      <c r="CKO19" s="168"/>
      <c r="CKP19" s="168"/>
      <c r="CKQ19" s="168"/>
      <c r="CKR19" s="169"/>
      <c r="CKS19" s="167" t="s">
        <v>507</v>
      </c>
      <c r="CKT19" s="168"/>
      <c r="CKU19" s="168"/>
      <c r="CKV19" s="168"/>
      <c r="CKW19" s="168"/>
      <c r="CKX19" s="168"/>
      <c r="CKY19" s="168"/>
      <c r="CKZ19" s="169"/>
      <c r="CLA19" s="167" t="s">
        <v>508</v>
      </c>
      <c r="CLB19" s="168"/>
      <c r="CLC19" s="168"/>
      <c r="CLD19" s="168"/>
      <c r="CLE19" s="168"/>
      <c r="CLF19" s="168"/>
      <c r="CLG19" s="168"/>
      <c r="CLH19" s="169"/>
      <c r="CLI19" s="167" t="s">
        <v>509</v>
      </c>
      <c r="CLJ19" s="168"/>
      <c r="CLK19" s="168"/>
      <c r="CLL19" s="168"/>
      <c r="CLM19" s="168"/>
      <c r="CLN19" s="168"/>
      <c r="CLO19" s="168"/>
      <c r="CLP19" s="169"/>
    </row>
    <row r="20" spans="1:2356" ht="30" customHeight="1" x14ac:dyDescent="0.2">
      <c r="A20" s="52"/>
      <c r="B20" s="173"/>
      <c r="C20" s="55" t="s">
        <v>96</v>
      </c>
      <c r="D20" s="56" t="s">
        <v>104</v>
      </c>
      <c r="E20" s="56" t="s">
        <v>97</v>
      </c>
      <c r="F20" s="56" t="s">
        <v>98</v>
      </c>
      <c r="G20" s="55" t="s">
        <v>103</v>
      </c>
      <c r="H20" s="57" t="s">
        <v>99</v>
      </c>
      <c r="I20" s="69" t="s">
        <v>100</v>
      </c>
      <c r="J20" s="70" t="s">
        <v>96</v>
      </c>
      <c r="K20" s="71" t="s">
        <v>97</v>
      </c>
      <c r="L20" s="71" t="s">
        <v>98</v>
      </c>
      <c r="M20" s="70" t="s">
        <v>103</v>
      </c>
      <c r="N20" s="69" t="s">
        <v>99</v>
      </c>
      <c r="O20" s="70" t="s">
        <v>100</v>
      </c>
      <c r="P20" s="71" t="s">
        <v>105</v>
      </c>
      <c r="Q20" s="71" t="s">
        <v>98</v>
      </c>
      <c r="R20" s="70" t="s">
        <v>103</v>
      </c>
      <c r="S20" s="69" t="s">
        <v>99</v>
      </c>
      <c r="T20" s="70" t="s">
        <v>109</v>
      </c>
      <c r="U20" s="80" t="s">
        <v>106</v>
      </c>
      <c r="V20" s="71" t="s">
        <v>97</v>
      </c>
      <c r="W20" s="71" t="s">
        <v>105</v>
      </c>
      <c r="X20" s="71" t="s">
        <v>98</v>
      </c>
      <c r="Y20" s="70" t="s">
        <v>103</v>
      </c>
      <c r="Z20" s="69" t="s">
        <v>99</v>
      </c>
      <c r="AA20" s="70" t="s">
        <v>110</v>
      </c>
      <c r="AB20" s="80" t="s">
        <v>106</v>
      </c>
      <c r="AC20" s="71" t="s">
        <v>97</v>
      </c>
      <c r="AD20" s="71" t="s">
        <v>105</v>
      </c>
      <c r="AE20" s="71" t="s">
        <v>98</v>
      </c>
      <c r="AF20" s="70" t="s">
        <v>103</v>
      </c>
      <c r="AG20" s="69" t="s">
        <v>99</v>
      </c>
      <c r="AH20" s="70" t="s">
        <v>110</v>
      </c>
      <c r="AI20" s="77" t="s">
        <v>112</v>
      </c>
      <c r="AJ20" s="71" t="s">
        <v>97</v>
      </c>
      <c r="AK20" s="71" t="s">
        <v>105</v>
      </c>
      <c r="AL20" s="71" t="s">
        <v>98</v>
      </c>
      <c r="AM20" s="70" t="s">
        <v>103</v>
      </c>
      <c r="AN20" s="69" t="s">
        <v>99</v>
      </c>
      <c r="AO20" s="70" t="s">
        <v>110</v>
      </c>
      <c r="AP20" s="77" t="s">
        <v>112</v>
      </c>
      <c r="AQ20" s="71" t="s">
        <v>97</v>
      </c>
      <c r="AR20" s="71" t="s">
        <v>105</v>
      </c>
      <c r="AS20" s="71" t="s">
        <v>98</v>
      </c>
      <c r="AT20" s="70" t="s">
        <v>103</v>
      </c>
      <c r="AU20" s="69" t="s">
        <v>99</v>
      </c>
      <c r="AV20" s="70" t="s">
        <v>110</v>
      </c>
      <c r="AW20" s="77" t="s">
        <v>112</v>
      </c>
      <c r="AX20" s="71" t="s">
        <v>97</v>
      </c>
      <c r="AY20" s="71" t="s">
        <v>105</v>
      </c>
      <c r="AZ20" s="71" t="s">
        <v>98</v>
      </c>
      <c r="BA20" s="70" t="s">
        <v>103</v>
      </c>
      <c r="BB20" s="69" t="s">
        <v>99</v>
      </c>
      <c r="BC20" s="70" t="s">
        <v>110</v>
      </c>
      <c r="BD20" s="77" t="s">
        <v>112</v>
      </c>
      <c r="BE20" s="71" t="s">
        <v>97</v>
      </c>
      <c r="BF20" s="71" t="s">
        <v>105</v>
      </c>
      <c r="BG20" s="71" t="s">
        <v>98</v>
      </c>
      <c r="BH20" s="70" t="s">
        <v>103</v>
      </c>
      <c r="BI20" s="69" t="s">
        <v>99</v>
      </c>
      <c r="BJ20" s="70" t="s">
        <v>110</v>
      </c>
      <c r="BK20" s="77" t="s">
        <v>112</v>
      </c>
      <c r="BL20" s="71" t="s">
        <v>97</v>
      </c>
      <c r="BM20" s="71" t="s">
        <v>105</v>
      </c>
      <c r="BN20" s="71" t="s">
        <v>98</v>
      </c>
      <c r="BO20" s="70" t="s">
        <v>103</v>
      </c>
      <c r="BP20" s="69" t="s">
        <v>99</v>
      </c>
      <c r="BQ20" s="70" t="s">
        <v>110</v>
      </c>
      <c r="BR20" s="77" t="s">
        <v>112</v>
      </c>
      <c r="BS20" s="71" t="s">
        <v>97</v>
      </c>
      <c r="BT20" s="71" t="s">
        <v>105</v>
      </c>
      <c r="BU20" s="71" t="s">
        <v>98</v>
      </c>
      <c r="BV20" s="70" t="s">
        <v>103</v>
      </c>
      <c r="BW20" s="69" t="s">
        <v>99</v>
      </c>
      <c r="BX20" s="70" t="s">
        <v>110</v>
      </c>
      <c r="BY20" s="77" t="s">
        <v>112</v>
      </c>
      <c r="BZ20" s="71" t="s">
        <v>97</v>
      </c>
      <c r="CA20" s="71" t="s">
        <v>105</v>
      </c>
      <c r="CB20" s="71" t="s">
        <v>98</v>
      </c>
      <c r="CC20" s="70" t="s">
        <v>103</v>
      </c>
      <c r="CD20" s="69" t="s">
        <v>99</v>
      </c>
      <c r="CE20" s="70" t="s">
        <v>110</v>
      </c>
      <c r="CF20" s="77" t="s">
        <v>112</v>
      </c>
      <c r="CG20" s="71" t="s">
        <v>97</v>
      </c>
      <c r="CH20" s="71" t="s">
        <v>105</v>
      </c>
      <c r="CI20" s="71" t="s">
        <v>98</v>
      </c>
      <c r="CJ20" s="70" t="s">
        <v>103</v>
      </c>
      <c r="CK20" s="69" t="s">
        <v>99</v>
      </c>
      <c r="CL20" s="70" t="s">
        <v>110</v>
      </c>
      <c r="CM20" s="77" t="s">
        <v>112</v>
      </c>
      <c r="CN20" s="71" t="s">
        <v>97</v>
      </c>
      <c r="CO20" s="71" t="s">
        <v>105</v>
      </c>
      <c r="CP20" s="71" t="s">
        <v>98</v>
      </c>
      <c r="CQ20" s="70" t="s">
        <v>103</v>
      </c>
      <c r="CR20" s="69" t="s">
        <v>99</v>
      </c>
      <c r="CS20" s="70" t="s">
        <v>110</v>
      </c>
      <c r="CT20" s="77" t="s">
        <v>112</v>
      </c>
      <c r="CU20" s="71" t="s">
        <v>97</v>
      </c>
      <c r="CV20" s="71" t="s">
        <v>105</v>
      </c>
      <c r="CW20" s="71" t="s">
        <v>98</v>
      </c>
      <c r="CX20" s="70" t="s">
        <v>103</v>
      </c>
      <c r="CY20" s="69" t="s">
        <v>99</v>
      </c>
      <c r="CZ20" s="70" t="s">
        <v>110</v>
      </c>
      <c r="DA20" s="77" t="s">
        <v>112</v>
      </c>
      <c r="DB20" s="71" t="s">
        <v>97</v>
      </c>
      <c r="DC20" s="71" t="s">
        <v>105</v>
      </c>
      <c r="DD20" s="71" t="s">
        <v>98</v>
      </c>
      <c r="DE20" s="70" t="s">
        <v>103</v>
      </c>
      <c r="DF20" s="69" t="s">
        <v>99</v>
      </c>
      <c r="DG20" s="70" t="s">
        <v>110</v>
      </c>
      <c r="DH20" s="77" t="s">
        <v>112</v>
      </c>
      <c r="DI20" s="71" t="s">
        <v>97</v>
      </c>
      <c r="DJ20" s="71" t="s">
        <v>105</v>
      </c>
      <c r="DK20" s="71" t="s">
        <v>98</v>
      </c>
      <c r="DL20" s="70" t="s">
        <v>103</v>
      </c>
      <c r="DM20" s="69" t="s">
        <v>99</v>
      </c>
      <c r="DN20" s="70" t="s">
        <v>110</v>
      </c>
      <c r="DO20" s="77" t="s">
        <v>112</v>
      </c>
      <c r="DP20" s="71" t="s">
        <v>97</v>
      </c>
      <c r="DQ20" s="71" t="s">
        <v>105</v>
      </c>
      <c r="DR20" s="71" t="s">
        <v>98</v>
      </c>
      <c r="DS20" s="70" t="s">
        <v>103</v>
      </c>
      <c r="DT20" s="69" t="s">
        <v>99</v>
      </c>
      <c r="DU20" s="70" t="s">
        <v>110</v>
      </c>
      <c r="DV20" s="77" t="s">
        <v>112</v>
      </c>
      <c r="DW20" s="71" t="s">
        <v>97</v>
      </c>
      <c r="DX20" s="71" t="s">
        <v>105</v>
      </c>
      <c r="DY20" s="71" t="s">
        <v>98</v>
      </c>
      <c r="DZ20" s="70" t="s">
        <v>103</v>
      </c>
      <c r="EA20" s="69" t="s">
        <v>99</v>
      </c>
      <c r="EB20" s="70" t="s">
        <v>110</v>
      </c>
      <c r="EC20" s="77" t="s">
        <v>112</v>
      </c>
      <c r="ED20" s="71" t="s">
        <v>97</v>
      </c>
      <c r="EE20" s="71" t="s">
        <v>105</v>
      </c>
      <c r="EF20" s="71" t="s">
        <v>98</v>
      </c>
      <c r="EG20" s="70" t="s">
        <v>103</v>
      </c>
      <c r="EH20" s="69" t="s">
        <v>99</v>
      </c>
      <c r="EI20" s="70" t="s">
        <v>110</v>
      </c>
      <c r="EJ20" s="77" t="s">
        <v>112</v>
      </c>
      <c r="EK20" s="71" t="s">
        <v>97</v>
      </c>
      <c r="EL20" s="71" t="s">
        <v>105</v>
      </c>
      <c r="EM20" s="71" t="s">
        <v>98</v>
      </c>
      <c r="EN20" s="70" t="s">
        <v>103</v>
      </c>
      <c r="EO20" s="69" t="s">
        <v>99</v>
      </c>
      <c r="EP20" s="70" t="s">
        <v>110</v>
      </c>
      <c r="EQ20" s="77" t="s">
        <v>112</v>
      </c>
      <c r="ER20" s="71" t="s">
        <v>97</v>
      </c>
      <c r="ES20" s="71" t="s">
        <v>105</v>
      </c>
      <c r="ET20" s="71" t="s">
        <v>98</v>
      </c>
      <c r="EU20" s="70" t="s">
        <v>103</v>
      </c>
      <c r="EV20" s="69" t="s">
        <v>99</v>
      </c>
      <c r="EW20" s="70" t="s">
        <v>110</v>
      </c>
      <c r="EX20" s="77" t="s">
        <v>112</v>
      </c>
      <c r="EY20" s="71" t="s">
        <v>97</v>
      </c>
      <c r="EZ20" s="71" t="s">
        <v>105</v>
      </c>
      <c r="FA20" s="71" t="s">
        <v>98</v>
      </c>
      <c r="FB20" s="70" t="s">
        <v>103</v>
      </c>
      <c r="FC20" s="69" t="s">
        <v>99</v>
      </c>
      <c r="FD20" s="70" t="s">
        <v>110</v>
      </c>
      <c r="FE20" s="77" t="s">
        <v>112</v>
      </c>
      <c r="FF20" s="71" t="s">
        <v>97</v>
      </c>
      <c r="FG20" s="71" t="s">
        <v>105</v>
      </c>
      <c r="FH20" s="71" t="s">
        <v>98</v>
      </c>
      <c r="FI20" s="70" t="s">
        <v>103</v>
      </c>
      <c r="FJ20" s="69" t="s">
        <v>99</v>
      </c>
      <c r="FK20" s="70" t="s">
        <v>110</v>
      </c>
      <c r="FL20" s="77" t="s">
        <v>112</v>
      </c>
      <c r="FM20" s="70" t="s">
        <v>110</v>
      </c>
      <c r="FN20" s="71" t="s">
        <v>97</v>
      </c>
      <c r="FO20" s="71" t="s">
        <v>135</v>
      </c>
      <c r="FP20" s="71" t="s">
        <v>105</v>
      </c>
      <c r="FQ20" s="71" t="s">
        <v>98</v>
      </c>
      <c r="FR20" s="70" t="s">
        <v>103</v>
      </c>
      <c r="FS20" s="69" t="s">
        <v>99</v>
      </c>
      <c r="FT20" s="70" t="s">
        <v>110</v>
      </c>
      <c r="FU20" s="77" t="s">
        <v>112</v>
      </c>
      <c r="FV20" s="71" t="s">
        <v>97</v>
      </c>
      <c r="FW20" s="71" t="s">
        <v>135</v>
      </c>
      <c r="FX20" s="71" t="s">
        <v>105</v>
      </c>
      <c r="FY20" s="71" t="s">
        <v>98</v>
      </c>
      <c r="FZ20" s="70" t="s">
        <v>103</v>
      </c>
      <c r="GA20" s="69" t="s">
        <v>99</v>
      </c>
      <c r="GB20" s="70" t="s">
        <v>110</v>
      </c>
      <c r="GC20" s="77" t="s">
        <v>112</v>
      </c>
      <c r="GD20" s="71" t="s">
        <v>97</v>
      </c>
      <c r="GE20" s="71" t="s">
        <v>135</v>
      </c>
      <c r="GF20" s="71" t="s">
        <v>105</v>
      </c>
      <c r="GG20" s="71" t="s">
        <v>98</v>
      </c>
      <c r="GH20" s="70" t="s">
        <v>103</v>
      </c>
      <c r="GI20" s="69" t="s">
        <v>99</v>
      </c>
      <c r="GJ20" s="70" t="s">
        <v>110</v>
      </c>
      <c r="GK20" s="77" t="s">
        <v>112</v>
      </c>
      <c r="GL20" s="71" t="s">
        <v>97</v>
      </c>
      <c r="GM20" s="71" t="s">
        <v>135</v>
      </c>
      <c r="GN20" s="71" t="s">
        <v>105</v>
      </c>
      <c r="GO20" s="71" t="s">
        <v>98</v>
      </c>
      <c r="GP20" s="70" t="s">
        <v>103</v>
      </c>
      <c r="GQ20" s="69" t="s">
        <v>99</v>
      </c>
      <c r="GR20" s="70" t="s">
        <v>110</v>
      </c>
      <c r="GS20" s="77" t="s">
        <v>112</v>
      </c>
      <c r="GT20" s="71" t="s">
        <v>97</v>
      </c>
      <c r="GU20" s="71" t="s">
        <v>135</v>
      </c>
      <c r="GV20" s="71" t="s">
        <v>105</v>
      </c>
      <c r="GW20" s="71" t="s">
        <v>98</v>
      </c>
      <c r="GX20" s="70" t="s">
        <v>103</v>
      </c>
      <c r="GY20" s="69" t="s">
        <v>99</v>
      </c>
      <c r="GZ20" s="70" t="s">
        <v>110</v>
      </c>
      <c r="HA20" s="77" t="s">
        <v>112</v>
      </c>
      <c r="HB20" s="71" t="s">
        <v>97</v>
      </c>
      <c r="HC20" s="71" t="s">
        <v>135</v>
      </c>
      <c r="HD20" s="71" t="s">
        <v>105</v>
      </c>
      <c r="HE20" s="71" t="s">
        <v>98</v>
      </c>
      <c r="HF20" s="70" t="s">
        <v>103</v>
      </c>
      <c r="HG20" s="69" t="s">
        <v>99</v>
      </c>
      <c r="HH20" s="70" t="s">
        <v>110</v>
      </c>
      <c r="HI20" s="77" t="s">
        <v>112</v>
      </c>
      <c r="HJ20" s="71" t="s">
        <v>97</v>
      </c>
      <c r="HK20" s="71" t="s">
        <v>135</v>
      </c>
      <c r="HL20" s="71" t="s">
        <v>105</v>
      </c>
      <c r="HM20" s="71" t="s">
        <v>98</v>
      </c>
      <c r="HN20" s="70" t="s">
        <v>103</v>
      </c>
      <c r="HO20" s="69" t="s">
        <v>99</v>
      </c>
      <c r="HP20" s="70" t="s">
        <v>110</v>
      </c>
      <c r="HQ20" s="77" t="s">
        <v>112</v>
      </c>
      <c r="HR20" s="71" t="s">
        <v>97</v>
      </c>
      <c r="HS20" s="71" t="s">
        <v>135</v>
      </c>
      <c r="HT20" s="71" t="s">
        <v>105</v>
      </c>
      <c r="HU20" s="71" t="s">
        <v>98</v>
      </c>
      <c r="HV20" s="70" t="s">
        <v>103</v>
      </c>
      <c r="HW20" s="69" t="s">
        <v>99</v>
      </c>
      <c r="HX20" s="70" t="s">
        <v>110</v>
      </c>
      <c r="HY20" s="77" t="s">
        <v>112</v>
      </c>
      <c r="HZ20" s="71" t="s">
        <v>97</v>
      </c>
      <c r="IA20" s="71" t="s">
        <v>135</v>
      </c>
      <c r="IB20" s="71" t="s">
        <v>105</v>
      </c>
      <c r="IC20" s="71" t="s">
        <v>98</v>
      </c>
      <c r="ID20" s="70" t="s">
        <v>103</v>
      </c>
      <c r="IE20" s="69" t="s">
        <v>99</v>
      </c>
      <c r="IF20" s="70" t="s">
        <v>110</v>
      </c>
      <c r="IG20" s="77" t="s">
        <v>112</v>
      </c>
      <c r="IH20" s="71" t="s">
        <v>97</v>
      </c>
      <c r="II20" s="71" t="s">
        <v>135</v>
      </c>
      <c r="IJ20" s="71" t="s">
        <v>105</v>
      </c>
      <c r="IK20" s="71" t="s">
        <v>98</v>
      </c>
      <c r="IL20" s="70" t="s">
        <v>103</v>
      </c>
      <c r="IM20" s="69" t="s">
        <v>99</v>
      </c>
      <c r="IN20" s="70" t="s">
        <v>110</v>
      </c>
      <c r="IO20" s="77" t="s">
        <v>112</v>
      </c>
      <c r="IP20" s="71" t="s">
        <v>97</v>
      </c>
      <c r="IQ20" s="71" t="s">
        <v>135</v>
      </c>
      <c r="IR20" s="71" t="s">
        <v>105</v>
      </c>
      <c r="IS20" s="71" t="s">
        <v>98</v>
      </c>
      <c r="IT20" s="70" t="s">
        <v>103</v>
      </c>
      <c r="IU20" s="69" t="s">
        <v>99</v>
      </c>
      <c r="IV20" s="70" t="s">
        <v>110</v>
      </c>
      <c r="IW20" s="77" t="s">
        <v>112</v>
      </c>
      <c r="IX20" s="71" t="s">
        <v>97</v>
      </c>
      <c r="IY20" s="71" t="s">
        <v>135</v>
      </c>
      <c r="IZ20" s="71" t="s">
        <v>105</v>
      </c>
      <c r="JA20" s="71" t="s">
        <v>98</v>
      </c>
      <c r="JB20" s="70" t="s">
        <v>103</v>
      </c>
      <c r="JC20" s="69" t="s">
        <v>99</v>
      </c>
      <c r="JD20" s="70" t="s">
        <v>110</v>
      </c>
      <c r="JE20" s="77" t="s">
        <v>112</v>
      </c>
      <c r="JF20" s="71" t="s">
        <v>97</v>
      </c>
      <c r="JG20" s="71" t="s">
        <v>135</v>
      </c>
      <c r="JH20" s="71" t="s">
        <v>105</v>
      </c>
      <c r="JI20" s="71" t="s">
        <v>98</v>
      </c>
      <c r="JJ20" s="70" t="s">
        <v>103</v>
      </c>
      <c r="JK20" s="69" t="s">
        <v>99</v>
      </c>
      <c r="JL20" s="70" t="s">
        <v>110</v>
      </c>
      <c r="JM20" s="77" t="s">
        <v>112</v>
      </c>
      <c r="JN20" s="71" t="s">
        <v>97</v>
      </c>
      <c r="JO20" s="71" t="s">
        <v>135</v>
      </c>
      <c r="JP20" s="71" t="s">
        <v>105</v>
      </c>
      <c r="JQ20" s="71" t="s">
        <v>98</v>
      </c>
      <c r="JR20" s="70" t="s">
        <v>103</v>
      </c>
      <c r="JS20" s="69" t="s">
        <v>99</v>
      </c>
      <c r="JT20" s="70" t="s">
        <v>110</v>
      </c>
      <c r="JU20" s="77" t="s">
        <v>112</v>
      </c>
      <c r="JV20" s="71" t="s">
        <v>97</v>
      </c>
      <c r="JW20" s="71" t="s">
        <v>135</v>
      </c>
      <c r="JX20" s="71" t="s">
        <v>105</v>
      </c>
      <c r="JY20" s="71" t="s">
        <v>98</v>
      </c>
      <c r="JZ20" s="70" t="s">
        <v>103</v>
      </c>
      <c r="KA20" s="69" t="s">
        <v>99</v>
      </c>
      <c r="KB20" s="70" t="s">
        <v>110</v>
      </c>
      <c r="KC20" s="77" t="s">
        <v>112</v>
      </c>
      <c r="KD20" s="71" t="s">
        <v>97</v>
      </c>
      <c r="KE20" s="71" t="s">
        <v>135</v>
      </c>
      <c r="KF20" s="71" t="s">
        <v>105</v>
      </c>
      <c r="KG20" s="71" t="s">
        <v>98</v>
      </c>
      <c r="KH20" s="70" t="s">
        <v>103</v>
      </c>
      <c r="KI20" s="69" t="s">
        <v>99</v>
      </c>
      <c r="KJ20" s="70" t="s">
        <v>110</v>
      </c>
      <c r="KK20" s="77" t="s">
        <v>112</v>
      </c>
      <c r="KL20" s="71" t="s">
        <v>97</v>
      </c>
      <c r="KM20" s="71" t="s">
        <v>135</v>
      </c>
      <c r="KN20" s="71" t="s">
        <v>105</v>
      </c>
      <c r="KO20" s="71" t="s">
        <v>98</v>
      </c>
      <c r="KP20" s="70" t="s">
        <v>103</v>
      </c>
      <c r="KQ20" s="69" t="s">
        <v>99</v>
      </c>
      <c r="KR20" s="70" t="s">
        <v>110</v>
      </c>
      <c r="KS20" s="77" t="s">
        <v>112</v>
      </c>
      <c r="KT20" s="71" t="s">
        <v>97</v>
      </c>
      <c r="KU20" s="71" t="s">
        <v>135</v>
      </c>
      <c r="KV20" s="71" t="s">
        <v>105</v>
      </c>
      <c r="KW20" s="71" t="s">
        <v>98</v>
      </c>
      <c r="KX20" s="70" t="s">
        <v>103</v>
      </c>
      <c r="KY20" s="69" t="s">
        <v>99</v>
      </c>
      <c r="KZ20" s="70" t="s">
        <v>110</v>
      </c>
      <c r="LA20" s="77" t="s">
        <v>112</v>
      </c>
      <c r="LB20" s="71" t="s">
        <v>97</v>
      </c>
      <c r="LC20" s="71" t="s">
        <v>135</v>
      </c>
      <c r="LD20" s="71" t="s">
        <v>105</v>
      </c>
      <c r="LE20" s="71" t="s">
        <v>98</v>
      </c>
      <c r="LF20" s="70" t="s">
        <v>103</v>
      </c>
      <c r="LG20" s="69" t="s">
        <v>99</v>
      </c>
      <c r="LH20" s="70" t="s">
        <v>110</v>
      </c>
      <c r="LI20" s="77" t="s">
        <v>112</v>
      </c>
      <c r="LJ20" s="71" t="s">
        <v>97</v>
      </c>
      <c r="LK20" s="71" t="s">
        <v>135</v>
      </c>
      <c r="LL20" s="71" t="s">
        <v>105</v>
      </c>
      <c r="LM20" s="71" t="s">
        <v>98</v>
      </c>
      <c r="LN20" s="70" t="s">
        <v>103</v>
      </c>
      <c r="LO20" s="69" t="s">
        <v>99</v>
      </c>
      <c r="LP20" s="70" t="s">
        <v>110</v>
      </c>
      <c r="LQ20" s="77" t="s">
        <v>112</v>
      </c>
      <c r="LR20" s="71" t="s">
        <v>97</v>
      </c>
      <c r="LS20" s="71" t="s">
        <v>135</v>
      </c>
      <c r="LT20" s="71" t="s">
        <v>105</v>
      </c>
      <c r="LU20" s="71" t="s">
        <v>98</v>
      </c>
      <c r="LV20" s="70" t="s">
        <v>103</v>
      </c>
      <c r="LW20" s="69" t="s">
        <v>99</v>
      </c>
      <c r="LX20" s="70" t="s">
        <v>110</v>
      </c>
      <c r="LY20" s="77" t="s">
        <v>112</v>
      </c>
      <c r="LZ20" s="71" t="s">
        <v>97</v>
      </c>
      <c r="MA20" s="71" t="s">
        <v>135</v>
      </c>
      <c r="MB20" s="71" t="s">
        <v>105</v>
      </c>
      <c r="MC20" s="71" t="s">
        <v>98</v>
      </c>
      <c r="MD20" s="70" t="s">
        <v>103</v>
      </c>
      <c r="ME20" s="69" t="s">
        <v>99</v>
      </c>
      <c r="MF20" s="70" t="s">
        <v>110</v>
      </c>
      <c r="MG20" s="77" t="s">
        <v>112</v>
      </c>
      <c r="MH20" s="71" t="s">
        <v>97</v>
      </c>
      <c r="MI20" s="71" t="s">
        <v>135</v>
      </c>
      <c r="MJ20" s="71" t="s">
        <v>105</v>
      </c>
      <c r="MK20" s="71" t="s">
        <v>98</v>
      </c>
      <c r="ML20" s="70" t="s">
        <v>103</v>
      </c>
      <c r="MM20" s="69" t="s">
        <v>99</v>
      </c>
      <c r="MN20" s="70" t="s">
        <v>110</v>
      </c>
      <c r="MO20" s="77" t="s">
        <v>112</v>
      </c>
      <c r="MP20" s="71" t="s">
        <v>97</v>
      </c>
      <c r="MQ20" s="71" t="s">
        <v>135</v>
      </c>
      <c r="MR20" s="71" t="s">
        <v>105</v>
      </c>
      <c r="MS20" s="71" t="s">
        <v>98</v>
      </c>
      <c r="MT20" s="70" t="s">
        <v>103</v>
      </c>
      <c r="MU20" s="69" t="s">
        <v>99</v>
      </c>
      <c r="MV20" s="70" t="s">
        <v>110</v>
      </c>
      <c r="MW20" s="77" t="s">
        <v>112</v>
      </c>
      <c r="MX20" s="71" t="s">
        <v>97</v>
      </c>
      <c r="MY20" s="71" t="s">
        <v>135</v>
      </c>
      <c r="MZ20" s="71" t="s">
        <v>105</v>
      </c>
      <c r="NA20" s="71" t="s">
        <v>98</v>
      </c>
      <c r="NB20" s="70" t="s">
        <v>103</v>
      </c>
      <c r="NC20" s="69" t="s">
        <v>99</v>
      </c>
      <c r="ND20" s="70" t="s">
        <v>110</v>
      </c>
      <c r="NE20" s="77" t="s">
        <v>112</v>
      </c>
      <c r="NF20" s="71" t="s">
        <v>97</v>
      </c>
      <c r="NG20" s="71" t="s">
        <v>135</v>
      </c>
      <c r="NH20" s="71" t="s">
        <v>105</v>
      </c>
      <c r="NI20" s="71" t="s">
        <v>98</v>
      </c>
      <c r="NJ20" s="70" t="s">
        <v>103</v>
      </c>
      <c r="NK20" s="69" t="s">
        <v>99</v>
      </c>
      <c r="NL20" s="70" t="s">
        <v>110</v>
      </c>
      <c r="NM20" s="77" t="s">
        <v>112</v>
      </c>
      <c r="NN20" s="71" t="s">
        <v>97</v>
      </c>
      <c r="NO20" s="71" t="s">
        <v>135</v>
      </c>
      <c r="NP20" s="71" t="s">
        <v>105</v>
      </c>
      <c r="NQ20" s="71" t="s">
        <v>98</v>
      </c>
      <c r="NR20" s="70" t="s">
        <v>103</v>
      </c>
      <c r="NS20" s="69" t="s">
        <v>99</v>
      </c>
      <c r="NT20" s="70" t="s">
        <v>110</v>
      </c>
      <c r="NU20" s="77" t="s">
        <v>112</v>
      </c>
      <c r="NV20" s="71" t="s">
        <v>97</v>
      </c>
      <c r="NW20" s="71" t="s">
        <v>135</v>
      </c>
      <c r="NX20" s="71" t="s">
        <v>105</v>
      </c>
      <c r="NY20" s="71" t="s">
        <v>98</v>
      </c>
      <c r="NZ20" s="70" t="s">
        <v>103</v>
      </c>
      <c r="OA20" s="69" t="s">
        <v>99</v>
      </c>
      <c r="OB20" s="70" t="s">
        <v>110</v>
      </c>
      <c r="OC20" s="77" t="s">
        <v>112</v>
      </c>
      <c r="OD20" s="71" t="s">
        <v>97</v>
      </c>
      <c r="OE20" s="71" t="s">
        <v>135</v>
      </c>
      <c r="OF20" s="71" t="s">
        <v>105</v>
      </c>
      <c r="OG20" s="71" t="s">
        <v>98</v>
      </c>
      <c r="OH20" s="70" t="s">
        <v>103</v>
      </c>
      <c r="OI20" s="69" t="s">
        <v>99</v>
      </c>
      <c r="OJ20" s="70" t="s">
        <v>110</v>
      </c>
      <c r="OK20" s="77" t="s">
        <v>112</v>
      </c>
      <c r="OL20" s="71" t="s">
        <v>97</v>
      </c>
      <c r="OM20" s="71" t="s">
        <v>135</v>
      </c>
      <c r="ON20" s="71" t="s">
        <v>105</v>
      </c>
      <c r="OO20" s="71" t="s">
        <v>98</v>
      </c>
      <c r="OP20" s="70" t="s">
        <v>103</v>
      </c>
      <c r="OQ20" s="69" t="s">
        <v>99</v>
      </c>
      <c r="OR20" s="70" t="s">
        <v>110</v>
      </c>
      <c r="OS20" s="77" t="s">
        <v>112</v>
      </c>
      <c r="OT20" s="71" t="s">
        <v>97</v>
      </c>
      <c r="OU20" s="71" t="s">
        <v>135</v>
      </c>
      <c r="OV20" s="71" t="s">
        <v>105</v>
      </c>
      <c r="OW20" s="71" t="s">
        <v>98</v>
      </c>
      <c r="OX20" s="70" t="s">
        <v>103</v>
      </c>
      <c r="OY20" s="69" t="s">
        <v>99</v>
      </c>
      <c r="OZ20" s="70" t="s">
        <v>110</v>
      </c>
      <c r="PA20" s="77" t="s">
        <v>112</v>
      </c>
      <c r="PB20" s="71" t="s">
        <v>97</v>
      </c>
      <c r="PC20" s="71" t="s">
        <v>135</v>
      </c>
      <c r="PD20" s="71" t="s">
        <v>105</v>
      </c>
      <c r="PE20" s="71" t="s">
        <v>98</v>
      </c>
      <c r="PF20" s="70" t="s">
        <v>103</v>
      </c>
      <c r="PG20" s="69" t="s">
        <v>99</v>
      </c>
      <c r="PH20" s="70" t="s">
        <v>110</v>
      </c>
      <c r="PI20" s="77" t="s">
        <v>112</v>
      </c>
      <c r="PJ20" s="71" t="s">
        <v>97</v>
      </c>
      <c r="PK20" s="71" t="s">
        <v>135</v>
      </c>
      <c r="PL20" s="71" t="s">
        <v>105</v>
      </c>
      <c r="PM20" s="71" t="s">
        <v>98</v>
      </c>
      <c r="PN20" s="70" t="s">
        <v>103</v>
      </c>
      <c r="PO20" s="69" t="s">
        <v>99</v>
      </c>
      <c r="PP20" s="70" t="s">
        <v>110</v>
      </c>
      <c r="PQ20" s="77" t="s">
        <v>112</v>
      </c>
      <c r="PR20" s="71" t="s">
        <v>97</v>
      </c>
      <c r="PS20" s="71" t="s">
        <v>135</v>
      </c>
      <c r="PT20" s="71" t="s">
        <v>105</v>
      </c>
      <c r="PU20" s="71" t="s">
        <v>98</v>
      </c>
      <c r="PV20" s="70" t="s">
        <v>103</v>
      </c>
      <c r="PW20" s="69" t="s">
        <v>99</v>
      </c>
      <c r="PX20" s="70" t="s">
        <v>110</v>
      </c>
      <c r="PY20" s="77" t="s">
        <v>112</v>
      </c>
      <c r="PZ20" s="71" t="s">
        <v>97</v>
      </c>
      <c r="QA20" s="71" t="s">
        <v>135</v>
      </c>
      <c r="QB20" s="71" t="s">
        <v>105</v>
      </c>
      <c r="QC20" s="71" t="s">
        <v>98</v>
      </c>
      <c r="QD20" s="70" t="s">
        <v>103</v>
      </c>
      <c r="QE20" s="69" t="s">
        <v>99</v>
      </c>
      <c r="QF20" s="70" t="s">
        <v>110</v>
      </c>
      <c r="QG20" s="77" t="s">
        <v>112</v>
      </c>
      <c r="QH20" s="71" t="s">
        <v>97</v>
      </c>
      <c r="QI20" s="71" t="s">
        <v>135</v>
      </c>
      <c r="QJ20" s="71" t="s">
        <v>105</v>
      </c>
      <c r="QK20" s="71" t="s">
        <v>98</v>
      </c>
      <c r="QL20" s="70" t="s">
        <v>103</v>
      </c>
      <c r="QM20" s="69" t="s">
        <v>99</v>
      </c>
      <c r="QN20" s="70" t="s">
        <v>110</v>
      </c>
      <c r="QO20" s="77" t="s">
        <v>112</v>
      </c>
      <c r="QP20" s="71" t="s">
        <v>97</v>
      </c>
      <c r="QQ20" s="71" t="s">
        <v>135</v>
      </c>
      <c r="QR20" s="71" t="s">
        <v>105</v>
      </c>
      <c r="QS20" s="71" t="s">
        <v>98</v>
      </c>
      <c r="QT20" s="70" t="s">
        <v>103</v>
      </c>
      <c r="QU20" s="69" t="s">
        <v>99</v>
      </c>
      <c r="QV20" s="70" t="s">
        <v>110</v>
      </c>
      <c r="QW20" s="77" t="s">
        <v>112</v>
      </c>
      <c r="QX20" s="71" t="s">
        <v>97</v>
      </c>
      <c r="QY20" s="71" t="s">
        <v>135</v>
      </c>
      <c r="QZ20" s="71" t="s">
        <v>105</v>
      </c>
      <c r="RA20" s="71" t="s">
        <v>98</v>
      </c>
      <c r="RB20" s="70" t="s">
        <v>103</v>
      </c>
      <c r="RC20" s="69" t="s">
        <v>99</v>
      </c>
      <c r="RD20" s="70" t="s">
        <v>110</v>
      </c>
      <c r="RE20" s="77" t="s">
        <v>112</v>
      </c>
      <c r="RF20" s="71" t="s">
        <v>97</v>
      </c>
      <c r="RG20" s="71" t="s">
        <v>135</v>
      </c>
      <c r="RH20" s="71" t="s">
        <v>105</v>
      </c>
      <c r="RI20" s="71" t="s">
        <v>98</v>
      </c>
      <c r="RJ20" s="70" t="s">
        <v>103</v>
      </c>
      <c r="RK20" s="69" t="s">
        <v>99</v>
      </c>
      <c r="RL20" s="70" t="s">
        <v>110</v>
      </c>
      <c r="RM20" s="77" t="s">
        <v>112</v>
      </c>
      <c r="RN20" s="71" t="s">
        <v>97</v>
      </c>
      <c r="RO20" s="71" t="s">
        <v>135</v>
      </c>
      <c r="RP20" s="71" t="s">
        <v>105</v>
      </c>
      <c r="RQ20" s="71" t="s">
        <v>98</v>
      </c>
      <c r="RR20" s="70" t="s">
        <v>103</v>
      </c>
      <c r="RS20" s="69" t="s">
        <v>99</v>
      </c>
      <c r="RT20" s="70" t="s">
        <v>110</v>
      </c>
      <c r="RU20" s="77" t="s">
        <v>112</v>
      </c>
      <c r="RV20" s="71" t="s">
        <v>97</v>
      </c>
      <c r="RW20" s="71" t="s">
        <v>135</v>
      </c>
      <c r="RX20" s="71" t="s">
        <v>105</v>
      </c>
      <c r="RY20" s="71" t="s">
        <v>98</v>
      </c>
      <c r="RZ20" s="70" t="s">
        <v>103</v>
      </c>
      <c r="SA20" s="69" t="s">
        <v>99</v>
      </c>
      <c r="SB20" s="70" t="s">
        <v>110</v>
      </c>
      <c r="SC20" s="77" t="s">
        <v>112</v>
      </c>
      <c r="SD20" s="71" t="s">
        <v>97</v>
      </c>
      <c r="SE20" s="71" t="s">
        <v>135</v>
      </c>
      <c r="SF20" s="71" t="s">
        <v>105</v>
      </c>
      <c r="SG20" s="71" t="s">
        <v>98</v>
      </c>
      <c r="SH20" s="70" t="s">
        <v>103</v>
      </c>
      <c r="SI20" s="69" t="s">
        <v>99</v>
      </c>
      <c r="SJ20" s="70" t="s">
        <v>110</v>
      </c>
      <c r="SK20" s="77" t="s">
        <v>112</v>
      </c>
      <c r="SL20" s="71" t="s">
        <v>97</v>
      </c>
      <c r="SM20" s="71" t="s">
        <v>135</v>
      </c>
      <c r="SN20" s="71" t="s">
        <v>105</v>
      </c>
      <c r="SO20" s="71" t="s">
        <v>98</v>
      </c>
      <c r="SP20" s="70" t="s">
        <v>103</v>
      </c>
      <c r="SQ20" s="69" t="s">
        <v>99</v>
      </c>
      <c r="SR20" s="70" t="s">
        <v>110</v>
      </c>
      <c r="SS20" s="77" t="s">
        <v>112</v>
      </c>
      <c r="ST20" s="71" t="s">
        <v>97</v>
      </c>
      <c r="SU20" s="71" t="s">
        <v>135</v>
      </c>
      <c r="SV20" s="71" t="s">
        <v>105</v>
      </c>
      <c r="SW20" s="71" t="s">
        <v>98</v>
      </c>
      <c r="SX20" s="70" t="s">
        <v>103</v>
      </c>
      <c r="SY20" s="69" t="s">
        <v>99</v>
      </c>
      <c r="SZ20" s="70" t="s">
        <v>110</v>
      </c>
      <c r="TA20" s="77" t="s">
        <v>112</v>
      </c>
      <c r="TB20" s="71" t="s">
        <v>97</v>
      </c>
      <c r="TC20" s="71" t="s">
        <v>135</v>
      </c>
      <c r="TD20" s="71" t="s">
        <v>105</v>
      </c>
      <c r="TE20" s="71" t="s">
        <v>98</v>
      </c>
      <c r="TF20" s="70" t="s">
        <v>103</v>
      </c>
      <c r="TG20" s="69" t="s">
        <v>99</v>
      </c>
      <c r="TH20" s="70" t="s">
        <v>110</v>
      </c>
      <c r="TI20" s="77" t="s">
        <v>112</v>
      </c>
      <c r="TJ20" s="71" t="s">
        <v>97</v>
      </c>
      <c r="TK20" s="71" t="s">
        <v>135</v>
      </c>
      <c r="TL20" s="71" t="s">
        <v>105</v>
      </c>
      <c r="TM20" s="71" t="s">
        <v>98</v>
      </c>
      <c r="TN20" s="70" t="s">
        <v>103</v>
      </c>
      <c r="TO20" s="69" t="s">
        <v>99</v>
      </c>
      <c r="TP20" s="70" t="s">
        <v>110</v>
      </c>
      <c r="TQ20" s="77" t="s">
        <v>112</v>
      </c>
      <c r="TR20" s="71" t="s">
        <v>97</v>
      </c>
      <c r="TS20" s="71" t="s">
        <v>135</v>
      </c>
      <c r="TT20" s="71" t="s">
        <v>105</v>
      </c>
      <c r="TU20" s="71" t="s">
        <v>98</v>
      </c>
      <c r="TV20" s="70" t="s">
        <v>103</v>
      </c>
      <c r="TW20" s="69" t="s">
        <v>99</v>
      </c>
      <c r="TX20" s="70" t="s">
        <v>110</v>
      </c>
      <c r="TY20" s="77" t="s">
        <v>112</v>
      </c>
      <c r="TZ20" s="71" t="s">
        <v>97</v>
      </c>
      <c r="UA20" s="71" t="s">
        <v>135</v>
      </c>
      <c r="UB20" s="71" t="s">
        <v>105</v>
      </c>
      <c r="UC20" s="71" t="s">
        <v>98</v>
      </c>
      <c r="UD20" s="70" t="s">
        <v>103</v>
      </c>
      <c r="UE20" s="69" t="s">
        <v>99</v>
      </c>
      <c r="UF20" s="70" t="s">
        <v>110</v>
      </c>
      <c r="UG20" s="77" t="s">
        <v>112</v>
      </c>
      <c r="UH20" s="71" t="s">
        <v>97</v>
      </c>
      <c r="UI20" s="71" t="s">
        <v>135</v>
      </c>
      <c r="UJ20" s="71" t="s">
        <v>105</v>
      </c>
      <c r="UK20" s="71" t="s">
        <v>98</v>
      </c>
      <c r="UL20" s="70" t="s">
        <v>103</v>
      </c>
      <c r="UM20" s="69" t="s">
        <v>99</v>
      </c>
      <c r="UN20" s="70" t="s">
        <v>110</v>
      </c>
      <c r="UO20" s="77" t="s">
        <v>112</v>
      </c>
      <c r="UP20" s="71" t="s">
        <v>97</v>
      </c>
      <c r="UQ20" s="71" t="s">
        <v>135</v>
      </c>
      <c r="UR20" s="71" t="s">
        <v>105</v>
      </c>
      <c r="US20" s="71" t="s">
        <v>98</v>
      </c>
      <c r="UT20" s="70" t="s">
        <v>103</v>
      </c>
      <c r="UU20" s="69" t="s">
        <v>99</v>
      </c>
      <c r="UV20" s="70" t="s">
        <v>110</v>
      </c>
      <c r="UW20" s="77" t="s">
        <v>112</v>
      </c>
      <c r="UX20" s="71" t="s">
        <v>97</v>
      </c>
      <c r="UY20" s="71" t="s">
        <v>135</v>
      </c>
      <c r="UZ20" s="71" t="s">
        <v>105</v>
      </c>
      <c r="VA20" s="71" t="s">
        <v>98</v>
      </c>
      <c r="VB20" s="70" t="s">
        <v>103</v>
      </c>
      <c r="VC20" s="69" t="s">
        <v>99</v>
      </c>
      <c r="VD20" s="70" t="s">
        <v>110</v>
      </c>
      <c r="VE20" s="77" t="s">
        <v>112</v>
      </c>
      <c r="VF20" s="71" t="s">
        <v>97</v>
      </c>
      <c r="VG20" s="71" t="s">
        <v>135</v>
      </c>
      <c r="VH20" s="71" t="s">
        <v>105</v>
      </c>
      <c r="VI20" s="71" t="s">
        <v>98</v>
      </c>
      <c r="VJ20" s="70" t="s">
        <v>103</v>
      </c>
      <c r="VK20" s="69" t="s">
        <v>99</v>
      </c>
      <c r="VL20" s="70" t="s">
        <v>110</v>
      </c>
      <c r="VM20" s="77" t="s">
        <v>112</v>
      </c>
      <c r="VN20" s="71" t="s">
        <v>97</v>
      </c>
      <c r="VO20" s="71" t="s">
        <v>135</v>
      </c>
      <c r="VP20" s="71" t="s">
        <v>105</v>
      </c>
      <c r="VQ20" s="71" t="s">
        <v>98</v>
      </c>
      <c r="VR20" s="70" t="s">
        <v>103</v>
      </c>
      <c r="VS20" s="69" t="s">
        <v>99</v>
      </c>
      <c r="VT20" s="70" t="s">
        <v>110</v>
      </c>
      <c r="VU20" s="77" t="s">
        <v>112</v>
      </c>
      <c r="VV20" s="71" t="s">
        <v>97</v>
      </c>
      <c r="VW20" s="71" t="s">
        <v>135</v>
      </c>
      <c r="VX20" s="71" t="s">
        <v>105</v>
      </c>
      <c r="VY20" s="71" t="s">
        <v>98</v>
      </c>
      <c r="VZ20" s="70" t="s">
        <v>103</v>
      </c>
      <c r="WA20" s="69" t="s">
        <v>99</v>
      </c>
      <c r="WB20" s="70" t="s">
        <v>110</v>
      </c>
      <c r="WC20" s="77" t="s">
        <v>112</v>
      </c>
      <c r="WD20" s="71" t="s">
        <v>97</v>
      </c>
      <c r="WE20" s="71" t="s">
        <v>135</v>
      </c>
      <c r="WF20" s="71" t="s">
        <v>105</v>
      </c>
      <c r="WG20" s="71" t="s">
        <v>98</v>
      </c>
      <c r="WH20" s="70" t="s">
        <v>103</v>
      </c>
      <c r="WI20" s="69" t="s">
        <v>99</v>
      </c>
      <c r="WJ20" s="70" t="s">
        <v>110</v>
      </c>
      <c r="WK20" s="77" t="s">
        <v>112</v>
      </c>
      <c r="WL20" s="71" t="s">
        <v>97</v>
      </c>
      <c r="WM20" s="71" t="s">
        <v>135</v>
      </c>
      <c r="WN20" s="71" t="s">
        <v>105</v>
      </c>
      <c r="WO20" s="71" t="s">
        <v>98</v>
      </c>
      <c r="WP20" s="70" t="s">
        <v>103</v>
      </c>
      <c r="WQ20" s="69" t="s">
        <v>99</v>
      </c>
      <c r="WR20" s="70" t="s">
        <v>110</v>
      </c>
      <c r="WS20" s="77" t="s">
        <v>112</v>
      </c>
      <c r="WT20" s="71" t="s">
        <v>97</v>
      </c>
      <c r="WU20" s="71" t="s">
        <v>135</v>
      </c>
      <c r="WV20" s="71" t="s">
        <v>105</v>
      </c>
      <c r="WW20" s="71" t="s">
        <v>98</v>
      </c>
      <c r="WX20" s="70" t="s">
        <v>103</v>
      </c>
      <c r="WY20" s="69" t="s">
        <v>99</v>
      </c>
      <c r="WZ20" s="70" t="s">
        <v>110</v>
      </c>
      <c r="XA20" s="77" t="s">
        <v>112</v>
      </c>
      <c r="XB20" s="71" t="s">
        <v>97</v>
      </c>
      <c r="XC20" s="71" t="s">
        <v>135</v>
      </c>
      <c r="XD20" s="71" t="s">
        <v>105</v>
      </c>
      <c r="XE20" s="71" t="s">
        <v>98</v>
      </c>
      <c r="XF20" s="70" t="s">
        <v>103</v>
      </c>
      <c r="XG20" s="69" t="s">
        <v>99</v>
      </c>
      <c r="XH20" s="70" t="s">
        <v>110</v>
      </c>
      <c r="XI20" s="77" t="s">
        <v>112</v>
      </c>
      <c r="XJ20" s="71" t="s">
        <v>97</v>
      </c>
      <c r="XK20" s="71" t="s">
        <v>135</v>
      </c>
      <c r="XL20" s="71" t="s">
        <v>105</v>
      </c>
      <c r="XM20" s="71" t="s">
        <v>98</v>
      </c>
      <c r="XN20" s="70" t="s">
        <v>103</v>
      </c>
      <c r="XO20" s="69" t="s">
        <v>99</v>
      </c>
      <c r="XP20" s="70" t="s">
        <v>110</v>
      </c>
      <c r="XQ20" s="77" t="s">
        <v>112</v>
      </c>
      <c r="XR20" s="71" t="s">
        <v>97</v>
      </c>
      <c r="XS20" s="71" t="s">
        <v>135</v>
      </c>
      <c r="XT20" s="71" t="s">
        <v>105</v>
      </c>
      <c r="XU20" s="71" t="s">
        <v>98</v>
      </c>
      <c r="XV20" s="70" t="s">
        <v>103</v>
      </c>
      <c r="XW20" s="69" t="s">
        <v>99</v>
      </c>
      <c r="XX20" s="70" t="s">
        <v>110</v>
      </c>
      <c r="XY20" s="77" t="s">
        <v>112</v>
      </c>
      <c r="XZ20" s="71" t="s">
        <v>97</v>
      </c>
      <c r="YA20" s="71" t="s">
        <v>135</v>
      </c>
      <c r="YB20" s="71" t="s">
        <v>105</v>
      </c>
      <c r="YC20" s="71" t="s">
        <v>98</v>
      </c>
      <c r="YD20" s="70" t="s">
        <v>103</v>
      </c>
      <c r="YE20" s="69" t="s">
        <v>99</v>
      </c>
      <c r="YF20" s="70" t="s">
        <v>110</v>
      </c>
      <c r="YG20" s="77" t="s">
        <v>112</v>
      </c>
      <c r="YH20" s="71" t="s">
        <v>97</v>
      </c>
      <c r="YI20" s="71" t="s">
        <v>135</v>
      </c>
      <c r="YJ20" s="71" t="s">
        <v>105</v>
      </c>
      <c r="YK20" s="71" t="s">
        <v>98</v>
      </c>
      <c r="YL20" s="70" t="s">
        <v>103</v>
      </c>
      <c r="YM20" s="69" t="s">
        <v>99</v>
      </c>
      <c r="YN20" s="70" t="s">
        <v>110</v>
      </c>
      <c r="YO20" s="77" t="s">
        <v>112</v>
      </c>
      <c r="YP20" s="71" t="s">
        <v>97</v>
      </c>
      <c r="YQ20" s="71" t="s">
        <v>135</v>
      </c>
      <c r="YR20" s="71" t="s">
        <v>105</v>
      </c>
      <c r="YS20" s="71" t="s">
        <v>98</v>
      </c>
      <c r="YT20" s="70" t="s">
        <v>103</v>
      </c>
      <c r="YU20" s="69" t="s">
        <v>99</v>
      </c>
      <c r="YV20" s="70" t="s">
        <v>110</v>
      </c>
      <c r="YW20" s="77" t="s">
        <v>112</v>
      </c>
      <c r="YX20" s="71" t="s">
        <v>97</v>
      </c>
      <c r="YY20" s="71" t="s">
        <v>135</v>
      </c>
      <c r="YZ20" s="71" t="s">
        <v>105</v>
      </c>
      <c r="ZA20" s="71" t="s">
        <v>98</v>
      </c>
      <c r="ZB20" s="70" t="s">
        <v>103</v>
      </c>
      <c r="ZC20" s="69" t="s">
        <v>99</v>
      </c>
      <c r="ZD20" s="70" t="s">
        <v>110</v>
      </c>
      <c r="ZE20" s="77" t="s">
        <v>112</v>
      </c>
      <c r="ZF20" s="71" t="s">
        <v>97</v>
      </c>
      <c r="ZG20" s="71" t="s">
        <v>135</v>
      </c>
      <c r="ZH20" s="71" t="s">
        <v>105</v>
      </c>
      <c r="ZI20" s="71" t="s">
        <v>98</v>
      </c>
      <c r="ZJ20" s="70" t="s">
        <v>103</v>
      </c>
      <c r="ZK20" s="69" t="s">
        <v>99</v>
      </c>
      <c r="ZL20" s="70" t="s">
        <v>110</v>
      </c>
      <c r="ZM20" s="77" t="s">
        <v>112</v>
      </c>
      <c r="ZN20" s="71" t="s">
        <v>97</v>
      </c>
      <c r="ZO20" s="71" t="s">
        <v>135</v>
      </c>
      <c r="ZP20" s="71" t="s">
        <v>105</v>
      </c>
      <c r="ZQ20" s="71" t="s">
        <v>98</v>
      </c>
      <c r="ZR20" s="70" t="s">
        <v>103</v>
      </c>
      <c r="ZS20" s="69" t="s">
        <v>99</v>
      </c>
      <c r="ZT20" s="70" t="s">
        <v>110</v>
      </c>
      <c r="ZU20" s="77" t="s">
        <v>112</v>
      </c>
      <c r="ZV20" s="71" t="s">
        <v>97</v>
      </c>
      <c r="ZW20" s="71" t="s">
        <v>135</v>
      </c>
      <c r="ZX20" s="71" t="s">
        <v>105</v>
      </c>
      <c r="ZY20" s="71" t="s">
        <v>98</v>
      </c>
      <c r="ZZ20" s="70" t="s">
        <v>103</v>
      </c>
      <c r="AAA20" s="69" t="s">
        <v>99</v>
      </c>
      <c r="AAB20" s="70" t="s">
        <v>110</v>
      </c>
      <c r="AAC20" s="77" t="s">
        <v>112</v>
      </c>
      <c r="AAD20" s="71" t="s">
        <v>97</v>
      </c>
      <c r="AAE20" s="71" t="s">
        <v>135</v>
      </c>
      <c r="AAF20" s="71" t="s">
        <v>105</v>
      </c>
      <c r="AAG20" s="71" t="s">
        <v>98</v>
      </c>
      <c r="AAH20" s="70" t="s">
        <v>103</v>
      </c>
      <c r="AAI20" s="69" t="s">
        <v>99</v>
      </c>
      <c r="AAJ20" s="70" t="s">
        <v>110</v>
      </c>
      <c r="AAK20" s="77" t="s">
        <v>112</v>
      </c>
      <c r="AAL20" s="71" t="s">
        <v>97</v>
      </c>
      <c r="AAM20" s="71" t="s">
        <v>135</v>
      </c>
      <c r="AAN20" s="71" t="s">
        <v>105</v>
      </c>
      <c r="AAO20" s="71" t="s">
        <v>98</v>
      </c>
      <c r="AAP20" s="70" t="s">
        <v>103</v>
      </c>
      <c r="AAQ20" s="69" t="s">
        <v>99</v>
      </c>
      <c r="AAR20" s="70" t="s">
        <v>110</v>
      </c>
      <c r="AAS20" s="77" t="s">
        <v>112</v>
      </c>
      <c r="AAT20" s="71" t="s">
        <v>97</v>
      </c>
      <c r="AAU20" s="71" t="s">
        <v>135</v>
      </c>
      <c r="AAV20" s="71" t="s">
        <v>105</v>
      </c>
      <c r="AAW20" s="71" t="s">
        <v>98</v>
      </c>
      <c r="AAX20" s="70" t="s">
        <v>103</v>
      </c>
      <c r="AAY20" s="69" t="s">
        <v>99</v>
      </c>
      <c r="AAZ20" s="70" t="s">
        <v>110</v>
      </c>
      <c r="ABA20" s="77" t="s">
        <v>112</v>
      </c>
      <c r="ABB20" s="71" t="s">
        <v>97</v>
      </c>
      <c r="ABC20" s="71" t="s">
        <v>135</v>
      </c>
      <c r="ABD20" s="71" t="s">
        <v>105</v>
      </c>
      <c r="ABE20" s="71" t="s">
        <v>98</v>
      </c>
      <c r="ABF20" s="70" t="s">
        <v>103</v>
      </c>
      <c r="ABG20" s="69" t="s">
        <v>99</v>
      </c>
      <c r="ABH20" s="70" t="s">
        <v>110</v>
      </c>
      <c r="ABI20" s="77" t="s">
        <v>112</v>
      </c>
      <c r="ABJ20" s="71" t="s">
        <v>97</v>
      </c>
      <c r="ABK20" s="71" t="s">
        <v>135</v>
      </c>
      <c r="ABL20" s="71" t="s">
        <v>105</v>
      </c>
      <c r="ABM20" s="71" t="s">
        <v>98</v>
      </c>
      <c r="ABN20" s="70" t="s">
        <v>103</v>
      </c>
      <c r="ABO20" s="69" t="s">
        <v>99</v>
      </c>
      <c r="ABP20" s="70" t="s">
        <v>110</v>
      </c>
      <c r="ABQ20" s="77" t="s">
        <v>112</v>
      </c>
      <c r="ABR20" s="71" t="s">
        <v>97</v>
      </c>
      <c r="ABS20" s="71" t="s">
        <v>135</v>
      </c>
      <c r="ABT20" s="71" t="s">
        <v>105</v>
      </c>
      <c r="ABU20" s="71" t="s">
        <v>98</v>
      </c>
      <c r="ABV20" s="70" t="s">
        <v>103</v>
      </c>
      <c r="ABW20" s="69" t="s">
        <v>99</v>
      </c>
      <c r="ABX20" s="70" t="s">
        <v>110</v>
      </c>
      <c r="ABY20" s="77" t="s">
        <v>112</v>
      </c>
      <c r="ABZ20" s="71" t="s">
        <v>97</v>
      </c>
      <c r="ACA20" s="71" t="s">
        <v>135</v>
      </c>
      <c r="ACB20" s="71" t="s">
        <v>105</v>
      </c>
      <c r="ACC20" s="71" t="s">
        <v>98</v>
      </c>
      <c r="ACD20" s="70" t="s">
        <v>103</v>
      </c>
      <c r="ACE20" s="69" t="s">
        <v>99</v>
      </c>
      <c r="ACF20" s="70" t="s">
        <v>110</v>
      </c>
      <c r="ACG20" s="77" t="s">
        <v>112</v>
      </c>
      <c r="ACH20" s="71" t="s">
        <v>97</v>
      </c>
      <c r="ACI20" s="71" t="s">
        <v>135</v>
      </c>
      <c r="ACJ20" s="71" t="s">
        <v>105</v>
      </c>
      <c r="ACK20" s="71" t="s">
        <v>98</v>
      </c>
      <c r="ACL20" s="70" t="s">
        <v>103</v>
      </c>
      <c r="ACM20" s="69" t="s">
        <v>99</v>
      </c>
      <c r="ACN20" s="70" t="s">
        <v>110</v>
      </c>
      <c r="ACO20" s="77" t="s">
        <v>112</v>
      </c>
      <c r="ACP20" s="71" t="s">
        <v>97</v>
      </c>
      <c r="ACQ20" s="71" t="s">
        <v>135</v>
      </c>
      <c r="ACR20" s="71" t="s">
        <v>105</v>
      </c>
      <c r="ACS20" s="71" t="s">
        <v>98</v>
      </c>
      <c r="ACT20" s="70" t="s">
        <v>103</v>
      </c>
      <c r="ACU20" s="69" t="s">
        <v>99</v>
      </c>
      <c r="ACV20" s="70" t="s">
        <v>110</v>
      </c>
      <c r="ACW20" s="77" t="s">
        <v>112</v>
      </c>
      <c r="ACX20" s="71" t="s">
        <v>97</v>
      </c>
      <c r="ACY20" s="71" t="s">
        <v>135</v>
      </c>
      <c r="ACZ20" s="71" t="s">
        <v>105</v>
      </c>
      <c r="ADA20" s="71" t="s">
        <v>98</v>
      </c>
      <c r="ADB20" s="70" t="s">
        <v>103</v>
      </c>
      <c r="ADC20" s="69" t="s">
        <v>99</v>
      </c>
      <c r="ADD20" s="70" t="s">
        <v>110</v>
      </c>
      <c r="ADE20" s="77" t="s">
        <v>112</v>
      </c>
      <c r="ADF20" s="71" t="s">
        <v>97</v>
      </c>
      <c r="ADG20" s="71" t="s">
        <v>135</v>
      </c>
      <c r="ADH20" s="71" t="s">
        <v>105</v>
      </c>
      <c r="ADI20" s="71" t="s">
        <v>98</v>
      </c>
      <c r="ADJ20" s="70" t="s">
        <v>103</v>
      </c>
      <c r="ADK20" s="69" t="s">
        <v>99</v>
      </c>
      <c r="ADL20" s="70" t="s">
        <v>110</v>
      </c>
      <c r="ADM20" s="77" t="s">
        <v>112</v>
      </c>
      <c r="ADN20" s="71" t="s">
        <v>97</v>
      </c>
      <c r="ADO20" s="71" t="s">
        <v>135</v>
      </c>
      <c r="ADP20" s="71" t="s">
        <v>105</v>
      </c>
      <c r="ADQ20" s="71" t="s">
        <v>98</v>
      </c>
      <c r="ADR20" s="70" t="s">
        <v>103</v>
      </c>
      <c r="ADS20" s="69" t="s">
        <v>99</v>
      </c>
      <c r="ADT20" s="70" t="s">
        <v>110</v>
      </c>
      <c r="ADU20" s="77" t="s">
        <v>112</v>
      </c>
      <c r="ADV20" s="71" t="s">
        <v>97</v>
      </c>
      <c r="ADW20" s="71" t="s">
        <v>135</v>
      </c>
      <c r="ADX20" s="71" t="s">
        <v>105</v>
      </c>
      <c r="ADY20" s="71" t="s">
        <v>98</v>
      </c>
      <c r="ADZ20" s="70" t="s">
        <v>103</v>
      </c>
      <c r="AEA20" s="69" t="s">
        <v>99</v>
      </c>
      <c r="AEB20" s="70" t="s">
        <v>110</v>
      </c>
      <c r="AEC20" s="77" t="s">
        <v>112</v>
      </c>
      <c r="AED20" s="71" t="s">
        <v>97</v>
      </c>
      <c r="AEE20" s="71" t="s">
        <v>135</v>
      </c>
      <c r="AEF20" s="71" t="s">
        <v>105</v>
      </c>
      <c r="AEG20" s="71" t="s">
        <v>98</v>
      </c>
      <c r="AEH20" s="70" t="s">
        <v>103</v>
      </c>
      <c r="AEI20" s="69" t="s">
        <v>99</v>
      </c>
      <c r="AEJ20" s="70" t="s">
        <v>110</v>
      </c>
      <c r="AEK20" s="77" t="s">
        <v>112</v>
      </c>
      <c r="AEL20" s="71" t="s">
        <v>97</v>
      </c>
      <c r="AEM20" s="71" t="s">
        <v>135</v>
      </c>
      <c r="AEN20" s="71" t="s">
        <v>105</v>
      </c>
      <c r="AEO20" s="71" t="s">
        <v>98</v>
      </c>
      <c r="AEP20" s="70" t="s">
        <v>103</v>
      </c>
      <c r="AEQ20" s="69" t="s">
        <v>99</v>
      </c>
      <c r="AER20" s="70" t="s">
        <v>110</v>
      </c>
      <c r="AES20" s="77" t="s">
        <v>112</v>
      </c>
      <c r="AEU20" s="71" t="s">
        <v>97</v>
      </c>
      <c r="AEV20" s="71" t="s">
        <v>135</v>
      </c>
      <c r="AEW20" s="71" t="s">
        <v>105</v>
      </c>
      <c r="AEX20" s="71" t="s">
        <v>98</v>
      </c>
      <c r="AEY20" s="70" t="s">
        <v>103</v>
      </c>
      <c r="AEZ20" s="69" t="s">
        <v>99</v>
      </c>
      <c r="AFA20" s="70" t="s">
        <v>110</v>
      </c>
      <c r="AFB20" s="77" t="s">
        <v>112</v>
      </c>
      <c r="AFC20" s="71" t="s">
        <v>97</v>
      </c>
      <c r="AFD20" s="71" t="s">
        <v>135</v>
      </c>
      <c r="AFE20" s="71" t="s">
        <v>105</v>
      </c>
      <c r="AFF20" s="71" t="s">
        <v>98</v>
      </c>
      <c r="AFG20" s="70" t="s">
        <v>103</v>
      </c>
      <c r="AFH20" s="69" t="s">
        <v>99</v>
      </c>
      <c r="AFI20" s="70" t="s">
        <v>110</v>
      </c>
      <c r="AFJ20" s="77" t="s">
        <v>112</v>
      </c>
      <c r="AFK20" s="71" t="s">
        <v>97</v>
      </c>
      <c r="AFL20" s="71" t="s">
        <v>135</v>
      </c>
      <c r="AFM20" s="71" t="s">
        <v>105</v>
      </c>
      <c r="AFN20" s="71" t="s">
        <v>98</v>
      </c>
      <c r="AFO20" s="70" t="s">
        <v>103</v>
      </c>
      <c r="AFP20" s="69" t="s">
        <v>99</v>
      </c>
      <c r="AFQ20" s="70" t="s">
        <v>110</v>
      </c>
      <c r="AFR20" s="77" t="s">
        <v>112</v>
      </c>
      <c r="AFS20" s="89" t="s">
        <v>97</v>
      </c>
      <c r="AFT20" s="89" t="s">
        <v>135</v>
      </c>
      <c r="AFU20" s="89" t="s">
        <v>105</v>
      </c>
      <c r="AFV20" s="89" t="s">
        <v>98</v>
      </c>
      <c r="AFW20" s="90" t="s">
        <v>103</v>
      </c>
      <c r="AFX20" s="91" t="s">
        <v>99</v>
      </c>
      <c r="AFY20" s="70" t="s">
        <v>110</v>
      </c>
      <c r="AFZ20" s="77" t="s">
        <v>112</v>
      </c>
      <c r="AGA20" s="89" t="s">
        <v>97</v>
      </c>
      <c r="AGB20" s="89" t="s">
        <v>135</v>
      </c>
      <c r="AGC20" s="89" t="s">
        <v>105</v>
      </c>
      <c r="AGD20" s="89" t="s">
        <v>98</v>
      </c>
      <c r="AGE20" s="90" t="s">
        <v>103</v>
      </c>
      <c r="AGF20" s="91" t="s">
        <v>99</v>
      </c>
      <c r="AGG20" s="70" t="s">
        <v>110</v>
      </c>
      <c r="AGH20" s="77" t="s">
        <v>112</v>
      </c>
      <c r="AGI20" s="89" t="s">
        <v>97</v>
      </c>
      <c r="AGJ20" s="89" t="s">
        <v>135</v>
      </c>
      <c r="AGK20" s="89" t="s">
        <v>105</v>
      </c>
      <c r="AGL20" s="89" t="s">
        <v>98</v>
      </c>
      <c r="AGM20" s="90" t="s">
        <v>103</v>
      </c>
      <c r="AGN20" s="91" t="s">
        <v>99</v>
      </c>
      <c r="AGO20" s="70" t="s">
        <v>110</v>
      </c>
      <c r="AGP20" s="77" t="s">
        <v>112</v>
      </c>
      <c r="AGQ20" s="89" t="s">
        <v>97</v>
      </c>
      <c r="AGR20" s="89" t="s">
        <v>135</v>
      </c>
      <c r="AGS20" s="89" t="s">
        <v>105</v>
      </c>
      <c r="AGT20" s="89" t="s">
        <v>98</v>
      </c>
      <c r="AGU20" s="90" t="s">
        <v>103</v>
      </c>
      <c r="AGV20" s="91" t="s">
        <v>227</v>
      </c>
      <c r="AGW20" s="91" t="s">
        <v>99</v>
      </c>
      <c r="AGX20" s="70" t="s">
        <v>110</v>
      </c>
      <c r="AGY20" s="77" t="s">
        <v>112</v>
      </c>
      <c r="AGZ20" s="89" t="s">
        <v>97</v>
      </c>
      <c r="AHA20" s="89" t="s">
        <v>135</v>
      </c>
      <c r="AHB20" s="89" t="s">
        <v>105</v>
      </c>
      <c r="AHC20" s="89" t="s">
        <v>98</v>
      </c>
      <c r="AHD20" s="90" t="s">
        <v>103</v>
      </c>
      <c r="AHE20" s="91" t="s">
        <v>99</v>
      </c>
      <c r="AHF20" s="70" t="s">
        <v>110</v>
      </c>
      <c r="AHG20" s="77" t="s">
        <v>112</v>
      </c>
      <c r="AHH20" s="89" t="s">
        <v>97</v>
      </c>
      <c r="AHI20" s="89" t="s">
        <v>135</v>
      </c>
      <c r="AHJ20" s="89" t="s">
        <v>105</v>
      </c>
      <c r="AHK20" s="89" t="s">
        <v>98</v>
      </c>
      <c r="AHL20" s="90" t="s">
        <v>103</v>
      </c>
      <c r="AHM20" s="91" t="s">
        <v>99</v>
      </c>
      <c r="AHN20" s="70" t="s">
        <v>110</v>
      </c>
      <c r="AHO20" s="77" t="s">
        <v>112</v>
      </c>
      <c r="AHP20" s="89" t="s">
        <v>97</v>
      </c>
      <c r="AHQ20" s="89" t="s">
        <v>135</v>
      </c>
      <c r="AHR20" s="89" t="s">
        <v>105</v>
      </c>
      <c r="AHS20" s="89" t="s">
        <v>98</v>
      </c>
      <c r="AHT20" s="90" t="s">
        <v>103</v>
      </c>
      <c r="AHU20" s="91" t="s">
        <v>99</v>
      </c>
      <c r="AHV20" s="70" t="s">
        <v>110</v>
      </c>
      <c r="AHW20" s="77" t="s">
        <v>112</v>
      </c>
      <c r="AHX20" s="89" t="s">
        <v>97</v>
      </c>
      <c r="AHY20" s="89" t="s">
        <v>135</v>
      </c>
      <c r="AHZ20" s="89" t="s">
        <v>105</v>
      </c>
      <c r="AIA20" s="89" t="s">
        <v>98</v>
      </c>
      <c r="AIB20" s="90" t="s">
        <v>103</v>
      </c>
      <c r="AIC20" s="91" t="s">
        <v>99</v>
      </c>
      <c r="AID20" s="70" t="s">
        <v>110</v>
      </c>
      <c r="AIE20" s="77" t="s">
        <v>112</v>
      </c>
      <c r="AIF20" s="89" t="s">
        <v>97</v>
      </c>
      <c r="AIG20" s="89" t="s">
        <v>135</v>
      </c>
      <c r="AIH20" s="89" t="s">
        <v>105</v>
      </c>
      <c r="AII20" s="89" t="s">
        <v>98</v>
      </c>
      <c r="AIJ20" s="90" t="s">
        <v>103</v>
      </c>
      <c r="AIK20" s="91" t="s">
        <v>99</v>
      </c>
      <c r="AIL20" s="70" t="s">
        <v>110</v>
      </c>
      <c r="AIM20" s="77" t="s">
        <v>112</v>
      </c>
      <c r="AIN20" s="89" t="s">
        <v>97</v>
      </c>
      <c r="AIO20" s="89" t="s">
        <v>135</v>
      </c>
      <c r="AIP20" s="89" t="s">
        <v>105</v>
      </c>
      <c r="AIQ20" s="89" t="s">
        <v>98</v>
      </c>
      <c r="AIR20" s="90" t="s">
        <v>103</v>
      </c>
      <c r="AIS20" s="91" t="s">
        <v>99</v>
      </c>
      <c r="AIT20" s="70" t="s">
        <v>110</v>
      </c>
      <c r="AIU20" s="77" t="s">
        <v>112</v>
      </c>
      <c r="AIV20" s="89" t="s">
        <v>97</v>
      </c>
      <c r="AIW20" s="89" t="s">
        <v>135</v>
      </c>
      <c r="AIX20" s="89" t="s">
        <v>105</v>
      </c>
      <c r="AIY20" s="89" t="s">
        <v>98</v>
      </c>
      <c r="AIZ20" s="90" t="s">
        <v>103</v>
      </c>
      <c r="AJA20" s="91" t="s">
        <v>99</v>
      </c>
      <c r="AJB20" s="70" t="s">
        <v>110</v>
      </c>
      <c r="AJC20" s="77" t="s">
        <v>112</v>
      </c>
      <c r="AJD20" s="89" t="s">
        <v>97</v>
      </c>
      <c r="AJE20" s="89" t="s">
        <v>135</v>
      </c>
      <c r="AJF20" s="89" t="s">
        <v>105</v>
      </c>
      <c r="AJG20" s="89" t="s">
        <v>98</v>
      </c>
      <c r="AJH20" s="90" t="s">
        <v>103</v>
      </c>
      <c r="AJI20" s="91" t="s">
        <v>99</v>
      </c>
      <c r="AJJ20" s="70" t="s">
        <v>110</v>
      </c>
      <c r="AJK20" s="77" t="s">
        <v>112</v>
      </c>
      <c r="AJL20" s="89" t="s">
        <v>97</v>
      </c>
      <c r="AJM20" s="89" t="s">
        <v>135</v>
      </c>
      <c r="AJN20" s="89" t="s">
        <v>105</v>
      </c>
      <c r="AJO20" s="89" t="s">
        <v>98</v>
      </c>
      <c r="AJP20" s="90" t="s">
        <v>103</v>
      </c>
      <c r="AJQ20" s="91" t="s">
        <v>99</v>
      </c>
      <c r="AJR20" s="70" t="s">
        <v>110</v>
      </c>
      <c r="AJS20" s="77" t="s">
        <v>112</v>
      </c>
      <c r="AJT20" s="89" t="s">
        <v>97</v>
      </c>
      <c r="AJU20" s="89" t="s">
        <v>135</v>
      </c>
      <c r="AJV20" s="89" t="s">
        <v>105</v>
      </c>
      <c r="AJW20" s="89" t="s">
        <v>98</v>
      </c>
      <c r="AJX20" s="90" t="s">
        <v>103</v>
      </c>
      <c r="AJY20" s="91" t="s">
        <v>99</v>
      </c>
      <c r="AJZ20" s="70" t="s">
        <v>110</v>
      </c>
      <c r="AKA20" s="77" t="s">
        <v>112</v>
      </c>
      <c r="AKB20" s="89" t="s">
        <v>97</v>
      </c>
      <c r="AKC20" s="89" t="s">
        <v>135</v>
      </c>
      <c r="AKD20" s="89" t="s">
        <v>105</v>
      </c>
      <c r="AKE20" s="89" t="s">
        <v>98</v>
      </c>
      <c r="AKF20" s="90" t="s">
        <v>103</v>
      </c>
      <c r="AKG20" s="91" t="s">
        <v>99</v>
      </c>
      <c r="AKH20" s="70" t="s">
        <v>110</v>
      </c>
      <c r="AKI20" s="77" t="s">
        <v>112</v>
      </c>
      <c r="AKJ20" s="89" t="s">
        <v>97</v>
      </c>
      <c r="AKK20" s="89" t="s">
        <v>135</v>
      </c>
      <c r="AKL20" s="89" t="s">
        <v>105</v>
      </c>
      <c r="AKM20" s="89" t="s">
        <v>98</v>
      </c>
      <c r="AKN20" s="90" t="s">
        <v>103</v>
      </c>
      <c r="AKO20" s="91" t="s">
        <v>99</v>
      </c>
      <c r="AKP20" s="70" t="s">
        <v>110</v>
      </c>
      <c r="AKQ20" s="77" t="s">
        <v>112</v>
      </c>
      <c r="AKR20" s="89" t="s">
        <v>97</v>
      </c>
      <c r="AKS20" s="89" t="s">
        <v>135</v>
      </c>
      <c r="AKT20" s="89" t="s">
        <v>105</v>
      </c>
      <c r="AKU20" s="89" t="s">
        <v>98</v>
      </c>
      <c r="AKV20" s="90" t="s">
        <v>103</v>
      </c>
      <c r="AKW20" s="91" t="s">
        <v>99</v>
      </c>
      <c r="AKX20" s="70" t="s">
        <v>110</v>
      </c>
      <c r="AKY20" s="77" t="s">
        <v>112</v>
      </c>
      <c r="AKZ20" s="89" t="s">
        <v>97</v>
      </c>
      <c r="ALA20" s="89" t="s">
        <v>135</v>
      </c>
      <c r="ALB20" s="89" t="s">
        <v>105</v>
      </c>
      <c r="ALC20" s="89" t="s">
        <v>98</v>
      </c>
      <c r="ALD20" s="90" t="s">
        <v>103</v>
      </c>
      <c r="ALE20" s="91" t="s">
        <v>99</v>
      </c>
      <c r="ALF20" s="70" t="s">
        <v>110</v>
      </c>
      <c r="ALG20" s="77" t="s">
        <v>112</v>
      </c>
      <c r="ALH20" s="89" t="s">
        <v>97</v>
      </c>
      <c r="ALI20" s="89" t="s">
        <v>135</v>
      </c>
      <c r="ALJ20" s="89" t="s">
        <v>105</v>
      </c>
      <c r="ALK20" s="89" t="s">
        <v>98</v>
      </c>
      <c r="ALL20" s="90" t="s">
        <v>103</v>
      </c>
      <c r="ALM20" s="91" t="s">
        <v>99</v>
      </c>
      <c r="ALN20" s="70" t="s">
        <v>110</v>
      </c>
      <c r="ALO20" s="77" t="s">
        <v>112</v>
      </c>
      <c r="ALP20" s="89" t="s">
        <v>97</v>
      </c>
      <c r="ALQ20" s="89" t="s">
        <v>135</v>
      </c>
      <c r="ALR20" s="89" t="s">
        <v>105</v>
      </c>
      <c r="ALS20" s="89" t="s">
        <v>98</v>
      </c>
      <c r="ALT20" s="90" t="s">
        <v>103</v>
      </c>
      <c r="ALU20" s="91" t="s">
        <v>99</v>
      </c>
      <c r="ALV20" s="70" t="s">
        <v>110</v>
      </c>
      <c r="ALW20" s="77" t="s">
        <v>112</v>
      </c>
      <c r="ALX20" s="89" t="s">
        <v>97</v>
      </c>
      <c r="ALY20" s="89" t="s">
        <v>135</v>
      </c>
      <c r="ALZ20" s="89" t="s">
        <v>105</v>
      </c>
      <c r="AMA20" s="89" t="s">
        <v>98</v>
      </c>
      <c r="AMB20" s="90" t="s">
        <v>103</v>
      </c>
      <c r="AMC20" s="91" t="s">
        <v>99</v>
      </c>
      <c r="AMD20" s="70" t="s">
        <v>110</v>
      </c>
      <c r="AME20" s="77" t="s">
        <v>112</v>
      </c>
      <c r="AMF20" s="89" t="s">
        <v>97</v>
      </c>
      <c r="AMG20" s="89" t="s">
        <v>135</v>
      </c>
      <c r="AMH20" s="89" t="s">
        <v>105</v>
      </c>
      <c r="AMI20" s="89" t="s">
        <v>98</v>
      </c>
      <c r="AMJ20" s="90" t="s">
        <v>103</v>
      </c>
      <c r="AMK20" s="91" t="s">
        <v>99</v>
      </c>
      <c r="AML20" s="70" t="s">
        <v>110</v>
      </c>
      <c r="AMM20" s="77" t="s">
        <v>112</v>
      </c>
      <c r="AMN20" s="89" t="s">
        <v>97</v>
      </c>
      <c r="AMO20" s="89" t="s">
        <v>135</v>
      </c>
      <c r="AMP20" s="89" t="s">
        <v>105</v>
      </c>
      <c r="AMQ20" s="89" t="s">
        <v>98</v>
      </c>
      <c r="AMR20" s="90" t="s">
        <v>103</v>
      </c>
      <c r="AMS20" s="91" t="s">
        <v>99</v>
      </c>
      <c r="AMT20" s="70" t="s">
        <v>110</v>
      </c>
      <c r="AMU20" s="77" t="s">
        <v>112</v>
      </c>
      <c r="AMV20" s="89" t="s">
        <v>97</v>
      </c>
      <c r="AMW20" s="89" t="s">
        <v>135</v>
      </c>
      <c r="AMX20" s="89" t="s">
        <v>105</v>
      </c>
      <c r="AMY20" s="89" t="s">
        <v>98</v>
      </c>
      <c r="AMZ20" s="90" t="s">
        <v>103</v>
      </c>
      <c r="ANA20" s="91" t="s">
        <v>99</v>
      </c>
      <c r="ANB20" s="70" t="s">
        <v>110</v>
      </c>
      <c r="ANC20" s="77" t="s">
        <v>112</v>
      </c>
      <c r="AND20" s="89" t="s">
        <v>97</v>
      </c>
      <c r="ANE20" s="89" t="s">
        <v>135</v>
      </c>
      <c r="ANF20" s="89" t="s">
        <v>105</v>
      </c>
      <c r="ANG20" s="89" t="s">
        <v>98</v>
      </c>
      <c r="ANH20" s="90" t="s">
        <v>103</v>
      </c>
      <c r="ANI20" s="91" t="s">
        <v>99</v>
      </c>
      <c r="ANJ20" s="70" t="s">
        <v>110</v>
      </c>
      <c r="ANK20" s="77" t="s">
        <v>112</v>
      </c>
      <c r="ANL20" s="89" t="s">
        <v>97</v>
      </c>
      <c r="ANM20" s="89" t="s">
        <v>135</v>
      </c>
      <c r="ANN20" s="89" t="s">
        <v>105</v>
      </c>
      <c r="ANO20" s="89" t="s">
        <v>98</v>
      </c>
      <c r="ANP20" s="90" t="s">
        <v>103</v>
      </c>
      <c r="ANQ20" s="91" t="s">
        <v>99</v>
      </c>
      <c r="ANR20" s="70" t="s">
        <v>110</v>
      </c>
      <c r="ANS20" s="77" t="s">
        <v>112</v>
      </c>
      <c r="ANT20" s="89" t="s">
        <v>97</v>
      </c>
      <c r="ANU20" s="89" t="s">
        <v>135</v>
      </c>
      <c r="ANV20" s="89" t="s">
        <v>105</v>
      </c>
      <c r="ANW20" s="89" t="s">
        <v>98</v>
      </c>
      <c r="ANX20" s="90" t="s">
        <v>103</v>
      </c>
      <c r="ANY20" s="91" t="s">
        <v>99</v>
      </c>
      <c r="ANZ20" s="70" t="s">
        <v>110</v>
      </c>
      <c r="AOA20" s="77" t="s">
        <v>112</v>
      </c>
      <c r="AOB20" s="89" t="s">
        <v>97</v>
      </c>
      <c r="AOC20" s="89" t="s">
        <v>135</v>
      </c>
      <c r="AOD20" s="89" t="s">
        <v>105</v>
      </c>
      <c r="AOE20" s="89" t="s">
        <v>98</v>
      </c>
      <c r="AOF20" s="90" t="s">
        <v>103</v>
      </c>
      <c r="AOG20" s="91" t="s">
        <v>99</v>
      </c>
      <c r="AOH20" s="70" t="s">
        <v>110</v>
      </c>
      <c r="AOI20" s="77" t="s">
        <v>112</v>
      </c>
      <c r="AOJ20" s="89" t="s">
        <v>97</v>
      </c>
      <c r="AOK20" s="89" t="s">
        <v>135</v>
      </c>
      <c r="AOL20" s="89" t="s">
        <v>105</v>
      </c>
      <c r="AOM20" s="89" t="s">
        <v>98</v>
      </c>
      <c r="AON20" s="90" t="s">
        <v>103</v>
      </c>
      <c r="AOO20" s="91" t="s">
        <v>99</v>
      </c>
      <c r="AOP20" s="70" t="s">
        <v>110</v>
      </c>
      <c r="AOQ20" s="77" t="s">
        <v>112</v>
      </c>
      <c r="AOR20" s="89" t="s">
        <v>97</v>
      </c>
      <c r="AOS20" s="89" t="s">
        <v>135</v>
      </c>
      <c r="AOT20" s="89" t="s">
        <v>105</v>
      </c>
      <c r="AOU20" s="89" t="s">
        <v>98</v>
      </c>
      <c r="AOV20" s="90" t="s">
        <v>103</v>
      </c>
      <c r="AOW20" s="91" t="s">
        <v>99</v>
      </c>
      <c r="AOX20" s="70" t="s">
        <v>110</v>
      </c>
      <c r="AOY20" s="77" t="s">
        <v>112</v>
      </c>
      <c r="AOZ20" s="89" t="s">
        <v>97</v>
      </c>
      <c r="APA20" s="89" t="s">
        <v>135</v>
      </c>
      <c r="APB20" s="89" t="s">
        <v>105</v>
      </c>
      <c r="APC20" s="89" t="s">
        <v>98</v>
      </c>
      <c r="APD20" s="90" t="s">
        <v>103</v>
      </c>
      <c r="APE20" s="91" t="s">
        <v>99</v>
      </c>
      <c r="APF20" s="70" t="s">
        <v>110</v>
      </c>
      <c r="APG20" s="77" t="s">
        <v>112</v>
      </c>
      <c r="APH20" s="89" t="s">
        <v>97</v>
      </c>
      <c r="API20" s="89" t="s">
        <v>135</v>
      </c>
      <c r="APJ20" s="89" t="s">
        <v>105</v>
      </c>
      <c r="APK20" s="89" t="s">
        <v>98</v>
      </c>
      <c r="APL20" s="90" t="s">
        <v>103</v>
      </c>
      <c r="APM20" s="91" t="s">
        <v>99</v>
      </c>
      <c r="APN20" s="70" t="s">
        <v>110</v>
      </c>
      <c r="APO20" s="77" t="s">
        <v>112</v>
      </c>
      <c r="APP20" s="89" t="s">
        <v>97</v>
      </c>
      <c r="APQ20" s="89" t="s">
        <v>135</v>
      </c>
      <c r="APR20" s="89" t="s">
        <v>105</v>
      </c>
      <c r="APS20" s="89" t="s">
        <v>98</v>
      </c>
      <c r="APT20" s="90" t="s">
        <v>103</v>
      </c>
      <c r="APU20" s="91" t="s">
        <v>99</v>
      </c>
      <c r="APV20" s="70" t="s">
        <v>110</v>
      </c>
      <c r="APW20" s="77" t="s">
        <v>112</v>
      </c>
      <c r="APX20" s="89" t="s">
        <v>97</v>
      </c>
      <c r="APY20" s="89" t="s">
        <v>135</v>
      </c>
      <c r="APZ20" s="89" t="s">
        <v>105</v>
      </c>
      <c r="AQA20" s="89" t="s">
        <v>98</v>
      </c>
      <c r="AQB20" s="90" t="s">
        <v>103</v>
      </c>
      <c r="AQC20" s="91" t="s">
        <v>99</v>
      </c>
      <c r="AQD20" s="70" t="s">
        <v>110</v>
      </c>
      <c r="AQE20" s="77" t="s">
        <v>112</v>
      </c>
      <c r="AQF20" s="89" t="s">
        <v>97</v>
      </c>
      <c r="AQG20" s="89" t="s">
        <v>135</v>
      </c>
      <c r="AQH20" s="89" t="s">
        <v>105</v>
      </c>
      <c r="AQI20" s="89" t="s">
        <v>98</v>
      </c>
      <c r="AQJ20" s="90" t="s">
        <v>103</v>
      </c>
      <c r="AQK20" s="91" t="s">
        <v>99</v>
      </c>
      <c r="AQL20" s="70" t="s">
        <v>110</v>
      </c>
      <c r="AQM20" s="77" t="s">
        <v>112</v>
      </c>
      <c r="AQN20" s="89" t="s">
        <v>97</v>
      </c>
      <c r="AQO20" s="89" t="s">
        <v>135</v>
      </c>
      <c r="AQP20" s="89" t="s">
        <v>105</v>
      </c>
      <c r="AQQ20" s="89" t="s">
        <v>98</v>
      </c>
      <c r="AQR20" s="90" t="s">
        <v>103</v>
      </c>
      <c r="AQS20" s="91" t="s">
        <v>99</v>
      </c>
      <c r="AQT20" s="70" t="s">
        <v>110</v>
      </c>
      <c r="AQU20" s="77" t="s">
        <v>112</v>
      </c>
      <c r="AQV20" s="89" t="s">
        <v>97</v>
      </c>
      <c r="AQW20" s="89" t="s">
        <v>135</v>
      </c>
      <c r="AQX20" s="89" t="s">
        <v>105</v>
      </c>
      <c r="AQY20" s="89" t="s">
        <v>98</v>
      </c>
      <c r="AQZ20" s="90" t="s">
        <v>103</v>
      </c>
      <c r="ARA20" s="91" t="s">
        <v>99</v>
      </c>
      <c r="ARB20" s="70" t="s">
        <v>110</v>
      </c>
      <c r="ARC20" s="77" t="s">
        <v>112</v>
      </c>
      <c r="ARD20" s="89" t="s">
        <v>97</v>
      </c>
      <c r="ARE20" s="89" t="s">
        <v>135</v>
      </c>
      <c r="ARF20" s="89" t="s">
        <v>105</v>
      </c>
      <c r="ARG20" s="89" t="s">
        <v>98</v>
      </c>
      <c r="ARH20" s="90" t="s">
        <v>103</v>
      </c>
      <c r="ARI20" s="91" t="s">
        <v>99</v>
      </c>
      <c r="ARJ20" s="70" t="s">
        <v>110</v>
      </c>
      <c r="ARK20" s="77" t="s">
        <v>112</v>
      </c>
      <c r="ARL20" s="89" t="s">
        <v>97</v>
      </c>
      <c r="ARM20" s="89" t="s">
        <v>135</v>
      </c>
      <c r="ARN20" s="89" t="s">
        <v>105</v>
      </c>
      <c r="ARO20" s="89" t="s">
        <v>98</v>
      </c>
      <c r="ARP20" s="90" t="s">
        <v>103</v>
      </c>
      <c r="ARQ20" s="91" t="s">
        <v>99</v>
      </c>
      <c r="ARR20" s="70" t="s">
        <v>110</v>
      </c>
      <c r="ARS20" s="77" t="s">
        <v>112</v>
      </c>
      <c r="ART20" s="89" t="s">
        <v>97</v>
      </c>
      <c r="ARU20" s="89" t="s">
        <v>135</v>
      </c>
      <c r="ARV20" s="89" t="s">
        <v>105</v>
      </c>
      <c r="ARW20" s="89" t="s">
        <v>98</v>
      </c>
      <c r="ARX20" s="90" t="s">
        <v>103</v>
      </c>
      <c r="ARY20" s="91" t="s">
        <v>99</v>
      </c>
      <c r="ARZ20" s="70" t="s">
        <v>110</v>
      </c>
      <c r="ASA20" s="77" t="s">
        <v>112</v>
      </c>
      <c r="ASB20" s="89" t="s">
        <v>97</v>
      </c>
      <c r="ASC20" s="89" t="s">
        <v>135</v>
      </c>
      <c r="ASD20" s="89" t="s">
        <v>105</v>
      </c>
      <c r="ASE20" s="89" t="s">
        <v>98</v>
      </c>
      <c r="ASF20" s="90" t="s">
        <v>103</v>
      </c>
      <c r="ASG20" s="91" t="s">
        <v>99</v>
      </c>
      <c r="ASH20" s="70" t="s">
        <v>110</v>
      </c>
      <c r="ASI20" s="77" t="s">
        <v>112</v>
      </c>
      <c r="ASJ20" s="89" t="s">
        <v>97</v>
      </c>
      <c r="ASK20" s="89" t="s">
        <v>135</v>
      </c>
      <c r="ASL20" s="89" t="s">
        <v>105</v>
      </c>
      <c r="ASM20" s="89" t="s">
        <v>98</v>
      </c>
      <c r="ASN20" s="90" t="s">
        <v>103</v>
      </c>
      <c r="ASO20" s="91" t="s">
        <v>99</v>
      </c>
      <c r="ASP20" s="70" t="s">
        <v>110</v>
      </c>
      <c r="ASQ20" s="77" t="s">
        <v>112</v>
      </c>
      <c r="ASR20" s="89" t="s">
        <v>97</v>
      </c>
      <c r="ASS20" s="89" t="s">
        <v>135</v>
      </c>
      <c r="AST20" s="89" t="s">
        <v>105</v>
      </c>
      <c r="ASU20" s="89" t="s">
        <v>98</v>
      </c>
      <c r="ASV20" s="90" t="s">
        <v>103</v>
      </c>
      <c r="ASW20" s="91" t="s">
        <v>99</v>
      </c>
      <c r="ASX20" s="70" t="s">
        <v>110</v>
      </c>
      <c r="ASY20" s="77" t="s">
        <v>112</v>
      </c>
      <c r="ASZ20" s="89" t="s">
        <v>97</v>
      </c>
      <c r="ATA20" s="89" t="s">
        <v>135</v>
      </c>
      <c r="ATB20" s="89" t="s">
        <v>105</v>
      </c>
      <c r="ATC20" s="89" t="s">
        <v>98</v>
      </c>
      <c r="ATD20" s="90" t="s">
        <v>103</v>
      </c>
      <c r="ATE20" s="91" t="s">
        <v>99</v>
      </c>
      <c r="ATF20" s="70" t="s">
        <v>110</v>
      </c>
      <c r="ATG20" s="77" t="s">
        <v>112</v>
      </c>
      <c r="ATH20" s="89" t="s">
        <v>97</v>
      </c>
      <c r="ATI20" s="89" t="s">
        <v>135</v>
      </c>
      <c r="ATJ20" s="89" t="s">
        <v>105</v>
      </c>
      <c r="ATK20" s="89" t="s">
        <v>98</v>
      </c>
      <c r="ATL20" s="90" t="s">
        <v>103</v>
      </c>
      <c r="ATM20" s="91" t="s">
        <v>99</v>
      </c>
      <c r="ATN20" s="70" t="s">
        <v>110</v>
      </c>
      <c r="ATO20" s="77" t="s">
        <v>112</v>
      </c>
      <c r="ATP20" s="89" t="s">
        <v>97</v>
      </c>
      <c r="ATQ20" s="89" t="s">
        <v>135</v>
      </c>
      <c r="ATR20" s="89" t="s">
        <v>105</v>
      </c>
      <c r="ATS20" s="89" t="s">
        <v>98</v>
      </c>
      <c r="ATT20" s="90" t="s">
        <v>103</v>
      </c>
      <c r="ATU20" s="91" t="s">
        <v>99</v>
      </c>
      <c r="ATV20" s="70" t="s">
        <v>110</v>
      </c>
      <c r="ATW20" s="77" t="s">
        <v>112</v>
      </c>
      <c r="ATX20" s="89" t="s">
        <v>97</v>
      </c>
      <c r="ATY20" s="89" t="s">
        <v>135</v>
      </c>
      <c r="ATZ20" s="89" t="s">
        <v>105</v>
      </c>
      <c r="AUA20" s="89" t="s">
        <v>98</v>
      </c>
      <c r="AUB20" s="90" t="s">
        <v>103</v>
      </c>
      <c r="AUC20" s="91" t="s">
        <v>99</v>
      </c>
      <c r="AUD20" s="70" t="s">
        <v>110</v>
      </c>
      <c r="AUE20" s="77" t="s">
        <v>112</v>
      </c>
      <c r="AUF20" s="89" t="s">
        <v>97</v>
      </c>
      <c r="AUG20" s="89" t="s">
        <v>135</v>
      </c>
      <c r="AUH20" s="89" t="s">
        <v>105</v>
      </c>
      <c r="AUI20" s="89" t="s">
        <v>98</v>
      </c>
      <c r="AUJ20" s="90" t="s">
        <v>103</v>
      </c>
      <c r="AUK20" s="91" t="s">
        <v>99</v>
      </c>
      <c r="AUL20" s="70" t="s">
        <v>110</v>
      </c>
      <c r="AUM20" s="77" t="s">
        <v>112</v>
      </c>
      <c r="AUN20" s="89" t="s">
        <v>97</v>
      </c>
      <c r="AUO20" s="89" t="s">
        <v>135</v>
      </c>
      <c r="AUP20" s="89" t="s">
        <v>105</v>
      </c>
      <c r="AUQ20" s="89" t="s">
        <v>98</v>
      </c>
      <c r="AUR20" s="90" t="s">
        <v>103</v>
      </c>
      <c r="AUS20" s="91" t="s">
        <v>99</v>
      </c>
      <c r="AUT20" s="70" t="s">
        <v>110</v>
      </c>
      <c r="AUU20" s="77" t="s">
        <v>112</v>
      </c>
      <c r="AUV20" s="89" t="s">
        <v>97</v>
      </c>
      <c r="AUW20" s="89" t="s">
        <v>135</v>
      </c>
      <c r="AUX20" s="89" t="s">
        <v>105</v>
      </c>
      <c r="AUY20" s="89" t="s">
        <v>98</v>
      </c>
      <c r="AUZ20" s="90" t="s">
        <v>103</v>
      </c>
      <c r="AVA20" s="91" t="s">
        <v>99</v>
      </c>
      <c r="AVB20" s="70" t="s">
        <v>110</v>
      </c>
      <c r="AVC20" s="77" t="s">
        <v>112</v>
      </c>
      <c r="AVD20" s="89" t="s">
        <v>97</v>
      </c>
      <c r="AVE20" s="89" t="s">
        <v>135</v>
      </c>
      <c r="AVF20" s="89" t="s">
        <v>105</v>
      </c>
      <c r="AVG20" s="89" t="s">
        <v>98</v>
      </c>
      <c r="AVH20" s="90" t="s">
        <v>103</v>
      </c>
      <c r="AVI20" s="91" t="s">
        <v>99</v>
      </c>
      <c r="AVJ20" s="70" t="s">
        <v>110</v>
      </c>
      <c r="AVK20" s="77" t="s">
        <v>112</v>
      </c>
      <c r="AVL20" s="89" t="s">
        <v>97</v>
      </c>
      <c r="AVM20" s="89" t="s">
        <v>135</v>
      </c>
      <c r="AVN20" s="89" t="s">
        <v>105</v>
      </c>
      <c r="AVO20" s="89" t="s">
        <v>98</v>
      </c>
      <c r="AVP20" s="90" t="s">
        <v>103</v>
      </c>
      <c r="AVQ20" s="91" t="s">
        <v>99</v>
      </c>
      <c r="AVR20" s="70" t="s">
        <v>110</v>
      </c>
      <c r="AVS20" s="77" t="s">
        <v>112</v>
      </c>
      <c r="AVT20" s="89" t="s">
        <v>97</v>
      </c>
      <c r="AVU20" s="89" t="s">
        <v>135</v>
      </c>
      <c r="AVV20" s="89" t="s">
        <v>105</v>
      </c>
      <c r="AVW20" s="89" t="s">
        <v>98</v>
      </c>
      <c r="AVX20" s="90" t="s">
        <v>103</v>
      </c>
      <c r="AVY20" s="91" t="s">
        <v>99</v>
      </c>
      <c r="AVZ20" s="70" t="s">
        <v>110</v>
      </c>
      <c r="AWA20" s="77" t="s">
        <v>112</v>
      </c>
      <c r="AWB20" s="89" t="s">
        <v>97</v>
      </c>
      <c r="AWC20" s="89" t="s">
        <v>135</v>
      </c>
      <c r="AWD20" s="89" t="s">
        <v>105</v>
      </c>
      <c r="AWE20" s="89" t="s">
        <v>98</v>
      </c>
      <c r="AWF20" s="90" t="s">
        <v>103</v>
      </c>
      <c r="AWG20" s="91" t="s">
        <v>99</v>
      </c>
      <c r="AWH20" s="70" t="s">
        <v>110</v>
      </c>
      <c r="AWI20" s="77" t="s">
        <v>112</v>
      </c>
      <c r="AWJ20" s="89" t="s">
        <v>97</v>
      </c>
      <c r="AWK20" s="89" t="s">
        <v>135</v>
      </c>
      <c r="AWL20" s="89" t="s">
        <v>105</v>
      </c>
      <c r="AWM20" s="89" t="s">
        <v>98</v>
      </c>
      <c r="AWN20" s="90" t="s">
        <v>103</v>
      </c>
      <c r="AWO20" s="91" t="s">
        <v>99</v>
      </c>
      <c r="AWP20" s="70" t="s">
        <v>110</v>
      </c>
      <c r="AWQ20" s="77" t="s">
        <v>112</v>
      </c>
      <c r="AWR20" s="89" t="s">
        <v>97</v>
      </c>
      <c r="AWS20" s="89" t="s">
        <v>135</v>
      </c>
      <c r="AWT20" s="89" t="s">
        <v>105</v>
      </c>
      <c r="AWU20" s="89" t="s">
        <v>98</v>
      </c>
      <c r="AWV20" s="90" t="s">
        <v>103</v>
      </c>
      <c r="AWW20" s="91" t="s">
        <v>99</v>
      </c>
      <c r="AWX20" s="70" t="s">
        <v>110</v>
      </c>
      <c r="AWY20" s="77" t="s">
        <v>112</v>
      </c>
      <c r="AWZ20" s="89" t="s">
        <v>97</v>
      </c>
      <c r="AXA20" s="89" t="s">
        <v>135</v>
      </c>
      <c r="AXB20" s="89" t="s">
        <v>105</v>
      </c>
      <c r="AXC20" s="89" t="s">
        <v>98</v>
      </c>
      <c r="AXD20" s="90" t="s">
        <v>103</v>
      </c>
      <c r="AXE20" s="91" t="s">
        <v>99</v>
      </c>
      <c r="AXF20" s="70" t="s">
        <v>110</v>
      </c>
      <c r="AXG20" s="77" t="s">
        <v>112</v>
      </c>
      <c r="AXH20" s="89" t="s">
        <v>97</v>
      </c>
      <c r="AXI20" s="89" t="s">
        <v>135</v>
      </c>
      <c r="AXJ20" s="89" t="s">
        <v>105</v>
      </c>
      <c r="AXK20" s="89" t="s">
        <v>98</v>
      </c>
      <c r="AXL20" s="90" t="s">
        <v>103</v>
      </c>
      <c r="AXM20" s="91" t="s">
        <v>99</v>
      </c>
      <c r="AXN20" s="70" t="s">
        <v>110</v>
      </c>
      <c r="AXO20" s="77" t="s">
        <v>112</v>
      </c>
      <c r="AXP20" s="89" t="s">
        <v>97</v>
      </c>
      <c r="AXQ20" s="89" t="s">
        <v>135</v>
      </c>
      <c r="AXR20" s="89" t="s">
        <v>105</v>
      </c>
      <c r="AXS20" s="89" t="s">
        <v>98</v>
      </c>
      <c r="AXT20" s="90" t="s">
        <v>103</v>
      </c>
      <c r="AXU20" s="91" t="s">
        <v>99</v>
      </c>
      <c r="AXV20" s="70" t="s">
        <v>110</v>
      </c>
      <c r="AXW20" s="77" t="s">
        <v>112</v>
      </c>
      <c r="AXX20" s="89" t="s">
        <v>97</v>
      </c>
      <c r="AXY20" s="89" t="s">
        <v>135</v>
      </c>
      <c r="AXZ20" s="89" t="s">
        <v>105</v>
      </c>
      <c r="AYA20" s="89" t="s">
        <v>98</v>
      </c>
      <c r="AYB20" s="90" t="s">
        <v>103</v>
      </c>
      <c r="AYC20" s="91" t="s">
        <v>99</v>
      </c>
      <c r="AYD20" s="70" t="s">
        <v>110</v>
      </c>
      <c r="AYE20" s="77" t="s">
        <v>112</v>
      </c>
      <c r="AYF20" s="89" t="s">
        <v>97</v>
      </c>
      <c r="AYG20" s="89" t="s">
        <v>135</v>
      </c>
      <c r="AYH20" s="89" t="s">
        <v>105</v>
      </c>
      <c r="AYI20" s="89" t="s">
        <v>98</v>
      </c>
      <c r="AYJ20" s="90" t="s">
        <v>103</v>
      </c>
      <c r="AYK20" s="91" t="s">
        <v>99</v>
      </c>
      <c r="AYL20" s="70" t="s">
        <v>110</v>
      </c>
      <c r="AYM20" s="77" t="s">
        <v>112</v>
      </c>
      <c r="AYN20" s="89" t="s">
        <v>97</v>
      </c>
      <c r="AYO20" s="89" t="s">
        <v>135</v>
      </c>
      <c r="AYP20" s="89" t="s">
        <v>105</v>
      </c>
      <c r="AYQ20" s="89" t="s">
        <v>98</v>
      </c>
      <c r="AYR20" s="90" t="s">
        <v>103</v>
      </c>
      <c r="AYS20" s="91" t="s">
        <v>99</v>
      </c>
      <c r="AYT20" s="70" t="s">
        <v>110</v>
      </c>
      <c r="AYU20" s="77" t="s">
        <v>112</v>
      </c>
      <c r="AYV20" s="89" t="s">
        <v>97</v>
      </c>
      <c r="AYW20" s="89" t="s">
        <v>135</v>
      </c>
      <c r="AYX20" s="89" t="s">
        <v>105</v>
      </c>
      <c r="AYY20" s="89" t="s">
        <v>98</v>
      </c>
      <c r="AYZ20" s="90" t="s">
        <v>103</v>
      </c>
      <c r="AZA20" s="91" t="s">
        <v>99</v>
      </c>
      <c r="AZB20" s="70" t="s">
        <v>110</v>
      </c>
      <c r="AZC20" s="77" t="s">
        <v>112</v>
      </c>
      <c r="AZD20" s="89" t="s">
        <v>97</v>
      </c>
      <c r="AZE20" s="89" t="s">
        <v>135</v>
      </c>
      <c r="AZF20" s="89" t="s">
        <v>105</v>
      </c>
      <c r="AZG20" s="89" t="s">
        <v>98</v>
      </c>
      <c r="AZH20" s="90" t="s">
        <v>103</v>
      </c>
      <c r="AZI20" s="91" t="s">
        <v>99</v>
      </c>
      <c r="AZJ20" s="70" t="s">
        <v>110</v>
      </c>
      <c r="AZK20" s="77" t="s">
        <v>112</v>
      </c>
      <c r="AZL20" s="89" t="s">
        <v>97</v>
      </c>
      <c r="AZM20" s="89" t="s">
        <v>135</v>
      </c>
      <c r="AZN20" s="89" t="s">
        <v>105</v>
      </c>
      <c r="AZO20" s="89" t="s">
        <v>98</v>
      </c>
      <c r="AZP20" s="90" t="s">
        <v>103</v>
      </c>
      <c r="AZQ20" s="91" t="s">
        <v>99</v>
      </c>
      <c r="AZR20" s="70" t="s">
        <v>110</v>
      </c>
      <c r="AZS20" s="77" t="s">
        <v>112</v>
      </c>
      <c r="AZT20" s="89" t="s">
        <v>97</v>
      </c>
      <c r="AZU20" s="89" t="s">
        <v>135</v>
      </c>
      <c r="AZV20" s="89" t="s">
        <v>105</v>
      </c>
      <c r="AZW20" s="89" t="s">
        <v>98</v>
      </c>
      <c r="AZX20" s="90" t="s">
        <v>103</v>
      </c>
      <c r="AZY20" s="91" t="s">
        <v>99</v>
      </c>
      <c r="AZZ20" s="70" t="s">
        <v>110</v>
      </c>
      <c r="BAA20" s="77" t="s">
        <v>112</v>
      </c>
      <c r="BAB20" s="89" t="s">
        <v>97</v>
      </c>
      <c r="BAC20" s="89" t="s">
        <v>135</v>
      </c>
      <c r="BAD20" s="89" t="s">
        <v>105</v>
      </c>
      <c r="BAE20" s="89" t="s">
        <v>98</v>
      </c>
      <c r="BAF20" s="90" t="s">
        <v>103</v>
      </c>
      <c r="BAG20" s="91" t="s">
        <v>99</v>
      </c>
      <c r="BAH20" s="70" t="s">
        <v>110</v>
      </c>
      <c r="BAI20" s="77" t="s">
        <v>112</v>
      </c>
      <c r="BAJ20" s="89" t="s">
        <v>97</v>
      </c>
      <c r="BAK20" s="89" t="s">
        <v>135</v>
      </c>
      <c r="BAL20" s="89" t="s">
        <v>105</v>
      </c>
      <c r="BAM20" s="89" t="s">
        <v>98</v>
      </c>
      <c r="BAN20" s="90" t="s">
        <v>103</v>
      </c>
      <c r="BAO20" s="91" t="s">
        <v>99</v>
      </c>
      <c r="BAP20" s="70" t="s">
        <v>110</v>
      </c>
      <c r="BAQ20" s="77" t="s">
        <v>112</v>
      </c>
      <c r="BAR20" s="89" t="s">
        <v>97</v>
      </c>
      <c r="BAS20" s="89" t="s">
        <v>135</v>
      </c>
      <c r="BAT20" s="89" t="s">
        <v>105</v>
      </c>
      <c r="BAU20" s="89" t="s">
        <v>98</v>
      </c>
      <c r="BAV20" s="90" t="s">
        <v>103</v>
      </c>
      <c r="BAW20" s="91" t="s">
        <v>99</v>
      </c>
      <c r="BAX20" s="70" t="s">
        <v>110</v>
      </c>
      <c r="BAY20" s="77" t="s">
        <v>112</v>
      </c>
      <c r="BAZ20" s="89" t="s">
        <v>97</v>
      </c>
      <c r="BBA20" s="89" t="s">
        <v>135</v>
      </c>
      <c r="BBB20" s="89" t="s">
        <v>105</v>
      </c>
      <c r="BBC20" s="89" t="s">
        <v>98</v>
      </c>
      <c r="BBD20" s="90" t="s">
        <v>103</v>
      </c>
      <c r="BBE20" s="91" t="s">
        <v>99</v>
      </c>
      <c r="BBF20" s="70" t="s">
        <v>110</v>
      </c>
      <c r="BBG20" s="77" t="s">
        <v>112</v>
      </c>
      <c r="BBH20" s="89" t="s">
        <v>97</v>
      </c>
      <c r="BBI20" s="89" t="s">
        <v>135</v>
      </c>
      <c r="BBJ20" s="89" t="s">
        <v>105</v>
      </c>
      <c r="BBK20" s="89" t="s">
        <v>98</v>
      </c>
      <c r="BBL20" s="90" t="s">
        <v>103</v>
      </c>
      <c r="BBM20" s="91" t="s">
        <v>99</v>
      </c>
      <c r="BBN20" s="70" t="s">
        <v>110</v>
      </c>
      <c r="BBO20" s="77" t="s">
        <v>112</v>
      </c>
      <c r="BBP20" s="89" t="s">
        <v>97</v>
      </c>
      <c r="BBQ20" s="89" t="s">
        <v>135</v>
      </c>
      <c r="BBR20" s="89" t="s">
        <v>105</v>
      </c>
      <c r="BBS20" s="89" t="s">
        <v>98</v>
      </c>
      <c r="BBT20" s="90" t="s">
        <v>103</v>
      </c>
      <c r="BBU20" s="91" t="s">
        <v>99</v>
      </c>
      <c r="BBV20" s="70" t="s">
        <v>110</v>
      </c>
      <c r="BBW20" s="77" t="s">
        <v>112</v>
      </c>
      <c r="BBX20" s="89" t="s">
        <v>97</v>
      </c>
      <c r="BBY20" s="89" t="s">
        <v>135</v>
      </c>
      <c r="BBZ20" s="89" t="s">
        <v>105</v>
      </c>
      <c r="BCA20" s="89" t="s">
        <v>98</v>
      </c>
      <c r="BCB20" s="90" t="s">
        <v>103</v>
      </c>
      <c r="BCC20" s="91" t="s">
        <v>99</v>
      </c>
      <c r="BCD20" s="70" t="s">
        <v>110</v>
      </c>
      <c r="BCE20" s="77" t="s">
        <v>112</v>
      </c>
      <c r="BCF20" s="89" t="s">
        <v>97</v>
      </c>
      <c r="BCG20" s="89" t="s">
        <v>135</v>
      </c>
      <c r="BCH20" s="89" t="s">
        <v>105</v>
      </c>
      <c r="BCI20" s="89" t="s">
        <v>98</v>
      </c>
      <c r="BCJ20" s="90" t="s">
        <v>103</v>
      </c>
      <c r="BCK20" s="91" t="s">
        <v>99</v>
      </c>
      <c r="BCL20" s="70" t="s">
        <v>110</v>
      </c>
      <c r="BCM20" s="77" t="s">
        <v>112</v>
      </c>
      <c r="BCN20" s="89" t="s">
        <v>97</v>
      </c>
      <c r="BCO20" s="89" t="s">
        <v>135</v>
      </c>
      <c r="BCP20" s="89" t="s">
        <v>105</v>
      </c>
      <c r="BCQ20" s="89" t="s">
        <v>98</v>
      </c>
      <c r="BCR20" s="90" t="s">
        <v>103</v>
      </c>
      <c r="BCS20" s="91" t="s">
        <v>99</v>
      </c>
      <c r="BCT20" s="70" t="s">
        <v>110</v>
      </c>
      <c r="BCU20" s="77" t="s">
        <v>112</v>
      </c>
      <c r="BCV20" s="89" t="s">
        <v>97</v>
      </c>
      <c r="BCW20" s="89" t="s">
        <v>135</v>
      </c>
      <c r="BCX20" s="89" t="s">
        <v>105</v>
      </c>
      <c r="BCY20" s="89" t="s">
        <v>98</v>
      </c>
      <c r="BCZ20" s="90" t="s">
        <v>103</v>
      </c>
      <c r="BDA20" s="91" t="s">
        <v>99</v>
      </c>
      <c r="BDB20" s="70" t="s">
        <v>110</v>
      </c>
      <c r="BDC20" s="77" t="s">
        <v>112</v>
      </c>
      <c r="BDD20" s="89" t="s">
        <v>97</v>
      </c>
      <c r="BDE20" s="89" t="s">
        <v>135</v>
      </c>
      <c r="BDF20" s="89" t="s">
        <v>105</v>
      </c>
      <c r="BDG20" s="89" t="s">
        <v>98</v>
      </c>
      <c r="BDH20" s="90" t="s">
        <v>103</v>
      </c>
      <c r="BDI20" s="91" t="s">
        <v>99</v>
      </c>
      <c r="BDJ20" s="70" t="s">
        <v>110</v>
      </c>
      <c r="BDK20" s="77" t="s">
        <v>112</v>
      </c>
      <c r="BDL20" s="89" t="s">
        <v>97</v>
      </c>
      <c r="BDM20" s="89" t="s">
        <v>135</v>
      </c>
      <c r="BDN20" s="89" t="s">
        <v>105</v>
      </c>
      <c r="BDO20" s="89" t="s">
        <v>98</v>
      </c>
      <c r="BDP20" s="90" t="s">
        <v>103</v>
      </c>
      <c r="BDQ20" s="91" t="s">
        <v>99</v>
      </c>
      <c r="BDR20" s="70" t="s">
        <v>110</v>
      </c>
      <c r="BDS20" s="77" t="s">
        <v>112</v>
      </c>
      <c r="BDT20" s="89" t="s">
        <v>97</v>
      </c>
      <c r="BDU20" s="89" t="s">
        <v>135</v>
      </c>
      <c r="BDV20" s="89" t="s">
        <v>105</v>
      </c>
      <c r="BDW20" s="89" t="s">
        <v>98</v>
      </c>
      <c r="BDX20" s="90" t="s">
        <v>103</v>
      </c>
      <c r="BDY20" s="91" t="s">
        <v>99</v>
      </c>
      <c r="BDZ20" s="70" t="s">
        <v>110</v>
      </c>
      <c r="BEA20" s="77" t="s">
        <v>112</v>
      </c>
      <c r="BEB20" s="89" t="s">
        <v>97</v>
      </c>
      <c r="BEC20" s="89" t="s">
        <v>135</v>
      </c>
      <c r="BED20" s="89" t="s">
        <v>105</v>
      </c>
      <c r="BEE20" s="89" t="s">
        <v>98</v>
      </c>
      <c r="BEF20" s="90" t="s">
        <v>103</v>
      </c>
      <c r="BEG20" s="91" t="s">
        <v>99</v>
      </c>
      <c r="BEH20" s="70" t="s">
        <v>110</v>
      </c>
      <c r="BEI20" s="77" t="s">
        <v>112</v>
      </c>
      <c r="BEJ20" s="89" t="s">
        <v>97</v>
      </c>
      <c r="BEK20" s="89" t="s">
        <v>135</v>
      </c>
      <c r="BEL20" s="89" t="s">
        <v>105</v>
      </c>
      <c r="BEM20" s="89" t="s">
        <v>98</v>
      </c>
      <c r="BEN20" s="90" t="s">
        <v>103</v>
      </c>
      <c r="BEO20" s="91" t="s">
        <v>99</v>
      </c>
      <c r="BEP20" s="70" t="s">
        <v>110</v>
      </c>
      <c r="BEQ20" s="77" t="s">
        <v>112</v>
      </c>
      <c r="BER20" s="89" t="s">
        <v>97</v>
      </c>
      <c r="BES20" s="89" t="s">
        <v>135</v>
      </c>
      <c r="BET20" s="89" t="s">
        <v>105</v>
      </c>
      <c r="BEU20" s="89" t="s">
        <v>98</v>
      </c>
      <c r="BEV20" s="90" t="s">
        <v>103</v>
      </c>
      <c r="BEW20" s="91" t="s">
        <v>99</v>
      </c>
      <c r="BEX20" s="70" t="s">
        <v>110</v>
      </c>
      <c r="BEY20" s="77" t="s">
        <v>112</v>
      </c>
      <c r="BEZ20" s="89" t="s">
        <v>97</v>
      </c>
      <c r="BFA20" s="89" t="s">
        <v>135</v>
      </c>
      <c r="BFB20" s="89" t="s">
        <v>105</v>
      </c>
      <c r="BFC20" s="89" t="s">
        <v>98</v>
      </c>
      <c r="BFD20" s="90" t="s">
        <v>103</v>
      </c>
      <c r="BFE20" s="91" t="s">
        <v>99</v>
      </c>
      <c r="BFF20" s="70" t="s">
        <v>110</v>
      </c>
      <c r="BFG20" s="77" t="s">
        <v>112</v>
      </c>
      <c r="BFH20" s="89" t="s">
        <v>97</v>
      </c>
      <c r="BFI20" s="89" t="s">
        <v>135</v>
      </c>
      <c r="BFJ20" s="89" t="s">
        <v>105</v>
      </c>
      <c r="BFK20" s="89" t="s">
        <v>98</v>
      </c>
      <c r="BFL20" s="90" t="s">
        <v>103</v>
      </c>
      <c r="BFM20" s="91" t="s">
        <v>99</v>
      </c>
      <c r="BFN20" s="70" t="s">
        <v>110</v>
      </c>
      <c r="BFO20" s="77" t="s">
        <v>112</v>
      </c>
      <c r="BFP20" s="89" t="s">
        <v>97</v>
      </c>
      <c r="BFQ20" s="89" t="s">
        <v>135</v>
      </c>
      <c r="BFR20" s="89" t="s">
        <v>105</v>
      </c>
      <c r="BFS20" s="89" t="s">
        <v>98</v>
      </c>
      <c r="BFT20" s="90" t="s">
        <v>103</v>
      </c>
      <c r="BFU20" s="91" t="s">
        <v>99</v>
      </c>
      <c r="BFV20" s="70" t="s">
        <v>110</v>
      </c>
      <c r="BFW20" s="77" t="s">
        <v>112</v>
      </c>
      <c r="BFX20" s="89" t="s">
        <v>97</v>
      </c>
      <c r="BFY20" s="89" t="s">
        <v>135</v>
      </c>
      <c r="BFZ20" s="89" t="s">
        <v>105</v>
      </c>
      <c r="BGA20" s="89" t="s">
        <v>98</v>
      </c>
      <c r="BGB20" s="90" t="s">
        <v>103</v>
      </c>
      <c r="BGC20" s="91" t="s">
        <v>99</v>
      </c>
      <c r="BGD20" s="70" t="s">
        <v>110</v>
      </c>
      <c r="BGE20" s="77" t="s">
        <v>112</v>
      </c>
      <c r="BGF20" s="89" t="s">
        <v>97</v>
      </c>
      <c r="BGG20" s="89" t="s">
        <v>135</v>
      </c>
      <c r="BGH20" s="89" t="s">
        <v>105</v>
      </c>
      <c r="BGI20" s="89" t="s">
        <v>98</v>
      </c>
      <c r="BGJ20" s="90" t="s">
        <v>103</v>
      </c>
      <c r="BGK20" s="91" t="s">
        <v>99</v>
      </c>
      <c r="BGL20" s="70" t="s">
        <v>110</v>
      </c>
      <c r="BGM20" s="77" t="s">
        <v>112</v>
      </c>
      <c r="BGN20" s="89" t="s">
        <v>97</v>
      </c>
      <c r="BGO20" s="89" t="s">
        <v>135</v>
      </c>
      <c r="BGP20" s="89" t="s">
        <v>105</v>
      </c>
      <c r="BGQ20" s="89" t="s">
        <v>98</v>
      </c>
      <c r="BGR20" s="90" t="s">
        <v>103</v>
      </c>
      <c r="BGS20" s="91" t="s">
        <v>99</v>
      </c>
      <c r="BGT20" s="70" t="s">
        <v>110</v>
      </c>
      <c r="BGU20" s="77" t="s">
        <v>112</v>
      </c>
      <c r="BGV20" s="89" t="s">
        <v>97</v>
      </c>
      <c r="BGW20" s="89" t="s">
        <v>135</v>
      </c>
      <c r="BGX20" s="89" t="s">
        <v>105</v>
      </c>
      <c r="BGY20" s="89" t="s">
        <v>98</v>
      </c>
      <c r="BGZ20" s="90" t="s">
        <v>103</v>
      </c>
      <c r="BHA20" s="91" t="s">
        <v>99</v>
      </c>
      <c r="BHB20" s="70" t="s">
        <v>110</v>
      </c>
      <c r="BHC20" s="77" t="s">
        <v>112</v>
      </c>
      <c r="BHD20" s="89" t="s">
        <v>97</v>
      </c>
      <c r="BHE20" s="89" t="s">
        <v>135</v>
      </c>
      <c r="BHF20" s="89" t="s">
        <v>105</v>
      </c>
      <c r="BHG20" s="89" t="s">
        <v>98</v>
      </c>
      <c r="BHH20" s="90" t="s">
        <v>103</v>
      </c>
      <c r="BHI20" s="91" t="s">
        <v>99</v>
      </c>
      <c r="BHJ20" s="70" t="s">
        <v>110</v>
      </c>
      <c r="BHK20" s="77" t="s">
        <v>112</v>
      </c>
      <c r="BHL20" s="89" t="s">
        <v>97</v>
      </c>
      <c r="BHM20" s="89" t="s">
        <v>135</v>
      </c>
      <c r="BHN20" s="89" t="s">
        <v>105</v>
      </c>
      <c r="BHO20" s="89" t="s">
        <v>98</v>
      </c>
      <c r="BHP20" s="90" t="s">
        <v>103</v>
      </c>
      <c r="BHQ20" s="91" t="s">
        <v>99</v>
      </c>
      <c r="BHR20" s="70" t="s">
        <v>110</v>
      </c>
      <c r="BHS20" s="77" t="s">
        <v>112</v>
      </c>
      <c r="BHT20" s="89" t="s">
        <v>97</v>
      </c>
      <c r="BHU20" s="89" t="s">
        <v>135</v>
      </c>
      <c r="BHV20" s="89" t="s">
        <v>105</v>
      </c>
      <c r="BHW20" s="89" t="s">
        <v>98</v>
      </c>
      <c r="BHX20" s="90" t="s">
        <v>103</v>
      </c>
      <c r="BHY20" s="91" t="s">
        <v>99</v>
      </c>
      <c r="BHZ20" s="70" t="s">
        <v>110</v>
      </c>
      <c r="BIA20" s="77" t="s">
        <v>112</v>
      </c>
      <c r="BIB20" s="89" t="s">
        <v>97</v>
      </c>
      <c r="BIC20" s="89" t="s">
        <v>135</v>
      </c>
      <c r="BID20" s="89" t="s">
        <v>105</v>
      </c>
      <c r="BIE20" s="89" t="s">
        <v>98</v>
      </c>
      <c r="BIF20" s="90" t="s">
        <v>103</v>
      </c>
      <c r="BIG20" s="91" t="s">
        <v>99</v>
      </c>
      <c r="BIH20" s="70" t="s">
        <v>110</v>
      </c>
      <c r="BII20" s="77" t="s">
        <v>112</v>
      </c>
      <c r="BIJ20" s="89" t="s">
        <v>97</v>
      </c>
      <c r="BIK20" s="89" t="s">
        <v>135</v>
      </c>
      <c r="BIL20" s="89" t="s">
        <v>105</v>
      </c>
      <c r="BIM20" s="89" t="s">
        <v>98</v>
      </c>
      <c r="BIN20" s="90" t="s">
        <v>103</v>
      </c>
      <c r="BIO20" s="91" t="s">
        <v>99</v>
      </c>
      <c r="BIP20" s="70" t="s">
        <v>110</v>
      </c>
      <c r="BIQ20" s="77" t="s">
        <v>112</v>
      </c>
      <c r="BIR20" s="89" t="s">
        <v>97</v>
      </c>
      <c r="BIS20" s="89" t="s">
        <v>135</v>
      </c>
      <c r="BIT20" s="89" t="s">
        <v>105</v>
      </c>
      <c r="BIU20" s="89" t="s">
        <v>98</v>
      </c>
      <c r="BIV20" s="90" t="s">
        <v>103</v>
      </c>
      <c r="BIW20" s="91" t="s">
        <v>99</v>
      </c>
      <c r="BIX20" s="70" t="s">
        <v>110</v>
      </c>
      <c r="BIY20" s="77" t="s">
        <v>112</v>
      </c>
      <c r="BIZ20" s="89" t="s">
        <v>97</v>
      </c>
      <c r="BJA20" s="89" t="s">
        <v>135</v>
      </c>
      <c r="BJB20" s="89" t="s">
        <v>105</v>
      </c>
      <c r="BJC20" s="89" t="s">
        <v>98</v>
      </c>
      <c r="BJD20" s="90" t="s">
        <v>103</v>
      </c>
      <c r="BJE20" s="91" t="s">
        <v>99</v>
      </c>
      <c r="BJF20" s="70" t="s">
        <v>110</v>
      </c>
      <c r="BJG20" s="77" t="s">
        <v>112</v>
      </c>
      <c r="BJH20" s="89" t="s">
        <v>97</v>
      </c>
      <c r="BJI20" s="89" t="s">
        <v>135</v>
      </c>
      <c r="BJJ20" s="89" t="s">
        <v>105</v>
      </c>
      <c r="BJK20" s="89" t="s">
        <v>98</v>
      </c>
      <c r="BJL20" s="90" t="s">
        <v>103</v>
      </c>
      <c r="BJM20" s="91" t="s">
        <v>99</v>
      </c>
      <c r="BJN20" s="70" t="s">
        <v>110</v>
      </c>
      <c r="BJO20" s="77" t="s">
        <v>112</v>
      </c>
      <c r="BJP20" s="89" t="s">
        <v>97</v>
      </c>
      <c r="BJQ20" s="89" t="s">
        <v>135</v>
      </c>
      <c r="BJR20" s="89" t="s">
        <v>105</v>
      </c>
      <c r="BJS20" s="89" t="s">
        <v>98</v>
      </c>
      <c r="BJT20" s="90" t="s">
        <v>103</v>
      </c>
      <c r="BJU20" s="91" t="s">
        <v>99</v>
      </c>
      <c r="BJV20" s="70" t="s">
        <v>110</v>
      </c>
      <c r="BJW20" s="77" t="s">
        <v>112</v>
      </c>
      <c r="BJX20" s="89" t="s">
        <v>97</v>
      </c>
      <c r="BJY20" s="89" t="s">
        <v>135</v>
      </c>
      <c r="BJZ20" s="89" t="s">
        <v>105</v>
      </c>
      <c r="BKA20" s="89" t="s">
        <v>98</v>
      </c>
      <c r="BKB20" s="90" t="s">
        <v>103</v>
      </c>
      <c r="BKC20" s="91" t="s">
        <v>99</v>
      </c>
      <c r="BKD20" s="70" t="s">
        <v>110</v>
      </c>
      <c r="BKE20" s="77" t="s">
        <v>112</v>
      </c>
      <c r="BKF20" s="89" t="s">
        <v>97</v>
      </c>
      <c r="BKG20" s="89" t="s">
        <v>135</v>
      </c>
      <c r="BKH20" s="89" t="s">
        <v>105</v>
      </c>
      <c r="BKI20" s="89" t="s">
        <v>98</v>
      </c>
      <c r="BKJ20" s="90" t="s">
        <v>103</v>
      </c>
      <c r="BKK20" s="91" t="s">
        <v>99</v>
      </c>
      <c r="BKL20" s="70" t="s">
        <v>110</v>
      </c>
      <c r="BKM20" s="77" t="s">
        <v>112</v>
      </c>
      <c r="BKN20" s="89" t="s">
        <v>97</v>
      </c>
      <c r="BKO20" s="89" t="s">
        <v>135</v>
      </c>
      <c r="BKP20" s="89" t="s">
        <v>105</v>
      </c>
      <c r="BKQ20" s="89" t="s">
        <v>98</v>
      </c>
      <c r="BKR20" s="90" t="s">
        <v>103</v>
      </c>
      <c r="BKS20" s="91" t="s">
        <v>99</v>
      </c>
      <c r="BKT20" s="70" t="s">
        <v>110</v>
      </c>
      <c r="BKU20" s="77" t="s">
        <v>112</v>
      </c>
      <c r="BKV20" s="89" t="s">
        <v>97</v>
      </c>
      <c r="BKW20" s="89" t="s">
        <v>135</v>
      </c>
      <c r="BKX20" s="89" t="s">
        <v>105</v>
      </c>
      <c r="BKY20" s="89" t="s">
        <v>98</v>
      </c>
      <c r="BKZ20" s="90" t="s">
        <v>103</v>
      </c>
      <c r="BLA20" s="91" t="s">
        <v>99</v>
      </c>
      <c r="BLB20" s="70" t="s">
        <v>110</v>
      </c>
      <c r="BLC20" s="77" t="s">
        <v>112</v>
      </c>
      <c r="BLD20" s="89" t="s">
        <v>97</v>
      </c>
      <c r="BLE20" s="89" t="s">
        <v>135</v>
      </c>
      <c r="BLF20" s="89" t="s">
        <v>105</v>
      </c>
      <c r="BLG20" s="89" t="s">
        <v>98</v>
      </c>
      <c r="BLH20" s="90" t="s">
        <v>103</v>
      </c>
      <c r="BLI20" s="91" t="s">
        <v>99</v>
      </c>
      <c r="BLJ20" s="70" t="s">
        <v>110</v>
      </c>
      <c r="BLK20" s="77" t="s">
        <v>112</v>
      </c>
      <c r="BLL20" s="89" t="s">
        <v>97</v>
      </c>
      <c r="BLM20" s="89" t="s">
        <v>135</v>
      </c>
      <c r="BLN20" s="89" t="s">
        <v>105</v>
      </c>
      <c r="BLO20" s="89" t="s">
        <v>98</v>
      </c>
      <c r="BLP20" s="90" t="s">
        <v>103</v>
      </c>
      <c r="BLQ20" s="91" t="s">
        <v>99</v>
      </c>
      <c r="BLR20" s="70" t="s">
        <v>110</v>
      </c>
      <c r="BLS20" s="77" t="s">
        <v>112</v>
      </c>
      <c r="BLT20" s="89" t="s">
        <v>97</v>
      </c>
      <c r="BLU20" s="89" t="s">
        <v>135</v>
      </c>
      <c r="BLV20" s="89" t="s">
        <v>105</v>
      </c>
      <c r="BLW20" s="89" t="s">
        <v>98</v>
      </c>
      <c r="BLX20" s="90" t="s">
        <v>103</v>
      </c>
      <c r="BLY20" s="91" t="s">
        <v>99</v>
      </c>
      <c r="BLZ20" s="70" t="s">
        <v>110</v>
      </c>
      <c r="BMA20" s="77" t="s">
        <v>112</v>
      </c>
      <c r="BMB20" s="89" t="s">
        <v>97</v>
      </c>
      <c r="BMC20" s="89" t="s">
        <v>135</v>
      </c>
      <c r="BMD20" s="89" t="s">
        <v>105</v>
      </c>
      <c r="BME20" s="89" t="s">
        <v>98</v>
      </c>
      <c r="BMF20" s="90" t="s">
        <v>103</v>
      </c>
      <c r="BMG20" s="91" t="s">
        <v>99</v>
      </c>
      <c r="BMH20" s="70" t="s">
        <v>110</v>
      </c>
      <c r="BMI20" s="77" t="s">
        <v>112</v>
      </c>
      <c r="BMJ20" s="89" t="s">
        <v>97</v>
      </c>
      <c r="BMK20" s="89" t="s">
        <v>135</v>
      </c>
      <c r="BML20" s="89" t="s">
        <v>105</v>
      </c>
      <c r="BMM20" s="89" t="s">
        <v>98</v>
      </c>
      <c r="BMN20" s="90" t="s">
        <v>103</v>
      </c>
      <c r="BMO20" s="91" t="s">
        <v>99</v>
      </c>
      <c r="BMP20" s="70" t="s">
        <v>110</v>
      </c>
      <c r="BMQ20" s="77" t="s">
        <v>112</v>
      </c>
      <c r="BMR20" s="89" t="s">
        <v>97</v>
      </c>
      <c r="BMS20" s="89" t="s">
        <v>135</v>
      </c>
      <c r="BMT20" s="89" t="s">
        <v>105</v>
      </c>
      <c r="BMU20" s="89" t="s">
        <v>98</v>
      </c>
      <c r="BMV20" s="90" t="s">
        <v>103</v>
      </c>
      <c r="BMW20" s="91" t="s">
        <v>99</v>
      </c>
      <c r="BMX20" s="70" t="s">
        <v>110</v>
      </c>
      <c r="BMY20" s="77" t="s">
        <v>112</v>
      </c>
      <c r="BMZ20" s="89" t="s">
        <v>97</v>
      </c>
      <c r="BNA20" s="89" t="s">
        <v>135</v>
      </c>
      <c r="BNB20" s="89" t="s">
        <v>105</v>
      </c>
      <c r="BNC20" s="89" t="s">
        <v>98</v>
      </c>
      <c r="BND20" s="90" t="s">
        <v>103</v>
      </c>
      <c r="BNE20" s="91" t="s">
        <v>99</v>
      </c>
      <c r="BNF20" s="70" t="s">
        <v>110</v>
      </c>
      <c r="BNG20" s="77" t="s">
        <v>112</v>
      </c>
      <c r="BNH20" s="89" t="s">
        <v>97</v>
      </c>
      <c r="BNI20" s="89" t="s">
        <v>135</v>
      </c>
      <c r="BNJ20" s="89" t="s">
        <v>105</v>
      </c>
      <c r="BNK20" s="89" t="s">
        <v>98</v>
      </c>
      <c r="BNL20" s="90" t="s">
        <v>103</v>
      </c>
      <c r="BNM20" s="91" t="s">
        <v>99</v>
      </c>
      <c r="BNN20" s="70" t="s">
        <v>110</v>
      </c>
      <c r="BNO20" s="77" t="s">
        <v>112</v>
      </c>
      <c r="BNP20" s="89" t="s">
        <v>97</v>
      </c>
      <c r="BNQ20" s="89" t="s">
        <v>135</v>
      </c>
      <c r="BNR20" s="89" t="s">
        <v>105</v>
      </c>
      <c r="BNS20" s="89" t="s">
        <v>98</v>
      </c>
      <c r="BNT20" s="90" t="s">
        <v>103</v>
      </c>
      <c r="BNU20" s="91" t="s">
        <v>99</v>
      </c>
      <c r="BNV20" s="70" t="s">
        <v>110</v>
      </c>
      <c r="BNW20" s="77" t="s">
        <v>112</v>
      </c>
      <c r="BNX20" s="89" t="s">
        <v>97</v>
      </c>
      <c r="BNY20" s="89" t="s">
        <v>135</v>
      </c>
      <c r="BNZ20" s="89" t="s">
        <v>105</v>
      </c>
      <c r="BOA20" s="89" t="s">
        <v>98</v>
      </c>
      <c r="BOB20" s="90" t="s">
        <v>103</v>
      </c>
      <c r="BOC20" s="91" t="s">
        <v>99</v>
      </c>
      <c r="BOD20" s="70" t="s">
        <v>110</v>
      </c>
      <c r="BOE20" s="77" t="s">
        <v>112</v>
      </c>
      <c r="BOF20" s="89" t="s">
        <v>97</v>
      </c>
      <c r="BOG20" s="89" t="s">
        <v>135</v>
      </c>
      <c r="BOH20" s="89" t="s">
        <v>105</v>
      </c>
      <c r="BOI20" s="89" t="s">
        <v>98</v>
      </c>
      <c r="BOJ20" s="90" t="s">
        <v>103</v>
      </c>
      <c r="BOK20" s="91" t="s">
        <v>99</v>
      </c>
      <c r="BOL20" s="70" t="s">
        <v>110</v>
      </c>
      <c r="BOM20" s="77" t="s">
        <v>112</v>
      </c>
      <c r="BON20" s="89" t="s">
        <v>97</v>
      </c>
      <c r="BOO20" s="89" t="s">
        <v>135</v>
      </c>
      <c r="BOP20" s="89" t="s">
        <v>105</v>
      </c>
      <c r="BOQ20" s="89" t="s">
        <v>98</v>
      </c>
      <c r="BOR20" s="90" t="s">
        <v>103</v>
      </c>
      <c r="BOS20" s="91" t="s">
        <v>99</v>
      </c>
      <c r="BOT20" s="70" t="s">
        <v>110</v>
      </c>
      <c r="BOU20" s="77" t="s">
        <v>112</v>
      </c>
      <c r="BOV20" s="89" t="s">
        <v>97</v>
      </c>
      <c r="BOW20" s="89" t="s">
        <v>135</v>
      </c>
      <c r="BOX20" s="89" t="s">
        <v>105</v>
      </c>
      <c r="BOY20" s="89" t="s">
        <v>98</v>
      </c>
      <c r="BOZ20" s="90" t="s">
        <v>103</v>
      </c>
      <c r="BPA20" s="91" t="s">
        <v>99</v>
      </c>
      <c r="BPB20" s="70" t="s">
        <v>110</v>
      </c>
      <c r="BPC20" s="77" t="s">
        <v>112</v>
      </c>
      <c r="BPD20" s="89" t="s">
        <v>97</v>
      </c>
      <c r="BPE20" s="89" t="s">
        <v>135</v>
      </c>
      <c r="BPF20" s="89" t="s">
        <v>105</v>
      </c>
      <c r="BPG20" s="89" t="s">
        <v>98</v>
      </c>
      <c r="BPH20" s="90" t="s">
        <v>103</v>
      </c>
      <c r="BPI20" s="91" t="s">
        <v>99</v>
      </c>
      <c r="BPJ20" s="70" t="s">
        <v>110</v>
      </c>
      <c r="BPK20" s="77" t="s">
        <v>112</v>
      </c>
      <c r="BPL20" s="89" t="s">
        <v>97</v>
      </c>
      <c r="BPM20" s="89" t="s">
        <v>135</v>
      </c>
      <c r="BPN20" s="89" t="s">
        <v>105</v>
      </c>
      <c r="BPO20" s="89" t="s">
        <v>98</v>
      </c>
      <c r="BPP20" s="90" t="s">
        <v>103</v>
      </c>
      <c r="BPQ20" s="91" t="s">
        <v>99</v>
      </c>
      <c r="BPR20" s="70" t="s">
        <v>110</v>
      </c>
      <c r="BPS20" s="77" t="s">
        <v>112</v>
      </c>
      <c r="BPT20" s="89" t="s">
        <v>97</v>
      </c>
      <c r="BPU20" s="89" t="s">
        <v>135</v>
      </c>
      <c r="BPV20" s="89" t="s">
        <v>105</v>
      </c>
      <c r="BPW20" s="89" t="s">
        <v>98</v>
      </c>
      <c r="BPX20" s="90" t="s">
        <v>103</v>
      </c>
      <c r="BPY20" s="91" t="s">
        <v>99</v>
      </c>
      <c r="BPZ20" s="70" t="s">
        <v>110</v>
      </c>
      <c r="BQA20" s="77" t="s">
        <v>112</v>
      </c>
      <c r="BQB20" s="89" t="s">
        <v>97</v>
      </c>
      <c r="BQC20" s="89" t="s">
        <v>135</v>
      </c>
      <c r="BQD20" s="89" t="s">
        <v>105</v>
      </c>
      <c r="BQE20" s="89" t="s">
        <v>98</v>
      </c>
      <c r="BQF20" s="90" t="s">
        <v>103</v>
      </c>
      <c r="BQG20" s="91" t="s">
        <v>99</v>
      </c>
      <c r="BQH20" s="70" t="s">
        <v>110</v>
      </c>
      <c r="BQI20" s="77" t="s">
        <v>112</v>
      </c>
      <c r="BQJ20" s="89" t="s">
        <v>97</v>
      </c>
      <c r="BQK20" s="89" t="s">
        <v>135</v>
      </c>
      <c r="BQL20" s="89" t="s">
        <v>105</v>
      </c>
      <c r="BQM20" s="89" t="s">
        <v>98</v>
      </c>
      <c r="BQN20" s="90" t="s">
        <v>103</v>
      </c>
      <c r="BQO20" s="91" t="s">
        <v>99</v>
      </c>
      <c r="BQP20" s="70" t="s">
        <v>110</v>
      </c>
      <c r="BQQ20" s="77" t="s">
        <v>112</v>
      </c>
      <c r="BQR20" s="77" t="s">
        <v>112</v>
      </c>
      <c r="BQS20" s="68" t="s">
        <v>110</v>
      </c>
      <c r="BQT20" s="68" t="s">
        <v>110</v>
      </c>
      <c r="BQU20" s="68" t="s">
        <v>110</v>
      </c>
      <c r="BQV20" s="68" t="s">
        <v>110</v>
      </c>
      <c r="BQW20" s="68" t="s">
        <v>110</v>
      </c>
      <c r="BQX20" s="68" t="s">
        <v>110</v>
      </c>
      <c r="BQY20" s="68" t="s">
        <v>110</v>
      </c>
      <c r="BQZ20" s="68" t="s">
        <v>110</v>
      </c>
      <c r="BRA20" s="68" t="s">
        <v>110</v>
      </c>
      <c r="BRB20" s="68" t="s">
        <v>110</v>
      </c>
      <c r="BRC20" s="68" t="s">
        <v>110</v>
      </c>
      <c r="BRD20" s="68" t="s">
        <v>110</v>
      </c>
      <c r="BRE20" s="68" t="s">
        <v>110</v>
      </c>
      <c r="BRF20" s="68" t="s">
        <v>110</v>
      </c>
      <c r="BRG20" s="68" t="s">
        <v>110</v>
      </c>
      <c r="BRH20" s="68" t="s">
        <v>110</v>
      </c>
      <c r="BRI20" s="68" t="s">
        <v>110</v>
      </c>
      <c r="BRJ20" s="68" t="s">
        <v>110</v>
      </c>
      <c r="BRK20" s="68" t="s">
        <v>110</v>
      </c>
      <c r="BRL20" s="68" t="s">
        <v>110</v>
      </c>
      <c r="BRM20" s="68" t="s">
        <v>110</v>
      </c>
      <c r="BRN20" s="68" t="s">
        <v>110</v>
      </c>
      <c r="BRO20" s="68" t="s">
        <v>110</v>
      </c>
      <c r="BRP20" s="68" t="s">
        <v>110</v>
      </c>
      <c r="BRQ20" s="68" t="s">
        <v>110</v>
      </c>
      <c r="BRR20" s="68" t="s">
        <v>110</v>
      </c>
      <c r="BRS20" s="68" t="s">
        <v>110</v>
      </c>
      <c r="BRT20" s="68" t="s">
        <v>110</v>
      </c>
      <c r="BRU20" s="68" t="s">
        <v>110</v>
      </c>
      <c r="BRV20" s="68" t="s">
        <v>110</v>
      </c>
      <c r="BRW20" s="68" t="s">
        <v>110</v>
      </c>
      <c r="BRX20" s="68" t="s">
        <v>110</v>
      </c>
      <c r="BRY20" s="68" t="s">
        <v>110</v>
      </c>
      <c r="BRZ20" s="68" t="s">
        <v>110</v>
      </c>
      <c r="BSA20" s="68" t="s">
        <v>110</v>
      </c>
      <c r="BSB20" s="68" t="s">
        <v>110</v>
      </c>
      <c r="BSC20" s="68" t="s">
        <v>110</v>
      </c>
      <c r="BSD20" s="68" t="s">
        <v>110</v>
      </c>
      <c r="BSE20" s="68" t="s">
        <v>110</v>
      </c>
      <c r="BSF20" s="68" t="s">
        <v>110</v>
      </c>
      <c r="BSG20" s="68" t="s">
        <v>110</v>
      </c>
      <c r="BSH20" s="68" t="s">
        <v>110</v>
      </c>
      <c r="BSI20" s="68" t="s">
        <v>110</v>
      </c>
      <c r="BSJ20" s="68" t="s">
        <v>110</v>
      </c>
      <c r="BSK20" s="68" t="s">
        <v>110</v>
      </c>
      <c r="BSL20" s="68" t="s">
        <v>110</v>
      </c>
      <c r="BSM20" s="68" t="s">
        <v>110</v>
      </c>
      <c r="BSN20" s="68" t="s">
        <v>110</v>
      </c>
      <c r="BSO20" s="68" t="s">
        <v>110</v>
      </c>
      <c r="BSP20" s="68" t="s">
        <v>110</v>
      </c>
      <c r="BSQ20" s="68" t="s">
        <v>110</v>
      </c>
      <c r="BSR20" s="68" t="s">
        <v>110</v>
      </c>
      <c r="BSS20" s="68" t="s">
        <v>110</v>
      </c>
      <c r="BST20" s="68" t="s">
        <v>110</v>
      </c>
      <c r="BSU20" s="68" t="s">
        <v>110</v>
      </c>
      <c r="BSV20" s="68" t="s">
        <v>110</v>
      </c>
      <c r="BSW20" s="89" t="s">
        <v>97</v>
      </c>
      <c r="BSX20" s="89" t="s">
        <v>135</v>
      </c>
      <c r="BSY20" s="89" t="s">
        <v>105</v>
      </c>
      <c r="BSZ20" s="89" t="s">
        <v>98</v>
      </c>
      <c r="BTA20" s="90" t="s">
        <v>103</v>
      </c>
      <c r="BTB20" s="91" t="s">
        <v>99</v>
      </c>
      <c r="BTC20" s="70" t="s">
        <v>110</v>
      </c>
      <c r="BTD20" s="77" t="s">
        <v>112</v>
      </c>
      <c r="BTE20" s="89" t="s">
        <v>97</v>
      </c>
      <c r="BTF20" s="89" t="s">
        <v>135</v>
      </c>
      <c r="BTG20" s="89" t="s">
        <v>105</v>
      </c>
      <c r="BTH20" s="89" t="s">
        <v>98</v>
      </c>
      <c r="BTI20" s="90" t="s">
        <v>103</v>
      </c>
      <c r="BTJ20" s="91" t="s">
        <v>99</v>
      </c>
      <c r="BTK20" s="70" t="s">
        <v>110</v>
      </c>
      <c r="BTL20" s="77" t="s">
        <v>112</v>
      </c>
      <c r="BTM20" s="89" t="s">
        <v>97</v>
      </c>
      <c r="BTN20" s="89" t="s">
        <v>135</v>
      </c>
      <c r="BTO20" s="89" t="s">
        <v>105</v>
      </c>
      <c r="BTP20" s="89" t="s">
        <v>98</v>
      </c>
      <c r="BTQ20" s="90" t="s">
        <v>103</v>
      </c>
      <c r="BTR20" s="91" t="s">
        <v>99</v>
      </c>
      <c r="BTS20" s="70" t="s">
        <v>110</v>
      </c>
      <c r="BTT20" s="77" t="s">
        <v>112</v>
      </c>
      <c r="BTU20" s="89" t="s">
        <v>97</v>
      </c>
      <c r="BTV20" s="89" t="s">
        <v>135</v>
      </c>
      <c r="BTW20" s="89" t="s">
        <v>105</v>
      </c>
      <c r="BTX20" s="89" t="s">
        <v>98</v>
      </c>
      <c r="BTY20" s="90" t="s">
        <v>103</v>
      </c>
      <c r="BTZ20" s="91" t="s">
        <v>99</v>
      </c>
      <c r="BUA20" s="70" t="s">
        <v>110</v>
      </c>
      <c r="BUB20" s="77" t="s">
        <v>112</v>
      </c>
      <c r="BUC20" s="89" t="s">
        <v>97</v>
      </c>
      <c r="BUD20" s="89" t="s">
        <v>135</v>
      </c>
      <c r="BUE20" s="89" t="s">
        <v>105</v>
      </c>
      <c r="BUF20" s="89" t="s">
        <v>98</v>
      </c>
      <c r="BUG20" s="90" t="s">
        <v>103</v>
      </c>
      <c r="BUH20" s="91" t="s">
        <v>99</v>
      </c>
      <c r="BUI20" s="70" t="s">
        <v>110</v>
      </c>
      <c r="BUJ20" s="77" t="s">
        <v>112</v>
      </c>
      <c r="BUK20" s="89" t="s">
        <v>97</v>
      </c>
      <c r="BUL20" s="89" t="s">
        <v>135</v>
      </c>
      <c r="BUM20" s="89" t="s">
        <v>105</v>
      </c>
      <c r="BUN20" s="89" t="s">
        <v>98</v>
      </c>
      <c r="BUO20" s="90" t="s">
        <v>103</v>
      </c>
      <c r="BUP20" s="91" t="s">
        <v>99</v>
      </c>
      <c r="BUQ20" s="70" t="s">
        <v>110</v>
      </c>
      <c r="BUR20" s="77" t="s">
        <v>112</v>
      </c>
      <c r="BUS20" s="89" t="s">
        <v>97</v>
      </c>
      <c r="BUT20" s="89" t="s">
        <v>135</v>
      </c>
      <c r="BUU20" s="89" t="s">
        <v>105</v>
      </c>
      <c r="BUV20" s="89" t="s">
        <v>98</v>
      </c>
      <c r="BUW20" s="90" t="s">
        <v>103</v>
      </c>
      <c r="BUX20" s="91" t="s">
        <v>99</v>
      </c>
      <c r="BUY20" s="70" t="s">
        <v>110</v>
      </c>
      <c r="BUZ20" s="77" t="s">
        <v>112</v>
      </c>
      <c r="BVA20" s="89" t="s">
        <v>97</v>
      </c>
      <c r="BVB20" s="89" t="s">
        <v>135</v>
      </c>
      <c r="BVC20" s="89" t="s">
        <v>105</v>
      </c>
      <c r="BVD20" s="89" t="s">
        <v>98</v>
      </c>
      <c r="BVE20" s="90" t="s">
        <v>103</v>
      </c>
      <c r="BVF20" s="91" t="s">
        <v>99</v>
      </c>
      <c r="BVG20" s="70" t="s">
        <v>110</v>
      </c>
      <c r="BVH20" s="77" t="s">
        <v>112</v>
      </c>
      <c r="BVI20" s="89" t="s">
        <v>97</v>
      </c>
      <c r="BVJ20" s="89" t="s">
        <v>135</v>
      </c>
      <c r="BVK20" s="89" t="s">
        <v>105</v>
      </c>
      <c r="BVL20" s="89" t="s">
        <v>98</v>
      </c>
      <c r="BVM20" s="90" t="s">
        <v>103</v>
      </c>
      <c r="BVN20" s="91" t="s">
        <v>99</v>
      </c>
      <c r="BVO20" s="70" t="s">
        <v>110</v>
      </c>
      <c r="BVP20" s="77" t="s">
        <v>112</v>
      </c>
      <c r="BVQ20" s="89" t="s">
        <v>97</v>
      </c>
      <c r="BVR20" s="89" t="s">
        <v>135</v>
      </c>
      <c r="BVS20" s="89" t="s">
        <v>105</v>
      </c>
      <c r="BVT20" s="89" t="s">
        <v>98</v>
      </c>
      <c r="BVU20" s="90" t="s">
        <v>103</v>
      </c>
      <c r="BVV20" s="91" t="s">
        <v>99</v>
      </c>
      <c r="BVW20" s="70" t="s">
        <v>110</v>
      </c>
      <c r="BVX20" s="77" t="s">
        <v>112</v>
      </c>
      <c r="BVY20" s="89" t="s">
        <v>97</v>
      </c>
      <c r="BVZ20" s="89" t="s">
        <v>135</v>
      </c>
      <c r="BWA20" s="89" t="s">
        <v>105</v>
      </c>
      <c r="BWB20" s="89" t="s">
        <v>98</v>
      </c>
      <c r="BWC20" s="90" t="s">
        <v>103</v>
      </c>
      <c r="BWD20" s="91" t="s">
        <v>99</v>
      </c>
      <c r="BWE20" s="70" t="s">
        <v>110</v>
      </c>
      <c r="BWF20" s="77" t="s">
        <v>112</v>
      </c>
      <c r="BWG20" s="89" t="s">
        <v>97</v>
      </c>
      <c r="BWH20" s="89" t="s">
        <v>135</v>
      </c>
      <c r="BWI20" s="89" t="s">
        <v>105</v>
      </c>
      <c r="BWJ20" s="89" t="s">
        <v>98</v>
      </c>
      <c r="BWK20" s="90" t="s">
        <v>103</v>
      </c>
      <c r="BWL20" s="91" t="s">
        <v>99</v>
      </c>
      <c r="BWM20" s="70" t="s">
        <v>110</v>
      </c>
      <c r="BWN20" s="77" t="s">
        <v>112</v>
      </c>
      <c r="BWO20" s="89" t="s">
        <v>97</v>
      </c>
      <c r="BWP20" s="89" t="s">
        <v>135</v>
      </c>
      <c r="BWQ20" s="89" t="s">
        <v>105</v>
      </c>
      <c r="BWR20" s="89" t="s">
        <v>98</v>
      </c>
      <c r="BWS20" s="90" t="s">
        <v>103</v>
      </c>
      <c r="BWT20" s="91" t="s">
        <v>99</v>
      </c>
      <c r="BWU20" s="70" t="s">
        <v>110</v>
      </c>
      <c r="BWV20" s="77" t="s">
        <v>112</v>
      </c>
      <c r="BWW20" s="89" t="s">
        <v>97</v>
      </c>
      <c r="BWX20" s="89" t="s">
        <v>135</v>
      </c>
      <c r="BWY20" s="89" t="s">
        <v>105</v>
      </c>
      <c r="BWZ20" s="89" t="s">
        <v>98</v>
      </c>
      <c r="BXA20" s="90" t="s">
        <v>103</v>
      </c>
      <c r="BXB20" s="91" t="s">
        <v>99</v>
      </c>
      <c r="BXC20" s="70" t="s">
        <v>110</v>
      </c>
      <c r="BXD20" s="77" t="s">
        <v>112</v>
      </c>
      <c r="BXE20" s="89" t="s">
        <v>97</v>
      </c>
      <c r="BXF20" s="89" t="s">
        <v>135</v>
      </c>
      <c r="BXG20" s="89" t="s">
        <v>105</v>
      </c>
      <c r="BXH20" s="89" t="s">
        <v>98</v>
      </c>
      <c r="BXI20" s="90" t="s">
        <v>103</v>
      </c>
      <c r="BXJ20" s="91" t="s">
        <v>99</v>
      </c>
      <c r="BXK20" s="70" t="s">
        <v>110</v>
      </c>
      <c r="BXL20" s="77" t="s">
        <v>112</v>
      </c>
      <c r="BXM20" s="89" t="s">
        <v>97</v>
      </c>
      <c r="BXN20" s="89" t="s">
        <v>135</v>
      </c>
      <c r="BXO20" s="89" t="s">
        <v>105</v>
      </c>
      <c r="BXP20" s="89" t="s">
        <v>98</v>
      </c>
      <c r="BXQ20" s="90" t="s">
        <v>103</v>
      </c>
      <c r="BXR20" s="91" t="s">
        <v>99</v>
      </c>
      <c r="BXS20" s="70" t="s">
        <v>110</v>
      </c>
      <c r="BXT20" s="77" t="s">
        <v>112</v>
      </c>
      <c r="BXU20" s="89" t="s">
        <v>97</v>
      </c>
      <c r="BXV20" s="89" t="s">
        <v>135</v>
      </c>
      <c r="BXW20" s="89" t="s">
        <v>105</v>
      </c>
      <c r="BXX20" s="89" t="s">
        <v>98</v>
      </c>
      <c r="BXY20" s="90" t="s">
        <v>103</v>
      </c>
      <c r="BXZ20" s="91" t="s">
        <v>99</v>
      </c>
      <c r="BYA20" s="70" t="s">
        <v>110</v>
      </c>
      <c r="BYB20" s="77" t="s">
        <v>112</v>
      </c>
      <c r="BYC20" s="89" t="s">
        <v>97</v>
      </c>
      <c r="BYD20" s="89" t="s">
        <v>135</v>
      </c>
      <c r="BYE20" s="89" t="s">
        <v>105</v>
      </c>
      <c r="BYF20" s="89" t="s">
        <v>98</v>
      </c>
      <c r="BYG20" s="90" t="s">
        <v>103</v>
      </c>
      <c r="BYH20" s="91" t="s">
        <v>99</v>
      </c>
      <c r="BYI20" s="70" t="s">
        <v>110</v>
      </c>
      <c r="BYJ20" s="77" t="s">
        <v>112</v>
      </c>
      <c r="BYK20" s="89" t="s">
        <v>97</v>
      </c>
      <c r="BYL20" s="89" t="s">
        <v>135</v>
      </c>
      <c r="BYM20" s="89" t="s">
        <v>105</v>
      </c>
      <c r="BYN20" s="89" t="s">
        <v>98</v>
      </c>
      <c r="BYO20" s="90" t="s">
        <v>103</v>
      </c>
      <c r="BYP20" s="91" t="s">
        <v>99</v>
      </c>
      <c r="BYQ20" s="70" t="s">
        <v>110</v>
      </c>
      <c r="BYR20" s="77" t="s">
        <v>112</v>
      </c>
      <c r="BYS20" s="89" t="s">
        <v>97</v>
      </c>
      <c r="BYT20" s="89" t="s">
        <v>135</v>
      </c>
      <c r="BYU20" s="89" t="s">
        <v>105</v>
      </c>
      <c r="BYV20" s="89" t="s">
        <v>98</v>
      </c>
      <c r="BYW20" s="90" t="s">
        <v>103</v>
      </c>
      <c r="BYX20" s="91" t="s">
        <v>99</v>
      </c>
      <c r="BYY20" s="70" t="s">
        <v>110</v>
      </c>
      <c r="BYZ20" s="77" t="s">
        <v>112</v>
      </c>
      <c r="BZA20" s="89" t="s">
        <v>97</v>
      </c>
      <c r="BZB20" s="89" t="s">
        <v>135</v>
      </c>
      <c r="BZC20" s="89" t="s">
        <v>105</v>
      </c>
      <c r="BZD20" s="89" t="s">
        <v>98</v>
      </c>
      <c r="BZE20" s="90" t="s">
        <v>103</v>
      </c>
      <c r="BZF20" s="91" t="s">
        <v>99</v>
      </c>
      <c r="BZG20" s="70" t="s">
        <v>110</v>
      </c>
      <c r="BZH20" s="77" t="s">
        <v>112</v>
      </c>
      <c r="BZI20" s="89" t="s">
        <v>97</v>
      </c>
      <c r="BZJ20" s="89" t="s">
        <v>135</v>
      </c>
      <c r="BZK20" s="89" t="s">
        <v>105</v>
      </c>
      <c r="BZL20" s="89" t="s">
        <v>98</v>
      </c>
      <c r="BZM20" s="90" t="s">
        <v>103</v>
      </c>
      <c r="BZN20" s="91" t="s">
        <v>99</v>
      </c>
      <c r="BZO20" s="70" t="s">
        <v>110</v>
      </c>
      <c r="BZP20" s="77" t="s">
        <v>112</v>
      </c>
      <c r="BZQ20" s="89" t="s">
        <v>97</v>
      </c>
      <c r="BZR20" s="89" t="s">
        <v>135</v>
      </c>
      <c r="BZS20" s="89" t="s">
        <v>105</v>
      </c>
      <c r="BZT20" s="89" t="s">
        <v>98</v>
      </c>
      <c r="BZU20" s="90" t="s">
        <v>103</v>
      </c>
      <c r="BZV20" s="91" t="s">
        <v>99</v>
      </c>
      <c r="BZW20" s="70" t="s">
        <v>110</v>
      </c>
      <c r="BZX20" s="77" t="s">
        <v>112</v>
      </c>
      <c r="BZY20" s="89" t="s">
        <v>97</v>
      </c>
      <c r="BZZ20" s="89" t="s">
        <v>135</v>
      </c>
      <c r="CAA20" s="89" t="s">
        <v>105</v>
      </c>
      <c r="CAB20" s="89" t="s">
        <v>98</v>
      </c>
      <c r="CAC20" s="90" t="s">
        <v>103</v>
      </c>
      <c r="CAD20" s="91" t="s">
        <v>99</v>
      </c>
      <c r="CAE20" s="70" t="s">
        <v>110</v>
      </c>
      <c r="CAF20" s="77" t="s">
        <v>112</v>
      </c>
      <c r="CAG20" s="89" t="s">
        <v>97</v>
      </c>
      <c r="CAH20" s="89" t="s">
        <v>135</v>
      </c>
      <c r="CAI20" s="89" t="s">
        <v>105</v>
      </c>
      <c r="CAJ20" s="89" t="s">
        <v>98</v>
      </c>
      <c r="CAK20" s="90" t="s">
        <v>103</v>
      </c>
      <c r="CAL20" s="91" t="s">
        <v>99</v>
      </c>
      <c r="CAM20" s="70" t="s">
        <v>110</v>
      </c>
      <c r="CAN20" s="77" t="s">
        <v>112</v>
      </c>
      <c r="CAO20" s="89" t="s">
        <v>97</v>
      </c>
      <c r="CAP20" s="89" t="s">
        <v>135</v>
      </c>
      <c r="CAQ20" s="89" t="s">
        <v>105</v>
      </c>
      <c r="CAR20" s="89" t="s">
        <v>98</v>
      </c>
      <c r="CAS20" s="90" t="s">
        <v>103</v>
      </c>
      <c r="CAT20" s="91" t="s">
        <v>99</v>
      </c>
      <c r="CAU20" s="70" t="s">
        <v>110</v>
      </c>
      <c r="CAV20" s="77" t="s">
        <v>112</v>
      </c>
      <c r="CAW20" s="89" t="s">
        <v>97</v>
      </c>
      <c r="CAX20" s="89" t="s">
        <v>135</v>
      </c>
      <c r="CAY20" s="89" t="s">
        <v>105</v>
      </c>
      <c r="CAZ20" s="89" t="s">
        <v>98</v>
      </c>
      <c r="CBA20" s="90" t="s">
        <v>103</v>
      </c>
      <c r="CBB20" s="91" t="s">
        <v>99</v>
      </c>
      <c r="CBC20" s="70" t="s">
        <v>110</v>
      </c>
      <c r="CBD20" s="77" t="s">
        <v>112</v>
      </c>
      <c r="CBE20" s="89" t="s">
        <v>97</v>
      </c>
      <c r="CBF20" s="89" t="s">
        <v>135</v>
      </c>
      <c r="CBG20" s="89" t="s">
        <v>105</v>
      </c>
      <c r="CBH20" s="89" t="s">
        <v>98</v>
      </c>
      <c r="CBI20" s="90" t="s">
        <v>103</v>
      </c>
      <c r="CBJ20" s="91" t="s">
        <v>99</v>
      </c>
      <c r="CBK20" s="70" t="s">
        <v>110</v>
      </c>
      <c r="CBL20" s="77" t="s">
        <v>112</v>
      </c>
      <c r="CBM20" s="89" t="s">
        <v>97</v>
      </c>
      <c r="CBN20" s="89" t="s">
        <v>135</v>
      </c>
      <c r="CBO20" s="89" t="s">
        <v>105</v>
      </c>
      <c r="CBP20" s="89" t="s">
        <v>98</v>
      </c>
      <c r="CBQ20" s="90" t="s">
        <v>103</v>
      </c>
      <c r="CBR20" s="91" t="s">
        <v>99</v>
      </c>
      <c r="CBS20" s="70" t="s">
        <v>110</v>
      </c>
      <c r="CBT20" s="77" t="s">
        <v>112</v>
      </c>
      <c r="CBU20" s="89" t="s">
        <v>97</v>
      </c>
      <c r="CBV20" s="89" t="s">
        <v>135</v>
      </c>
      <c r="CBW20" s="89" t="s">
        <v>105</v>
      </c>
      <c r="CBX20" s="89" t="s">
        <v>98</v>
      </c>
      <c r="CBY20" s="90" t="s">
        <v>103</v>
      </c>
      <c r="CBZ20" s="91" t="s">
        <v>99</v>
      </c>
      <c r="CCA20" s="70" t="s">
        <v>110</v>
      </c>
      <c r="CCB20" s="77" t="s">
        <v>112</v>
      </c>
      <c r="CCC20" s="89" t="s">
        <v>97</v>
      </c>
      <c r="CCD20" s="89" t="s">
        <v>135</v>
      </c>
      <c r="CCE20" s="89" t="s">
        <v>105</v>
      </c>
      <c r="CCF20" s="89" t="s">
        <v>98</v>
      </c>
      <c r="CCG20" s="90" t="s">
        <v>103</v>
      </c>
      <c r="CCH20" s="91" t="s">
        <v>99</v>
      </c>
      <c r="CCI20" s="70" t="s">
        <v>110</v>
      </c>
      <c r="CCJ20" s="77" t="s">
        <v>112</v>
      </c>
      <c r="CCK20" s="89" t="s">
        <v>97</v>
      </c>
      <c r="CCL20" s="89" t="s">
        <v>135</v>
      </c>
      <c r="CCM20" s="89" t="s">
        <v>105</v>
      </c>
      <c r="CCN20" s="89" t="s">
        <v>98</v>
      </c>
      <c r="CCO20" s="90" t="s">
        <v>103</v>
      </c>
      <c r="CCP20" s="91" t="s">
        <v>99</v>
      </c>
      <c r="CCQ20" s="70" t="s">
        <v>110</v>
      </c>
      <c r="CCR20" s="77" t="s">
        <v>112</v>
      </c>
      <c r="CCS20" s="89" t="s">
        <v>97</v>
      </c>
      <c r="CCT20" s="89" t="s">
        <v>135</v>
      </c>
      <c r="CCU20" s="89" t="s">
        <v>105</v>
      </c>
      <c r="CCV20" s="89" t="s">
        <v>98</v>
      </c>
      <c r="CCW20" s="90" t="s">
        <v>103</v>
      </c>
      <c r="CCX20" s="91" t="s">
        <v>99</v>
      </c>
      <c r="CCY20" s="70" t="s">
        <v>110</v>
      </c>
      <c r="CCZ20" s="77" t="s">
        <v>112</v>
      </c>
      <c r="CDA20" s="89" t="s">
        <v>97</v>
      </c>
      <c r="CDB20" s="89" t="s">
        <v>135</v>
      </c>
      <c r="CDC20" s="89" t="s">
        <v>105</v>
      </c>
      <c r="CDD20" s="89" t="s">
        <v>98</v>
      </c>
      <c r="CDE20" s="90" t="s">
        <v>103</v>
      </c>
      <c r="CDF20" s="91" t="s">
        <v>99</v>
      </c>
      <c r="CDG20" s="70" t="s">
        <v>110</v>
      </c>
      <c r="CDH20" s="77" t="s">
        <v>112</v>
      </c>
      <c r="CDI20" s="89" t="s">
        <v>97</v>
      </c>
      <c r="CDJ20" s="89" t="s">
        <v>135</v>
      </c>
      <c r="CDK20" s="89" t="s">
        <v>105</v>
      </c>
      <c r="CDL20" s="89" t="s">
        <v>98</v>
      </c>
      <c r="CDM20" s="90" t="s">
        <v>103</v>
      </c>
      <c r="CDN20" s="91" t="s">
        <v>99</v>
      </c>
      <c r="CDO20" s="70" t="s">
        <v>110</v>
      </c>
      <c r="CDP20" s="77" t="s">
        <v>112</v>
      </c>
      <c r="CDQ20" s="89" t="s">
        <v>97</v>
      </c>
      <c r="CDR20" s="89" t="s">
        <v>135</v>
      </c>
      <c r="CDS20" s="89" t="s">
        <v>105</v>
      </c>
      <c r="CDT20" s="89" t="s">
        <v>98</v>
      </c>
      <c r="CDU20" s="90" t="s">
        <v>103</v>
      </c>
      <c r="CDV20" s="91" t="s">
        <v>99</v>
      </c>
      <c r="CDW20" s="70" t="s">
        <v>110</v>
      </c>
      <c r="CDX20" s="77" t="s">
        <v>112</v>
      </c>
      <c r="CDY20" s="89" t="s">
        <v>97</v>
      </c>
      <c r="CDZ20" s="89" t="s">
        <v>135</v>
      </c>
      <c r="CEA20" s="89" t="s">
        <v>105</v>
      </c>
      <c r="CEB20" s="89" t="s">
        <v>98</v>
      </c>
      <c r="CEC20" s="90" t="s">
        <v>103</v>
      </c>
      <c r="CED20" s="91" t="s">
        <v>99</v>
      </c>
      <c r="CEE20" s="70" t="s">
        <v>110</v>
      </c>
      <c r="CEF20" s="77" t="s">
        <v>112</v>
      </c>
      <c r="CEG20" s="89" t="s">
        <v>97</v>
      </c>
      <c r="CEH20" s="89" t="s">
        <v>135</v>
      </c>
      <c r="CEI20" s="89" t="s">
        <v>105</v>
      </c>
      <c r="CEJ20" s="89" t="s">
        <v>98</v>
      </c>
      <c r="CEK20" s="90" t="s">
        <v>103</v>
      </c>
      <c r="CEL20" s="91" t="s">
        <v>99</v>
      </c>
      <c r="CEM20" s="70" t="s">
        <v>110</v>
      </c>
      <c r="CEN20" s="77" t="s">
        <v>112</v>
      </c>
      <c r="CEO20" s="89" t="s">
        <v>97</v>
      </c>
      <c r="CEP20" s="89" t="s">
        <v>135</v>
      </c>
      <c r="CEQ20" s="89" t="s">
        <v>105</v>
      </c>
      <c r="CER20" s="89" t="s">
        <v>98</v>
      </c>
      <c r="CES20" s="90" t="s">
        <v>103</v>
      </c>
      <c r="CET20" s="91" t="s">
        <v>99</v>
      </c>
      <c r="CEU20" s="70" t="s">
        <v>110</v>
      </c>
      <c r="CEV20" s="77" t="s">
        <v>112</v>
      </c>
      <c r="CEW20" s="89" t="s">
        <v>97</v>
      </c>
      <c r="CEX20" s="89" t="s">
        <v>135</v>
      </c>
      <c r="CEY20" s="89" t="s">
        <v>105</v>
      </c>
      <c r="CEZ20" s="89" t="s">
        <v>98</v>
      </c>
      <c r="CFA20" s="90" t="s">
        <v>103</v>
      </c>
      <c r="CFB20" s="91" t="s">
        <v>99</v>
      </c>
      <c r="CFC20" s="70" t="s">
        <v>110</v>
      </c>
      <c r="CFD20" s="77" t="s">
        <v>112</v>
      </c>
      <c r="CFE20" s="89" t="s">
        <v>97</v>
      </c>
      <c r="CFF20" s="89" t="s">
        <v>135</v>
      </c>
      <c r="CFG20" s="89" t="s">
        <v>105</v>
      </c>
      <c r="CFH20" s="89" t="s">
        <v>98</v>
      </c>
      <c r="CFI20" s="90" t="s">
        <v>103</v>
      </c>
      <c r="CFJ20" s="91" t="s">
        <v>99</v>
      </c>
      <c r="CFK20" s="70" t="s">
        <v>110</v>
      </c>
      <c r="CFL20" s="77" t="s">
        <v>112</v>
      </c>
      <c r="CFM20" s="89" t="s">
        <v>97</v>
      </c>
      <c r="CFN20" s="89" t="s">
        <v>135</v>
      </c>
      <c r="CFO20" s="89" t="s">
        <v>105</v>
      </c>
      <c r="CFP20" s="89" t="s">
        <v>98</v>
      </c>
      <c r="CFQ20" s="90" t="s">
        <v>103</v>
      </c>
      <c r="CFR20" s="91" t="s">
        <v>99</v>
      </c>
      <c r="CFS20" s="70" t="s">
        <v>110</v>
      </c>
      <c r="CFT20" s="77" t="s">
        <v>112</v>
      </c>
      <c r="CFU20" s="89" t="s">
        <v>97</v>
      </c>
      <c r="CFV20" s="89" t="s">
        <v>135</v>
      </c>
      <c r="CFW20" s="89" t="s">
        <v>105</v>
      </c>
      <c r="CFX20" s="89" t="s">
        <v>98</v>
      </c>
      <c r="CFY20" s="90" t="s">
        <v>103</v>
      </c>
      <c r="CFZ20" s="91" t="s">
        <v>99</v>
      </c>
      <c r="CGA20" s="70" t="s">
        <v>110</v>
      </c>
      <c r="CGB20" s="77" t="s">
        <v>112</v>
      </c>
      <c r="CGC20" s="89" t="s">
        <v>97</v>
      </c>
      <c r="CGD20" s="89" t="s">
        <v>135</v>
      </c>
      <c r="CGE20" s="89" t="s">
        <v>105</v>
      </c>
      <c r="CGF20" s="89" t="s">
        <v>98</v>
      </c>
      <c r="CGG20" s="90" t="s">
        <v>103</v>
      </c>
      <c r="CGH20" s="91" t="s">
        <v>99</v>
      </c>
      <c r="CGI20" s="70" t="s">
        <v>110</v>
      </c>
      <c r="CGJ20" s="77" t="s">
        <v>112</v>
      </c>
      <c r="CGK20" s="89" t="s">
        <v>97</v>
      </c>
      <c r="CGL20" s="89" t="s">
        <v>135</v>
      </c>
      <c r="CGM20" s="89" t="s">
        <v>105</v>
      </c>
      <c r="CGN20" s="89" t="s">
        <v>98</v>
      </c>
      <c r="CGO20" s="90" t="s">
        <v>103</v>
      </c>
      <c r="CGP20" s="91" t="s">
        <v>99</v>
      </c>
      <c r="CGQ20" s="70" t="s">
        <v>110</v>
      </c>
      <c r="CGR20" s="77" t="s">
        <v>112</v>
      </c>
      <c r="CGS20" s="89" t="s">
        <v>97</v>
      </c>
      <c r="CGT20" s="89" t="s">
        <v>135</v>
      </c>
      <c r="CGU20" s="89" t="s">
        <v>105</v>
      </c>
      <c r="CGV20" s="89" t="s">
        <v>98</v>
      </c>
      <c r="CGW20" s="90" t="s">
        <v>103</v>
      </c>
      <c r="CGX20" s="91" t="s">
        <v>99</v>
      </c>
      <c r="CGY20" s="70" t="s">
        <v>110</v>
      </c>
      <c r="CGZ20" s="77" t="s">
        <v>112</v>
      </c>
      <c r="CHA20" s="89" t="s">
        <v>97</v>
      </c>
      <c r="CHB20" s="89" t="s">
        <v>135</v>
      </c>
      <c r="CHC20" s="89" t="s">
        <v>105</v>
      </c>
      <c r="CHD20" s="89" t="s">
        <v>98</v>
      </c>
      <c r="CHE20" s="90" t="s">
        <v>103</v>
      </c>
      <c r="CHF20" s="91" t="s">
        <v>99</v>
      </c>
      <c r="CHG20" s="70" t="s">
        <v>110</v>
      </c>
      <c r="CHH20" s="77" t="s">
        <v>112</v>
      </c>
      <c r="CHI20" s="89" t="s">
        <v>97</v>
      </c>
      <c r="CHJ20" s="89" t="s">
        <v>135</v>
      </c>
      <c r="CHK20" s="89" t="s">
        <v>105</v>
      </c>
      <c r="CHL20" s="89" t="s">
        <v>98</v>
      </c>
      <c r="CHM20" s="90" t="s">
        <v>103</v>
      </c>
      <c r="CHN20" s="91" t="s">
        <v>99</v>
      </c>
      <c r="CHO20" s="70" t="s">
        <v>110</v>
      </c>
      <c r="CHP20" s="77" t="s">
        <v>112</v>
      </c>
      <c r="CHQ20" s="89" t="s">
        <v>97</v>
      </c>
      <c r="CHR20" s="89" t="s">
        <v>135</v>
      </c>
      <c r="CHS20" s="89" t="s">
        <v>105</v>
      </c>
      <c r="CHT20" s="89" t="s">
        <v>98</v>
      </c>
      <c r="CHU20" s="90" t="s">
        <v>103</v>
      </c>
      <c r="CHV20" s="91" t="s">
        <v>99</v>
      </c>
      <c r="CHW20" s="70" t="s">
        <v>110</v>
      </c>
      <c r="CHX20" s="77" t="s">
        <v>112</v>
      </c>
      <c r="CHY20" s="89" t="s">
        <v>97</v>
      </c>
      <c r="CHZ20" s="89" t="s">
        <v>135</v>
      </c>
      <c r="CIA20" s="89" t="s">
        <v>105</v>
      </c>
      <c r="CIB20" s="89" t="s">
        <v>98</v>
      </c>
      <c r="CIC20" s="90" t="s">
        <v>103</v>
      </c>
      <c r="CID20" s="91" t="s">
        <v>99</v>
      </c>
      <c r="CIE20" s="70" t="s">
        <v>110</v>
      </c>
      <c r="CIF20" s="77" t="s">
        <v>112</v>
      </c>
      <c r="CIG20" s="89" t="s">
        <v>97</v>
      </c>
      <c r="CIH20" s="89" t="s">
        <v>135</v>
      </c>
      <c r="CII20" s="89" t="s">
        <v>105</v>
      </c>
      <c r="CIJ20" s="89" t="s">
        <v>98</v>
      </c>
      <c r="CIK20" s="90" t="s">
        <v>103</v>
      </c>
      <c r="CIL20" s="91" t="s">
        <v>99</v>
      </c>
      <c r="CIM20" s="70" t="s">
        <v>110</v>
      </c>
      <c r="CIN20" s="77" t="s">
        <v>112</v>
      </c>
      <c r="CIO20" s="89" t="s">
        <v>97</v>
      </c>
      <c r="CIP20" s="89" t="s">
        <v>135</v>
      </c>
      <c r="CIQ20" s="89" t="s">
        <v>105</v>
      </c>
      <c r="CIR20" s="89" t="s">
        <v>98</v>
      </c>
      <c r="CIS20" s="90" t="s">
        <v>103</v>
      </c>
      <c r="CIT20" s="91" t="s">
        <v>99</v>
      </c>
      <c r="CIU20" s="70" t="s">
        <v>110</v>
      </c>
      <c r="CIV20" s="77" t="s">
        <v>112</v>
      </c>
      <c r="CIW20" s="89" t="s">
        <v>97</v>
      </c>
      <c r="CIX20" s="89" t="s">
        <v>135</v>
      </c>
      <c r="CIY20" s="89" t="s">
        <v>105</v>
      </c>
      <c r="CIZ20" s="89" t="s">
        <v>98</v>
      </c>
      <c r="CJA20" s="90" t="s">
        <v>103</v>
      </c>
      <c r="CJB20" s="91" t="s">
        <v>99</v>
      </c>
      <c r="CJC20" s="70" t="s">
        <v>110</v>
      </c>
      <c r="CJD20" s="77" t="s">
        <v>112</v>
      </c>
      <c r="CJE20" s="89" t="s">
        <v>97</v>
      </c>
      <c r="CJF20" s="89" t="s">
        <v>135</v>
      </c>
      <c r="CJG20" s="89" t="s">
        <v>105</v>
      </c>
      <c r="CJH20" s="89" t="s">
        <v>98</v>
      </c>
      <c r="CJI20" s="90" t="s">
        <v>103</v>
      </c>
      <c r="CJJ20" s="91" t="s">
        <v>99</v>
      </c>
      <c r="CJK20" s="70" t="s">
        <v>110</v>
      </c>
      <c r="CJL20" s="77" t="s">
        <v>112</v>
      </c>
      <c r="CJM20" s="89" t="s">
        <v>97</v>
      </c>
      <c r="CJN20" s="89" t="s">
        <v>135</v>
      </c>
      <c r="CJO20" s="89" t="s">
        <v>105</v>
      </c>
      <c r="CJP20" s="89" t="s">
        <v>98</v>
      </c>
      <c r="CJQ20" s="90" t="s">
        <v>103</v>
      </c>
      <c r="CJR20" s="91" t="s">
        <v>99</v>
      </c>
      <c r="CJS20" s="70" t="s">
        <v>110</v>
      </c>
      <c r="CJT20" s="77" t="s">
        <v>112</v>
      </c>
      <c r="CJU20" s="89" t="s">
        <v>97</v>
      </c>
      <c r="CJV20" s="89" t="s">
        <v>135</v>
      </c>
      <c r="CJW20" s="89" t="s">
        <v>105</v>
      </c>
      <c r="CJX20" s="89" t="s">
        <v>98</v>
      </c>
      <c r="CJY20" s="90" t="s">
        <v>103</v>
      </c>
      <c r="CJZ20" s="91" t="s">
        <v>99</v>
      </c>
      <c r="CKA20" s="70" t="s">
        <v>110</v>
      </c>
      <c r="CKB20" s="77" t="s">
        <v>112</v>
      </c>
      <c r="CKC20" s="89" t="s">
        <v>97</v>
      </c>
      <c r="CKD20" s="89" t="s">
        <v>135</v>
      </c>
      <c r="CKE20" s="89" t="s">
        <v>105</v>
      </c>
      <c r="CKF20" s="89" t="s">
        <v>98</v>
      </c>
      <c r="CKG20" s="90" t="s">
        <v>103</v>
      </c>
      <c r="CKH20" s="91" t="s">
        <v>99</v>
      </c>
      <c r="CKI20" s="70" t="s">
        <v>110</v>
      </c>
      <c r="CKJ20" s="77" t="s">
        <v>112</v>
      </c>
      <c r="CKK20" s="89" t="s">
        <v>97</v>
      </c>
      <c r="CKL20" s="89" t="s">
        <v>135</v>
      </c>
      <c r="CKM20" s="89" t="s">
        <v>105</v>
      </c>
      <c r="CKN20" s="89" t="s">
        <v>98</v>
      </c>
      <c r="CKO20" s="90" t="s">
        <v>103</v>
      </c>
      <c r="CKP20" s="91" t="s">
        <v>99</v>
      </c>
      <c r="CKQ20" s="70" t="s">
        <v>110</v>
      </c>
      <c r="CKR20" s="77" t="s">
        <v>112</v>
      </c>
      <c r="CKS20" s="89" t="s">
        <v>97</v>
      </c>
      <c r="CKT20" s="89" t="s">
        <v>135</v>
      </c>
      <c r="CKU20" s="89" t="s">
        <v>105</v>
      </c>
      <c r="CKV20" s="89" t="s">
        <v>98</v>
      </c>
      <c r="CKW20" s="90" t="s">
        <v>103</v>
      </c>
      <c r="CKX20" s="91" t="s">
        <v>99</v>
      </c>
      <c r="CKY20" s="70" t="s">
        <v>110</v>
      </c>
      <c r="CKZ20" s="77" t="s">
        <v>112</v>
      </c>
      <c r="CLA20" s="89" t="s">
        <v>97</v>
      </c>
      <c r="CLB20" s="89" t="s">
        <v>135</v>
      </c>
      <c r="CLC20" s="89" t="s">
        <v>105</v>
      </c>
      <c r="CLD20" s="89" t="s">
        <v>98</v>
      </c>
      <c r="CLE20" s="90" t="s">
        <v>103</v>
      </c>
      <c r="CLF20" s="91" t="s">
        <v>99</v>
      </c>
      <c r="CLG20" s="70" t="s">
        <v>110</v>
      </c>
      <c r="CLH20" s="77" t="s">
        <v>112</v>
      </c>
      <c r="CLI20" s="89" t="s">
        <v>97</v>
      </c>
      <c r="CLJ20" s="89" t="s">
        <v>135</v>
      </c>
      <c r="CLK20" s="89" t="s">
        <v>105</v>
      </c>
      <c r="CLL20" s="89" t="s">
        <v>98</v>
      </c>
      <c r="CLM20" s="90" t="s">
        <v>103</v>
      </c>
      <c r="CLN20" s="91" t="s">
        <v>99</v>
      </c>
      <c r="CLO20" s="70" t="s">
        <v>110</v>
      </c>
      <c r="CLP20" s="77" t="s">
        <v>112</v>
      </c>
    </row>
    <row r="21" spans="1:2356" ht="13.5" customHeight="1" x14ac:dyDescent="0.2">
      <c r="B21" s="54" t="s">
        <v>0</v>
      </c>
      <c r="C21" s="50">
        <v>2499996.5</v>
      </c>
      <c r="D21" s="50">
        <v>1275940.6399999999</v>
      </c>
      <c r="E21" s="50"/>
      <c r="F21" s="50">
        <f>2985551.1+107081.34</f>
        <v>3092632.44</v>
      </c>
      <c r="G21" s="50">
        <f>11500+5000</f>
        <v>16500</v>
      </c>
      <c r="H21" s="50">
        <f>1848.23+4862.3+8121.94+547.84</f>
        <v>15380.310000000001</v>
      </c>
      <c r="I21" s="74">
        <f>SUM(C21:H21)</f>
        <v>6900449.8899999997</v>
      </c>
      <c r="J21" s="50"/>
      <c r="K21" s="53"/>
      <c r="L21" s="53">
        <v>35347.94</v>
      </c>
      <c r="M21" s="53"/>
      <c r="N21" s="48">
        <v>177.22</v>
      </c>
      <c r="O21" s="50">
        <f>+I21+K21+L21+M21+N21</f>
        <v>6935975.0499999998</v>
      </c>
      <c r="P21" s="50"/>
      <c r="Q21" s="53">
        <v>110418.79</v>
      </c>
      <c r="R21" s="53"/>
      <c r="S21" s="48">
        <v>3750</v>
      </c>
      <c r="T21" s="50">
        <f>SUM(P21:S21)</f>
        <v>114168.79</v>
      </c>
      <c r="U21" s="78">
        <f>+O21+T21</f>
        <v>7050143.8399999999</v>
      </c>
      <c r="V21" s="50"/>
      <c r="W21" s="50"/>
      <c r="X21" s="53">
        <v>82043.91</v>
      </c>
      <c r="Y21" s="53"/>
      <c r="Z21" s="48">
        <v>562.87</v>
      </c>
      <c r="AA21" s="50">
        <f>SUM(V21:Z21)</f>
        <v>82606.78</v>
      </c>
      <c r="AB21" s="78">
        <f t="shared" ref="AB21:AB31" si="786">+U21+AA21</f>
        <v>7132750.6200000001</v>
      </c>
      <c r="AC21" s="50"/>
      <c r="AD21" s="50"/>
      <c r="AE21" s="53">
        <v>288994.98</v>
      </c>
      <c r="AF21" s="53"/>
      <c r="AG21" s="48">
        <v>456.13</v>
      </c>
      <c r="AH21" s="50">
        <f>SUM(AC21:AG21)</f>
        <v>289451.11</v>
      </c>
      <c r="AI21" s="78">
        <f>+AH21</f>
        <v>289451.11</v>
      </c>
      <c r="AJ21" s="50"/>
      <c r="AK21" s="50"/>
      <c r="AL21" s="53">
        <v>118171.67</v>
      </c>
      <c r="AM21" s="53"/>
      <c r="AN21" s="48">
        <v>162.85</v>
      </c>
      <c r="AO21" s="50">
        <f>SUM(AJ21:AN21)</f>
        <v>118334.52</v>
      </c>
      <c r="AP21" s="78">
        <f t="shared" ref="AP21:AP31" si="787">+AI21+AO21</f>
        <v>407785.63</v>
      </c>
      <c r="AQ21" s="50"/>
      <c r="AR21" s="50"/>
      <c r="AS21" s="53">
        <v>392238.81</v>
      </c>
      <c r="AT21" s="53"/>
      <c r="AU21" s="48">
        <v>169.05</v>
      </c>
      <c r="AV21" s="50">
        <f>SUM(AQ21:AU21)</f>
        <v>392407.86</v>
      </c>
      <c r="AW21" s="78">
        <f t="shared" ref="AW21:AW31" si="788">+AP21+AV21</f>
        <v>800193.49</v>
      </c>
      <c r="AX21" s="50"/>
      <c r="AY21" s="50"/>
      <c r="AZ21" s="53">
        <v>22767.7</v>
      </c>
      <c r="BA21" s="53"/>
      <c r="BB21" s="48">
        <v>133.07</v>
      </c>
      <c r="BC21" s="50">
        <f>SUM(AX21:BB21)</f>
        <v>22900.77</v>
      </c>
      <c r="BD21" s="78">
        <f t="shared" ref="BD21:BD31" si="789">+AW21+BC21</f>
        <v>823094.26</v>
      </c>
      <c r="BE21" s="50"/>
      <c r="BF21" s="50"/>
      <c r="BG21" s="53">
        <v>137064.37</v>
      </c>
      <c r="BH21" s="53"/>
      <c r="BI21" s="48">
        <v>3893.5</v>
      </c>
      <c r="BJ21" s="50">
        <f>SUM(BE21:BI21)</f>
        <v>140957.87</v>
      </c>
      <c r="BK21" s="78">
        <f t="shared" ref="BK21:BK31" si="790">+BD21+BJ21</f>
        <v>964052.13</v>
      </c>
      <c r="BL21" s="50"/>
      <c r="BM21" s="50"/>
      <c r="BN21" s="53">
        <v>129010.31</v>
      </c>
      <c r="BO21" s="53"/>
      <c r="BP21" s="48">
        <v>240</v>
      </c>
      <c r="BQ21" s="50">
        <f>SUM(BL21:BP21)</f>
        <v>129250.31</v>
      </c>
      <c r="BR21" s="78">
        <f t="shared" ref="BR21:BR31" si="791">+BK21+BQ21</f>
        <v>1093302.44</v>
      </c>
      <c r="BS21" s="50"/>
      <c r="BT21" s="50"/>
      <c r="BU21" s="53">
        <v>261184.47</v>
      </c>
      <c r="BV21" s="53"/>
      <c r="BW21" s="48">
        <v>230.81</v>
      </c>
      <c r="BX21" s="50">
        <f>SUM(BS21:BW21)</f>
        <v>261415.28</v>
      </c>
      <c r="BY21" s="78">
        <f t="shared" ref="BY21:BY31" si="792">+BR21+BX21</f>
        <v>1354717.72</v>
      </c>
      <c r="BZ21" s="50"/>
      <c r="CA21" s="50"/>
      <c r="CB21" s="53">
        <v>66992.41</v>
      </c>
      <c r="CC21" s="53"/>
      <c r="CD21" s="48">
        <v>69.7</v>
      </c>
      <c r="CE21" s="50">
        <f>SUM(BZ21:CD21)</f>
        <v>67062.11</v>
      </c>
      <c r="CF21" s="78">
        <f t="shared" ref="CF21:CF31" si="793">+BY21+CE21</f>
        <v>1421779.83</v>
      </c>
      <c r="CG21" s="50"/>
      <c r="CH21" s="50"/>
      <c r="CI21" s="53">
        <v>10197.14</v>
      </c>
      <c r="CJ21" s="53"/>
      <c r="CK21" s="48"/>
      <c r="CL21" s="50">
        <f>SUM(CG21:CK21)</f>
        <v>10197.14</v>
      </c>
      <c r="CM21" s="78">
        <f t="shared" ref="CM21:CM31" si="794">+CF21+CL21</f>
        <v>1431976.97</v>
      </c>
      <c r="CN21" s="50"/>
      <c r="CO21" s="50"/>
      <c r="CP21" s="53">
        <v>26981</v>
      </c>
      <c r="CQ21" s="53">
        <v>20000</v>
      </c>
      <c r="CR21" s="48">
        <v>233.49</v>
      </c>
      <c r="CS21" s="50">
        <f>SUM(CN21:CR21)</f>
        <v>47214.49</v>
      </c>
      <c r="CT21" s="78">
        <f t="shared" ref="CT21:CT31" si="795">+CM21+CS21</f>
        <v>1479191.46</v>
      </c>
      <c r="CU21" s="50"/>
      <c r="CV21" s="50"/>
      <c r="CW21" s="53">
        <v>84572.02</v>
      </c>
      <c r="CX21" s="53"/>
      <c r="CY21" s="48">
        <v>102.59</v>
      </c>
      <c r="CZ21" s="50">
        <f>SUM(CU21:CY21)</f>
        <v>84674.61</v>
      </c>
      <c r="DA21" s="78">
        <f t="shared" ref="DA21:DA31" si="796">+CT21+CZ21</f>
        <v>1563866.07</v>
      </c>
      <c r="DB21" s="50"/>
      <c r="DC21" s="50"/>
      <c r="DD21" s="53">
        <v>51524.93</v>
      </c>
      <c r="DE21" s="53"/>
      <c r="DF21" s="48">
        <v>10000</v>
      </c>
      <c r="DG21" s="50">
        <f>SUM(DB21:DF21)</f>
        <v>61524.93</v>
      </c>
      <c r="DH21" s="78">
        <f t="shared" ref="DH21:DH31" si="797">+DA21+DG21</f>
        <v>1625391</v>
      </c>
      <c r="DI21" s="50"/>
      <c r="DJ21" s="50">
        <v>1151.94</v>
      </c>
      <c r="DK21" s="50">
        <f>6086.6-DJ21</f>
        <v>4934.66</v>
      </c>
      <c r="DL21" s="50"/>
      <c r="DM21" s="50">
        <v>1293.0899999999999</v>
      </c>
      <c r="DN21" s="50">
        <f>SUM(DI21:DM21)</f>
        <v>7379.6900000000005</v>
      </c>
      <c r="DO21" s="78">
        <f t="shared" ref="DO21:DO31" si="798">+DH21+DN21</f>
        <v>1632770.69</v>
      </c>
      <c r="DP21" s="50"/>
      <c r="DQ21" s="50"/>
      <c r="DR21" s="50">
        <v>35522.990000000005</v>
      </c>
      <c r="DS21" s="50"/>
      <c r="DT21" s="50"/>
      <c r="DU21" s="50">
        <f>SUM(DP21:DT21)</f>
        <v>35522.990000000005</v>
      </c>
      <c r="DV21" s="78">
        <f t="shared" ref="DV21:DV31" si="799">+DO21+DU21</f>
        <v>1668293.68</v>
      </c>
      <c r="DW21" s="50"/>
      <c r="DX21" s="50"/>
      <c r="DY21" s="50">
        <v>12264.189999999999</v>
      </c>
      <c r="DZ21" s="50"/>
      <c r="EA21" s="50"/>
      <c r="EB21" s="50">
        <f>SUM(DW21:EA21)</f>
        <v>12264.189999999999</v>
      </c>
      <c r="EC21" s="78">
        <f t="shared" ref="EC21:EC31" si="800">+DV21+EB21</f>
        <v>1680557.8699999999</v>
      </c>
      <c r="ED21" s="50"/>
      <c r="EE21" s="50"/>
      <c r="EF21" s="50">
        <v>278535.58</v>
      </c>
      <c r="EG21" s="50"/>
      <c r="EH21" s="50">
        <v>507.69</v>
      </c>
      <c r="EI21" s="50">
        <f>SUM(ED21:EH21)</f>
        <v>279043.27</v>
      </c>
      <c r="EJ21" s="78">
        <f t="shared" ref="EJ21:EJ31" si="801">+EC21+EI21</f>
        <v>1959601.14</v>
      </c>
      <c r="EK21" s="50"/>
      <c r="EL21" s="50"/>
      <c r="EM21" s="50">
        <v>44626.949999999975</v>
      </c>
      <c r="EN21" s="50"/>
      <c r="EO21" s="26"/>
      <c r="EP21" s="50">
        <f>SUM(EK21:EO21)</f>
        <v>44626.949999999975</v>
      </c>
      <c r="EQ21" s="78">
        <f t="shared" ref="EQ21:EQ31" si="802">+EJ21+EP21</f>
        <v>2004228.0899999999</v>
      </c>
      <c r="ER21" s="50"/>
      <c r="ES21" s="50"/>
      <c r="ET21" s="50">
        <v>23950.48</v>
      </c>
      <c r="EU21" s="50"/>
      <c r="EV21" s="50">
        <v>872.03</v>
      </c>
      <c r="EW21" s="50">
        <f>SUM(ER21:EV21)</f>
        <v>24822.51</v>
      </c>
      <c r="EX21" s="78">
        <f t="shared" ref="EX21:EX31" si="803">+EQ21+EW21</f>
        <v>2029050.5999999999</v>
      </c>
      <c r="EY21" s="50"/>
      <c r="EZ21" s="50"/>
      <c r="FA21" s="50">
        <v>10059.68</v>
      </c>
      <c r="FB21" s="50">
        <v>312000</v>
      </c>
      <c r="FC21" s="50">
        <v>20</v>
      </c>
      <c r="FD21" s="50">
        <f>SUM(EY21:FC21)</f>
        <v>322079.68</v>
      </c>
      <c r="FE21" s="78">
        <f t="shared" ref="FE21:FE31" si="804">+EX21+FD21</f>
        <v>2351130.2799999998</v>
      </c>
      <c r="FF21" s="50"/>
      <c r="FG21" s="50"/>
      <c r="FH21" s="50">
        <v>135795.75</v>
      </c>
      <c r="FI21" s="50"/>
      <c r="FJ21" s="50"/>
      <c r="FK21" s="50">
        <f>SUM(FF21:FJ21)</f>
        <v>135795.75</v>
      </c>
      <c r="FL21" s="78">
        <f t="shared" ref="FL21:FL31" si="805">+FE21+FK21</f>
        <v>2486926.0299999998</v>
      </c>
      <c r="FM21" s="50">
        <v>365432.95000000007</v>
      </c>
      <c r="FN21" s="50"/>
      <c r="FO21" s="50"/>
      <c r="FP21" s="50"/>
      <c r="FQ21" s="50">
        <v>11782.01</v>
      </c>
      <c r="FR21" s="50"/>
      <c r="FS21" s="50"/>
      <c r="FT21" s="50">
        <f>SUM(FN21:FS21)</f>
        <v>11782.01</v>
      </c>
      <c r="FU21" s="78">
        <f t="shared" ref="FU21:FU31" si="806">+FT21</f>
        <v>11782.01</v>
      </c>
      <c r="FV21" s="50"/>
      <c r="FW21" s="50"/>
      <c r="FX21" s="50"/>
      <c r="FY21" s="50">
        <v>4746.16</v>
      </c>
      <c r="FZ21" s="50"/>
      <c r="GA21" s="50">
        <v>178.3</v>
      </c>
      <c r="GB21" s="50">
        <f>SUM(FV21:GA21)</f>
        <v>4924.46</v>
      </c>
      <c r="GC21" s="78">
        <f t="shared" ref="GC21:GC31" si="807">+FU21+GB21</f>
        <v>16706.47</v>
      </c>
      <c r="GD21" s="50"/>
      <c r="GE21" s="50"/>
      <c r="GF21" s="50"/>
      <c r="GG21" s="50">
        <v>6538.21</v>
      </c>
      <c r="GH21" s="50"/>
      <c r="GI21" s="50">
        <v>215.6</v>
      </c>
      <c r="GJ21" s="50">
        <f>SUM(GD21:GI21)</f>
        <v>6753.81</v>
      </c>
      <c r="GK21" s="78">
        <f t="shared" ref="GK21:GK31" si="808">+GC21+GJ21</f>
        <v>23460.280000000002</v>
      </c>
      <c r="GL21" s="50"/>
      <c r="GM21" s="50"/>
      <c r="GN21" s="50"/>
      <c r="GO21" s="50">
        <v>9357.02</v>
      </c>
      <c r="GP21" s="50"/>
      <c r="GQ21" s="50">
        <v>183.04</v>
      </c>
      <c r="GR21" s="50">
        <f>SUM(GL21:GQ21)</f>
        <v>9540.0600000000013</v>
      </c>
      <c r="GS21" s="78">
        <f t="shared" ref="GS21:GS31" si="809">+GK21+GR21</f>
        <v>33000.340000000004</v>
      </c>
      <c r="GT21" s="50"/>
      <c r="GU21" s="50"/>
      <c r="GV21" s="50"/>
      <c r="GW21" s="50">
        <v>59819.1</v>
      </c>
      <c r="GX21" s="50"/>
      <c r="GY21" s="50"/>
      <c r="GZ21" s="50">
        <f>SUM(GT21:GY21)</f>
        <v>59819.1</v>
      </c>
      <c r="HA21" s="78">
        <f t="shared" ref="HA21:HA31" si="810">+GS21+GZ21</f>
        <v>92819.44</v>
      </c>
      <c r="HB21" s="50"/>
      <c r="HC21" s="50"/>
      <c r="HD21" s="50"/>
      <c r="HE21" s="50">
        <v>5788.9300000000012</v>
      </c>
      <c r="HF21" s="50"/>
      <c r="HG21" s="50"/>
      <c r="HH21" s="50">
        <f>SUM(HB21:HG21)</f>
        <v>5788.9300000000012</v>
      </c>
      <c r="HI21" s="78">
        <f t="shared" ref="HI21:HI31" si="811">+HA21+HH21</f>
        <v>98608.37000000001</v>
      </c>
      <c r="HJ21" s="50"/>
      <c r="HK21" s="50"/>
      <c r="HL21" s="50"/>
      <c r="HM21" s="50">
        <v>193351.88000000003</v>
      </c>
      <c r="HN21" s="50"/>
      <c r="HO21" s="50"/>
      <c r="HP21" s="50">
        <f>SUM(HJ21:HO21)</f>
        <v>193351.88000000003</v>
      </c>
      <c r="HQ21" s="78">
        <f t="shared" ref="HQ21:HQ31" si="812">+HI21+HP21</f>
        <v>291960.25000000006</v>
      </c>
      <c r="HR21" s="50"/>
      <c r="HS21" s="50"/>
      <c r="HT21" s="50"/>
      <c r="HU21" s="50">
        <v>7607.53</v>
      </c>
      <c r="HV21" s="50">
        <v>30000</v>
      </c>
      <c r="HW21" s="50">
        <v>900.84</v>
      </c>
      <c r="HX21" s="50">
        <f>SUM(HR21:HW21)</f>
        <v>38508.369999999995</v>
      </c>
      <c r="HY21" s="78">
        <f t="shared" ref="HY21:HY31" si="813">+HQ21+HX21</f>
        <v>330468.62000000005</v>
      </c>
      <c r="HZ21" s="50"/>
      <c r="IA21" s="50"/>
      <c r="IB21" s="50"/>
      <c r="IC21" s="50">
        <v>87530.6</v>
      </c>
      <c r="ID21" s="50">
        <v>270000</v>
      </c>
      <c r="IE21" s="50">
        <v>600</v>
      </c>
      <c r="IF21" s="50">
        <f>SUM(HZ21:IE21)</f>
        <v>358130.6</v>
      </c>
      <c r="IG21" s="78">
        <f t="shared" ref="IG21:IG31" si="814">+HY21+IF21</f>
        <v>688599.22</v>
      </c>
      <c r="IH21" s="50"/>
      <c r="II21" s="50"/>
      <c r="IJ21" s="50">
        <v>186503.75</v>
      </c>
      <c r="IK21" s="50">
        <v>80543.34</v>
      </c>
      <c r="IL21" s="50">
        <v>800000</v>
      </c>
      <c r="IM21" s="50">
        <v>545</v>
      </c>
      <c r="IN21" s="50">
        <f>SUM(IH21:IM21)</f>
        <v>1067592.0899999999</v>
      </c>
      <c r="IO21" s="78">
        <f t="shared" ref="IO21:IO31" si="815">+IG21+IN21</f>
        <v>1756191.3099999998</v>
      </c>
      <c r="IP21" s="50"/>
      <c r="IQ21" s="50"/>
      <c r="IR21" s="50"/>
      <c r="IS21" s="50">
        <v>19838.41</v>
      </c>
      <c r="IT21" s="50"/>
      <c r="IU21" s="50">
        <v>648.70000000000005</v>
      </c>
      <c r="IV21" s="50">
        <f>SUM(IP21:IU21)</f>
        <v>20487.11</v>
      </c>
      <c r="IW21" s="78">
        <f t="shared" ref="IW21:IW31" si="816">+IO21+IV21</f>
        <v>1776678.42</v>
      </c>
      <c r="IX21" s="50"/>
      <c r="IY21" s="50"/>
      <c r="IZ21" s="50"/>
      <c r="JA21" s="50">
        <v>62067.38</v>
      </c>
      <c r="JB21" s="50">
        <v>470000</v>
      </c>
      <c r="JC21" s="50">
        <v>531.99</v>
      </c>
      <c r="JD21" s="50">
        <f>SUM(IX21:JC21)</f>
        <v>532599.37</v>
      </c>
      <c r="JE21" s="78">
        <f t="shared" ref="JE21:JE31" si="817">+IW21+JD21</f>
        <v>2309277.79</v>
      </c>
      <c r="JF21" s="50"/>
      <c r="JG21" s="50"/>
      <c r="JH21" s="50"/>
      <c r="JI21" s="50">
        <v>65460.81</v>
      </c>
      <c r="JJ21" s="50"/>
      <c r="JK21" s="50">
        <v>235.6</v>
      </c>
      <c r="JL21" s="50">
        <f>SUM(JF21:JK21)</f>
        <v>65696.41</v>
      </c>
      <c r="JM21" s="78">
        <f t="shared" ref="JM21:JM31" si="818">+JE21+JL21</f>
        <v>2374974.2000000002</v>
      </c>
      <c r="JN21" s="50"/>
      <c r="JO21" s="50"/>
      <c r="JP21" s="50"/>
      <c r="JQ21" s="50">
        <v>65224.33</v>
      </c>
      <c r="JR21" s="50"/>
      <c r="JS21" s="50">
        <v>219.5</v>
      </c>
      <c r="JT21" s="50">
        <f>SUM(JN21:JS21)</f>
        <v>65443.83</v>
      </c>
      <c r="JU21" s="78">
        <f t="shared" ref="JU21:JU31" si="819">+JM21+JT21</f>
        <v>2440418.0300000003</v>
      </c>
      <c r="JV21" s="50"/>
      <c r="JW21" s="50"/>
      <c r="JX21" s="50"/>
      <c r="JY21" s="50">
        <v>6026.78</v>
      </c>
      <c r="JZ21" s="50"/>
      <c r="KA21" s="50">
        <v>318.10000000000002</v>
      </c>
      <c r="KB21" s="50">
        <f>SUM(JV21:KA21)</f>
        <v>6344.88</v>
      </c>
      <c r="KC21" s="78">
        <f t="shared" ref="KC21:KC31" si="820">+JU21+KB21</f>
        <v>2446762.91</v>
      </c>
      <c r="KD21" s="50"/>
      <c r="KE21" s="50"/>
      <c r="KF21" s="50"/>
      <c r="KG21" s="50">
        <v>324123.28000000003</v>
      </c>
      <c r="KH21" s="50"/>
      <c r="KI21" s="50">
        <v>436.38</v>
      </c>
      <c r="KJ21" s="50">
        <f>SUM(KD21:KI21)</f>
        <v>324559.66000000003</v>
      </c>
      <c r="KK21" s="78">
        <f t="shared" ref="KK21:KK31" si="821">+KC21+KJ21</f>
        <v>2771322.5700000003</v>
      </c>
      <c r="KL21" s="50"/>
      <c r="KM21" s="50"/>
      <c r="KN21" s="50"/>
      <c r="KO21" s="50">
        <f>38862.04-KP21</f>
        <v>18862.04</v>
      </c>
      <c r="KP21" s="50">
        <v>20000</v>
      </c>
      <c r="KQ21" s="50"/>
      <c r="KR21" s="50">
        <f>SUM(KL21:KQ21)</f>
        <v>38862.04</v>
      </c>
      <c r="KS21" s="78">
        <f t="shared" ref="KS21:KS31" si="822">+KK21+KR21</f>
        <v>2810184.6100000003</v>
      </c>
      <c r="KT21" s="50"/>
      <c r="KU21" s="50"/>
      <c r="KV21" s="50"/>
      <c r="KW21" s="50">
        <v>15298.04</v>
      </c>
      <c r="KX21" s="50">
        <v>680000</v>
      </c>
      <c r="KY21" s="50">
        <v>2000</v>
      </c>
      <c r="KZ21" s="50">
        <f>SUM(KT21:KY21)</f>
        <v>697298.04</v>
      </c>
      <c r="LA21" s="78">
        <f t="shared" ref="LA21:LA31" si="823">+KS21+KZ21</f>
        <v>3507482.6500000004</v>
      </c>
      <c r="LB21" s="50"/>
      <c r="LC21" s="50"/>
      <c r="LD21" s="50"/>
      <c r="LE21" s="50">
        <v>20960.990000000002</v>
      </c>
      <c r="LF21" s="50">
        <v>124000</v>
      </c>
      <c r="LG21" s="50">
        <v>628.79999999999995</v>
      </c>
      <c r="LH21" s="50">
        <f>SUM(LB21:LG21)</f>
        <v>145589.78999999998</v>
      </c>
      <c r="LI21" s="78">
        <f t="shared" ref="LI21:LI31" si="824">+LA21+LH21</f>
        <v>3653072.4400000004</v>
      </c>
      <c r="LJ21" s="50"/>
      <c r="LK21" s="50"/>
      <c r="LL21" s="50"/>
      <c r="LM21" s="50">
        <v>70950.100000000006</v>
      </c>
      <c r="LN21" s="50"/>
      <c r="LO21" s="50"/>
      <c r="LP21" s="50">
        <f>SUM(LJ21:LO21)</f>
        <v>70950.100000000006</v>
      </c>
      <c r="LQ21" s="78">
        <f t="shared" ref="LQ21:LQ31" si="825">+LP21</f>
        <v>70950.100000000006</v>
      </c>
      <c r="LR21" s="50"/>
      <c r="LS21" s="50"/>
      <c r="LT21" s="50"/>
      <c r="LU21" s="50">
        <v>35526.639999999999</v>
      </c>
      <c r="LV21" s="50"/>
      <c r="LW21" s="50">
        <v>149.80000000000001</v>
      </c>
      <c r="LX21" s="50">
        <f>SUM(LR21:LW21)</f>
        <v>35676.44</v>
      </c>
      <c r="LY21" s="78">
        <f t="shared" ref="LY21:LY31" si="826">LQ21+LX21</f>
        <v>106626.54000000001</v>
      </c>
      <c r="LZ21" s="50"/>
      <c r="MA21" s="50"/>
      <c r="MB21" s="50"/>
      <c r="MC21" s="50">
        <v>260974.7</v>
      </c>
      <c r="MD21" s="50">
        <v>680000</v>
      </c>
      <c r="ME21" s="50"/>
      <c r="MF21" s="50">
        <f>SUM(LZ21:ME21)</f>
        <v>940974.7</v>
      </c>
      <c r="MG21" s="78">
        <f t="shared" ref="MG21:MG31" si="827">LY21+MF21</f>
        <v>1047601.24</v>
      </c>
      <c r="MH21" s="50"/>
      <c r="MI21" s="50"/>
      <c r="MJ21" s="50"/>
      <c r="MK21" s="50">
        <v>168548.86</v>
      </c>
      <c r="ML21" s="50">
        <v>140000</v>
      </c>
      <c r="MM21" s="50">
        <v>932.15</v>
      </c>
      <c r="MN21" s="50">
        <f>SUM(MH21:MM21)</f>
        <v>309481.01</v>
      </c>
      <c r="MO21" s="78">
        <f t="shared" ref="MO21:MO31" si="828">MG21+MN21</f>
        <v>1357082.25</v>
      </c>
      <c r="MP21" s="50"/>
      <c r="MQ21" s="50"/>
      <c r="MR21" s="50"/>
      <c r="MS21" s="50">
        <v>30339.98</v>
      </c>
      <c r="MT21" s="50"/>
      <c r="MU21" s="50">
        <v>579.79999999999995</v>
      </c>
      <c r="MV21" s="50">
        <f>SUM(MP21:MU21)</f>
        <v>30919.78</v>
      </c>
      <c r="MW21" s="78">
        <f t="shared" ref="MW21:MW31" si="829">MO21+MV21</f>
        <v>1388002.03</v>
      </c>
      <c r="MX21" s="50"/>
      <c r="MY21" s="50"/>
      <c r="MZ21" s="50"/>
      <c r="NA21" s="50">
        <v>38460.449999999997</v>
      </c>
      <c r="NB21" s="50"/>
      <c r="NC21" s="50">
        <v>81.92</v>
      </c>
      <c r="ND21" s="50">
        <f>SUM(MX21:NC21)</f>
        <v>38542.369999999995</v>
      </c>
      <c r="NE21" s="78">
        <f t="shared" ref="NE21:NE31" si="830">MW21+ND21</f>
        <v>1426544.4</v>
      </c>
      <c r="NF21" s="50"/>
      <c r="NG21" s="50"/>
      <c r="NH21" s="50"/>
      <c r="NI21" s="50">
        <v>9063.7199999999993</v>
      </c>
      <c r="NJ21" s="50"/>
      <c r="NK21" s="50">
        <v>49.56</v>
      </c>
      <c r="NL21" s="50">
        <f>SUM(NF21:NK21)</f>
        <v>9113.2799999999988</v>
      </c>
      <c r="NM21" s="78">
        <f t="shared" ref="NM21:NM31" si="831">NE21+NL21</f>
        <v>1435657.68</v>
      </c>
      <c r="NN21" s="50"/>
      <c r="NO21" s="50"/>
      <c r="NP21" s="50">
        <v>72443.37</v>
      </c>
      <c r="NQ21" s="50">
        <v>81243.289999999994</v>
      </c>
      <c r="NR21" s="50"/>
      <c r="NS21" s="50">
        <v>3718.84</v>
      </c>
      <c r="NT21" s="50">
        <f>SUM(NN21:NS21)</f>
        <v>157405.49999999997</v>
      </c>
      <c r="NU21" s="78">
        <f t="shared" ref="NU21:NU31" si="832">NM21+NT21</f>
        <v>1593063.18</v>
      </c>
      <c r="NV21" s="50"/>
      <c r="NW21" s="50"/>
      <c r="NX21" s="50"/>
      <c r="NY21" s="50">
        <v>16717.32</v>
      </c>
      <c r="NZ21" s="50"/>
      <c r="OA21" s="50">
        <v>160.97999999999999</v>
      </c>
      <c r="OB21" s="50">
        <f>SUM(NV21:OA21)</f>
        <v>16878.3</v>
      </c>
      <c r="OC21" s="78">
        <f t="shared" ref="OC21:OC31" si="833">NU21+OB21</f>
        <v>1609941.48</v>
      </c>
      <c r="OD21" s="50"/>
      <c r="OE21" s="50"/>
      <c r="OF21" s="50"/>
      <c r="OG21" s="50">
        <v>60699.519999999997</v>
      </c>
      <c r="OH21" s="50">
        <f>80000+55000</f>
        <v>135000</v>
      </c>
      <c r="OI21" s="50">
        <v>92.89</v>
      </c>
      <c r="OJ21" s="50">
        <f>SUM(OD21:OI21)</f>
        <v>195792.41</v>
      </c>
      <c r="OK21" s="78">
        <f t="shared" ref="OK21:OK31" si="834">OC21+OJ21</f>
        <v>1805733.89</v>
      </c>
      <c r="OL21" s="50"/>
      <c r="OM21" s="50"/>
      <c r="ON21" s="50"/>
      <c r="OO21" s="50">
        <v>410354.2</v>
      </c>
      <c r="OP21" s="50">
        <v>54000</v>
      </c>
      <c r="OQ21" s="50">
        <v>348</v>
      </c>
      <c r="OR21" s="50">
        <f>SUM(OL21:OQ21)</f>
        <v>464702.2</v>
      </c>
      <c r="OS21" s="78">
        <f t="shared" ref="OS21:OS31" si="835">OK21+OR21</f>
        <v>2270436.09</v>
      </c>
      <c r="OT21" s="50">
        <v>24950</v>
      </c>
      <c r="OU21" s="50"/>
      <c r="OV21" s="50">
        <v>147642.23999999999</v>
      </c>
      <c r="OW21" s="50">
        <v>49679.75</v>
      </c>
      <c r="OX21" s="50"/>
      <c r="OY21" s="50">
        <v>60.22</v>
      </c>
      <c r="OZ21" s="50">
        <f>SUM(OT21:OY21)</f>
        <v>222332.21</v>
      </c>
      <c r="PA21" s="78">
        <f t="shared" ref="PA21:PA31" si="836">OS21+OZ21</f>
        <v>2492768.2999999998</v>
      </c>
      <c r="PB21" s="50">
        <v>124750.01</v>
      </c>
      <c r="PC21" s="50"/>
      <c r="PD21" s="50">
        <v>479036.83</v>
      </c>
      <c r="PE21" s="50">
        <v>185868.73</v>
      </c>
      <c r="PF21" s="50"/>
      <c r="PG21" s="50">
        <v>1538.14</v>
      </c>
      <c r="PH21" s="50">
        <f>SUM(PB21:PG21)</f>
        <v>791193.71</v>
      </c>
      <c r="PI21" s="78">
        <f t="shared" ref="PI21:PI31" si="837">PA21+PH21</f>
        <v>3283962.01</v>
      </c>
      <c r="PJ21" s="50"/>
      <c r="PK21" s="50"/>
      <c r="PL21" s="50"/>
      <c r="PM21" s="50">
        <v>15818.92</v>
      </c>
      <c r="PN21" s="50"/>
      <c r="PO21" s="50">
        <v>1058.78</v>
      </c>
      <c r="PP21" s="50">
        <f>SUM(PJ21:PO21)</f>
        <v>16877.7</v>
      </c>
      <c r="PQ21" s="78">
        <f t="shared" ref="PQ21:PQ31" si="838">PI21+PP21</f>
        <v>3300839.71</v>
      </c>
      <c r="PR21" s="50"/>
      <c r="PS21" s="50"/>
      <c r="PT21" s="50"/>
      <c r="PU21" s="50">
        <v>2845.35</v>
      </c>
      <c r="PV21" s="50"/>
      <c r="PW21" s="50">
        <v>650.09</v>
      </c>
      <c r="PX21" s="50">
        <f>SUM(PR21:PW21)</f>
        <v>3495.44</v>
      </c>
      <c r="PY21" s="78">
        <f t="shared" ref="PY21:PY31" si="839">PQ21+PX21</f>
        <v>3304335.15</v>
      </c>
      <c r="PZ21" s="50"/>
      <c r="QA21" s="50"/>
      <c r="QB21" s="50"/>
      <c r="QC21" s="50">
        <v>21648.53</v>
      </c>
      <c r="QD21" s="50"/>
      <c r="QE21" s="50"/>
      <c r="QF21" s="50">
        <f>SUM(PZ21:QE21)</f>
        <v>21648.53</v>
      </c>
      <c r="QG21" s="78">
        <f t="shared" ref="QG21:QG31" si="840">PY21+QF21</f>
        <v>3325983.6799999997</v>
      </c>
      <c r="QH21" s="50"/>
      <c r="QI21" s="50"/>
      <c r="QJ21" s="50"/>
      <c r="QK21" s="50">
        <v>11277.95</v>
      </c>
      <c r="QL21" s="50"/>
      <c r="QM21" s="50">
        <v>330.29</v>
      </c>
      <c r="QN21" s="50">
        <f>SUM(QH21:QM21)</f>
        <v>11608.240000000002</v>
      </c>
      <c r="QO21" s="78">
        <f t="shared" ref="QO21:QO31" si="841">QG21+QN21</f>
        <v>3337591.92</v>
      </c>
      <c r="QP21" s="50"/>
      <c r="QQ21" s="50"/>
      <c r="QR21" s="50"/>
      <c r="QS21" s="50">
        <v>414545.17999999988</v>
      </c>
      <c r="QT21" s="50"/>
      <c r="QU21" s="50"/>
      <c r="QV21" s="50">
        <f>SUM(QP21:QU21)</f>
        <v>414545.17999999988</v>
      </c>
      <c r="QW21" s="78">
        <f t="shared" ref="QW21:QW31" si="842">QO21+QV21</f>
        <v>3752137.0999999996</v>
      </c>
      <c r="QX21" s="50"/>
      <c r="QY21" s="50"/>
      <c r="QZ21" s="50"/>
      <c r="RA21" s="50">
        <v>26414.26</v>
      </c>
      <c r="RB21" s="50"/>
      <c r="RC21" s="50">
        <v>3205.4</v>
      </c>
      <c r="RD21" s="50">
        <f>SUM(QX21:RC21)</f>
        <v>29619.66</v>
      </c>
      <c r="RE21" s="78">
        <f t="shared" ref="RE21:RE31" si="843">QW21+RD21</f>
        <v>3781756.76</v>
      </c>
      <c r="RF21" s="50"/>
      <c r="RG21" s="50"/>
      <c r="RH21" s="50"/>
      <c r="RI21" s="50">
        <v>119721.45999999999</v>
      </c>
      <c r="RJ21" s="50"/>
      <c r="RK21" s="50"/>
      <c r="RL21" s="50">
        <f>SUM(RF21:RK21)</f>
        <v>119721.45999999999</v>
      </c>
      <c r="RM21" s="78">
        <f t="shared" ref="RM21:RM31" si="844">RE21+RL21</f>
        <v>3901478.2199999997</v>
      </c>
      <c r="RN21" s="50"/>
      <c r="RO21" s="50"/>
      <c r="RP21" s="50"/>
      <c r="RQ21" s="50">
        <v>54369.84</v>
      </c>
      <c r="RR21" s="50"/>
      <c r="RS21" s="50">
        <v>254.5</v>
      </c>
      <c r="RT21" s="50">
        <f>SUM(RN21:RS21)</f>
        <v>54624.34</v>
      </c>
      <c r="RU21" s="78">
        <f t="shared" ref="RU21:RU31" si="845">RM21+RT21</f>
        <v>3956102.5599999996</v>
      </c>
      <c r="RV21" s="50"/>
      <c r="RW21" s="50"/>
      <c r="RX21" s="50">
        <v>20195.7</v>
      </c>
      <c r="RY21" s="50">
        <v>147138.81</v>
      </c>
      <c r="RZ21" s="50"/>
      <c r="SA21" s="50"/>
      <c r="SB21" s="50">
        <f>SUM(RV21:SA21)</f>
        <v>167334.51</v>
      </c>
      <c r="SC21" s="78">
        <f t="shared" ref="SC21:SC31" si="846">RU21+SB21</f>
        <v>4123437.0699999994</v>
      </c>
      <c r="SD21" s="50"/>
      <c r="SE21" s="50"/>
      <c r="SF21" s="50"/>
      <c r="SG21" s="50">
        <v>43294.18</v>
      </c>
      <c r="SH21" s="50"/>
      <c r="SI21" s="50">
        <v>400</v>
      </c>
      <c r="SJ21" s="50">
        <f>SUM(SD21:SI21)</f>
        <v>43694.18</v>
      </c>
      <c r="SK21" s="78">
        <f>+SJ21</f>
        <v>43694.18</v>
      </c>
      <c r="SL21" s="50"/>
      <c r="SM21" s="50"/>
      <c r="SN21" s="50"/>
      <c r="SO21" s="50">
        <v>349596.65</v>
      </c>
      <c r="SP21" s="50"/>
      <c r="SQ21" s="50">
        <v>1947.54</v>
      </c>
      <c r="SR21" s="50">
        <f>SUM(SL21:SQ21)</f>
        <v>351544.19</v>
      </c>
      <c r="SS21" s="78">
        <f>+SK21+SR21</f>
        <v>395238.37</v>
      </c>
      <c r="ST21" s="50"/>
      <c r="SU21" s="50"/>
      <c r="SV21" s="50">
        <v>145389.79999999999</v>
      </c>
      <c r="SW21" s="50">
        <v>128382.69</v>
      </c>
      <c r="SX21" s="50"/>
      <c r="SY21" s="50"/>
      <c r="SZ21" s="50">
        <f>SUM(ST21:SY21)</f>
        <v>273772.49</v>
      </c>
      <c r="TA21" s="78">
        <f>+SS21+SZ21</f>
        <v>669010.86</v>
      </c>
      <c r="TB21" s="50"/>
      <c r="TC21" s="50"/>
      <c r="TD21" s="50"/>
      <c r="TE21" s="50">
        <v>460834.73</v>
      </c>
      <c r="TF21" s="50"/>
      <c r="TG21" s="50">
        <v>262.05</v>
      </c>
      <c r="TH21" s="50">
        <f>SUM(TB21:TG21)</f>
        <v>461096.77999999997</v>
      </c>
      <c r="TI21" s="78">
        <f>+TA21+TH21</f>
        <v>1130107.6399999999</v>
      </c>
      <c r="TJ21" s="50">
        <v>11500</v>
      </c>
      <c r="TK21" s="50"/>
      <c r="TL21" s="50"/>
      <c r="TM21" s="50">
        <v>12680.64</v>
      </c>
      <c r="TN21" s="50"/>
      <c r="TO21" s="50">
        <v>1097.07</v>
      </c>
      <c r="TP21" s="50">
        <f>SUM(TJ21:TO21)</f>
        <v>25277.71</v>
      </c>
      <c r="TQ21" s="78">
        <f>+TI21+TP21</f>
        <v>1155385.3499999999</v>
      </c>
      <c r="TR21" s="50"/>
      <c r="TS21" s="50"/>
      <c r="TT21" s="50"/>
      <c r="TU21" s="50">
        <v>12915.01</v>
      </c>
      <c r="TV21" s="50"/>
      <c r="TW21" s="50">
        <v>829.89</v>
      </c>
      <c r="TX21" s="50">
        <f>SUM(TR21:TW21)</f>
        <v>13744.9</v>
      </c>
      <c r="TY21" s="78">
        <f>+TQ21+TX21</f>
        <v>1169130.2499999998</v>
      </c>
      <c r="TZ21" s="50"/>
      <c r="UA21" s="50"/>
      <c r="UB21" s="50"/>
      <c r="UC21" s="50">
        <v>2917.66</v>
      </c>
      <c r="UD21" s="50"/>
      <c r="UE21" s="50">
        <v>893.12</v>
      </c>
      <c r="UF21" s="50">
        <f>SUM(TZ21:UE21)</f>
        <v>3810.7799999999997</v>
      </c>
      <c r="UG21" s="78">
        <f>+TY21+UF21</f>
        <v>1172941.0299999998</v>
      </c>
      <c r="UH21" s="50"/>
      <c r="UI21" s="50"/>
      <c r="UJ21" s="50"/>
      <c r="UK21" s="50">
        <v>6497.7600000000029</v>
      </c>
      <c r="UL21" s="50"/>
      <c r="UM21" s="50"/>
      <c r="UN21" s="50">
        <f>SUM(UH21:UM21)</f>
        <v>6497.7600000000029</v>
      </c>
      <c r="UO21" s="78">
        <f>+UG21+UN21</f>
        <v>1179438.7899999998</v>
      </c>
      <c r="UP21" s="50"/>
      <c r="UQ21" s="50"/>
      <c r="UR21" s="50"/>
      <c r="US21" s="50">
        <v>11653.19</v>
      </c>
      <c r="UT21" s="50"/>
      <c r="UU21" s="50"/>
      <c r="UV21" s="50">
        <f>SUM(UP21:UU21)</f>
        <v>11653.19</v>
      </c>
      <c r="UW21" s="78">
        <f>+UO21+UV21</f>
        <v>1191091.9799999997</v>
      </c>
      <c r="UX21" s="50"/>
      <c r="UY21" s="50"/>
      <c r="UZ21" s="50"/>
      <c r="VA21" s="50">
        <v>30006.789999999997</v>
      </c>
      <c r="VB21" s="50"/>
      <c r="VC21" s="50"/>
      <c r="VD21" s="50">
        <f>SUM(UX21:VC21)</f>
        <v>30006.789999999997</v>
      </c>
      <c r="VE21" s="78">
        <f>+UW21+VD21</f>
        <v>1221098.7699999998</v>
      </c>
      <c r="VF21" s="50"/>
      <c r="VG21" s="26"/>
      <c r="VH21" s="50"/>
      <c r="VI21" s="50">
        <v>132033.60999999999</v>
      </c>
      <c r="VJ21" s="50"/>
      <c r="VK21" s="50">
        <v>2224.46</v>
      </c>
      <c r="VL21" s="50">
        <f>SUM(VF21:VK21)</f>
        <v>134258.06999999998</v>
      </c>
      <c r="VM21" s="78">
        <f>+VE21+VL21</f>
        <v>1355356.8399999999</v>
      </c>
      <c r="VN21" s="50"/>
      <c r="VO21" s="26"/>
      <c r="VP21" s="50"/>
      <c r="VQ21" s="50">
        <v>12585.09</v>
      </c>
      <c r="VR21" s="50">
        <v>100000</v>
      </c>
      <c r="VS21" s="50"/>
      <c r="VT21" s="50">
        <f>SUM(VN21:VS21)</f>
        <v>112585.09</v>
      </c>
      <c r="VU21" s="78">
        <f>+VM21+VT21</f>
        <v>1467941.93</v>
      </c>
      <c r="VV21" s="50"/>
      <c r="VW21" s="26"/>
      <c r="VX21" s="50"/>
      <c r="VY21" s="50">
        <v>108962.6</v>
      </c>
      <c r="VZ21" s="50"/>
      <c r="WA21" s="50">
        <v>568.75</v>
      </c>
      <c r="WB21" s="50">
        <f>SUM(VV21:WA21)</f>
        <v>109531.35</v>
      </c>
      <c r="WC21" s="78">
        <f>+VU21+WB21</f>
        <v>1577473.28</v>
      </c>
      <c r="WD21" s="50"/>
      <c r="WE21" s="26"/>
      <c r="WF21" s="50"/>
      <c r="WG21" s="50">
        <v>26924.230000000003</v>
      </c>
      <c r="WH21" s="50"/>
      <c r="WI21" s="50"/>
      <c r="WJ21" s="50">
        <f>SUM(WD21:WI21)</f>
        <v>26924.230000000003</v>
      </c>
      <c r="WK21" s="78">
        <f>+WC21+WJ21</f>
        <v>1604397.51</v>
      </c>
      <c r="WL21" s="50"/>
      <c r="WM21" s="26"/>
      <c r="WN21" s="50"/>
      <c r="WO21" s="50">
        <v>13416.02</v>
      </c>
      <c r="WP21" s="50">
        <v>110000</v>
      </c>
      <c r="WQ21" s="50"/>
      <c r="WR21" s="50">
        <f>SUM(WL21:WQ21)</f>
        <v>123416.02</v>
      </c>
      <c r="WS21" s="78">
        <f>+WK21+WR21</f>
        <v>1727813.53</v>
      </c>
      <c r="WT21" s="50"/>
      <c r="WU21" s="26"/>
      <c r="WV21" s="50">
        <v>94300.86</v>
      </c>
      <c r="WW21" s="50">
        <v>129384.75</v>
      </c>
      <c r="WX21" s="50">
        <f>250000+20000</f>
        <v>270000</v>
      </c>
      <c r="WY21" s="50"/>
      <c r="WZ21" s="50">
        <f>SUM(WT21:WY21)</f>
        <v>493685.61</v>
      </c>
      <c r="XA21" s="78">
        <f>+WS21+WZ21</f>
        <v>2221499.14</v>
      </c>
      <c r="XB21" s="50"/>
      <c r="XC21" s="26"/>
      <c r="XD21" s="50">
        <v>601614.59</v>
      </c>
      <c r="XE21" s="50">
        <v>7375.41</v>
      </c>
      <c r="XF21" s="50"/>
      <c r="XG21" s="50"/>
      <c r="XH21" s="50">
        <f>SUM(XB21:XG21)</f>
        <v>608990</v>
      </c>
      <c r="XI21" s="78">
        <f>+XA21+XH21</f>
        <v>2830489.14</v>
      </c>
      <c r="XJ21" s="50"/>
      <c r="XK21" s="26"/>
      <c r="XL21" s="50"/>
      <c r="XM21" s="50">
        <v>13355.1</v>
      </c>
      <c r="XN21" s="50"/>
      <c r="XO21" s="50">
        <v>970.86</v>
      </c>
      <c r="XP21" s="50">
        <f>SUM(XJ21:XO21)</f>
        <v>14325.960000000001</v>
      </c>
      <c r="XQ21" s="78">
        <f>+XI21+XP21</f>
        <v>2844815.1</v>
      </c>
      <c r="XR21" s="50"/>
      <c r="XS21" s="26"/>
      <c r="XT21" s="50"/>
      <c r="XU21" s="50">
        <v>18535.859999999997</v>
      </c>
      <c r="XV21" s="50"/>
      <c r="XW21" s="50"/>
      <c r="XX21" s="50">
        <f>SUM(XR21:XW21)</f>
        <v>18535.859999999997</v>
      </c>
      <c r="XY21" s="78">
        <f>+XQ21+XX21</f>
        <v>2863350.96</v>
      </c>
      <c r="XZ21" s="50"/>
      <c r="YA21" s="26"/>
      <c r="YB21" s="50"/>
      <c r="YC21" s="50">
        <v>136706.22</v>
      </c>
      <c r="YD21" s="50"/>
      <c r="YE21" s="50"/>
      <c r="YF21" s="50">
        <f>SUM(XZ21:YE21)</f>
        <v>136706.22</v>
      </c>
      <c r="YG21" s="78">
        <f>+XY21+YF21</f>
        <v>3000057.18</v>
      </c>
      <c r="YH21" s="50"/>
      <c r="YI21" s="26"/>
      <c r="YJ21" s="50"/>
      <c r="YK21" s="50">
        <v>252952.07</v>
      </c>
      <c r="YL21" s="50"/>
      <c r="YM21" s="50">
        <v>240.17</v>
      </c>
      <c r="YN21" s="50">
        <f>SUM(YH21:YM21)</f>
        <v>253192.24000000002</v>
      </c>
      <c r="YO21" s="78">
        <f>+YN21</f>
        <v>253192.24000000002</v>
      </c>
      <c r="YP21" s="50"/>
      <c r="YQ21" s="26"/>
      <c r="YR21" s="50"/>
      <c r="YS21" s="50">
        <v>7350.72</v>
      </c>
      <c r="YT21" s="50"/>
      <c r="YU21" s="50">
        <v>1931.37</v>
      </c>
      <c r="YV21" s="50">
        <f>SUM(YP21:YU21)</f>
        <v>9282.09</v>
      </c>
      <c r="YW21" s="78">
        <f>+YO21+YV21</f>
        <v>262474.33</v>
      </c>
      <c r="YX21" s="50"/>
      <c r="YY21" s="26"/>
      <c r="YZ21" s="50"/>
      <c r="ZA21" s="50">
        <v>8106.18</v>
      </c>
      <c r="ZB21" s="50">
        <v>1100000</v>
      </c>
      <c r="ZC21" s="50">
        <v>1235</v>
      </c>
      <c r="ZD21" s="50">
        <f>SUM(YX21:ZC21)</f>
        <v>1109341.18</v>
      </c>
      <c r="ZE21" s="78">
        <f>+YW21+ZD21</f>
        <v>1371815.51</v>
      </c>
      <c r="ZF21" s="50"/>
      <c r="ZG21" s="26"/>
      <c r="ZH21" s="50"/>
      <c r="ZI21" s="50">
        <v>21204.47</v>
      </c>
      <c r="ZJ21" s="50"/>
      <c r="ZK21" s="50"/>
      <c r="ZL21" s="50">
        <f>SUM(ZF21:ZK21)</f>
        <v>21204.47</v>
      </c>
      <c r="ZM21" s="78">
        <f>+ZE21+ZL21</f>
        <v>1393019.98</v>
      </c>
      <c r="ZN21" s="50"/>
      <c r="ZO21" s="26"/>
      <c r="ZP21" s="50"/>
      <c r="ZQ21" s="50">
        <v>46639.66</v>
      </c>
      <c r="ZR21" s="50"/>
      <c r="ZS21" s="50">
        <v>1648.96</v>
      </c>
      <c r="ZT21" s="50">
        <f>SUM(ZN21:ZS21)</f>
        <v>48288.62</v>
      </c>
      <c r="ZU21" s="78">
        <f>+ZM21+ZT21</f>
        <v>1441308.6</v>
      </c>
      <c r="ZV21" s="50"/>
      <c r="ZW21" s="26"/>
      <c r="ZX21" s="50"/>
      <c r="ZY21" s="50">
        <v>85522.62</v>
      </c>
      <c r="ZZ21" s="50"/>
      <c r="AAA21" s="50"/>
      <c r="AAB21" s="50">
        <f>SUM(ZV21:AAA21)</f>
        <v>85522.62</v>
      </c>
      <c r="AAC21" s="78">
        <f>+ZU21+AAB21</f>
        <v>1526831.2200000002</v>
      </c>
      <c r="AAD21" s="50"/>
      <c r="AAE21" s="26"/>
      <c r="AAF21" s="50"/>
      <c r="AAG21" s="50">
        <v>154075.82</v>
      </c>
      <c r="AAH21" s="50"/>
      <c r="AAI21" s="50"/>
      <c r="AAJ21" s="50">
        <f>SUM(AAD21:AAI21)</f>
        <v>154075.82</v>
      </c>
      <c r="AAK21" s="78">
        <f>+AAC21+AAJ21</f>
        <v>1680907.0400000003</v>
      </c>
      <c r="AAL21" s="50"/>
      <c r="AAM21" s="26"/>
      <c r="AAN21" s="50"/>
      <c r="AAO21" s="50">
        <f>36426.81+339840</f>
        <v>376266.81</v>
      </c>
      <c r="AAP21" s="50"/>
      <c r="AAQ21" s="50">
        <v>3963.03</v>
      </c>
      <c r="AAR21" s="50">
        <f>SUM(AAL21:AAQ21)</f>
        <v>380229.84</v>
      </c>
      <c r="AAS21" s="78">
        <f>+AAK21+AAR21</f>
        <v>2061136.8800000004</v>
      </c>
      <c r="AAT21" s="50"/>
      <c r="AAU21" s="26"/>
      <c r="AAV21" s="50"/>
      <c r="AAW21" s="50">
        <v>211042.22</v>
      </c>
      <c r="AAX21" s="50"/>
      <c r="AAY21" s="50">
        <v>782.2</v>
      </c>
      <c r="AAZ21" s="50">
        <f>SUM(AAT21:AAY21)</f>
        <v>211824.42</v>
      </c>
      <c r="ABA21" s="78">
        <f>+AAS21+AAZ21</f>
        <v>2272961.3000000003</v>
      </c>
      <c r="ABB21" s="50"/>
      <c r="ABC21" s="26"/>
      <c r="ABD21" s="50">
        <v>115146.94</v>
      </c>
      <c r="ABE21" s="50">
        <v>37797.96</v>
      </c>
      <c r="ABF21" s="50"/>
      <c r="ABG21" s="50">
        <v>1124.8399999999999</v>
      </c>
      <c r="ABH21" s="50">
        <f>SUM(ABB21:ABG21)</f>
        <v>154069.74</v>
      </c>
      <c r="ABI21" s="78">
        <f>+ABA21+ABH21</f>
        <v>2427031.04</v>
      </c>
      <c r="ABJ21" s="50"/>
      <c r="ABK21" s="26"/>
      <c r="ABL21" s="50"/>
      <c r="ABM21" s="50">
        <v>125237.16</v>
      </c>
      <c r="ABN21" s="50"/>
      <c r="ABO21" s="50">
        <v>29.57</v>
      </c>
      <c r="ABP21" s="50">
        <f>SUM(ABJ21:ABO21)</f>
        <v>125266.73000000001</v>
      </c>
      <c r="ABQ21" s="78">
        <f>+ABI21+ABP21</f>
        <v>2552297.77</v>
      </c>
      <c r="ABR21" s="50"/>
      <c r="ABS21" s="26"/>
      <c r="ABT21" s="50"/>
      <c r="ABU21" s="50">
        <v>34908.550000000003</v>
      </c>
      <c r="ABV21" s="50"/>
      <c r="ABW21" s="50"/>
      <c r="ABX21" s="50">
        <f>SUM(ABR21:ABW21)</f>
        <v>34908.550000000003</v>
      </c>
      <c r="ABY21" s="78">
        <f>+ABQ21+ABX21</f>
        <v>2587206.3199999998</v>
      </c>
      <c r="ABZ21" s="50"/>
      <c r="ACA21" s="26"/>
      <c r="ACB21" s="50"/>
      <c r="ACC21" s="50">
        <v>10979.04</v>
      </c>
      <c r="ACD21" s="50">
        <f>690000+60000+20000</f>
        <v>770000</v>
      </c>
      <c r="ACE21" s="50">
        <v>2317.3200000000002</v>
      </c>
      <c r="ACF21" s="50">
        <f>SUM(ABZ21:ACE21)</f>
        <v>783296.36</v>
      </c>
      <c r="ACG21" s="78">
        <f>+ABY21+ACF21</f>
        <v>3370502.6799999997</v>
      </c>
      <c r="ACH21" s="50"/>
      <c r="ACI21" s="26"/>
      <c r="ACJ21" s="50"/>
      <c r="ACK21" s="50">
        <v>18887.45</v>
      </c>
      <c r="ACL21" s="50"/>
      <c r="ACM21" s="50">
        <v>482.8</v>
      </c>
      <c r="ACN21" s="50">
        <f>SUM(ACH21:ACM21)</f>
        <v>19370.25</v>
      </c>
      <c r="ACO21" s="78">
        <f>+ACG21+ACN21</f>
        <v>3389872.9299999997</v>
      </c>
      <c r="ACP21" s="50"/>
      <c r="ACQ21" s="26"/>
      <c r="ACR21" s="50"/>
      <c r="ACS21" s="50">
        <v>98197.95</v>
      </c>
      <c r="ACT21" s="50">
        <v>309158.46999999997</v>
      </c>
      <c r="ACU21" s="50">
        <v>301.20999999999998</v>
      </c>
      <c r="ACV21" s="50">
        <f>SUM(ACP21:ACU21)</f>
        <v>407657.63</v>
      </c>
      <c r="ACW21" s="78">
        <f>+ACO21+ACV21</f>
        <v>3797530.5599999996</v>
      </c>
      <c r="ACX21" s="50"/>
      <c r="ACY21" s="26"/>
      <c r="ACZ21" s="50"/>
      <c r="ADA21" s="50">
        <v>38289.47</v>
      </c>
      <c r="ADB21" s="50"/>
      <c r="ADC21" s="50"/>
      <c r="ADD21" s="50">
        <f>SUM(ACX21:ADC21)</f>
        <v>38289.47</v>
      </c>
      <c r="ADE21" s="78">
        <f>+ACW21+ADD21</f>
        <v>3835820.03</v>
      </c>
      <c r="ADF21" s="50"/>
      <c r="ADG21" s="26"/>
      <c r="ADH21" s="50"/>
      <c r="ADI21" s="50">
        <v>33150.01</v>
      </c>
      <c r="ADJ21" s="50"/>
      <c r="ADK21" s="50"/>
      <c r="ADL21" s="50">
        <f>SUM(ADF21:ADK21)</f>
        <v>33150.01</v>
      </c>
      <c r="ADM21" s="78">
        <f>+ADE21+ADL21</f>
        <v>3868970.0399999996</v>
      </c>
      <c r="ADN21" s="50"/>
      <c r="ADO21" s="26"/>
      <c r="ADP21" s="50"/>
      <c r="ADQ21" s="50">
        <v>37488.69</v>
      </c>
      <c r="ADR21" s="50"/>
      <c r="ADS21" s="50"/>
      <c r="ADT21" s="50">
        <f>SUM(ADN21:ADS21)</f>
        <v>37488.69</v>
      </c>
      <c r="ADU21" s="78">
        <f>+ADM21+ADT21</f>
        <v>3906458.7299999995</v>
      </c>
      <c r="ADV21" s="50"/>
      <c r="ADW21" s="26"/>
      <c r="ADX21" s="50">
        <v>185077.69</v>
      </c>
      <c r="ADY21" s="50">
        <v>5278.62</v>
      </c>
      <c r="ADZ21" s="50"/>
      <c r="AEA21" s="50"/>
      <c r="AEB21" s="50">
        <f>SUM(ADV21:AEA21)</f>
        <v>190356.31</v>
      </c>
      <c r="AEC21" s="78">
        <f>+ADU21+AEB21</f>
        <v>4096815.0399999996</v>
      </c>
      <c r="AED21" s="50"/>
      <c r="AEE21" s="26"/>
      <c r="AEF21" s="50"/>
      <c r="AEG21" s="50">
        <v>120521.98000000001</v>
      </c>
      <c r="AEH21" s="50"/>
      <c r="AEI21" s="50"/>
      <c r="AEJ21" s="50">
        <f>SUM(AED21:AEI21)</f>
        <v>120521.98000000001</v>
      </c>
      <c r="AEK21" s="78">
        <f>+AEC21+AEJ21</f>
        <v>4217337.0199999996</v>
      </c>
      <c r="AEL21" s="50"/>
      <c r="AEM21" s="26">
        <v>6268496.5</v>
      </c>
      <c r="AEN21" s="50"/>
      <c r="AEO21" s="50">
        <v>141494.91</v>
      </c>
      <c r="AEP21" s="50"/>
      <c r="AEQ21" s="50">
        <v>246.32</v>
      </c>
      <c r="AER21" s="50">
        <f>SUM(AEL21:AEQ21)</f>
        <v>6410237.7300000004</v>
      </c>
      <c r="AES21" s="78">
        <f>+AEK21+AER21</f>
        <v>10627574.75</v>
      </c>
      <c r="AEU21" s="50"/>
      <c r="AEV21" s="26"/>
      <c r="AEW21" s="50"/>
      <c r="AEX21" s="50">
        <v>11068.69</v>
      </c>
      <c r="AEY21" s="50"/>
      <c r="AEZ21" s="50">
        <v>266.52</v>
      </c>
      <c r="AFA21" s="50">
        <f>SUM(AEU21:AEZ21)</f>
        <v>11335.210000000001</v>
      </c>
      <c r="AFB21" s="78">
        <f>AFA21</f>
        <v>11335.210000000001</v>
      </c>
      <c r="AFC21" s="50"/>
      <c r="AFD21" s="26"/>
      <c r="AFE21" s="50"/>
      <c r="AFF21" s="50">
        <v>55634.880000000026</v>
      </c>
      <c r="AFG21" s="50"/>
      <c r="AFH21" s="50"/>
      <c r="AFI21" s="50">
        <f>SUM(AFC21:AFH21)</f>
        <v>55634.880000000026</v>
      </c>
      <c r="AFJ21" s="78">
        <f t="shared" ref="AFJ21:AFJ31" si="847">+AFB21+AFI21</f>
        <v>66970.090000000026</v>
      </c>
      <c r="AFK21" s="50"/>
      <c r="AFL21" s="26"/>
      <c r="AFM21" s="50"/>
      <c r="AFN21" s="50">
        <v>77862.259999999995</v>
      </c>
      <c r="AFO21" s="50"/>
      <c r="AFP21" s="50">
        <v>182.5</v>
      </c>
      <c r="AFQ21" s="50">
        <f>SUM(AFK21:AFP21)</f>
        <v>78044.759999999995</v>
      </c>
      <c r="AFR21" s="78">
        <f t="shared" ref="AFR21:AFR31" si="848">+AFJ21+AFQ21</f>
        <v>145014.85000000003</v>
      </c>
      <c r="AFS21" s="50"/>
      <c r="AFT21" s="26"/>
      <c r="AFU21" s="50"/>
      <c r="AFV21" s="50">
        <v>43971.86</v>
      </c>
      <c r="AFW21" s="50"/>
      <c r="AFX21" s="50"/>
      <c r="AFY21" s="50">
        <f>SUM(AFS21:AFX21)</f>
        <v>43971.86</v>
      </c>
      <c r="AFZ21" s="78">
        <f t="shared" ref="AFZ21:AFZ31" si="849">+AFR21+AFY21</f>
        <v>188986.71000000002</v>
      </c>
      <c r="AGA21" s="50"/>
      <c r="AGB21" s="26"/>
      <c r="AGC21" s="50"/>
      <c r="AGD21" s="50">
        <v>99282.62</v>
      </c>
      <c r="AGE21" s="50"/>
      <c r="AGF21" s="50">
        <v>1562</v>
      </c>
      <c r="AGG21" s="50">
        <f>SUM(AGA21:AGF21)</f>
        <v>100844.62</v>
      </c>
      <c r="AGH21" s="78">
        <f t="shared" ref="AGH21:AGH31" si="850">+AFZ21+AGG21</f>
        <v>289831.33</v>
      </c>
      <c r="AGI21" s="50"/>
      <c r="AGJ21" s="26"/>
      <c r="AGK21" s="50"/>
      <c r="AGL21" s="50">
        <v>3008.08</v>
      </c>
      <c r="AGM21" s="50"/>
      <c r="AGN21" s="50">
        <v>566.34</v>
      </c>
      <c r="AGO21" s="50">
        <f>SUM(AGI21:AGN21)</f>
        <v>3574.42</v>
      </c>
      <c r="AGP21" s="78">
        <f t="shared" ref="AGP21:AGP31" si="851">+AGH21+AGO21</f>
        <v>293405.75</v>
      </c>
      <c r="AGQ21" s="50"/>
      <c r="AGR21" s="26"/>
      <c r="AGS21" s="50"/>
      <c r="AGT21" s="50">
        <v>13148.28</v>
      </c>
      <c r="AGU21" s="50">
        <v>2300000</v>
      </c>
      <c r="AGV21" s="50"/>
      <c r="AGW21" s="50">
        <v>3453.84</v>
      </c>
      <c r="AGX21" s="50">
        <f>SUM(AGQ21:AGW21)</f>
        <v>2316602.1199999996</v>
      </c>
      <c r="AGY21" s="78">
        <f t="shared" ref="AGY21:AGY31" si="852">+AGP21+AGX21</f>
        <v>2610007.8699999996</v>
      </c>
      <c r="AGZ21" s="50"/>
      <c r="AHA21" s="26"/>
      <c r="AHB21" s="50"/>
      <c r="AHC21" s="50">
        <v>8364.17</v>
      </c>
      <c r="AHD21" s="50"/>
      <c r="AHE21" s="50">
        <v>580</v>
      </c>
      <c r="AHF21" s="50">
        <f t="shared" ref="AHF21:AHF31" si="853">SUM(AGZ21:AHE21)</f>
        <v>8944.17</v>
      </c>
      <c r="AHG21" s="78">
        <f t="shared" ref="AHG21:AHG31" si="854">+AGY21+AHF21</f>
        <v>2618952.0399999996</v>
      </c>
      <c r="AHH21" s="50"/>
      <c r="AHI21" s="26"/>
      <c r="AHJ21" s="50"/>
      <c r="AHK21" s="50">
        <v>77693.990000000005</v>
      </c>
      <c r="AHL21" s="50"/>
      <c r="AHM21" s="50">
        <v>100</v>
      </c>
      <c r="AHN21" s="50">
        <f t="shared" ref="AHN21:AHN31" si="855">SUM(AHH21:AHM21)</f>
        <v>77793.990000000005</v>
      </c>
      <c r="AHO21" s="78">
        <f t="shared" ref="AHO21:AHO31" si="856">+AHG21+AHN21</f>
        <v>2696746.03</v>
      </c>
      <c r="AHP21" s="50"/>
      <c r="AHQ21" s="26"/>
      <c r="AHR21" s="50"/>
      <c r="AHS21" s="50">
        <v>111139.34</v>
      </c>
      <c r="AHT21" s="50"/>
      <c r="AHU21" s="50">
        <v>1000</v>
      </c>
      <c r="AHV21" s="50">
        <f t="shared" ref="AHV21:AHV31" si="857">SUM(AHP21:AHU21)</f>
        <v>112139.34</v>
      </c>
      <c r="AHW21" s="78">
        <f t="shared" ref="AHW21:AHW31" si="858">+AHO21+AHV21</f>
        <v>2808885.3699999996</v>
      </c>
      <c r="AHX21" s="50"/>
      <c r="AHY21" s="26"/>
      <c r="AHZ21" s="50"/>
      <c r="AIA21" s="50">
        <v>184967.79</v>
      </c>
      <c r="AIB21" s="50"/>
      <c r="AIC21" s="50">
        <v>213.9</v>
      </c>
      <c r="AID21" s="50">
        <f t="shared" ref="AID21:AID31" si="859">SUM(AHX21:AIC21)</f>
        <v>185181.69</v>
      </c>
      <c r="AIE21" s="78">
        <f t="shared" ref="AIE21:AIE31" si="860">+AHW21+AID21</f>
        <v>2994067.0599999996</v>
      </c>
      <c r="AIF21" s="50"/>
      <c r="AIG21" s="26"/>
      <c r="AIH21" s="50"/>
      <c r="AII21" s="50">
        <v>72233.689999999988</v>
      </c>
      <c r="AIJ21" s="50"/>
      <c r="AIK21" s="50"/>
      <c r="AIL21" s="50">
        <f t="shared" ref="AIL21:AIL31" si="861">SUM(AIF21:AIK21)</f>
        <v>72233.689999999988</v>
      </c>
      <c r="AIM21" s="78">
        <f t="shared" ref="AIM21:AIM31" si="862">+AIE21+AIL21</f>
        <v>3066300.7499999995</v>
      </c>
      <c r="AIN21" s="50"/>
      <c r="AIO21" s="26"/>
      <c r="AIP21" s="50">
        <v>27210.720000000001</v>
      </c>
      <c r="AIQ21" s="50">
        <v>19914.04</v>
      </c>
      <c r="AIR21" s="50"/>
      <c r="AIS21" s="50">
        <v>2132.9</v>
      </c>
      <c r="AIT21" s="50">
        <f t="shared" ref="AIT21:AIT31" si="863">SUM(AIN21:AIS21)</f>
        <v>49257.66</v>
      </c>
      <c r="AIU21" s="78">
        <f t="shared" ref="AIU21:AIU31" si="864">+AIM21+AIT21</f>
        <v>3115558.4099999997</v>
      </c>
      <c r="AIV21" s="50"/>
      <c r="AIW21" s="26"/>
      <c r="AIX21" s="50"/>
      <c r="AIY21" s="50">
        <f>420547.01+42507</f>
        <v>463054.01</v>
      </c>
      <c r="AIZ21" s="50">
        <v>550000</v>
      </c>
      <c r="AJA21" s="50"/>
      <c r="AJB21" s="50">
        <f t="shared" ref="AJB21:AJB31" si="865">SUM(AIV21:AJA21)</f>
        <v>1013054.01</v>
      </c>
      <c r="AJC21" s="78">
        <f t="shared" ref="AJC21:AJC31" si="866">+AIU21+AJB21</f>
        <v>4128612.42</v>
      </c>
      <c r="AJD21" s="50"/>
      <c r="AJE21" s="26"/>
      <c r="AJF21" s="50"/>
      <c r="AJG21" s="50">
        <v>17854.689999999999</v>
      </c>
      <c r="AJH21" s="50"/>
      <c r="AJI21" s="50">
        <v>981.49</v>
      </c>
      <c r="AJJ21" s="50">
        <f t="shared" ref="AJJ21:AJJ31" si="867">SUM(AJD21:AJI21)</f>
        <v>18836.18</v>
      </c>
      <c r="AJK21" s="78">
        <f t="shared" ref="AJK21:AJK31" si="868">+AJC21+AJJ21</f>
        <v>4147448.6</v>
      </c>
      <c r="AJL21" s="50"/>
      <c r="AJM21" s="26"/>
      <c r="AJN21" s="50"/>
      <c r="AJO21" s="50">
        <v>46805.85</v>
      </c>
      <c r="AJP21" s="50"/>
      <c r="AJQ21" s="50"/>
      <c r="AJR21" s="50">
        <f t="shared" ref="AJR21:AJR31" si="869">SUM(AJL21:AJQ21)</f>
        <v>46805.85</v>
      </c>
      <c r="AJS21" s="78">
        <f t="shared" ref="AJS21:AJS31" si="870">+AJK21+AJR21</f>
        <v>4194254.45</v>
      </c>
      <c r="AJT21" s="50"/>
      <c r="AJU21" s="26"/>
      <c r="AJV21" s="50">
        <v>54914.15</v>
      </c>
      <c r="AJW21" s="50">
        <v>9833.5499999999993</v>
      </c>
      <c r="AJX21" s="50"/>
      <c r="AJY21" s="50">
        <v>3106.25</v>
      </c>
      <c r="AJZ21" s="50">
        <f t="shared" ref="AJZ21:AJZ31" si="871">SUM(AJT21:AJY21)</f>
        <v>67853.95</v>
      </c>
      <c r="AKA21" s="78">
        <f t="shared" ref="AKA21:AKA31" si="872">+AJS21+AJZ21</f>
        <v>4262108.4000000004</v>
      </c>
      <c r="AKB21" s="50"/>
      <c r="AKC21" s="26"/>
      <c r="AKD21" s="50"/>
      <c r="AKE21" s="50">
        <v>342427.07</v>
      </c>
      <c r="AKF21" s="50"/>
      <c r="AKG21" s="50">
        <v>2013.91</v>
      </c>
      <c r="AKH21" s="50">
        <f t="shared" ref="AKH21:AKH31" si="873">SUM(AKB21:AKG21)</f>
        <v>344440.98</v>
      </c>
      <c r="AKI21" s="78">
        <f t="shared" ref="AKI21:AKI31" si="874">+AKA21+AKH21</f>
        <v>4606549.3800000008</v>
      </c>
      <c r="AKJ21" s="50"/>
      <c r="AKK21" s="26"/>
      <c r="AKL21" s="50"/>
      <c r="AKM21" s="50">
        <v>35511.370000000003</v>
      </c>
      <c r="AKN21" s="50">
        <v>420000</v>
      </c>
      <c r="AKO21" s="50">
        <v>241.3</v>
      </c>
      <c r="AKP21" s="50">
        <f t="shared" ref="AKP21:AKP31" si="875">SUM(AKJ21:AKO21)</f>
        <v>455752.67</v>
      </c>
      <c r="AKQ21" s="78">
        <f t="shared" ref="AKQ21:AKQ31" si="876">+AKI21+AKP21</f>
        <v>5062302.0500000007</v>
      </c>
      <c r="AKR21" s="50"/>
      <c r="AKS21" s="26"/>
      <c r="AKT21" s="50"/>
      <c r="AKU21" s="50">
        <v>642181.47</v>
      </c>
      <c r="AKV21" s="50"/>
      <c r="AKW21" s="50">
        <v>6000</v>
      </c>
      <c r="AKX21" s="50">
        <f t="shared" ref="AKX21:AKX31" si="877">SUM(AKR21:AKW21)</f>
        <v>648181.47</v>
      </c>
      <c r="AKY21" s="78">
        <f t="shared" ref="AKY21:AKY31" si="878">+AKQ21+AKX21</f>
        <v>5710483.5200000005</v>
      </c>
      <c r="AKZ21" s="50"/>
      <c r="ALA21" s="26"/>
      <c r="ALB21" s="50"/>
      <c r="ALC21" s="50">
        <v>51749.94</v>
      </c>
      <c r="ALD21" s="50">
        <v>180000</v>
      </c>
      <c r="ALE21" s="50">
        <v>86.22</v>
      </c>
      <c r="ALF21" s="50">
        <f t="shared" ref="ALF21:ALF31" si="879">SUM(AKZ21:ALE21)</f>
        <v>231836.16</v>
      </c>
      <c r="ALG21" s="78">
        <f>ALF21</f>
        <v>231836.16</v>
      </c>
      <c r="ALH21" s="50">
        <v>14500.01</v>
      </c>
      <c r="ALI21" s="26"/>
      <c r="ALJ21" s="50"/>
      <c r="ALK21" s="50">
        <v>46531.64</v>
      </c>
      <c r="ALL21" s="50"/>
      <c r="ALM21" s="50">
        <v>407.3</v>
      </c>
      <c r="ALN21" s="50">
        <f t="shared" ref="ALN21:ALN31" si="880">SUM(ALH21:ALM21)</f>
        <v>61438.950000000004</v>
      </c>
      <c r="ALO21" s="78">
        <f t="shared" ref="ALO21:ALO31" si="881">ALG21+ALN21</f>
        <v>293275.11</v>
      </c>
      <c r="ALP21" s="50"/>
      <c r="ALQ21" s="26"/>
      <c r="ALR21" s="50"/>
      <c r="ALS21" s="50">
        <v>12662.78</v>
      </c>
      <c r="ALT21" s="50"/>
      <c r="ALU21" s="50">
        <v>607.26</v>
      </c>
      <c r="ALV21" s="50">
        <f t="shared" ref="ALV21:ALV31" si="882">SUM(ALP21:ALU21)</f>
        <v>13270.04</v>
      </c>
      <c r="ALW21" s="78">
        <f t="shared" ref="ALW21:ALW31" si="883">ALO21+ALV21</f>
        <v>306545.14999999997</v>
      </c>
      <c r="ALX21" s="50"/>
      <c r="ALY21" s="26"/>
      <c r="ALZ21" s="50"/>
      <c r="AMA21" s="50">
        <v>68113.63</v>
      </c>
      <c r="AMB21" s="50"/>
      <c r="AMC21" s="50">
        <v>508.55</v>
      </c>
      <c r="AMD21" s="50">
        <f t="shared" ref="AMD21:AMD31" si="884">SUM(ALX21:AMC21)</f>
        <v>68622.180000000008</v>
      </c>
      <c r="AME21" s="78">
        <f t="shared" ref="AME21:AME31" si="885">ALW21+AMD21</f>
        <v>375167.32999999996</v>
      </c>
      <c r="AMF21" s="50"/>
      <c r="AMG21" s="26"/>
      <c r="AMH21" s="50">
        <v>18697.060000000001</v>
      </c>
      <c r="AMI21" s="50">
        <v>17909.77</v>
      </c>
      <c r="AMJ21" s="50"/>
      <c r="AMK21" s="50"/>
      <c r="AML21" s="50">
        <f t="shared" ref="AML21:AML31" si="886">SUM(AMF21:AMK21)</f>
        <v>36606.83</v>
      </c>
      <c r="AMM21" s="78">
        <f t="shared" ref="AMM21:AMM31" si="887">AME21+AML21</f>
        <v>411774.16</v>
      </c>
      <c r="AMN21" s="50"/>
      <c r="AMO21" s="26"/>
      <c r="AMP21" s="50"/>
      <c r="AMQ21" s="50">
        <v>120998.9</v>
      </c>
      <c r="AMR21" s="50"/>
      <c r="AMS21" s="50">
        <v>222.51</v>
      </c>
      <c r="AMT21" s="50">
        <f t="shared" ref="AMT21:AMT31" si="888">SUM(AMN21:AMS21)</f>
        <v>121221.40999999999</v>
      </c>
      <c r="AMU21" s="78">
        <f t="shared" ref="AMU21:AMU31" si="889">AMM21+AMT21</f>
        <v>532995.56999999995</v>
      </c>
      <c r="AMV21" s="50"/>
      <c r="AMW21" s="26"/>
      <c r="AMX21" s="50">
        <v>5109.05</v>
      </c>
      <c r="AMY21" s="50">
        <v>88595.06</v>
      </c>
      <c r="AMZ21" s="50"/>
      <c r="ANA21" s="50"/>
      <c r="ANB21" s="50">
        <f t="shared" ref="ANB21:ANB31" si="890">SUM(AMV21:ANA21)</f>
        <v>93704.11</v>
      </c>
      <c r="ANC21" s="78">
        <f t="shared" ref="ANC21:ANC31" si="891">AMU21+ANB21</f>
        <v>626699.67999999993</v>
      </c>
      <c r="AND21" s="50"/>
      <c r="ANE21" s="26"/>
      <c r="ANF21" s="50"/>
      <c r="ANG21" s="50">
        <v>19889.400000000001</v>
      </c>
      <c r="ANH21" s="50"/>
      <c r="ANI21" s="50"/>
      <c r="ANJ21" s="50">
        <f t="shared" ref="ANJ21:ANJ31" si="892">SUM(AND21:ANI21)</f>
        <v>19889.400000000001</v>
      </c>
      <c r="ANK21" s="78">
        <f t="shared" ref="ANK21:ANK31" si="893">ANC21+ANJ21</f>
        <v>646589.07999999996</v>
      </c>
      <c r="ANL21" s="50"/>
      <c r="ANM21" s="26"/>
      <c r="ANN21" s="50"/>
      <c r="ANO21" s="50">
        <v>81450.37</v>
      </c>
      <c r="ANP21" s="50"/>
      <c r="ANQ21" s="50">
        <v>1400.24</v>
      </c>
      <c r="ANR21" s="50">
        <f t="shared" ref="ANR21:ANR31" si="894">SUM(ANL21:ANQ21)</f>
        <v>82850.61</v>
      </c>
      <c r="ANS21" s="78">
        <f t="shared" ref="ANS21:ANS31" si="895">ANK21+ANR21</f>
        <v>729439.69</v>
      </c>
      <c r="ANT21" s="50"/>
      <c r="ANU21" s="26"/>
      <c r="ANV21" s="50"/>
      <c r="ANW21" s="50">
        <v>32288</v>
      </c>
      <c r="ANX21" s="50"/>
      <c r="ANY21" s="50"/>
      <c r="ANZ21" s="50">
        <f t="shared" ref="ANZ21:ANZ31" si="896">SUM(ANT21:ANY21)</f>
        <v>32288</v>
      </c>
      <c r="AOA21" s="78">
        <f t="shared" ref="AOA21:AOA31" si="897">ANS21+ANZ21</f>
        <v>761727.69</v>
      </c>
      <c r="AOB21" s="50"/>
      <c r="AOC21" s="26"/>
      <c r="AOD21" s="50"/>
      <c r="AOE21" s="50">
        <v>222881.06</v>
      </c>
      <c r="AOF21" s="50"/>
      <c r="AOG21" s="50">
        <v>798.79</v>
      </c>
      <c r="AOH21" s="50">
        <f t="shared" ref="AOH21:AOH31" si="898">SUM(AOB21:AOG21)</f>
        <v>223679.85</v>
      </c>
      <c r="AOI21" s="78">
        <f t="shared" ref="AOI21:AOI31" si="899">AOA21+AOH21</f>
        <v>985407.53999999992</v>
      </c>
      <c r="AOJ21" s="50"/>
      <c r="AOK21" s="26"/>
      <c r="AOL21" s="50"/>
      <c r="AOM21" s="50">
        <v>292010.03000000003</v>
      </c>
      <c r="AON21" s="50"/>
      <c r="AOO21" s="50">
        <v>357.88</v>
      </c>
      <c r="AOP21" s="50">
        <f t="shared" ref="AOP21:AOP31" si="900">SUM(AOJ21:AOO21)</f>
        <v>292367.91000000003</v>
      </c>
      <c r="AOQ21" s="78">
        <f t="shared" ref="AOQ21:AOQ31" si="901">AOI21+AOP21</f>
        <v>1277775.45</v>
      </c>
      <c r="AOR21" s="50"/>
      <c r="AOS21" s="26"/>
      <c r="AOT21" s="50"/>
      <c r="AOU21" s="50">
        <v>14644.22</v>
      </c>
      <c r="AOV21" s="50"/>
      <c r="AOW21" s="50">
        <v>114.77</v>
      </c>
      <c r="AOX21" s="50">
        <f t="shared" ref="AOX21:AOX31" si="902">SUM(AOR21:AOW21)</f>
        <v>14758.99</v>
      </c>
      <c r="AOY21" s="78">
        <f t="shared" ref="AOY21:AOY31" si="903">AOQ21+AOX21</f>
        <v>1292534.44</v>
      </c>
      <c r="AOZ21" s="50"/>
      <c r="APA21" s="26"/>
      <c r="APB21" s="50"/>
      <c r="APC21" s="50">
        <v>98277.769999999975</v>
      </c>
      <c r="APD21" s="50"/>
      <c r="APE21" s="50"/>
      <c r="APF21" s="50">
        <f t="shared" ref="APF21:APF31" si="904">SUM(AOZ21:APE21)</f>
        <v>98277.769999999975</v>
      </c>
      <c r="APG21" s="78">
        <f t="shared" ref="APG21:APG31" si="905">AOY21+APF21</f>
        <v>1390812.21</v>
      </c>
      <c r="APH21" s="50"/>
      <c r="API21" s="26"/>
      <c r="APJ21" s="50"/>
      <c r="APK21" s="50">
        <v>62627.409999999996</v>
      </c>
      <c r="APL21" s="50"/>
      <c r="APM21" s="50"/>
      <c r="APN21" s="50">
        <f t="shared" ref="APN21:APN31" si="906">SUM(APH21:APM21)</f>
        <v>62627.409999999996</v>
      </c>
      <c r="APO21" s="78">
        <f t="shared" ref="APO21:APO31" si="907">APG21+APN21</f>
        <v>1453439.6199999999</v>
      </c>
      <c r="APP21" s="50"/>
      <c r="APQ21" s="26"/>
      <c r="APR21" s="50"/>
      <c r="APS21" s="50">
        <v>50333.79</v>
      </c>
      <c r="APT21" s="50"/>
      <c r="APU21" s="50">
        <v>299.94</v>
      </c>
      <c r="APV21" s="50">
        <f t="shared" ref="APV21:APV31" si="908">SUM(APP21:APU21)</f>
        <v>50633.73</v>
      </c>
      <c r="APW21" s="78">
        <f t="shared" ref="APW21:APW31" si="909">APO21+APV21</f>
        <v>1504073.3499999999</v>
      </c>
      <c r="APX21" s="50"/>
      <c r="APY21" s="26"/>
      <c r="APZ21" s="50"/>
      <c r="AQA21" s="50">
        <v>48719.29</v>
      </c>
      <c r="AQB21" s="50"/>
      <c r="AQC21" s="50">
        <v>316.61</v>
      </c>
      <c r="AQD21" s="50">
        <f t="shared" ref="AQD21:AQD31" si="910">SUM(APX21:AQC21)</f>
        <v>49035.9</v>
      </c>
      <c r="AQE21" s="78">
        <f t="shared" ref="AQE21:AQE31" si="911">APW21+AQD21</f>
        <v>1553109.2499999998</v>
      </c>
      <c r="AQF21" s="50"/>
      <c r="AQG21" s="26"/>
      <c r="AQH21" s="50"/>
      <c r="AQI21" s="50">
        <v>18556.580000000002</v>
      </c>
      <c r="AQJ21" s="50"/>
      <c r="AQK21" s="50">
        <v>1250.42</v>
      </c>
      <c r="AQL21" s="50">
        <f t="shared" ref="AQL21:AQL31" si="912">SUM(AQF21:AQK21)</f>
        <v>19807</v>
      </c>
      <c r="AQM21" s="78">
        <f t="shared" ref="AQM21:AQM31" si="913">AQE21+AQL21</f>
        <v>1572916.2499999998</v>
      </c>
      <c r="AQN21" s="50"/>
      <c r="AQO21" s="26"/>
      <c r="AQP21" s="50">
        <v>125805.74</v>
      </c>
      <c r="AQQ21" s="50">
        <v>59184.28</v>
      </c>
      <c r="AQR21" s="50"/>
      <c r="AQS21" s="50">
        <v>293.16000000000003</v>
      </c>
      <c r="AQT21" s="50">
        <f t="shared" ref="AQT21:AQT31" si="914">SUM(AQN21:AQS21)</f>
        <v>185283.18000000002</v>
      </c>
      <c r="AQU21" s="78">
        <f t="shared" ref="AQU21:AQU31" si="915">AQM21+AQT21</f>
        <v>1758199.4299999997</v>
      </c>
      <c r="AQV21" s="50"/>
      <c r="AQW21" s="26"/>
      <c r="AQX21" s="50"/>
      <c r="AQY21" s="50">
        <v>195756.38</v>
      </c>
      <c r="AQZ21" s="50">
        <v>190000</v>
      </c>
      <c r="ARA21" s="50"/>
      <c r="ARB21" s="50">
        <f t="shared" ref="ARB21:ARB31" si="916">SUM(AQV21:ARA21)</f>
        <v>385756.38</v>
      </c>
      <c r="ARC21" s="78">
        <f t="shared" ref="ARC21:ARC31" si="917">AQU21+ARB21</f>
        <v>2143955.8099999996</v>
      </c>
      <c r="ARD21" s="50">
        <v>70000</v>
      </c>
      <c r="ARE21" s="26"/>
      <c r="ARF21" s="50"/>
      <c r="ARG21" s="50">
        <v>26237.25</v>
      </c>
      <c r="ARH21" s="50"/>
      <c r="ARI21" s="50">
        <v>357.38</v>
      </c>
      <c r="ARJ21" s="50">
        <f t="shared" ref="ARJ21:ARJ31" si="918">SUM(ARD21:ARI21)</f>
        <v>96594.63</v>
      </c>
      <c r="ARK21" s="78">
        <f t="shared" ref="ARK21:ARK31" si="919">ARC21+ARJ21</f>
        <v>2240550.4399999995</v>
      </c>
      <c r="ARL21" s="50">
        <v>308000</v>
      </c>
      <c r="ARM21" s="26"/>
      <c r="ARN21" s="50"/>
      <c r="ARO21" s="50">
        <v>17781.59</v>
      </c>
      <c r="ARP21" s="50"/>
      <c r="ARQ21" s="50">
        <v>990.57</v>
      </c>
      <c r="ARR21" s="50">
        <f t="shared" ref="ARR21:ARR31" si="920">SUM(ARL21:ARQ21)</f>
        <v>326772.16000000003</v>
      </c>
      <c r="ARS21" s="78">
        <f t="shared" ref="ARS21:ARS31" si="921">ARK21+ARR21</f>
        <v>2567322.5999999996</v>
      </c>
      <c r="ART21" s="50"/>
      <c r="ARU21" s="26"/>
      <c r="ARV21" s="50"/>
      <c r="ARW21" s="50">
        <v>6288.63</v>
      </c>
      <c r="ARX21" s="50"/>
      <c r="ARY21" s="50">
        <v>2067.6799999999998</v>
      </c>
      <c r="ARZ21" s="50">
        <f t="shared" ref="ARZ21:ARZ31" si="922">SUM(ART21:ARY21)</f>
        <v>8356.31</v>
      </c>
      <c r="ASA21" s="78">
        <f>ARZ21</f>
        <v>8356.31</v>
      </c>
      <c r="ASB21" s="50"/>
      <c r="ASC21" s="26"/>
      <c r="ASD21" s="50"/>
      <c r="ASE21" s="50">
        <v>6480.7</v>
      </c>
      <c r="ASF21" s="50"/>
      <c r="ASG21" s="50">
        <v>106.82</v>
      </c>
      <c r="ASH21" s="50">
        <f t="shared" ref="ASH21:ASH31" si="923">SUM(ASB21:ASG21)</f>
        <v>6587.5199999999995</v>
      </c>
      <c r="ASI21" s="78">
        <f t="shared" ref="ASI21:ASI31" si="924">ASA21+ASH21</f>
        <v>14943.829999999998</v>
      </c>
      <c r="ASJ21" s="50"/>
      <c r="ASK21" s="26"/>
      <c r="ASL21" s="50"/>
      <c r="ASM21" s="50">
        <v>70416.520000000019</v>
      </c>
      <c r="ASN21" s="50"/>
      <c r="ASO21" s="50"/>
      <c r="ASP21" s="50">
        <f t="shared" ref="ASP21:ASP31" si="925">SUM(ASJ21:ASO21)</f>
        <v>70416.520000000019</v>
      </c>
      <c r="ASQ21" s="78">
        <f t="shared" ref="ASQ21:ASQ31" si="926">ASI21+ASP21</f>
        <v>85360.35000000002</v>
      </c>
      <c r="ASR21" s="50"/>
      <c r="ASS21" s="26"/>
      <c r="AST21" s="50"/>
      <c r="ASU21" s="50">
        <v>275353.09999999998</v>
      </c>
      <c r="ASV21" s="50"/>
      <c r="ASW21" s="50">
        <v>1008.16</v>
      </c>
      <c r="ASX21" s="50">
        <f t="shared" ref="ASX21:ASX31" si="927">SUM(ASR21:ASW21)</f>
        <v>276361.25999999995</v>
      </c>
      <c r="ASY21" s="78">
        <f t="shared" ref="ASY21:ASY31" si="928">ASQ21+ASX21</f>
        <v>361721.61</v>
      </c>
      <c r="ASZ21" s="50"/>
      <c r="ATA21" s="26"/>
      <c r="ATB21" s="50"/>
      <c r="ATC21" s="50">
        <v>149747.87</v>
      </c>
      <c r="ATD21" s="50"/>
      <c r="ATE21" s="50">
        <v>398.6</v>
      </c>
      <c r="ATF21" s="50">
        <f t="shared" ref="ATF21:ATF31" si="929">SUM(ASZ21:ATE21)</f>
        <v>150146.47</v>
      </c>
      <c r="ATG21" s="78">
        <f t="shared" ref="ATG21:ATG31" si="930">ASY21+ATF21</f>
        <v>511868.07999999996</v>
      </c>
      <c r="ATH21" s="50"/>
      <c r="ATI21" s="26"/>
      <c r="ATJ21" s="50"/>
      <c r="ATK21" s="50">
        <v>6342.1799999999994</v>
      </c>
      <c r="ATL21" s="50"/>
      <c r="ATM21" s="50"/>
      <c r="ATN21" s="50">
        <f t="shared" ref="ATN21:ATN31" si="931">SUM(ATH21:ATM21)</f>
        <v>6342.1799999999994</v>
      </c>
      <c r="ATO21" s="78">
        <f t="shared" ref="ATO21:ATO31" si="932">ATG21+ATN21</f>
        <v>518210.25999999995</v>
      </c>
      <c r="ATP21" s="50"/>
      <c r="ATQ21" s="26"/>
      <c r="ATR21" s="50"/>
      <c r="ATS21" s="50">
        <v>128821.04</v>
      </c>
      <c r="ATT21" s="50"/>
      <c r="ATU21" s="50">
        <v>643.91999999999996</v>
      </c>
      <c r="ATV21" s="50">
        <f t="shared" ref="ATV21:ATV31" si="933">SUM(ATP21:ATU21)</f>
        <v>129464.95999999999</v>
      </c>
      <c r="ATW21" s="78">
        <f t="shared" ref="ATW21:ATW31" si="934">ATO21+ATV21</f>
        <v>647675.22</v>
      </c>
      <c r="ATX21" s="50"/>
      <c r="ATY21" s="26"/>
      <c r="ATZ21" s="50"/>
      <c r="AUA21" s="50">
        <v>53400.959999999999</v>
      </c>
      <c r="AUB21" s="50"/>
      <c r="AUC21" s="50">
        <v>51.02</v>
      </c>
      <c r="AUD21" s="50">
        <f t="shared" ref="AUD21:AUD31" si="935">SUM(ATX21:AUC21)</f>
        <v>53451.979999999996</v>
      </c>
      <c r="AUE21" s="78">
        <f t="shared" ref="AUE21:AUE31" si="936">ATW21+AUD21</f>
        <v>701127.2</v>
      </c>
      <c r="AUF21" s="50"/>
      <c r="AUG21" s="26"/>
      <c r="AUH21" s="50"/>
      <c r="AUI21" s="50">
        <v>4558.66</v>
      </c>
      <c r="AUJ21" s="50"/>
      <c r="AUK21" s="50">
        <v>1404.09</v>
      </c>
      <c r="AUL21" s="50">
        <f t="shared" ref="AUL21:AUL31" si="937">SUM(AUF21:AUK21)</f>
        <v>5962.75</v>
      </c>
      <c r="AUM21" s="78">
        <f t="shared" ref="AUM21:AUM31" si="938">AUE21+AUL21</f>
        <v>707089.95</v>
      </c>
      <c r="AUN21" s="50"/>
      <c r="AUO21" s="26"/>
      <c r="AUP21" s="50"/>
      <c r="AUQ21" s="50">
        <v>40197.4</v>
      </c>
      <c r="AUR21" s="50"/>
      <c r="AUS21" s="50">
        <v>45</v>
      </c>
      <c r="AUT21" s="50">
        <f t="shared" ref="AUT21:AUT31" si="939">SUM(AUN21:AUS21)</f>
        <v>40242.400000000001</v>
      </c>
      <c r="AUU21" s="78">
        <f t="shared" ref="AUU21:AUU31" si="940">AUM21+AUT21</f>
        <v>747332.35</v>
      </c>
      <c r="AUV21" s="50"/>
      <c r="AUW21" s="26"/>
      <c r="AUX21" s="50"/>
      <c r="AUY21" s="50">
        <v>100774.63</v>
      </c>
      <c r="AUZ21" s="50">
        <v>15000</v>
      </c>
      <c r="AVA21" s="50">
        <v>357.43</v>
      </c>
      <c r="AVB21" s="50">
        <f t="shared" ref="AVB21:AVB31" si="941">SUM(AUV21:AVA21)</f>
        <v>116132.06</v>
      </c>
      <c r="AVC21" s="78">
        <f t="shared" ref="AVC21:AVC31" si="942">AUU21+AVB21</f>
        <v>863464.40999999992</v>
      </c>
      <c r="AVD21" s="50"/>
      <c r="AVE21" s="26"/>
      <c r="AVF21" s="50"/>
      <c r="AVG21" s="50">
        <v>29022.34</v>
      </c>
      <c r="AVH21" s="50">
        <v>785000</v>
      </c>
      <c r="AVI21" s="50">
        <v>537.77</v>
      </c>
      <c r="AVJ21" s="50">
        <f t="shared" ref="AVJ21:AVJ31" si="943">SUM(AVD21:AVI21)</f>
        <v>814560.11</v>
      </c>
      <c r="AVK21" s="78">
        <f t="shared" ref="AVK21:AVK31" si="944">AVC21+AVJ21</f>
        <v>1678024.52</v>
      </c>
      <c r="AVL21" s="50"/>
      <c r="AVM21" s="26"/>
      <c r="AVN21" s="50"/>
      <c r="AVO21" s="50">
        <v>12298.44</v>
      </c>
      <c r="AVP21" s="50"/>
      <c r="AVQ21" s="50">
        <v>291.66000000000003</v>
      </c>
      <c r="AVR21" s="50">
        <f t="shared" ref="AVR21:AVR31" si="945">SUM(AVL21:AVQ21)</f>
        <v>12590.1</v>
      </c>
      <c r="AVS21" s="78">
        <f t="shared" ref="AVS21:AVS31" si="946">AVK21+AVR21</f>
        <v>1690614.62</v>
      </c>
      <c r="AVT21" s="50"/>
      <c r="AVU21" s="26"/>
      <c r="AVV21" s="50"/>
      <c r="AVW21" s="50">
        <v>48721.39</v>
      </c>
      <c r="AVX21" s="50"/>
      <c r="AVY21" s="50">
        <v>79.45</v>
      </c>
      <c r="AVZ21" s="50">
        <f t="shared" ref="AVZ21:AVZ31" si="947">SUM(AVT21:AVY21)</f>
        <v>48800.84</v>
      </c>
      <c r="AWA21" s="78">
        <f t="shared" ref="AWA21:AWA31" si="948">AVS21+AVZ21</f>
        <v>1739415.4600000002</v>
      </c>
      <c r="AWB21" s="50"/>
      <c r="AWC21" s="26"/>
      <c r="AWD21" s="50"/>
      <c r="AWE21" s="50">
        <v>139016.29</v>
      </c>
      <c r="AWF21" s="50"/>
      <c r="AWG21" s="50"/>
      <c r="AWH21" s="50">
        <f t="shared" ref="AWH21:AWH31" si="949">SUM(AWB21:AWG21)</f>
        <v>139016.29</v>
      </c>
      <c r="AWI21" s="78">
        <f t="shared" ref="AWI21:AWI31" si="950">AWA21+AWH21</f>
        <v>1878431.7500000002</v>
      </c>
      <c r="AWJ21" s="50">
        <v>43000</v>
      </c>
      <c r="AWK21" s="26"/>
      <c r="AWL21" s="50"/>
      <c r="AWM21" s="50">
        <v>3064.61</v>
      </c>
      <c r="AWN21" s="50"/>
      <c r="AWO21" s="50"/>
      <c r="AWP21" s="50">
        <f t="shared" ref="AWP21:AWP31" si="951">SUM(AWJ21:AWO21)</f>
        <v>46064.61</v>
      </c>
      <c r="AWQ21" s="78">
        <f t="shared" ref="AWQ21:AWQ31" si="952">AWI21+AWP21</f>
        <v>1924496.3600000003</v>
      </c>
      <c r="AWR21" s="50"/>
      <c r="AWS21" s="26"/>
      <c r="AWT21" s="50"/>
      <c r="AWU21" s="50">
        <v>63930.71</v>
      </c>
      <c r="AWV21" s="50"/>
      <c r="AWW21" s="50"/>
      <c r="AWX21" s="50">
        <f t="shared" ref="AWX21:AWX31" si="953">SUM(AWR21:AWW21)</f>
        <v>63930.71</v>
      </c>
      <c r="AWY21" s="78">
        <f t="shared" ref="AWY21:AWY31" si="954">AWQ21+AWX21</f>
        <v>1988427.0700000003</v>
      </c>
      <c r="AWZ21" s="50"/>
      <c r="AXA21" s="26"/>
      <c r="AXB21" s="50"/>
      <c r="AXC21" s="50">
        <v>14063.97</v>
      </c>
      <c r="AXD21" s="50"/>
      <c r="AXE21" s="50">
        <v>1711.15</v>
      </c>
      <c r="AXF21" s="50">
        <f t="shared" ref="AXF21:AXF31" si="955">SUM(AWZ21:AXE21)</f>
        <v>15775.119999999999</v>
      </c>
      <c r="AXG21" s="78">
        <f t="shared" ref="AXG21:AXG31" si="956">AWY21+AXF21</f>
        <v>2004202.1900000004</v>
      </c>
      <c r="AXH21" s="50"/>
      <c r="AXI21" s="26"/>
      <c r="AXJ21" s="50">
        <v>255983.81</v>
      </c>
      <c r="AXK21" s="50">
        <v>19646.03</v>
      </c>
      <c r="AXL21" s="50"/>
      <c r="AXM21" s="50"/>
      <c r="AXN21" s="50">
        <f t="shared" ref="AXN21:AXN31" si="957">SUM(AXH21:AXM21)</f>
        <v>275629.83999999997</v>
      </c>
      <c r="AXO21" s="78">
        <f t="shared" ref="AXO21:AXO31" si="958">AXG21+AXN21</f>
        <v>2279832.0300000003</v>
      </c>
      <c r="AXP21" s="50"/>
      <c r="AXQ21" s="26"/>
      <c r="AXR21" s="50">
        <v>264188.94</v>
      </c>
      <c r="AXS21" s="50">
        <v>75945.070000000007</v>
      </c>
      <c r="AXT21" s="50"/>
      <c r="AXU21" s="50"/>
      <c r="AXV21" s="50">
        <f t="shared" ref="AXV21:AXV31" si="959">SUM(AXP21:AXU21)</f>
        <v>340134.01</v>
      </c>
      <c r="AXW21" s="78">
        <f t="shared" ref="AXW21:AXW31" si="960">AXO21+AXV21</f>
        <v>2619966.04</v>
      </c>
      <c r="AXX21" s="50"/>
      <c r="AXY21" s="26"/>
      <c r="AXZ21" s="50">
        <v>51058.59</v>
      </c>
      <c r="AYA21" s="50">
        <v>256130.38</v>
      </c>
      <c r="AYB21" s="50"/>
      <c r="AYC21" s="50"/>
      <c r="AYD21" s="50">
        <f t="shared" ref="AYD21:AYD31" si="961">SUM(AXX21:AYC21)</f>
        <v>307188.96999999997</v>
      </c>
      <c r="AYE21" s="78">
        <f t="shared" ref="AYE21:AYE31" si="962">AYD21</f>
        <v>307188.96999999997</v>
      </c>
      <c r="AYF21" s="50"/>
      <c r="AYG21" s="26"/>
      <c r="AYH21" s="50"/>
      <c r="AYI21" s="50">
        <v>25183.61</v>
      </c>
      <c r="AYJ21" s="50"/>
      <c r="AYK21" s="50">
        <v>828.16</v>
      </c>
      <c r="AYL21" s="50">
        <f t="shared" ref="AYL21:AYL31" si="963">SUM(AYF21:AYK21)</f>
        <v>26011.77</v>
      </c>
      <c r="AYM21" s="78">
        <f t="shared" ref="AYM21:AYM31" si="964">AYE21+AYL21</f>
        <v>333200.74</v>
      </c>
      <c r="AYN21" s="50"/>
      <c r="AYO21" s="26"/>
      <c r="AYP21" s="50"/>
      <c r="AYQ21" s="50">
        <v>8706.6200000000008</v>
      </c>
      <c r="AYR21" s="50"/>
      <c r="AYS21" s="50">
        <v>360.93</v>
      </c>
      <c r="AYT21" s="50">
        <f t="shared" ref="AYT21:AYT31" si="965">SUM(AYN21:AYS21)</f>
        <v>9067.5500000000011</v>
      </c>
      <c r="AYU21" s="78">
        <f t="shared" ref="AYU21:AYU31" si="966">AYM21+AYT21</f>
        <v>342268.29</v>
      </c>
      <c r="AYV21" s="50"/>
      <c r="AYW21" s="26"/>
      <c r="AYX21" s="50"/>
      <c r="AYY21" s="50">
        <v>9443.6200000000008</v>
      </c>
      <c r="AYZ21" s="50">
        <v>2000000</v>
      </c>
      <c r="AZA21" s="50">
        <v>1592.59</v>
      </c>
      <c r="AZB21" s="50">
        <f t="shared" ref="AZB21:AZB31" si="967">SUM(AYV21:AZA21)</f>
        <v>2011036.2100000002</v>
      </c>
      <c r="AZC21" s="78">
        <f t="shared" ref="AZC21:AZC31" si="968">AYU21+AZB21</f>
        <v>2353304.5</v>
      </c>
      <c r="AZD21" s="50"/>
      <c r="AZE21" s="26"/>
      <c r="AZF21" s="50"/>
      <c r="AZG21" s="50">
        <v>99718.11</v>
      </c>
      <c r="AZH21" s="50"/>
      <c r="AZI21" s="50"/>
      <c r="AZJ21" s="50">
        <f t="shared" ref="AZJ21:AZJ31" si="969">SUM(AZD21:AZI21)</f>
        <v>99718.11</v>
      </c>
      <c r="AZK21" s="78">
        <f t="shared" ref="AZK21:AZK31" si="970">AZC21+AZJ21</f>
        <v>2453022.61</v>
      </c>
      <c r="AZL21" s="50"/>
      <c r="AZM21" s="26"/>
      <c r="AZN21" s="50"/>
      <c r="AZO21" s="50">
        <v>13080.47</v>
      </c>
      <c r="AZP21" s="50"/>
      <c r="AZQ21" s="50">
        <v>712.5</v>
      </c>
      <c r="AZR21" s="50">
        <f t="shared" ref="AZR21:AZR31" si="971">SUM(AZL21:AZQ21)</f>
        <v>13792.97</v>
      </c>
      <c r="AZS21" s="78">
        <f t="shared" ref="AZS21:AZS31" si="972">AZK21+AZR21</f>
        <v>2466815.58</v>
      </c>
      <c r="AZT21" s="50"/>
      <c r="AZU21" s="26"/>
      <c r="AZV21" s="50">
        <v>30923.51</v>
      </c>
      <c r="AZW21" s="50">
        <v>32453.65</v>
      </c>
      <c r="AZX21" s="50"/>
      <c r="AZY21" s="50"/>
      <c r="AZZ21" s="50">
        <f t="shared" ref="AZZ21:AZZ31" si="973">SUM(AZT21:AZY21)</f>
        <v>63377.16</v>
      </c>
      <c r="BAA21" s="78">
        <f t="shared" ref="BAA21:BAA31" si="974">AZS21+AZZ21</f>
        <v>2530192.7400000002</v>
      </c>
      <c r="BAB21" s="50"/>
      <c r="BAC21" s="26"/>
      <c r="BAD21" s="50"/>
      <c r="BAE21" s="50">
        <v>51601.56</v>
      </c>
      <c r="BAF21" s="50">
        <v>40000</v>
      </c>
      <c r="BAG21" s="50"/>
      <c r="BAH21" s="50">
        <f t="shared" ref="BAH21:BAH31" si="975">SUM(BAB21:BAG21)</f>
        <v>91601.56</v>
      </c>
      <c r="BAI21" s="78">
        <f t="shared" ref="BAI21:BAI31" si="976">BAA21+BAH21</f>
        <v>2621794.3000000003</v>
      </c>
      <c r="BAJ21" s="50"/>
      <c r="BAK21" s="26"/>
      <c r="BAL21" s="50"/>
      <c r="BAM21" s="50">
        <v>307227.59999999998</v>
      </c>
      <c r="BAN21" s="50">
        <v>6000</v>
      </c>
      <c r="BAO21" s="50">
        <v>808.9</v>
      </c>
      <c r="BAP21" s="50">
        <f t="shared" ref="BAP21:BAP31" si="977">SUM(BAJ21:BAO21)</f>
        <v>314036.5</v>
      </c>
      <c r="BAQ21" s="78">
        <f t="shared" ref="BAQ21:BAQ31" si="978">BAI21+BAP21</f>
        <v>2935830.8000000003</v>
      </c>
      <c r="BAR21" s="50"/>
      <c r="BAS21" s="26"/>
      <c r="BAT21" s="50"/>
      <c r="BAU21" s="50">
        <v>86606.42</v>
      </c>
      <c r="BAV21" s="50"/>
      <c r="BAW21" s="50">
        <v>835.73</v>
      </c>
      <c r="BAX21" s="50">
        <f t="shared" ref="BAX21:BAX31" si="979">SUM(BAR21:BAW21)</f>
        <v>87442.15</v>
      </c>
      <c r="BAY21" s="78">
        <f t="shared" ref="BAY21:BAY31" si="980">BAQ21+BAX21</f>
        <v>3023272.95</v>
      </c>
      <c r="BAZ21" s="50"/>
      <c r="BBA21" s="26"/>
      <c r="BBB21" s="50"/>
      <c r="BBC21" s="50">
        <v>158413.41</v>
      </c>
      <c r="BBD21" s="50">
        <v>5000</v>
      </c>
      <c r="BBE21" s="50">
        <v>1012.69</v>
      </c>
      <c r="BBF21" s="50">
        <f t="shared" ref="BBF21:BBF31" si="981">SUM(BAZ21:BBE21)</f>
        <v>164426.1</v>
      </c>
      <c r="BBG21" s="78">
        <f t="shared" ref="BBG21:BBG31" si="982">BAY21+BBF21</f>
        <v>3187699.0500000003</v>
      </c>
      <c r="BBH21" s="50"/>
      <c r="BBI21" s="26"/>
      <c r="BBJ21" s="50"/>
      <c r="BBK21" s="50">
        <v>1315.59</v>
      </c>
      <c r="BBL21" s="50">
        <v>18000</v>
      </c>
      <c r="BBM21" s="50">
        <v>165</v>
      </c>
      <c r="BBN21" s="50">
        <f t="shared" ref="BBN21:BBN31" si="983">SUM(BBH21:BBM21)</f>
        <v>19480.59</v>
      </c>
      <c r="BBO21" s="78">
        <f t="shared" ref="BBO21:BBO31" si="984">BBG21+BBN21</f>
        <v>3207179.64</v>
      </c>
      <c r="BBP21" s="50"/>
      <c r="BBQ21" s="26"/>
      <c r="BBR21" s="50"/>
      <c r="BBS21" s="50">
        <v>32820.49</v>
      </c>
      <c r="BBT21" s="50"/>
      <c r="BBU21" s="50">
        <v>5366.11</v>
      </c>
      <c r="BBV21" s="50">
        <f t="shared" ref="BBV21:BBV31" si="985">SUM(BBP21:BBU21)</f>
        <v>38186.6</v>
      </c>
      <c r="BBW21" s="78">
        <f t="shared" ref="BBW21:BBW31" si="986">BBO21+BBV21</f>
        <v>3245366.24</v>
      </c>
      <c r="BBX21" s="50"/>
      <c r="BBY21" s="26"/>
      <c r="BBZ21" s="50"/>
      <c r="BCA21" s="50">
        <v>84781.74</v>
      </c>
      <c r="BCB21" s="50"/>
      <c r="BCC21" s="50">
        <v>407.47</v>
      </c>
      <c r="BCD21" s="50">
        <f t="shared" ref="BCD21:BCD31" si="987">SUM(BBX21:BCC21)</f>
        <v>85189.21</v>
      </c>
      <c r="BCE21" s="78">
        <f t="shared" ref="BCE21:BCE31" si="988">BBW21+BCD21</f>
        <v>3330555.45</v>
      </c>
      <c r="BCF21" s="50">
        <f>113625.02+100000</f>
        <v>213625.02000000002</v>
      </c>
      <c r="BCG21" s="26"/>
      <c r="BCH21" s="50"/>
      <c r="BCI21" s="50">
        <v>745404.27</v>
      </c>
      <c r="BCJ21" s="50"/>
      <c r="BCK21" s="50">
        <v>1965.82</v>
      </c>
      <c r="BCL21" s="50">
        <f t="shared" ref="BCL21:BCL31" si="989">SUM(BCF21:BCK21)</f>
        <v>960995.11</v>
      </c>
      <c r="BCM21" s="78">
        <f t="shared" ref="BCM21:BCM31" si="990">BCE21+BCL21</f>
        <v>4291550.5600000005</v>
      </c>
      <c r="BCN21" s="50"/>
      <c r="BCO21" s="26"/>
      <c r="BCP21" s="50"/>
      <c r="BCQ21" s="50">
        <v>113875.42</v>
      </c>
      <c r="BCR21" s="50">
        <f>5000+2000</f>
        <v>7000</v>
      </c>
      <c r="BCS21" s="50">
        <v>12.47</v>
      </c>
      <c r="BCT21" s="50">
        <f t="shared" ref="BCT21:BCT31" si="991">SUM(BCN21:BCS21)</f>
        <v>120887.89</v>
      </c>
      <c r="BCU21" s="78">
        <f t="shared" ref="BCU21:BCU31" si="992">BCM21+BCT21</f>
        <v>4412438.45</v>
      </c>
      <c r="BCV21" s="50"/>
      <c r="BCW21" s="26"/>
      <c r="BCX21" s="50"/>
      <c r="BCY21" s="50">
        <v>471228.9</v>
      </c>
      <c r="BCZ21" s="50">
        <f>160000+3000</f>
        <v>163000</v>
      </c>
      <c r="BDA21" s="50">
        <v>150.34</v>
      </c>
      <c r="BDB21" s="50">
        <f t="shared" ref="BDB21:BDB31" si="993">SUM(BCV21:BDA21)</f>
        <v>634379.24</v>
      </c>
      <c r="BDC21" s="78">
        <f t="shared" ref="BDC21:BDC31" si="994">BCU21+BDB21</f>
        <v>5046817.6900000004</v>
      </c>
      <c r="BDD21" s="50"/>
      <c r="BDE21" s="26"/>
      <c r="BDF21" s="50">
        <v>395996.17</v>
      </c>
      <c r="BDG21" s="50">
        <v>365288.29</v>
      </c>
      <c r="BDH21" s="50"/>
      <c r="BDI21" s="50">
        <v>459.79</v>
      </c>
      <c r="BDJ21" s="50">
        <f t="shared" ref="BDJ21:BDJ31" si="995">SUM(BDD21:BDI21)</f>
        <v>761744.25</v>
      </c>
      <c r="BDK21" s="78">
        <f t="shared" ref="BDK21:BDK31" si="996">BDC21+BDJ21</f>
        <v>5808561.9400000004</v>
      </c>
      <c r="BDL21" s="50"/>
      <c r="BDM21" s="26"/>
      <c r="BDN21" s="50">
        <v>41510.230000000003</v>
      </c>
      <c r="BDO21" s="50">
        <v>106959.02</v>
      </c>
      <c r="BDP21" s="50">
        <v>30000</v>
      </c>
      <c r="BDQ21" s="50">
        <v>1419.78</v>
      </c>
      <c r="BDR21" s="50">
        <f t="shared" ref="BDR21:BDR31" si="997">SUM(BDL21:BDQ21)</f>
        <v>179889.03</v>
      </c>
      <c r="BDS21" s="78">
        <f t="shared" ref="BDS21:BDS31" si="998">BDK21+BDR21</f>
        <v>5988450.9700000007</v>
      </c>
      <c r="BDT21" s="50"/>
      <c r="BDU21" s="26"/>
      <c r="BDV21" s="50"/>
      <c r="BDW21" s="50">
        <v>6532.93</v>
      </c>
      <c r="BDX21" s="50"/>
      <c r="BDY21" s="50">
        <v>379.55</v>
      </c>
      <c r="BDZ21" s="50">
        <f t="shared" ref="BDZ21:BDZ31" si="999">SUM(BDT21:BDY21)</f>
        <v>6912.4800000000005</v>
      </c>
      <c r="BEA21" s="78">
        <f t="shared" ref="BEA21:BEA31" si="1000">BDS21+BDZ21</f>
        <v>5995363.4500000011</v>
      </c>
      <c r="BEB21" s="50"/>
      <c r="BEC21" s="26"/>
      <c r="BED21" s="50"/>
      <c r="BEE21" s="50">
        <v>85228.97</v>
      </c>
      <c r="BEF21" s="50">
        <v>4500</v>
      </c>
      <c r="BEG21" s="50">
        <v>3.84</v>
      </c>
      <c r="BEH21" s="50">
        <f t="shared" ref="BEH21:BEH31" si="1001">SUM(BEB21:BEG21)</f>
        <v>89732.81</v>
      </c>
      <c r="BEI21" s="78">
        <f t="shared" ref="BEI21:BEI31" si="1002">BEA21+BEH21</f>
        <v>6085096.2600000007</v>
      </c>
      <c r="BEJ21" s="50"/>
      <c r="BEK21" s="26"/>
      <c r="BEL21" s="50"/>
      <c r="BEM21" s="50">
        <v>8920.3700000000008</v>
      </c>
      <c r="BEN21" s="50"/>
      <c r="BEO21" s="50">
        <v>379.49</v>
      </c>
      <c r="BEP21" s="50">
        <f t="shared" ref="BEP21:BEP31" si="1003">SUM(BEJ21:BEO21)</f>
        <v>9299.86</v>
      </c>
      <c r="BEQ21" s="78">
        <f>BEP21</f>
        <v>9299.86</v>
      </c>
      <c r="BER21" s="50"/>
      <c r="BES21" s="26"/>
      <c r="BET21" s="50"/>
      <c r="BEU21" s="50">
        <v>60261.14</v>
      </c>
      <c r="BEV21" s="50"/>
      <c r="BEW21" s="50">
        <v>713.52</v>
      </c>
      <c r="BEX21" s="50">
        <f t="shared" ref="BEX21:BEX31" si="1004">SUM(BER21:BEW21)</f>
        <v>60974.659999999996</v>
      </c>
      <c r="BEY21" s="78">
        <f t="shared" ref="BEY21:BEY31" si="1005">BEQ21+BEX21</f>
        <v>70274.51999999999</v>
      </c>
      <c r="BEZ21" s="50"/>
      <c r="BFA21" s="26"/>
      <c r="BFB21" s="50"/>
      <c r="BFC21" s="50">
        <v>91142.28</v>
      </c>
      <c r="BFD21" s="50"/>
      <c r="BFE21" s="50">
        <v>1135.56</v>
      </c>
      <c r="BFF21" s="50">
        <f t="shared" ref="BFF21:BFF31" si="1006">SUM(BEZ21:BFE21)</f>
        <v>92277.84</v>
      </c>
      <c r="BFG21" s="78">
        <f t="shared" ref="BFG21:BFG31" si="1007">BEY21+BFF21</f>
        <v>162552.35999999999</v>
      </c>
      <c r="BFH21" s="50"/>
      <c r="BFI21" s="26"/>
      <c r="BFJ21" s="50"/>
      <c r="BFK21" s="50">
        <v>9457.52</v>
      </c>
      <c r="BFL21" s="50"/>
      <c r="BFM21" s="50">
        <v>966.15</v>
      </c>
      <c r="BFN21" s="50">
        <f t="shared" ref="BFN21:BFN31" si="1008">SUM(BFH21:BFM21)</f>
        <v>10423.67</v>
      </c>
      <c r="BFO21" s="78">
        <f t="shared" ref="BFO21:BFO31" si="1009">BFG21+BFN21</f>
        <v>172976.03</v>
      </c>
      <c r="BFP21" s="50"/>
      <c r="BFQ21" s="26"/>
      <c r="BFR21" s="50"/>
      <c r="BFS21" s="50">
        <v>9681.7199999999975</v>
      </c>
      <c r="BFT21" s="50"/>
      <c r="BFU21" s="50"/>
      <c r="BFV21" s="50">
        <f t="shared" ref="BFV21:BFV31" si="1010">SUM(BFP21:BFU21)</f>
        <v>9681.7199999999975</v>
      </c>
      <c r="BFW21" s="78">
        <f t="shared" ref="BFW21:BFW31" si="1011">BFO21+BFV21</f>
        <v>182657.75</v>
      </c>
      <c r="BFX21" s="50"/>
      <c r="BFY21" s="26"/>
      <c r="BFZ21" s="50"/>
      <c r="BGA21" s="50">
        <v>263895.11</v>
      </c>
      <c r="BGB21" s="50"/>
      <c r="BGC21" s="50"/>
      <c r="BGD21" s="50">
        <f t="shared" ref="BGD21:BGD31" si="1012">SUM(BFX21:BGC21)</f>
        <v>263895.11</v>
      </c>
      <c r="BGE21" s="78">
        <f t="shared" ref="BGE21:BGE31" si="1013">BFW21+BGD21</f>
        <v>446552.86</v>
      </c>
      <c r="BGF21" s="50"/>
      <c r="BGG21" s="26"/>
      <c r="BGH21" s="50"/>
      <c r="BGI21" s="50">
        <v>96034.11</v>
      </c>
      <c r="BGJ21" s="50"/>
      <c r="BGK21" s="50">
        <v>1210</v>
      </c>
      <c r="BGL21" s="50">
        <f t="shared" ref="BGL21:BGL31" si="1014">SUM(BGF21:BGK21)</f>
        <v>97244.11</v>
      </c>
      <c r="BGM21" s="78">
        <f t="shared" ref="BGM21:BGM31" si="1015">BGE21+BGL21</f>
        <v>543796.97</v>
      </c>
      <c r="BGN21" s="50"/>
      <c r="BGO21" s="26"/>
      <c r="BGP21" s="50"/>
      <c r="BGQ21" s="50">
        <v>93006.46</v>
      </c>
      <c r="BGR21" s="50">
        <v>90000</v>
      </c>
      <c r="BGS21" s="50">
        <v>250</v>
      </c>
      <c r="BGT21" s="50">
        <f t="shared" ref="BGT21:BGT31" si="1016">SUM(BGN21:BGS21)</f>
        <v>183256.46000000002</v>
      </c>
      <c r="BGU21" s="78">
        <f t="shared" ref="BGU21:BGU31" si="1017">BGM21+BGT21</f>
        <v>727053.42999999993</v>
      </c>
      <c r="BGV21" s="50"/>
      <c r="BGW21" s="26"/>
      <c r="BGX21" s="50"/>
      <c r="BGY21" s="50">
        <v>82017.710000000006</v>
      </c>
      <c r="BGZ21" s="50"/>
      <c r="BHA21" s="50">
        <v>732.26</v>
      </c>
      <c r="BHB21" s="50">
        <f t="shared" ref="BHB21:BHB31" si="1018">SUM(BGV21:BHA21)</f>
        <v>82749.97</v>
      </c>
      <c r="BHC21" s="78">
        <f t="shared" ref="BHC21:BHC31" si="1019">BGU21+BHB21</f>
        <v>809803.39999999991</v>
      </c>
      <c r="BHD21" s="50">
        <v>507400</v>
      </c>
      <c r="BHE21" s="26"/>
      <c r="BHF21" s="50">
        <v>101569.11</v>
      </c>
      <c r="BHG21" s="50">
        <v>30608.1</v>
      </c>
      <c r="BHH21" s="50"/>
      <c r="BHI21" s="50">
        <v>265.8</v>
      </c>
      <c r="BHJ21" s="50">
        <f t="shared" ref="BHJ21:BHJ31" si="1020">SUM(BHD21:BHI21)</f>
        <v>639843.01</v>
      </c>
      <c r="BHK21" s="78">
        <f t="shared" ref="BHK21:BHK31" si="1021">BHC21+BHJ21</f>
        <v>1449646.41</v>
      </c>
      <c r="BHL21" s="50"/>
      <c r="BHM21" s="26"/>
      <c r="BHN21" s="50"/>
      <c r="BHO21" s="50">
        <v>218857.18</v>
      </c>
      <c r="BHP21" s="50">
        <v>120000</v>
      </c>
      <c r="BHQ21" s="50">
        <v>100</v>
      </c>
      <c r="BHR21" s="50">
        <f t="shared" ref="BHR21:BHR31" si="1022">SUM(BHL21:BHQ21)</f>
        <v>338957.18</v>
      </c>
      <c r="BHS21" s="78">
        <f t="shared" ref="BHS21:BHS31" si="1023">BHK21+BHR21</f>
        <v>1788603.5899999999</v>
      </c>
      <c r="BHT21" s="50"/>
      <c r="BHU21" s="26"/>
      <c r="BHV21" s="50"/>
      <c r="BHW21" s="50">
        <v>262851.52</v>
      </c>
      <c r="BHX21" s="50">
        <v>230000</v>
      </c>
      <c r="BHY21" s="50">
        <v>2469.4499999999998</v>
      </c>
      <c r="BHZ21" s="50">
        <f t="shared" ref="BHZ21:BHZ31" si="1024">SUM(BHT21:BHY21)</f>
        <v>495320.97000000003</v>
      </c>
      <c r="BIA21" s="78">
        <f t="shared" ref="BIA21:BIA31" si="1025">BHS21+BHZ21</f>
        <v>2283924.56</v>
      </c>
      <c r="BIB21" s="50"/>
      <c r="BIC21" s="26"/>
      <c r="BID21" s="50"/>
      <c r="BIE21" s="50">
        <v>35168.21</v>
      </c>
      <c r="BIF21" s="50">
        <f>90000+30000</f>
        <v>120000</v>
      </c>
      <c r="BIG21" s="50"/>
      <c r="BIH21" s="50">
        <f t="shared" ref="BIH21:BIH31" si="1026">SUM(BIB21:BIG21)</f>
        <v>155168.21</v>
      </c>
      <c r="BII21" s="78">
        <f t="shared" ref="BII21:BII31" si="1027">BIA21+BIH21</f>
        <v>2439092.77</v>
      </c>
      <c r="BIJ21" s="50"/>
      <c r="BIK21" s="26"/>
      <c r="BIL21" s="50"/>
      <c r="BIM21" s="50">
        <v>85472.08</v>
      </c>
      <c r="BIN21" s="50"/>
      <c r="BIO21" s="50"/>
      <c r="BIP21" s="50">
        <f t="shared" ref="BIP21:BIP31" si="1028">SUM(BIJ21:BIO21)</f>
        <v>85472.08</v>
      </c>
      <c r="BIQ21" s="78">
        <f t="shared" ref="BIQ21:BIQ31" si="1029">BII21+BIP21</f>
        <v>2524564.85</v>
      </c>
      <c r="BIR21" s="50"/>
      <c r="BIS21" s="26"/>
      <c r="BIT21" s="50"/>
      <c r="BIU21" s="50">
        <v>17324.509999999998</v>
      </c>
      <c r="BIV21" s="50"/>
      <c r="BIW21" s="50"/>
      <c r="BIX21" s="50">
        <f t="shared" ref="BIX21:BIX31" si="1030">SUM(BIR21:BIW21)</f>
        <v>17324.509999999998</v>
      </c>
      <c r="BIY21" s="78">
        <f t="shared" ref="BIY21:BIY31" si="1031">BIQ21+BIX21</f>
        <v>2541889.36</v>
      </c>
      <c r="BIZ21" s="50"/>
      <c r="BJA21" s="26"/>
      <c r="BJB21" s="50"/>
      <c r="BJC21" s="50">
        <v>55338.29</v>
      </c>
      <c r="BJD21" s="50"/>
      <c r="BJE21" s="50">
        <v>120</v>
      </c>
      <c r="BJF21" s="50">
        <f t="shared" ref="BJF21:BJF31" si="1032">SUM(BIZ21:BJE21)</f>
        <v>55458.29</v>
      </c>
      <c r="BJG21" s="78">
        <f t="shared" ref="BJG21:BJG31" si="1033">BIY21+BJF21</f>
        <v>2597347.65</v>
      </c>
      <c r="BJH21" s="50"/>
      <c r="BJI21" s="26"/>
      <c r="BJJ21" s="50"/>
      <c r="BJK21" s="50">
        <v>73414.92</v>
      </c>
      <c r="BJL21" s="50"/>
      <c r="BJM21" s="50">
        <v>1957.74</v>
      </c>
      <c r="BJN21" s="50">
        <f t="shared" ref="BJN21:BJN31" si="1034">SUM(BJH21:BJM21)</f>
        <v>75372.66</v>
      </c>
      <c r="BJO21" s="78">
        <f t="shared" ref="BJO21:BJO31" si="1035">BJG21+BJN21</f>
        <v>2672720.31</v>
      </c>
      <c r="BJP21" s="50">
        <v>56511</v>
      </c>
      <c r="BJQ21" s="26"/>
      <c r="BJR21" s="50"/>
      <c r="BJS21" s="50">
        <v>108338.26</v>
      </c>
      <c r="BJT21" s="50"/>
      <c r="BJU21" s="50">
        <v>1010.46</v>
      </c>
      <c r="BJV21" s="50">
        <f t="shared" ref="BJV21:BJV31" si="1036">SUM(BJP21:BJU21)</f>
        <v>165859.72</v>
      </c>
      <c r="BJW21" s="78">
        <f t="shared" ref="BJW21:BJW31" si="1037">BJO21+BJV21</f>
        <v>2838580.0300000003</v>
      </c>
      <c r="BJX21" s="50"/>
      <c r="BJY21" s="26"/>
      <c r="BJZ21" s="50"/>
      <c r="BKA21" s="50">
        <v>96073.08</v>
      </c>
      <c r="BKB21" s="50">
        <v>800000</v>
      </c>
      <c r="BKC21" s="50"/>
      <c r="BKD21" s="50">
        <f t="shared" ref="BKD21:BKD31" si="1038">SUM(BJX21:BKC21)</f>
        <v>896073.08</v>
      </c>
      <c r="BKE21" s="78">
        <f t="shared" ref="BKE21:BKE31" si="1039">BJW21+BKD21</f>
        <v>3734653.1100000003</v>
      </c>
      <c r="BKF21" s="50"/>
      <c r="BKG21" s="26"/>
      <c r="BKH21" s="50"/>
      <c r="BKI21" s="50">
        <v>80384.84</v>
      </c>
      <c r="BKJ21" s="50"/>
      <c r="BKK21" s="50">
        <v>1052.17</v>
      </c>
      <c r="BKL21" s="50">
        <f t="shared" ref="BKL21:BKL31" si="1040">SUM(BKF21:BKK21)</f>
        <v>81437.009999999995</v>
      </c>
      <c r="BKM21" s="78">
        <f t="shared" ref="BKM21:BKM31" si="1041">BKE21+BKL21</f>
        <v>3816090.12</v>
      </c>
      <c r="BKN21" s="50"/>
      <c r="BKO21" s="26"/>
      <c r="BKP21" s="50">
        <f>60370.4+4177.9</f>
        <v>64548.3</v>
      </c>
      <c r="BKQ21" s="50">
        <v>81268.350000000006</v>
      </c>
      <c r="BKR21" s="50"/>
      <c r="BKS21" s="50">
        <v>532.45000000000005</v>
      </c>
      <c r="BKT21" s="50">
        <f t="shared" ref="BKT21:BKT31" si="1042">SUM(BKN21:BKS21)</f>
        <v>146349.10000000003</v>
      </c>
      <c r="BKU21" s="78">
        <f t="shared" ref="BKU21:BKU31" si="1043">BKM21+BKT21</f>
        <v>3962439.22</v>
      </c>
      <c r="BKV21" s="50"/>
      <c r="BKW21" s="26"/>
      <c r="BKX21" s="50"/>
      <c r="BKY21" s="50">
        <v>628826.37</v>
      </c>
      <c r="BKZ21" s="50"/>
      <c r="BLA21" s="50">
        <v>3276.52</v>
      </c>
      <c r="BLB21" s="50">
        <f t="shared" ref="BLB21:BLB31" si="1044">SUM(BKV21:BLA21)</f>
        <v>632102.89</v>
      </c>
      <c r="BLC21" s="78">
        <f t="shared" ref="BLC21:BLC31" si="1045">BLB21</f>
        <v>632102.89</v>
      </c>
      <c r="BLD21" s="50"/>
      <c r="BLE21" s="26"/>
      <c r="BLF21" s="50">
        <v>6431.67</v>
      </c>
      <c r="BLG21" s="50">
        <v>3794.73</v>
      </c>
      <c r="BLH21" s="50"/>
      <c r="BLI21" s="50">
        <v>7123.2</v>
      </c>
      <c r="BLJ21" s="50">
        <f t="shared" ref="BLJ21:BLJ31" si="1046">SUM(BLD21:BLI21)</f>
        <v>17349.599999999999</v>
      </c>
      <c r="BLK21" s="78">
        <f>+BLC21+BLJ21</f>
        <v>649452.49</v>
      </c>
      <c r="BLL21" s="50"/>
      <c r="BLM21" s="26"/>
      <c r="BLN21" s="50"/>
      <c r="BLO21" s="50">
        <v>29767.21</v>
      </c>
      <c r="BLP21" s="50"/>
      <c r="BLQ21" s="50">
        <v>200</v>
      </c>
      <c r="BLR21" s="50">
        <f t="shared" ref="BLR21:BLR31" si="1047">SUM(BLL21:BLQ21)</f>
        <v>29967.21</v>
      </c>
      <c r="BLS21" s="78">
        <f>+BLK21+BLR21</f>
        <v>679419.7</v>
      </c>
      <c r="BLT21" s="50"/>
      <c r="BLU21" s="26"/>
      <c r="BLV21" s="50"/>
      <c r="BLW21" s="50">
        <v>9135.23</v>
      </c>
      <c r="BLX21" s="50"/>
      <c r="BLY21" s="50">
        <v>2633.85</v>
      </c>
      <c r="BLZ21" s="50">
        <f t="shared" ref="BLZ21:BLZ31" si="1048">SUM(BLT21:BLY21)</f>
        <v>11769.08</v>
      </c>
      <c r="BMA21" s="78">
        <f>+BLS21+BLZ21</f>
        <v>691188.77999999991</v>
      </c>
      <c r="BMB21" s="50"/>
      <c r="BMC21" s="26"/>
      <c r="BMD21" s="50">
        <v>49332.11</v>
      </c>
      <c r="BME21" s="50">
        <v>31194.86</v>
      </c>
      <c r="BMF21" s="50"/>
      <c r="BMG21" s="50">
        <v>1004.18</v>
      </c>
      <c r="BMH21" s="50">
        <f t="shared" ref="BMH21:BMH31" si="1049">SUM(BMB21:BMG21)</f>
        <v>81531.149999999994</v>
      </c>
      <c r="BMI21" s="78">
        <f>+BMA21+BMH21</f>
        <v>772719.92999999993</v>
      </c>
      <c r="BMJ21" s="50"/>
      <c r="BMK21" s="26"/>
      <c r="BML21" s="50"/>
      <c r="BMM21" s="50">
        <v>187682.01</v>
      </c>
      <c r="BMN21" s="50"/>
      <c r="BMO21" s="50">
        <v>7773.53</v>
      </c>
      <c r="BMP21" s="50">
        <f t="shared" ref="BMP21:BMP31" si="1050">SUM(BMJ21:BMO21)</f>
        <v>195455.54</v>
      </c>
      <c r="BMQ21" s="78">
        <f>+BMI21+BMP21</f>
        <v>968175.47</v>
      </c>
      <c r="BMR21" s="50"/>
      <c r="BMS21" s="26"/>
      <c r="BMT21" s="50"/>
      <c r="BMU21" s="50">
        <v>5447.65</v>
      </c>
      <c r="BMV21" s="50"/>
      <c r="BMW21" s="50"/>
      <c r="BMX21" s="50">
        <f t="shared" ref="BMX21:BMX31" si="1051">SUM(BMR21:BMW21)</f>
        <v>5447.65</v>
      </c>
      <c r="BMY21" s="78">
        <f>+BMQ21+BMX21</f>
        <v>973623.12</v>
      </c>
      <c r="BMZ21" s="50"/>
      <c r="BNA21" s="26"/>
      <c r="BNB21" s="50"/>
      <c r="BNC21" s="50">
        <v>20468.84</v>
      </c>
      <c r="BND21" s="50"/>
      <c r="BNE21" s="50"/>
      <c r="BNF21" s="50">
        <f t="shared" ref="BNF21:BNF31" si="1052">SUM(BMZ21:BNE21)</f>
        <v>20468.84</v>
      </c>
      <c r="BNG21" s="78">
        <f>+BMY21+BNF21</f>
        <v>994091.96</v>
      </c>
      <c r="BNH21" s="50"/>
      <c r="BNI21" s="26"/>
      <c r="BNJ21" s="50"/>
      <c r="BNK21" s="50">
        <v>277900.65000000002</v>
      </c>
      <c r="BNL21" s="50">
        <v>20000</v>
      </c>
      <c r="BNM21" s="50">
        <v>2510.5300000000002</v>
      </c>
      <c r="BNN21" s="50">
        <f t="shared" ref="BNN21:BNN31" si="1053">SUM(BNH21:BNM21)</f>
        <v>300411.18000000005</v>
      </c>
      <c r="BNO21" s="78">
        <f>+BNG21+BNN21</f>
        <v>1294503.1400000001</v>
      </c>
      <c r="BNP21" s="50"/>
      <c r="BNQ21" s="26"/>
      <c r="BNR21" s="50"/>
      <c r="BNS21" s="50">
        <v>26353.13</v>
      </c>
      <c r="BNT21" s="50"/>
      <c r="BNU21" s="50">
        <v>360.83</v>
      </c>
      <c r="BNV21" s="50">
        <f t="shared" ref="BNV21:BNV31" si="1054">SUM(BNP21:BNU21)</f>
        <v>26713.960000000003</v>
      </c>
      <c r="BNW21" s="78">
        <f>+BNO21+BNV21</f>
        <v>1321217.1000000001</v>
      </c>
      <c r="BNX21" s="50"/>
      <c r="BNY21" s="26"/>
      <c r="BNZ21" s="50"/>
      <c r="BOA21" s="50">
        <v>50537.97</v>
      </c>
      <c r="BOB21" s="50"/>
      <c r="BOC21" s="50">
        <v>66</v>
      </c>
      <c r="BOD21" s="50">
        <f t="shared" ref="BOD21:BOD31" si="1055">SUM(BNX21:BOC21)</f>
        <v>50603.97</v>
      </c>
      <c r="BOE21" s="78">
        <f>+BNW21+BOD21</f>
        <v>1371821.07</v>
      </c>
      <c r="BOF21" s="50"/>
      <c r="BOG21" s="26"/>
      <c r="BOH21" s="50"/>
      <c r="BOI21" s="50">
        <v>99307.57</v>
      </c>
      <c r="BOJ21" s="50"/>
      <c r="BOK21" s="50">
        <v>160</v>
      </c>
      <c r="BOL21" s="50">
        <f t="shared" ref="BOL21:BOL31" si="1056">SUM(BOF21:BOK21)</f>
        <v>99467.57</v>
      </c>
      <c r="BOM21" s="78">
        <f>+BOE21+BOL21</f>
        <v>1471288.6400000001</v>
      </c>
      <c r="BON21" s="50"/>
      <c r="BOO21" s="26"/>
      <c r="BOP21" s="50"/>
      <c r="BOQ21" s="50">
        <v>18041.010000000006</v>
      </c>
      <c r="BOR21" s="50"/>
      <c r="BOS21" s="50"/>
      <c r="BOT21" s="50">
        <f t="shared" ref="BOT21:BOT31" si="1057">SUM(BON21:BOS21)</f>
        <v>18041.010000000006</v>
      </c>
      <c r="BOU21" s="78">
        <f>+BOM21+BOT21</f>
        <v>1489329.6500000001</v>
      </c>
      <c r="BOV21" s="50"/>
      <c r="BOW21" s="26"/>
      <c r="BOX21" s="50"/>
      <c r="BOY21" s="50">
        <v>116425.04000000001</v>
      </c>
      <c r="BOZ21" s="50"/>
      <c r="BPA21" s="50"/>
      <c r="BPB21" s="50">
        <f t="shared" ref="BPB21:BPB31" si="1058">SUM(BOV21:BPA21)</f>
        <v>116425.04000000001</v>
      </c>
      <c r="BPC21" s="78">
        <f>+BOU21+BPB21</f>
        <v>1605754.6900000002</v>
      </c>
      <c r="BPD21" s="50"/>
      <c r="BPE21" s="26"/>
      <c r="BPF21" s="50"/>
      <c r="BPG21" s="50">
        <v>204379.25</v>
      </c>
      <c r="BPH21" s="50"/>
      <c r="BPI21" s="50"/>
      <c r="BPJ21" s="50">
        <f t="shared" ref="BPJ21:BPJ31" si="1059">SUM(BPD21:BPI21)</f>
        <v>204379.25</v>
      </c>
      <c r="BPK21" s="78">
        <f>+BPC21+BPJ21</f>
        <v>1810133.9400000002</v>
      </c>
      <c r="BPL21" s="50"/>
      <c r="BPM21" s="26"/>
      <c r="BPN21" s="50"/>
      <c r="BPO21" s="50">
        <v>5169.09</v>
      </c>
      <c r="BPP21" s="50"/>
      <c r="BPQ21" s="50">
        <v>906.6</v>
      </c>
      <c r="BPR21" s="50">
        <f t="shared" ref="BPR21:BPR31" si="1060">SUM(BPL21:BPQ21)</f>
        <v>6075.6900000000005</v>
      </c>
      <c r="BPS21" s="78">
        <f>+BPK21+BPR21</f>
        <v>1816209.6300000001</v>
      </c>
      <c r="BPT21" s="50"/>
      <c r="BPU21" s="26"/>
      <c r="BPV21" s="50">
        <v>45628.03</v>
      </c>
      <c r="BPW21" s="50">
        <v>280048.57</v>
      </c>
      <c r="BPX21" s="50"/>
      <c r="BPY21" s="50"/>
      <c r="BPZ21" s="50">
        <f t="shared" ref="BPZ21:BPZ31" si="1061">SUM(BPT21:BPY21)</f>
        <v>325676.59999999998</v>
      </c>
      <c r="BQA21" s="78">
        <f>+BPS21+BPZ21</f>
        <v>2141886.23</v>
      </c>
      <c r="BQB21" s="50"/>
      <c r="BQC21" s="26"/>
      <c r="BQD21" s="50"/>
      <c r="BQE21" s="50">
        <v>111293.37</v>
      </c>
      <c r="BQF21" s="50"/>
      <c r="BQG21" s="50">
        <v>535.4</v>
      </c>
      <c r="BQH21" s="50">
        <f t="shared" ref="BQH21:BQH31" si="1062">SUM(BQB21:BQG21)</f>
        <v>111828.76999999999</v>
      </c>
      <c r="BQI21" s="78">
        <f>+BQA21+BQH21</f>
        <v>2253715</v>
      </c>
      <c r="BQJ21" s="50">
        <v>613600</v>
      </c>
      <c r="BQK21" s="26"/>
      <c r="BQL21" s="50"/>
      <c r="BQM21" s="50">
        <v>38386.160000000003</v>
      </c>
      <c r="BQN21" s="50"/>
      <c r="BQO21" s="50"/>
      <c r="BQP21" s="50">
        <f t="shared" ref="BQP21:BQP31" si="1063">SUM(BQJ21:BQO21)</f>
        <v>651986.16</v>
      </c>
      <c r="BQQ21" s="78">
        <f>+BQI21+BQP21</f>
        <v>2905701.16</v>
      </c>
      <c r="BQR21" s="78">
        <f>+BQJ21+BQQ21</f>
        <v>3519301.16</v>
      </c>
      <c r="BQS21" s="26">
        <v>36401.020000000004</v>
      </c>
      <c r="BQT21" s="26">
        <v>1555857.9299999997</v>
      </c>
      <c r="BQU21" s="117">
        <v>13401.81</v>
      </c>
      <c r="BQV21" s="26">
        <v>18717.000000000007</v>
      </c>
      <c r="BQW21" s="26">
        <v>120242.65999999996</v>
      </c>
      <c r="BQX21" s="117">
        <v>150623.45000000001</v>
      </c>
      <c r="BQY21" s="117">
        <v>58064.020000000011</v>
      </c>
      <c r="BQZ21" s="117">
        <v>174541.78</v>
      </c>
      <c r="BRA21" s="117">
        <v>143962.5</v>
      </c>
      <c r="BRB21" s="117">
        <v>63179.74</v>
      </c>
      <c r="BRC21" s="118">
        <v>101423.79999999997</v>
      </c>
      <c r="BRD21" s="118">
        <v>860674.80999999994</v>
      </c>
      <c r="BRE21" s="118">
        <v>55509.969999999987</v>
      </c>
      <c r="BRF21" s="118">
        <v>78785.990000000005</v>
      </c>
      <c r="BRG21" s="118">
        <v>43058.020000000004</v>
      </c>
      <c r="BRH21" s="118">
        <v>22134.459999999995</v>
      </c>
      <c r="BRI21" s="118">
        <v>436090.72</v>
      </c>
      <c r="BRJ21" s="118">
        <v>62490.450000000012</v>
      </c>
      <c r="BRK21" s="118">
        <v>39304.199999999983</v>
      </c>
      <c r="BRL21" s="118">
        <v>152703.22999999998</v>
      </c>
      <c r="BRM21" s="118">
        <v>54145.17</v>
      </c>
      <c r="BRN21" s="118">
        <v>514454.43000000011</v>
      </c>
      <c r="BRO21" s="118">
        <v>23246.48</v>
      </c>
      <c r="BRP21" s="118">
        <v>39431.07</v>
      </c>
      <c r="BRQ21" s="118">
        <v>6748.420000000001</v>
      </c>
      <c r="BRR21" s="118">
        <v>33801.630000000005</v>
      </c>
      <c r="BRS21" s="118">
        <v>86336.52</v>
      </c>
      <c r="BRT21" s="118">
        <v>76998.070000000051</v>
      </c>
      <c r="BRU21" s="118">
        <v>197867.7</v>
      </c>
      <c r="BRV21" s="118">
        <v>99466.82</v>
      </c>
      <c r="BRW21" s="118">
        <v>18086.200000000008</v>
      </c>
      <c r="BRX21" s="118">
        <v>139769.55999999997</v>
      </c>
      <c r="BRY21" s="118">
        <v>14074.320000000002</v>
      </c>
      <c r="BRZ21" s="118">
        <v>47225.72</v>
      </c>
      <c r="BSA21" s="118">
        <v>19119.289999999997</v>
      </c>
      <c r="BSB21" s="118">
        <v>27376.510000000002</v>
      </c>
      <c r="BSC21" s="118">
        <v>226039.19000000003</v>
      </c>
      <c r="BSD21" s="118">
        <v>33266.339999999997</v>
      </c>
      <c r="BSE21" s="118">
        <v>200916.16999999995</v>
      </c>
      <c r="BSF21" s="118">
        <v>30290.22</v>
      </c>
      <c r="BSG21" s="118">
        <v>100721.65000000001</v>
      </c>
      <c r="BSH21" s="118">
        <v>69390.359999999986</v>
      </c>
      <c r="BSI21" s="118">
        <v>446761.56999999989</v>
      </c>
      <c r="BSJ21" s="118">
        <v>129969.89000000001</v>
      </c>
      <c r="BSK21" s="118">
        <v>89253.880000000019</v>
      </c>
      <c r="BSL21" s="118">
        <v>59734.54</v>
      </c>
      <c r="BSM21" s="118">
        <v>4116.6000000000004</v>
      </c>
      <c r="BSN21" s="118">
        <v>14088.009999999998</v>
      </c>
      <c r="BSO21" s="118">
        <v>902562.51</v>
      </c>
      <c r="BSP21" s="118">
        <v>34562.22</v>
      </c>
      <c r="BSQ21" s="118">
        <v>27727.879999999994</v>
      </c>
      <c r="BSR21" s="118">
        <v>15671.230000000003</v>
      </c>
      <c r="BSS21" s="118">
        <v>10369.06</v>
      </c>
      <c r="BST21" s="118">
        <v>15714.88</v>
      </c>
      <c r="BSU21" s="118">
        <v>20434.219999999998</v>
      </c>
      <c r="BSV21" s="118">
        <v>1170714.0599999998</v>
      </c>
      <c r="BSW21" s="118"/>
      <c r="BSX21" s="26"/>
      <c r="BSY21" s="50">
        <v>32258.65</v>
      </c>
      <c r="BSZ21" s="50">
        <f>+BTC21-BSY21</f>
        <v>42593.23</v>
      </c>
      <c r="BTA21" s="50"/>
      <c r="BTB21" s="50"/>
      <c r="BTC21" s="50">
        <v>74851.88</v>
      </c>
      <c r="BTD21" s="78">
        <f>+BSK21+BSL21+BSM21+BSN21+BSO21+BSP21+BSQ21+BSR21+BSS21+BST21+BSU21+BSV21+BTC21</f>
        <v>2439800.9699999997</v>
      </c>
      <c r="BTE21" s="118"/>
      <c r="BTF21" s="26"/>
      <c r="BTG21" s="50"/>
      <c r="BTH21" s="50">
        <v>51058.83</v>
      </c>
      <c r="BTI21" s="50">
        <v>280000</v>
      </c>
      <c r="BTJ21" s="50">
        <v>61819.57</v>
      </c>
      <c r="BTK21" s="50">
        <v>392878.40000000008</v>
      </c>
      <c r="BTL21" s="78">
        <f>+BTK21+BTD21</f>
        <v>2832679.3699999996</v>
      </c>
      <c r="BTM21" s="118"/>
      <c r="BTN21" s="26"/>
      <c r="BTO21" s="50"/>
      <c r="BTP21" s="50">
        <v>37263.910000000003</v>
      </c>
      <c r="BTQ21" s="50"/>
      <c r="BTR21" s="50">
        <v>15630.16</v>
      </c>
      <c r="BTS21" s="50">
        <v>52894.069999999992</v>
      </c>
      <c r="BTT21" s="78">
        <f>+BTS21+BTL21</f>
        <v>2885573.4399999995</v>
      </c>
      <c r="BTU21" s="118"/>
      <c r="BTV21" s="26"/>
      <c r="BTW21" s="50"/>
      <c r="BTX21" s="50">
        <v>51996.56</v>
      </c>
      <c r="BTY21" s="50"/>
      <c r="BTZ21" s="50">
        <v>930.31</v>
      </c>
      <c r="BUA21" s="50">
        <v>52926.869999999995</v>
      </c>
      <c r="BUB21" s="78">
        <f>+BUA21+BTT21</f>
        <v>2938500.3099999996</v>
      </c>
      <c r="BUC21" s="118"/>
      <c r="BUD21" s="26"/>
      <c r="BUE21" s="50"/>
      <c r="BUF21" s="50">
        <v>13137.52</v>
      </c>
      <c r="BUG21" s="50"/>
      <c r="BUH21" s="50"/>
      <c r="BUI21" s="50">
        <v>13137.52</v>
      </c>
      <c r="BUJ21" s="78">
        <f>+BUI21+BUB21</f>
        <v>2951637.8299999996</v>
      </c>
      <c r="BUK21" s="118"/>
      <c r="BUL21" s="26"/>
      <c r="BUM21" s="50">
        <v>43544.68</v>
      </c>
      <c r="BUN21" s="50">
        <v>13844.12</v>
      </c>
      <c r="BUO21" s="50"/>
      <c r="BUP21" s="50">
        <v>403.93</v>
      </c>
      <c r="BUQ21" s="50">
        <v>57792.729999999996</v>
      </c>
      <c r="BUR21" s="78">
        <f>+BUQ21+BUJ21</f>
        <v>3009430.5599999996</v>
      </c>
      <c r="BUS21" s="118"/>
      <c r="BUT21" s="26"/>
      <c r="BUU21" s="50"/>
      <c r="BUV21" s="50">
        <v>56724.71</v>
      </c>
      <c r="BUW21" s="50"/>
      <c r="BUX21" s="50">
        <v>121995.34</v>
      </c>
      <c r="BUY21" s="50">
        <v>178720.05</v>
      </c>
      <c r="BUZ21" s="78">
        <f>+BUY21+BUR21</f>
        <v>3188150.6099999994</v>
      </c>
      <c r="BVA21" s="118"/>
      <c r="BVB21" s="26"/>
      <c r="BVC21" s="50"/>
      <c r="BVD21" s="50">
        <v>21031.41</v>
      </c>
      <c r="BVE21" s="50"/>
      <c r="BVF21" s="50">
        <v>136671.07</v>
      </c>
      <c r="BVG21" s="50">
        <v>157702.47999999998</v>
      </c>
      <c r="BVH21" s="78">
        <f>+BVG21+BUZ21</f>
        <v>3345853.0899999994</v>
      </c>
      <c r="BVI21" s="118"/>
      <c r="BVJ21" s="26"/>
      <c r="BVK21" s="50"/>
      <c r="BVL21" s="50">
        <v>6750.71</v>
      </c>
      <c r="BVM21" s="50"/>
      <c r="BVN21" s="50">
        <v>15479.95</v>
      </c>
      <c r="BVO21" s="50">
        <v>22230.659999999996</v>
      </c>
      <c r="BVP21" s="78">
        <f>+BVO21+BVH21</f>
        <v>3368083.7499999995</v>
      </c>
      <c r="BVQ21" s="118"/>
      <c r="BVR21" s="26"/>
      <c r="BVS21" s="50"/>
      <c r="BVT21" s="50">
        <v>59756.54</v>
      </c>
      <c r="BVU21" s="50"/>
      <c r="BVV21" s="50">
        <v>1860.17</v>
      </c>
      <c r="BVW21" s="50">
        <v>61616.71</v>
      </c>
      <c r="BVX21" s="78">
        <f>+BVW21</f>
        <v>61616.71</v>
      </c>
      <c r="BVY21" s="118"/>
      <c r="BVZ21" s="26"/>
      <c r="BWA21" s="50"/>
      <c r="BWB21" s="50">
        <v>317230.56</v>
      </c>
      <c r="BWC21" s="50"/>
      <c r="BWD21" s="50">
        <f>1300+83310.48</f>
        <v>84610.48</v>
      </c>
      <c r="BWE21" s="50">
        <v>401841.04</v>
      </c>
      <c r="BWF21" s="78">
        <f>+BVX21+BWE21</f>
        <v>463457.75</v>
      </c>
      <c r="BWG21" s="118"/>
      <c r="BWH21" s="26"/>
      <c r="BWI21" s="50"/>
      <c r="BWJ21" s="50">
        <f>+BWM21-BWL21</f>
        <v>25284.78000000001</v>
      </c>
      <c r="BWK21" s="50"/>
      <c r="BWL21" s="50">
        <v>31763.13</v>
      </c>
      <c r="BWM21" s="50">
        <v>57047.910000000011</v>
      </c>
      <c r="BWN21" s="78">
        <f>+BWF21+BWM21</f>
        <v>520505.66000000003</v>
      </c>
      <c r="BWO21" s="118"/>
      <c r="BWP21" s="26"/>
      <c r="BWQ21" s="50">
        <v>232189.65</v>
      </c>
      <c r="BWR21" s="50">
        <v>402976.53</v>
      </c>
      <c r="BWS21" s="50"/>
      <c r="BWT21" s="50">
        <v>1587.01</v>
      </c>
      <c r="BWU21" s="50">
        <v>636753.19000000006</v>
      </c>
      <c r="BWV21" s="78">
        <f>+BWN21+BWU21</f>
        <v>1157258.8500000001</v>
      </c>
      <c r="BWW21" s="50">
        <v>293643</v>
      </c>
      <c r="BWX21" s="26"/>
      <c r="BWY21" s="50">
        <v>90183.46</v>
      </c>
      <c r="BWZ21" s="50">
        <v>11169.4</v>
      </c>
      <c r="BXA21" s="50"/>
      <c r="BXB21" s="50">
        <v>5950.42</v>
      </c>
      <c r="BXC21" s="50">
        <v>400946.28000000009</v>
      </c>
      <c r="BXD21" s="78">
        <f>+BWV21+BXC21</f>
        <v>1558205.1300000001</v>
      </c>
      <c r="BXE21" s="50"/>
      <c r="BXF21" s="26"/>
      <c r="BXG21" s="50"/>
      <c r="BXH21" s="50">
        <f>+BXK21-BXJ21</f>
        <v>30985.54</v>
      </c>
      <c r="BXI21" s="50"/>
      <c r="BXJ21" s="50">
        <v>560.5</v>
      </c>
      <c r="BXK21" s="50">
        <v>31546.04</v>
      </c>
      <c r="BXL21" s="78">
        <f>+BXD21+BXK21</f>
        <v>1589751.1700000002</v>
      </c>
      <c r="BXM21" s="50"/>
      <c r="BXN21" s="26"/>
      <c r="BXO21" s="50"/>
      <c r="BXP21" s="50">
        <v>64586.400000000001</v>
      </c>
      <c r="BXQ21" s="50"/>
      <c r="BXR21" s="50">
        <f>+BXS21-BXP21</f>
        <v>1273.4299999999857</v>
      </c>
      <c r="BXS21" s="50">
        <v>65859.829999999987</v>
      </c>
      <c r="BXT21" s="78">
        <f>+BXL21+BXS21</f>
        <v>1655611.0000000002</v>
      </c>
      <c r="BXU21" s="50"/>
      <c r="BXV21" s="26"/>
      <c r="BXW21" s="50"/>
      <c r="BXX21" s="50">
        <f>+BYA21-BXZ21</f>
        <v>39374.930000000022</v>
      </c>
      <c r="BXY21" s="50"/>
      <c r="BXZ21" s="50">
        <v>69999.009999999995</v>
      </c>
      <c r="BYA21" s="50">
        <v>109373.94000000002</v>
      </c>
      <c r="BYB21" s="78">
        <f>+BXT21+BYA21</f>
        <v>1764984.9400000002</v>
      </c>
      <c r="BYC21" s="50"/>
      <c r="BYD21" s="26"/>
      <c r="BYE21" s="50"/>
      <c r="BYF21" s="50">
        <v>13888.43</v>
      </c>
      <c r="BYG21" s="50">
        <v>1850000</v>
      </c>
      <c r="BYH21" s="50">
        <f>+BYI21-BYG21-BYF21</f>
        <v>13948.249999999935</v>
      </c>
      <c r="BYI21" s="50">
        <v>1877836.68</v>
      </c>
      <c r="BYJ21" s="78">
        <f>+BYB21+BYI21</f>
        <v>3642821.62</v>
      </c>
      <c r="BYK21" s="50"/>
      <c r="BYL21" s="26"/>
      <c r="BYM21" s="50"/>
      <c r="BYN21" s="50">
        <v>63669.54</v>
      </c>
      <c r="BYO21" s="50"/>
      <c r="BYP21" s="50">
        <v>5006.3999999999996</v>
      </c>
      <c r="BYQ21" s="50">
        <v>68675.94</v>
      </c>
      <c r="BYR21" s="78">
        <f>+BYJ21+BYQ21</f>
        <v>3711497.56</v>
      </c>
      <c r="BYS21" s="50"/>
      <c r="BYT21" s="26"/>
      <c r="BYU21" s="50"/>
      <c r="BYV21" s="50">
        <v>6979.88</v>
      </c>
      <c r="BYW21" s="50"/>
      <c r="BYX21" s="50">
        <v>4164.5</v>
      </c>
      <c r="BYY21" s="50">
        <v>11144.38</v>
      </c>
      <c r="BYZ21" s="78">
        <f>+BYR21+BYY21</f>
        <v>3722641.94</v>
      </c>
      <c r="BZA21" s="50"/>
      <c r="BZB21" s="26"/>
      <c r="BZC21" s="50"/>
      <c r="BZD21" s="50">
        <v>107840.14</v>
      </c>
      <c r="BZE21" s="50"/>
      <c r="BZF21" s="50">
        <f>+BZG21-BZD21</f>
        <v>19448.930000000008</v>
      </c>
      <c r="BZG21" s="50">
        <v>127289.07</v>
      </c>
      <c r="BZH21" s="78">
        <f>+BYZ21+BZG21</f>
        <v>3849931.01</v>
      </c>
      <c r="BZI21" s="50"/>
      <c r="BZJ21" s="26"/>
      <c r="BZK21" s="50"/>
      <c r="BZL21" s="50">
        <v>50259.96</v>
      </c>
      <c r="BZM21" s="50"/>
      <c r="BZN21" s="50">
        <f>+BZO21-BZL21</f>
        <v>61452.44000000001</v>
      </c>
      <c r="BZO21" s="50">
        <v>111712.40000000001</v>
      </c>
      <c r="BZP21" s="78">
        <f>+BZH21+BZO21</f>
        <v>3961643.4099999997</v>
      </c>
      <c r="BZQ21" s="50"/>
      <c r="BZR21" s="26"/>
      <c r="BZS21" s="50"/>
      <c r="BZT21" s="50">
        <v>30029.8</v>
      </c>
      <c r="BZU21" s="50"/>
      <c r="BZV21" s="50">
        <f>+BZW21-BZT21</f>
        <v>2012.7400000000052</v>
      </c>
      <c r="BZW21" s="50">
        <v>32042.540000000005</v>
      </c>
      <c r="BZX21" s="78">
        <f>+BZP21+BZW21</f>
        <v>3993685.9499999997</v>
      </c>
      <c r="BZY21" s="50"/>
      <c r="BZZ21" s="26"/>
      <c r="CAA21" s="50"/>
      <c r="CAB21" s="50"/>
      <c r="CAC21" s="50"/>
      <c r="CAD21" s="50">
        <v>60599.25</v>
      </c>
      <c r="CAE21" s="50">
        <v>60599.250000000007</v>
      </c>
      <c r="CAF21" s="78">
        <f>+BZX21+CAE21</f>
        <v>4054285.1999999997</v>
      </c>
      <c r="CAG21" s="50"/>
      <c r="CAH21" s="26"/>
      <c r="CAI21" s="50"/>
      <c r="CAJ21" s="50">
        <v>8388.69</v>
      </c>
      <c r="CAK21" s="50"/>
      <c r="CAL21" s="50">
        <f>+CAM21-CAJ21</f>
        <v>1269.3700000000008</v>
      </c>
      <c r="CAM21" s="50">
        <v>9658.0600000000013</v>
      </c>
      <c r="CAN21" s="78">
        <f>+CAF21+CAM21</f>
        <v>4063943.26</v>
      </c>
      <c r="CAO21" s="50"/>
      <c r="CAP21" s="26"/>
      <c r="CAQ21" s="50"/>
      <c r="CAR21" s="50">
        <v>38591.800000000003</v>
      </c>
      <c r="CAS21" s="50"/>
      <c r="CAT21" s="50">
        <f>+CAU21-CAR21</f>
        <v>52625.990000000005</v>
      </c>
      <c r="CAU21" s="50">
        <v>91217.790000000008</v>
      </c>
      <c r="CAV21" s="78">
        <f>+CAN21+CAU21</f>
        <v>4155161.05</v>
      </c>
      <c r="CAW21" s="50"/>
      <c r="CAX21" s="26"/>
      <c r="CAY21" s="50"/>
      <c r="CAZ21" s="50"/>
      <c r="CBA21" s="50"/>
      <c r="CBB21" s="50">
        <v>4525.55</v>
      </c>
      <c r="CBC21" s="50">
        <v>4525.55</v>
      </c>
      <c r="CBD21" s="78">
        <f>+CAV21+CBC21</f>
        <v>4159686.5999999996</v>
      </c>
      <c r="CBE21" s="50"/>
      <c r="CBF21" s="26"/>
      <c r="CBG21" s="50"/>
      <c r="CBH21" s="50">
        <v>58720.23</v>
      </c>
      <c r="CBI21" s="50"/>
      <c r="CBJ21" s="50">
        <f>+CBK21-CBH21</f>
        <v>1409.0399999999936</v>
      </c>
      <c r="CBK21" s="50">
        <v>60129.27</v>
      </c>
      <c r="CBL21" s="78">
        <f>+CBD21+CBK21</f>
        <v>4219815.8699999992</v>
      </c>
      <c r="CBM21" s="50"/>
      <c r="CBN21" s="26"/>
      <c r="CBO21" s="50"/>
      <c r="CBP21" s="50">
        <v>133270.6</v>
      </c>
      <c r="CBQ21" s="50"/>
      <c r="CBR21" s="50">
        <f>+CBS21-CBP21</f>
        <v>3788.4299999999639</v>
      </c>
      <c r="CBS21" s="50">
        <v>137059.02999999997</v>
      </c>
      <c r="CBT21" s="78">
        <f>+CBL21+CBS21</f>
        <v>4356874.8999999994</v>
      </c>
      <c r="CBU21" s="50"/>
      <c r="CBV21" s="26"/>
      <c r="CBW21" s="50"/>
      <c r="CBX21" s="50">
        <v>21792.06</v>
      </c>
      <c r="CBY21" s="50"/>
      <c r="CBZ21" s="50">
        <f>+CCA21-CBX21</f>
        <v>16215.399999999998</v>
      </c>
      <c r="CCA21" s="50">
        <v>38007.46</v>
      </c>
      <c r="CCB21" s="78">
        <f>+CBT21+CCA21</f>
        <v>4394882.3599999994</v>
      </c>
      <c r="CCC21" s="50">
        <v>67649.2</v>
      </c>
      <c r="CCD21" s="26"/>
      <c r="CCE21" s="50">
        <v>237541.43</v>
      </c>
      <c r="CCF21" s="50">
        <v>9837.6299999999992</v>
      </c>
      <c r="CCG21" s="50"/>
      <c r="CCH21" s="50">
        <v>50000</v>
      </c>
      <c r="CCI21" s="50">
        <f>SUM(CCC21:CCH21)</f>
        <v>365028.26</v>
      </c>
      <c r="CCJ21" s="78">
        <f>+CCB21+CCI21</f>
        <v>4759910.6199999992</v>
      </c>
      <c r="CCK21" s="50"/>
      <c r="CCL21" s="26"/>
      <c r="CCM21" s="50"/>
      <c r="CCN21" s="50">
        <v>14110.09</v>
      </c>
      <c r="CCO21" s="50"/>
      <c r="CCP21" s="50"/>
      <c r="CCQ21" s="50">
        <f>SUM(CCK21:CCP21)</f>
        <v>14110.09</v>
      </c>
      <c r="CCR21" s="78">
        <f>+CCQ21</f>
        <v>14110.09</v>
      </c>
      <c r="CCS21" s="50"/>
      <c r="CCT21" s="26"/>
      <c r="CCU21" s="50">
        <v>785927.88</v>
      </c>
      <c r="CCV21" s="50">
        <v>164850.45000000001</v>
      </c>
      <c r="CCW21" s="50"/>
      <c r="CCX21" s="50">
        <v>700</v>
      </c>
      <c r="CCY21" s="50">
        <f>SUM(CCS21:CCX21)</f>
        <v>951478.33000000007</v>
      </c>
      <c r="CCZ21" s="78">
        <f>+CCY21+CCR21</f>
        <v>965588.42</v>
      </c>
      <c r="CDA21" s="50"/>
      <c r="CDB21" s="26"/>
      <c r="CDC21" s="50"/>
      <c r="CDD21" s="50">
        <v>27996.67</v>
      </c>
      <c r="CDE21" s="50"/>
      <c r="CDF21" s="50"/>
      <c r="CDG21" s="50">
        <f>SUM(CDA21:CDF21)</f>
        <v>27996.67</v>
      </c>
      <c r="CDH21" s="78">
        <f>+CDG21+CCZ21</f>
        <v>993585.09000000008</v>
      </c>
      <c r="CDI21" s="50"/>
      <c r="CDJ21" s="26"/>
      <c r="CDK21" s="50"/>
      <c r="CDL21" s="50">
        <v>536477.99</v>
      </c>
      <c r="CDM21" s="50"/>
      <c r="CDN21" s="50"/>
      <c r="CDO21" s="50">
        <f>SUM(CDI21:CDN21)</f>
        <v>536477.99</v>
      </c>
      <c r="CDP21" s="78">
        <f>+CDO21+CDH21</f>
        <v>1530063.08</v>
      </c>
      <c r="CDQ21" s="50"/>
      <c r="CDR21" s="26"/>
      <c r="CDS21" s="50"/>
      <c r="CDT21" s="50">
        <v>5608.06</v>
      </c>
      <c r="CDU21" s="50"/>
      <c r="CDV21" s="50">
        <v>111.6</v>
      </c>
      <c r="CDW21" s="50">
        <f>SUM(CDQ21:CDV21)</f>
        <v>5719.6600000000008</v>
      </c>
      <c r="CDX21" s="78">
        <f>+CDW21+CDP21</f>
        <v>1535782.74</v>
      </c>
      <c r="CDY21" s="50"/>
      <c r="CDZ21" s="26"/>
      <c r="CEA21" s="50"/>
      <c r="CEB21" s="50">
        <v>59360.77</v>
      </c>
      <c r="CEC21" s="50"/>
      <c r="CED21" s="50">
        <f>+CEE21-CEB21</f>
        <v>10986.159999999996</v>
      </c>
      <c r="CEE21" s="50">
        <v>70346.929999999993</v>
      </c>
      <c r="CEF21" s="78">
        <f>+CEE21+CDX21</f>
        <v>1606129.67</v>
      </c>
      <c r="CEG21" s="50"/>
      <c r="CEH21" s="26"/>
      <c r="CEI21" s="50"/>
      <c r="CEJ21" s="50"/>
      <c r="CEK21" s="50"/>
      <c r="CEL21" s="50"/>
      <c r="CEM21" s="50">
        <v>25938.05</v>
      </c>
      <c r="CEN21" s="78">
        <f>+CEM21+CEF21</f>
        <v>1632067.72</v>
      </c>
      <c r="CEO21" s="50"/>
      <c r="CEP21" s="26"/>
      <c r="CEQ21" s="50"/>
      <c r="CER21" s="50">
        <v>6972.68</v>
      </c>
      <c r="CES21" s="50"/>
      <c r="CET21" s="50">
        <f>+CEU21-CER21</f>
        <v>2489.3100000000013</v>
      </c>
      <c r="CEU21" s="50">
        <v>9461.9900000000016</v>
      </c>
      <c r="CEV21" s="78">
        <f>+CEU21+CEN21</f>
        <v>1641529.71</v>
      </c>
      <c r="CEW21" s="50"/>
      <c r="CEX21" s="26"/>
      <c r="CEY21" s="50"/>
      <c r="CEZ21" s="50">
        <v>36881.800000000003</v>
      </c>
      <c r="CFA21" s="50"/>
      <c r="CFB21" s="50">
        <f>+CFC21-CEZ21</f>
        <v>108415.97999999994</v>
      </c>
      <c r="CFC21" s="50">
        <v>145297.77999999994</v>
      </c>
      <c r="CFD21" s="78">
        <f>+CFC21+CEV21</f>
        <v>1786827.49</v>
      </c>
      <c r="CFE21" s="50">
        <v>187500</v>
      </c>
      <c r="CFF21" s="26"/>
      <c r="CFG21" s="50"/>
      <c r="CFH21" s="50">
        <f>+CFK21-CFJ21-CFE21</f>
        <v>30558.670000000042</v>
      </c>
      <c r="CFI21" s="50"/>
      <c r="CFJ21" s="50">
        <v>27947.74</v>
      </c>
      <c r="CFK21" s="50">
        <v>246006.41000000003</v>
      </c>
      <c r="CFL21" s="78">
        <f>+CFK21+CFD21</f>
        <v>2032833.9</v>
      </c>
      <c r="CFM21" s="50"/>
      <c r="CFN21" s="26"/>
      <c r="CFO21" s="50"/>
      <c r="CFP21" s="50">
        <v>81644.69</v>
      </c>
      <c r="CFQ21" s="50"/>
      <c r="CFR21" s="50">
        <f>+CFS21-CFP21</f>
        <v>5307.2799999999988</v>
      </c>
      <c r="CFS21" s="50">
        <v>86951.97</v>
      </c>
      <c r="CFT21" s="78">
        <f>+CFS21+CFL21</f>
        <v>2119785.87</v>
      </c>
      <c r="CFU21" s="50"/>
      <c r="CFV21" s="26"/>
      <c r="CFW21" s="50"/>
      <c r="CFX21" s="50">
        <v>14598.2</v>
      </c>
      <c r="CFY21" s="50"/>
      <c r="CFZ21" s="50">
        <f>+CGA21-CFX21</f>
        <v>939.54000000000087</v>
      </c>
      <c r="CGA21" s="50">
        <v>15537.740000000002</v>
      </c>
      <c r="CGB21" s="78">
        <f>+CGA21+CFT21</f>
        <v>2135323.6100000003</v>
      </c>
      <c r="CGC21" s="50"/>
      <c r="CGD21" s="26"/>
      <c r="CGE21" s="50"/>
      <c r="CGF21" s="50">
        <v>55489.82</v>
      </c>
      <c r="CGG21" s="50"/>
      <c r="CGH21" s="50">
        <f>+CGI21-CGF21</f>
        <v>14061.739999999998</v>
      </c>
      <c r="CGI21" s="50">
        <v>69551.56</v>
      </c>
      <c r="CGJ21" s="78">
        <f>+CGI21+CGB21</f>
        <v>2204875.1700000004</v>
      </c>
      <c r="CGK21" s="50"/>
      <c r="CGL21" s="26"/>
      <c r="CGM21" s="50"/>
      <c r="CGN21" s="50">
        <v>19191.95</v>
      </c>
      <c r="CGO21" s="50"/>
      <c r="CGP21" s="50">
        <f>+CGQ21-CGN21</f>
        <v>25279.699999999993</v>
      </c>
      <c r="CGQ21" s="50">
        <v>44471.649999999994</v>
      </c>
      <c r="CGR21" s="78">
        <f>+CGQ21+CGJ21</f>
        <v>2249346.8200000003</v>
      </c>
      <c r="CGS21" s="50"/>
      <c r="CGT21" s="26"/>
      <c r="CGU21" s="50"/>
      <c r="CGV21" s="50">
        <v>877.74</v>
      </c>
      <c r="CGW21" s="50"/>
      <c r="CGX21" s="50">
        <f>+CGY21-CGV21</f>
        <v>112705.45999999999</v>
      </c>
      <c r="CGY21" s="50">
        <v>113583.2</v>
      </c>
      <c r="CGZ21" s="78">
        <f>+CGY21+CGR21</f>
        <v>2362930.0200000005</v>
      </c>
      <c r="CHA21" s="50"/>
      <c r="CHB21" s="26"/>
      <c r="CHC21" s="50"/>
      <c r="CHD21" s="50">
        <v>13405.12</v>
      </c>
      <c r="CHE21" s="50"/>
      <c r="CHF21" s="50">
        <f>+CHG21-CHD21</f>
        <v>111685.35</v>
      </c>
      <c r="CHG21" s="50">
        <v>125090.47</v>
      </c>
      <c r="CHH21" s="78">
        <f>+CHG21+CGZ21</f>
        <v>2488020.4900000007</v>
      </c>
      <c r="CHI21" s="50"/>
      <c r="CHJ21" s="26"/>
      <c r="CHK21" s="50"/>
      <c r="CHL21" s="50">
        <v>25616.87</v>
      </c>
      <c r="CHM21" s="50"/>
      <c r="CHN21" s="50">
        <v>11001.13</v>
      </c>
      <c r="CHO21" s="50">
        <v>36618.000000000007</v>
      </c>
      <c r="CHP21" s="78">
        <f>+CHO21+CHH21</f>
        <v>2524638.4900000007</v>
      </c>
      <c r="CHQ21" s="50"/>
      <c r="CHR21" s="26"/>
      <c r="CHS21" s="50"/>
      <c r="CHT21" s="50">
        <v>21636</v>
      </c>
      <c r="CHU21" s="50"/>
      <c r="CHV21" s="50">
        <v>61452.65</v>
      </c>
      <c r="CHW21" s="50">
        <v>83088.64999999998</v>
      </c>
      <c r="CHX21" s="78">
        <f>+CHW21+CHP21</f>
        <v>2607727.1400000006</v>
      </c>
      <c r="CHY21" s="50"/>
      <c r="CHZ21" s="26"/>
      <c r="CIA21" s="50">
        <v>414550.45</v>
      </c>
      <c r="CIB21" s="50">
        <v>4750.51</v>
      </c>
      <c r="CIC21" s="50"/>
      <c r="CID21" s="50">
        <v>3146.23</v>
      </c>
      <c r="CIE21" s="50">
        <v>422447.19</v>
      </c>
      <c r="CIF21" s="78">
        <f>+CIE21+CHX21</f>
        <v>3030174.3300000005</v>
      </c>
      <c r="CIG21" s="50"/>
      <c r="CIH21" s="26"/>
      <c r="CII21" s="50">
        <v>767008.44</v>
      </c>
      <c r="CIJ21" s="50">
        <v>1997.11</v>
      </c>
      <c r="CIK21" s="50"/>
      <c r="CIL21" s="50">
        <v>1620.06</v>
      </c>
      <c r="CIM21" s="50">
        <v>770625.61000000022</v>
      </c>
      <c r="CIN21" s="78">
        <f>+CIM21+CIF21</f>
        <v>3800799.9400000009</v>
      </c>
      <c r="CIO21" s="50">
        <v>4453320</v>
      </c>
      <c r="CIP21" s="26"/>
      <c r="CIQ21" s="50">
        <v>15983.62</v>
      </c>
      <c r="CIR21" s="50">
        <v>128441.35</v>
      </c>
      <c r="CIS21" s="50"/>
      <c r="CIT21" s="50">
        <v>499.02</v>
      </c>
      <c r="CIU21" s="50">
        <f>SUM(CIO21:CIT21)</f>
        <v>4598243.9899999993</v>
      </c>
      <c r="CIV21" s="78">
        <f>+CIU21+CIN21</f>
        <v>8399043.9299999997</v>
      </c>
      <c r="CIW21" s="50"/>
      <c r="CIX21" s="26"/>
      <c r="CIY21" s="50"/>
      <c r="CIZ21" s="50">
        <v>16898.150000000001</v>
      </c>
      <c r="CJA21" s="50"/>
      <c r="CJB21" s="50">
        <v>334.96</v>
      </c>
      <c r="CJC21" s="50">
        <f>SUM(CIW21:CJB21)</f>
        <v>17233.11</v>
      </c>
      <c r="CJD21" s="78">
        <f>+CJC21</f>
        <v>17233.11</v>
      </c>
      <c r="CJE21" s="50"/>
      <c r="CJF21" s="26"/>
      <c r="CJG21" s="50"/>
      <c r="CJH21" s="50">
        <v>51828.26</v>
      </c>
      <c r="CJI21" s="50"/>
      <c r="CJJ21" s="50">
        <v>341.35</v>
      </c>
      <c r="CJK21" s="50">
        <f>SUM(CJE21:CJJ21)</f>
        <v>52169.61</v>
      </c>
      <c r="CJL21" s="78">
        <f>+CJD21+CJK21</f>
        <v>69402.720000000001</v>
      </c>
      <c r="CJM21" s="50"/>
      <c r="CJN21" s="26"/>
      <c r="CJO21" s="50"/>
      <c r="CJP21" s="50">
        <v>2515.52</v>
      </c>
      <c r="CJQ21" s="50"/>
      <c r="CJR21" s="50">
        <v>184.02</v>
      </c>
      <c r="CJS21" s="50">
        <f>SUM(CJM21:CJR21)</f>
        <v>2699.54</v>
      </c>
      <c r="CJT21" s="78">
        <f>+CJL21+CJS21</f>
        <v>72102.259999999995</v>
      </c>
      <c r="CJU21" s="50"/>
      <c r="CJV21" s="26"/>
      <c r="CJW21" s="50"/>
      <c r="CJX21" s="50">
        <v>6851.54</v>
      </c>
      <c r="CJY21" s="50"/>
      <c r="CJZ21" s="50">
        <v>4307.3100000000004</v>
      </c>
      <c r="CKA21" s="50">
        <f>SUM(CJU21:CJZ21)</f>
        <v>11158.85</v>
      </c>
      <c r="CKB21" s="78">
        <f>+CJT21+CKA21</f>
        <v>83261.11</v>
      </c>
      <c r="CKC21" s="50"/>
      <c r="CKD21" s="26"/>
      <c r="CKE21" s="50">
        <v>30678.44</v>
      </c>
      <c r="CKF21" s="50">
        <f>+CKI21-CKE21-CKH21</f>
        <v>100952.01</v>
      </c>
      <c r="CKG21" s="50"/>
      <c r="CKH21" s="50">
        <v>2644.92</v>
      </c>
      <c r="CKI21" s="50">
        <v>134275.37</v>
      </c>
      <c r="CKJ21" s="78">
        <f>+CKB21+CKI21</f>
        <v>217536.47999999998</v>
      </c>
      <c r="CKK21" s="50"/>
      <c r="CKL21" s="26"/>
      <c r="CKM21" s="50"/>
      <c r="CKN21" s="50">
        <v>10704.24</v>
      </c>
      <c r="CKO21" s="50"/>
      <c r="CKP21" s="50">
        <v>2332.19</v>
      </c>
      <c r="CKQ21" s="50">
        <v>13036.429999999998</v>
      </c>
      <c r="CKR21" s="78">
        <f>+CKJ21+CKQ21</f>
        <v>230572.90999999997</v>
      </c>
      <c r="CKS21" s="50"/>
      <c r="CKT21" s="26"/>
      <c r="CKU21" s="50"/>
      <c r="CKV21" s="50">
        <v>50115.05</v>
      </c>
      <c r="CKW21" s="50"/>
      <c r="CKX21" s="50">
        <f>+CKY21-CKV21</f>
        <v>22268.479999999981</v>
      </c>
      <c r="CKY21" s="50">
        <v>72383.529999999984</v>
      </c>
      <c r="CKZ21" s="78">
        <f>+CKR21+CKY21</f>
        <v>302956.43999999994</v>
      </c>
      <c r="CLA21" s="50"/>
      <c r="CLB21" s="26"/>
      <c r="CLC21" s="50"/>
      <c r="CLD21" s="50">
        <f>+CLG21-CLF21</f>
        <v>39680.68</v>
      </c>
      <c r="CLE21" s="50"/>
      <c r="CLF21" s="50">
        <v>6319.72</v>
      </c>
      <c r="CLG21" s="50">
        <v>46000.4</v>
      </c>
      <c r="CLH21" s="78">
        <f>+CKZ21+CLG21</f>
        <v>348956.83999999997</v>
      </c>
      <c r="CLI21" s="50"/>
      <c r="CLJ21" s="26"/>
      <c r="CLK21" s="50"/>
      <c r="CLL21" s="50">
        <v>118339.59</v>
      </c>
      <c r="CLM21" s="50"/>
      <c r="CLN21" s="50">
        <f>+CLO21-CLL21</f>
        <v>17910.620000000024</v>
      </c>
      <c r="CLO21" s="50">
        <v>136250.21000000002</v>
      </c>
      <c r="CLP21" s="78">
        <f>+CLH21+CLO21</f>
        <v>485207.05</v>
      </c>
    </row>
    <row r="22" spans="1:2356" ht="13.5" customHeight="1" x14ac:dyDescent="0.2">
      <c r="B22" s="47" t="s">
        <v>275</v>
      </c>
      <c r="C22" s="49">
        <v>699988</v>
      </c>
      <c r="D22" s="49">
        <v>100762.3</v>
      </c>
      <c r="E22" s="49"/>
      <c r="F22" s="49">
        <f>1216983.24+18092.32</f>
        <v>1235075.56</v>
      </c>
      <c r="G22" s="49">
        <f>1580000+23000</f>
        <v>1603000</v>
      </c>
      <c r="H22" s="49"/>
      <c r="I22" s="75">
        <f t="shared" ref="I22:I31" si="1064">SUM(C22:H22)</f>
        <v>3638825.8600000003</v>
      </c>
      <c r="J22" s="49"/>
      <c r="K22" s="48"/>
      <c r="L22" s="48">
        <v>5855.04</v>
      </c>
      <c r="M22" s="48"/>
      <c r="N22" s="48"/>
      <c r="O22" s="50">
        <f t="shared" ref="O22:O31" si="1065">+I22+K22+L22+M22+N22</f>
        <v>3644680.9000000004</v>
      </c>
      <c r="P22" s="50"/>
      <c r="Q22" s="48">
        <v>355.97</v>
      </c>
      <c r="R22" s="48">
        <v>2500</v>
      </c>
      <c r="S22" s="48"/>
      <c r="T22" s="50">
        <f t="shared" ref="T22:T31" si="1066">SUM(P22:S22)</f>
        <v>2855.9700000000003</v>
      </c>
      <c r="U22" s="78">
        <f t="shared" ref="U22:U31" si="1067">+O22+T22</f>
        <v>3647536.8700000006</v>
      </c>
      <c r="V22" s="50">
        <v>115640</v>
      </c>
      <c r="W22" s="50"/>
      <c r="X22" s="48">
        <v>6446.54</v>
      </c>
      <c r="Y22" s="48"/>
      <c r="Z22" s="48"/>
      <c r="AA22" s="50">
        <f t="shared" ref="AA22:AA31" si="1068">SUM(V22:Z22)</f>
        <v>122086.54</v>
      </c>
      <c r="AB22" s="78">
        <f t="shared" si="786"/>
        <v>3769623.4100000006</v>
      </c>
      <c r="AC22" s="50"/>
      <c r="AD22" s="50">
        <v>96750.09</v>
      </c>
      <c r="AE22" s="48">
        <f>62224.71+20000</f>
        <v>82224.709999999992</v>
      </c>
      <c r="AF22" s="48"/>
      <c r="AG22" s="48"/>
      <c r="AH22" s="50">
        <f t="shared" ref="AH22:AH31" si="1069">SUM(AC22:AG22)</f>
        <v>178974.8</v>
      </c>
      <c r="AI22" s="78">
        <f t="shared" ref="AI22:AI31" si="1070">+AH22</f>
        <v>178974.8</v>
      </c>
      <c r="AJ22" s="50"/>
      <c r="AK22" s="50"/>
      <c r="AL22" s="48">
        <v>30157.09</v>
      </c>
      <c r="AM22" s="48"/>
      <c r="AN22" s="48"/>
      <c r="AO22" s="50">
        <f t="shared" ref="AO22:AO31" si="1071">SUM(AJ22:AN22)</f>
        <v>30157.09</v>
      </c>
      <c r="AP22" s="78">
        <f t="shared" si="787"/>
        <v>209131.88999999998</v>
      </c>
      <c r="AQ22" s="50"/>
      <c r="AR22" s="50"/>
      <c r="AS22" s="48">
        <v>18176.689999999999</v>
      </c>
      <c r="AT22" s="48"/>
      <c r="AU22" s="48"/>
      <c r="AV22" s="50">
        <f t="shared" ref="AV22:AV31" si="1072">SUM(AQ22:AU22)</f>
        <v>18176.689999999999</v>
      </c>
      <c r="AW22" s="78">
        <f t="shared" si="788"/>
        <v>227308.58</v>
      </c>
      <c r="AX22" s="50"/>
      <c r="AY22" s="50"/>
      <c r="AZ22" s="48">
        <v>8597.91</v>
      </c>
      <c r="BA22" s="48"/>
      <c r="BB22" s="48"/>
      <c r="BC22" s="50">
        <f t="shared" ref="BC22:BC31" si="1073">SUM(AX22:BB22)</f>
        <v>8597.91</v>
      </c>
      <c r="BD22" s="78">
        <f t="shared" si="789"/>
        <v>235906.49</v>
      </c>
      <c r="BE22" s="50"/>
      <c r="BF22" s="50"/>
      <c r="BG22" s="48">
        <v>14906.29</v>
      </c>
      <c r="BH22" s="48"/>
      <c r="BI22" s="48"/>
      <c r="BJ22" s="50">
        <f t="shared" ref="BJ22:BJ31" si="1074">SUM(BE22:BI22)</f>
        <v>14906.29</v>
      </c>
      <c r="BK22" s="78">
        <f t="shared" si="790"/>
        <v>250812.78</v>
      </c>
      <c r="BL22" s="50">
        <v>43500</v>
      </c>
      <c r="BM22" s="50"/>
      <c r="BN22" s="48">
        <v>12093.6</v>
      </c>
      <c r="BO22" s="48"/>
      <c r="BP22" s="48"/>
      <c r="BQ22" s="50">
        <f t="shared" ref="BQ22:BQ31" si="1075">SUM(BL22:BP22)</f>
        <v>55593.599999999999</v>
      </c>
      <c r="BR22" s="78">
        <f t="shared" si="791"/>
        <v>306406.38</v>
      </c>
      <c r="BS22" s="50"/>
      <c r="BT22" s="50"/>
      <c r="BU22" s="48">
        <v>8297.5499999999993</v>
      </c>
      <c r="BV22" s="48"/>
      <c r="BW22" s="48"/>
      <c r="BX22" s="50">
        <f t="shared" ref="BX22:BX31" si="1076">SUM(BS22:BW22)</f>
        <v>8297.5499999999993</v>
      </c>
      <c r="BY22" s="78">
        <f t="shared" si="792"/>
        <v>314703.93</v>
      </c>
      <c r="BZ22" s="50"/>
      <c r="CA22" s="50"/>
      <c r="CB22" s="48">
        <v>1377.34</v>
      </c>
      <c r="CC22" s="48"/>
      <c r="CD22" s="48"/>
      <c r="CE22" s="50">
        <f t="shared" ref="CE22:CE31" si="1077">SUM(BZ22:CD22)</f>
        <v>1377.34</v>
      </c>
      <c r="CF22" s="78">
        <f t="shared" si="793"/>
        <v>316081.27</v>
      </c>
      <c r="CG22" s="50"/>
      <c r="CH22" s="50"/>
      <c r="CI22" s="48">
        <v>1467.19</v>
      </c>
      <c r="CJ22" s="48"/>
      <c r="CK22" s="48"/>
      <c r="CL22" s="50">
        <f t="shared" ref="CL22:CL31" si="1078">SUM(CG22:CK22)</f>
        <v>1467.19</v>
      </c>
      <c r="CM22" s="78">
        <f t="shared" si="794"/>
        <v>317548.46000000002</v>
      </c>
      <c r="CN22" s="50"/>
      <c r="CO22" s="50">
        <v>95062.85</v>
      </c>
      <c r="CP22" s="48">
        <v>8034.99</v>
      </c>
      <c r="CQ22" s="48"/>
      <c r="CR22" s="48"/>
      <c r="CS22" s="50">
        <f t="shared" ref="CS22:CS31" si="1079">SUM(CN22:CR22)</f>
        <v>103097.84000000001</v>
      </c>
      <c r="CT22" s="78">
        <f t="shared" si="795"/>
        <v>420646.30000000005</v>
      </c>
      <c r="CU22" s="50"/>
      <c r="CV22" s="50"/>
      <c r="CW22" s="48">
        <v>4826.3899999999994</v>
      </c>
      <c r="CX22" s="48"/>
      <c r="CY22" s="48"/>
      <c r="CZ22" s="50">
        <f t="shared" ref="CZ22:CZ31" si="1080">SUM(CU22:CY22)</f>
        <v>4826.3899999999994</v>
      </c>
      <c r="DA22" s="78">
        <f t="shared" si="796"/>
        <v>425472.69000000006</v>
      </c>
      <c r="DB22" s="50"/>
      <c r="DC22" s="50"/>
      <c r="DD22" s="53">
        <v>500.49</v>
      </c>
      <c r="DE22" s="48"/>
      <c r="DF22" s="48"/>
      <c r="DG22" s="50">
        <f t="shared" ref="DG22:DG31" si="1081">SUM(DB22:DF22)</f>
        <v>500.49</v>
      </c>
      <c r="DH22" s="78">
        <f t="shared" si="797"/>
        <v>425973.18000000005</v>
      </c>
      <c r="DI22" s="50"/>
      <c r="DJ22" s="50"/>
      <c r="DK22" s="50">
        <v>25764.26</v>
      </c>
      <c r="DL22" s="50"/>
      <c r="DM22" s="50"/>
      <c r="DN22" s="50">
        <f t="shared" ref="DN22:DN31" si="1082">SUM(DI22:DM22)</f>
        <v>25764.26</v>
      </c>
      <c r="DO22" s="78">
        <f t="shared" si="798"/>
        <v>451737.44000000006</v>
      </c>
      <c r="DP22" s="50"/>
      <c r="DQ22" s="50"/>
      <c r="DR22" s="50">
        <v>3291.78</v>
      </c>
      <c r="DS22" s="50"/>
      <c r="DT22" s="50"/>
      <c r="DU22" s="50">
        <f t="shared" ref="DU22:DU31" si="1083">SUM(DP22:DT22)</f>
        <v>3291.78</v>
      </c>
      <c r="DV22" s="78">
        <f t="shared" si="799"/>
        <v>455029.22000000009</v>
      </c>
      <c r="DW22" s="50"/>
      <c r="DX22" s="50"/>
      <c r="DY22" s="50"/>
      <c r="DZ22" s="50"/>
      <c r="EA22" s="50"/>
      <c r="EB22" s="50">
        <f t="shared" ref="EB22:EB31" si="1084">SUM(DW22:EA22)</f>
        <v>0</v>
      </c>
      <c r="EC22" s="78">
        <f t="shared" si="800"/>
        <v>455029.22000000009</v>
      </c>
      <c r="ED22" s="50"/>
      <c r="EE22" s="50"/>
      <c r="EF22" s="26">
        <v>1757.2</v>
      </c>
      <c r="EG22" s="50"/>
      <c r="EH22" s="50"/>
      <c r="EI22" s="50">
        <f t="shared" ref="EI22:EI31" si="1085">SUM(ED22:EH22)</f>
        <v>1757.2</v>
      </c>
      <c r="EJ22" s="78">
        <f t="shared" si="801"/>
        <v>456786.4200000001</v>
      </c>
      <c r="EK22" s="50"/>
      <c r="EL22" s="50"/>
      <c r="EM22" s="50">
        <v>7612.06</v>
      </c>
      <c r="EN22" s="50"/>
      <c r="EO22" s="26"/>
      <c r="EP22" s="50">
        <f t="shared" ref="EP22:EP31" si="1086">SUM(EK22:EO22)</f>
        <v>7612.06</v>
      </c>
      <c r="EQ22" s="78">
        <f t="shared" si="802"/>
        <v>464398.4800000001</v>
      </c>
      <c r="ER22" s="50">
        <v>50000</v>
      </c>
      <c r="ES22" s="50"/>
      <c r="ET22" s="50">
        <v>16498.810000000001</v>
      </c>
      <c r="EU22" s="50"/>
      <c r="EV22" s="50"/>
      <c r="EW22" s="50">
        <f t="shared" ref="EW22:EW31" si="1087">SUM(ER22:EV22)</f>
        <v>66498.81</v>
      </c>
      <c r="EX22" s="78">
        <f t="shared" si="803"/>
        <v>530897.29</v>
      </c>
      <c r="EY22" s="50"/>
      <c r="EZ22" s="50"/>
      <c r="FA22" s="50">
        <v>359.25</v>
      </c>
      <c r="FB22" s="82"/>
      <c r="FC22" s="50"/>
      <c r="FD22" s="50">
        <f t="shared" ref="FD22:FD31" si="1088">SUM(EY22:FC22)</f>
        <v>359.25</v>
      </c>
      <c r="FE22" s="78">
        <f t="shared" si="804"/>
        <v>531256.54</v>
      </c>
      <c r="FF22" s="50"/>
      <c r="FG22" s="50"/>
      <c r="FH22" s="50">
        <v>27597.599999999999</v>
      </c>
      <c r="FI22" s="82"/>
      <c r="FJ22" s="50"/>
      <c r="FK22" s="50">
        <f t="shared" ref="FK22:FK31" si="1089">SUM(FF22:FJ22)</f>
        <v>27597.599999999999</v>
      </c>
      <c r="FL22" s="78">
        <f t="shared" si="805"/>
        <v>558854.14</v>
      </c>
      <c r="FM22" s="50">
        <v>3510.6</v>
      </c>
      <c r="FN22" s="50"/>
      <c r="FO22" s="50"/>
      <c r="FP22" s="50"/>
      <c r="FQ22" s="50">
        <v>373.78</v>
      </c>
      <c r="FR22" s="82"/>
      <c r="FS22" s="50"/>
      <c r="FT22" s="50">
        <f t="shared" ref="FT22:FT31" si="1090">SUM(FN22:FS22)</f>
        <v>373.78</v>
      </c>
      <c r="FU22" s="78">
        <f t="shared" si="806"/>
        <v>373.78</v>
      </c>
      <c r="FV22" s="50"/>
      <c r="FW22" s="50"/>
      <c r="FX22" s="50"/>
      <c r="FY22" s="50">
        <v>13744.76</v>
      </c>
      <c r="FZ22" s="83">
        <v>2350000</v>
      </c>
      <c r="GA22" s="50"/>
      <c r="GB22" s="50">
        <f t="shared" ref="GB22:GB31" si="1091">SUM(FV22:GA22)</f>
        <v>2363744.7599999998</v>
      </c>
      <c r="GC22" s="78">
        <f t="shared" si="807"/>
        <v>2364118.5399999996</v>
      </c>
      <c r="GD22" s="50"/>
      <c r="GE22" s="50"/>
      <c r="GF22" s="50"/>
      <c r="GG22" s="50">
        <v>1453.95</v>
      </c>
      <c r="GH22" s="83"/>
      <c r="GI22" s="50"/>
      <c r="GJ22" s="50">
        <f t="shared" ref="GJ22:GJ31" si="1092">SUM(GD22:GI22)</f>
        <v>1453.95</v>
      </c>
      <c r="GK22" s="78">
        <f t="shared" si="808"/>
        <v>2365572.4899999998</v>
      </c>
      <c r="GL22" s="50"/>
      <c r="GM22" s="50"/>
      <c r="GN22" s="50"/>
      <c r="GO22" s="50">
        <v>1344.45</v>
      </c>
      <c r="GP22" s="50"/>
      <c r="GQ22" s="50"/>
      <c r="GR22" s="50">
        <f t="shared" ref="GR22:GR31" si="1093">SUM(GL22:GQ22)</f>
        <v>1344.45</v>
      </c>
      <c r="GS22" s="78">
        <f t="shared" si="809"/>
        <v>2366916.94</v>
      </c>
      <c r="GT22" s="50"/>
      <c r="GU22" s="50"/>
      <c r="GV22" s="50"/>
      <c r="GW22" s="50">
        <v>462.78</v>
      </c>
      <c r="GX22" s="50"/>
      <c r="GY22" s="50"/>
      <c r="GZ22" s="50">
        <f t="shared" ref="GZ22:GZ31" si="1094">SUM(GT22:GY22)</f>
        <v>462.78</v>
      </c>
      <c r="HA22" s="78">
        <f t="shared" si="810"/>
        <v>2367379.7199999997</v>
      </c>
      <c r="HB22" s="50"/>
      <c r="HC22" s="50"/>
      <c r="HD22" s="50"/>
      <c r="HE22" s="50"/>
      <c r="HF22" s="50"/>
      <c r="HG22" s="50"/>
      <c r="HH22" s="50">
        <f t="shared" ref="HH22:HH31" si="1095">SUM(HB22:HG22)</f>
        <v>0</v>
      </c>
      <c r="HI22" s="78">
        <f t="shared" si="811"/>
        <v>2367379.7199999997</v>
      </c>
      <c r="HJ22" s="50"/>
      <c r="HK22" s="50"/>
      <c r="HL22" s="50"/>
      <c r="HM22" s="50">
        <v>12102.21</v>
      </c>
      <c r="HN22" s="50"/>
      <c r="HO22" s="50"/>
      <c r="HP22" s="50">
        <f t="shared" ref="HP22:HP31" si="1096">SUM(HJ22:HO22)</f>
        <v>12102.21</v>
      </c>
      <c r="HQ22" s="78">
        <f t="shared" si="812"/>
        <v>2379481.9299999997</v>
      </c>
      <c r="HR22" s="50"/>
      <c r="HS22" s="50"/>
      <c r="HT22" s="50"/>
      <c r="HU22" s="50">
        <v>32265.16</v>
      </c>
      <c r="HV22" s="50"/>
      <c r="HW22" s="50"/>
      <c r="HX22" s="50">
        <f t="shared" ref="HX22:HX31" si="1097">SUM(HR22:HW22)</f>
        <v>32265.16</v>
      </c>
      <c r="HY22" s="78">
        <f t="shared" si="813"/>
        <v>2411747.09</v>
      </c>
      <c r="HZ22" s="50"/>
      <c r="IA22" s="50"/>
      <c r="IB22" s="50"/>
      <c r="IC22" s="50">
        <v>10394.620000000001</v>
      </c>
      <c r="ID22" s="50"/>
      <c r="IE22" s="50"/>
      <c r="IF22" s="50">
        <f t="shared" ref="IF22:IF23" si="1098">SUM(HZ22:IE22)</f>
        <v>10394.620000000001</v>
      </c>
      <c r="IG22" s="78">
        <f t="shared" si="814"/>
        <v>2422141.71</v>
      </c>
      <c r="IH22" s="50"/>
      <c r="II22" s="50"/>
      <c r="IJ22" s="50"/>
      <c r="IK22" s="50">
        <v>6833.82</v>
      </c>
      <c r="IL22" s="50"/>
      <c r="IM22" s="50"/>
      <c r="IN22" s="50">
        <f t="shared" ref="IN22:IN23" si="1099">SUM(IH22:IM22)</f>
        <v>6833.82</v>
      </c>
      <c r="IO22" s="78">
        <f t="shared" si="815"/>
        <v>2428975.5299999998</v>
      </c>
      <c r="IP22" s="50"/>
      <c r="IQ22" s="50"/>
      <c r="IR22" s="50"/>
      <c r="IS22" s="50">
        <v>1612.34</v>
      </c>
      <c r="IT22" s="50"/>
      <c r="IU22" s="50"/>
      <c r="IV22" s="50">
        <f t="shared" ref="IV22:IV23" si="1100">SUM(IP22:IU22)</f>
        <v>1612.34</v>
      </c>
      <c r="IW22" s="78">
        <f t="shared" si="816"/>
        <v>2430587.8699999996</v>
      </c>
      <c r="IX22" s="50"/>
      <c r="IY22" s="50"/>
      <c r="IZ22" s="50"/>
      <c r="JA22" s="50">
        <v>60937.279999999999</v>
      </c>
      <c r="JB22" s="50"/>
      <c r="JC22" s="50"/>
      <c r="JD22" s="50">
        <f t="shared" ref="JD22:JD23" si="1101">SUM(IX22:JC22)</f>
        <v>60937.279999999999</v>
      </c>
      <c r="JE22" s="78">
        <f t="shared" si="817"/>
        <v>2491525.1499999994</v>
      </c>
      <c r="JF22" s="50"/>
      <c r="JG22" s="50"/>
      <c r="JH22" s="50"/>
      <c r="JI22" s="50">
        <v>433.37</v>
      </c>
      <c r="JJ22" s="50"/>
      <c r="JK22" s="50"/>
      <c r="JL22" s="50">
        <f t="shared" ref="JL22:JL23" si="1102">SUM(JF22:JK22)</f>
        <v>433.37</v>
      </c>
      <c r="JM22" s="78">
        <f t="shared" si="818"/>
        <v>2491958.5199999996</v>
      </c>
      <c r="JN22" s="50">
        <v>188800</v>
      </c>
      <c r="JO22" s="50"/>
      <c r="JP22" s="50"/>
      <c r="JQ22" s="50">
        <f>191167.69-JN22</f>
        <v>2367.6900000000023</v>
      </c>
      <c r="JR22" s="50"/>
      <c r="JS22" s="50"/>
      <c r="JT22" s="50">
        <f t="shared" ref="JT22:JT23" si="1103">SUM(JN22:JS22)</f>
        <v>191167.69</v>
      </c>
      <c r="JU22" s="78">
        <f t="shared" si="819"/>
        <v>2683126.2099999995</v>
      </c>
      <c r="JV22" s="50"/>
      <c r="JW22" s="50"/>
      <c r="JX22" s="50"/>
      <c r="JY22" s="50">
        <v>112779.06</v>
      </c>
      <c r="JZ22" s="50"/>
      <c r="KA22" s="50"/>
      <c r="KB22" s="50">
        <f t="shared" ref="KB22:KB23" si="1104">SUM(JV22:KA22)</f>
        <v>112779.06</v>
      </c>
      <c r="KC22" s="78">
        <f t="shared" si="820"/>
        <v>2795905.2699999996</v>
      </c>
      <c r="KD22" s="50"/>
      <c r="KE22" s="50"/>
      <c r="KF22" s="50"/>
      <c r="KG22" s="50">
        <v>33115.03</v>
      </c>
      <c r="KH22" s="50"/>
      <c r="KI22" s="50"/>
      <c r="KJ22" s="50">
        <f t="shared" ref="KJ22:KJ23" si="1105">SUM(KD22:KI22)</f>
        <v>33115.03</v>
      </c>
      <c r="KK22" s="78">
        <f t="shared" si="821"/>
        <v>2829020.2999999993</v>
      </c>
      <c r="KL22" s="50"/>
      <c r="KM22" s="50"/>
      <c r="KN22" s="50"/>
      <c r="KO22" s="50">
        <v>60000</v>
      </c>
      <c r="KP22" s="50"/>
      <c r="KQ22" s="50"/>
      <c r="KR22" s="50">
        <f t="shared" ref="KR22:KR23" si="1106">SUM(KL22:KQ22)</f>
        <v>60000</v>
      </c>
      <c r="KS22" s="78">
        <f t="shared" si="822"/>
        <v>2889020.2999999993</v>
      </c>
      <c r="KT22" s="50"/>
      <c r="KU22" s="50"/>
      <c r="KV22" s="50"/>
      <c r="KW22" s="50"/>
      <c r="KX22" s="50"/>
      <c r="KY22" s="50"/>
      <c r="KZ22" s="50">
        <f t="shared" ref="KZ22:KZ23" si="1107">SUM(KT22:KY22)</f>
        <v>0</v>
      </c>
      <c r="LA22" s="78">
        <f t="shared" si="823"/>
        <v>2889020.2999999993</v>
      </c>
      <c r="LB22" s="50"/>
      <c r="LC22" s="50"/>
      <c r="LD22" s="50"/>
      <c r="LE22" s="50">
        <v>184915.59</v>
      </c>
      <c r="LF22" s="50"/>
      <c r="LG22" s="50"/>
      <c r="LH22" s="50">
        <f t="shared" ref="LH22:LH23" si="1108">SUM(LB22:LG22)</f>
        <v>184915.59</v>
      </c>
      <c r="LI22" s="78">
        <f t="shared" si="824"/>
        <v>3073935.8899999992</v>
      </c>
      <c r="LJ22" s="50"/>
      <c r="LK22" s="50"/>
      <c r="LL22" s="50"/>
      <c r="LM22" s="26">
        <v>140757</v>
      </c>
      <c r="LN22" s="50"/>
      <c r="LO22" s="50"/>
      <c r="LP22" s="50">
        <f t="shared" ref="LP22:LP23" si="1109">SUM(LJ22:LO22)</f>
        <v>140757</v>
      </c>
      <c r="LQ22" s="78">
        <f t="shared" si="825"/>
        <v>140757</v>
      </c>
      <c r="LR22" s="50"/>
      <c r="LS22" s="50">
        <v>2000000</v>
      </c>
      <c r="LT22" s="50"/>
      <c r="LU22" s="26">
        <v>5318.82</v>
      </c>
      <c r="LV22" s="50"/>
      <c r="LW22" s="50"/>
      <c r="LX22" s="50">
        <f t="shared" ref="LX22:LX23" si="1110">SUM(LR22:LW22)</f>
        <v>2005318.82</v>
      </c>
      <c r="LY22" s="78">
        <f t="shared" si="826"/>
        <v>2146075.8200000003</v>
      </c>
      <c r="LZ22" s="50"/>
      <c r="MA22" s="50"/>
      <c r="MB22" s="50"/>
      <c r="MC22" s="26">
        <v>18146.8</v>
      </c>
      <c r="MD22" s="50">
        <v>4750</v>
      </c>
      <c r="ME22" s="50"/>
      <c r="MF22" s="50">
        <f t="shared" ref="MF22:MF23" si="1111">SUM(LZ22:ME22)</f>
        <v>22896.799999999999</v>
      </c>
      <c r="MG22" s="78">
        <f t="shared" si="827"/>
        <v>2168972.62</v>
      </c>
      <c r="MH22" s="50"/>
      <c r="MI22" s="50"/>
      <c r="MJ22" s="50"/>
      <c r="MK22" s="50">
        <v>19254.79</v>
      </c>
      <c r="ML22" s="50"/>
      <c r="MM22" s="50"/>
      <c r="MN22" s="50">
        <f t="shared" ref="MN22:MN23" si="1112">SUM(MH22:MM22)</f>
        <v>19254.79</v>
      </c>
      <c r="MO22" s="78">
        <f t="shared" si="828"/>
        <v>2188227.41</v>
      </c>
      <c r="MP22" s="50"/>
      <c r="MQ22" s="50"/>
      <c r="MR22" s="50"/>
      <c r="MS22" s="50">
        <v>2852.59</v>
      </c>
      <c r="MT22" s="50"/>
      <c r="MU22" s="50"/>
      <c r="MV22" s="50">
        <f t="shared" ref="MV22:MV23" si="1113">SUM(MP22:MU22)</f>
        <v>2852.59</v>
      </c>
      <c r="MW22" s="78">
        <f t="shared" si="829"/>
        <v>2191080</v>
      </c>
      <c r="MX22" s="50"/>
      <c r="MY22" s="50"/>
      <c r="MZ22" s="50"/>
      <c r="NA22" s="50">
        <v>156051.06</v>
      </c>
      <c r="NB22" s="50"/>
      <c r="NC22" s="50"/>
      <c r="ND22" s="50">
        <f t="shared" ref="ND22:ND23" si="1114">SUM(MX22:NC22)</f>
        <v>156051.06</v>
      </c>
      <c r="NE22" s="78">
        <f t="shared" si="830"/>
        <v>2347131.06</v>
      </c>
      <c r="NF22" s="50"/>
      <c r="NG22" s="50"/>
      <c r="NH22" s="50"/>
      <c r="NI22" s="50">
        <v>58108.17</v>
      </c>
      <c r="NJ22" s="50"/>
      <c r="NK22" s="50"/>
      <c r="NL22" s="50">
        <f t="shared" ref="NL22:NL23" si="1115">SUM(NF22:NK22)</f>
        <v>58108.17</v>
      </c>
      <c r="NM22" s="78">
        <f t="shared" si="831"/>
        <v>2405239.23</v>
      </c>
      <c r="NN22" s="50">
        <v>108000</v>
      </c>
      <c r="NO22" s="50"/>
      <c r="NP22" s="50"/>
      <c r="NQ22" s="50">
        <v>737.52</v>
      </c>
      <c r="NR22" s="50"/>
      <c r="NS22" s="50"/>
      <c r="NT22" s="50">
        <f t="shared" ref="NT22:NT23" si="1116">SUM(NN22:NS22)</f>
        <v>108737.52</v>
      </c>
      <c r="NU22" s="78">
        <f t="shared" si="832"/>
        <v>2513976.75</v>
      </c>
      <c r="NV22" s="50"/>
      <c r="NW22" s="50">
        <v>700000</v>
      </c>
      <c r="NX22" s="50"/>
      <c r="NY22" s="50">
        <v>747.34</v>
      </c>
      <c r="NZ22" s="50"/>
      <c r="OA22" s="50"/>
      <c r="OB22" s="50">
        <f t="shared" ref="OB22:OB23" si="1117">SUM(NV22:OA22)</f>
        <v>700747.34</v>
      </c>
      <c r="OC22" s="78">
        <f t="shared" si="833"/>
        <v>3214724.09</v>
      </c>
      <c r="OD22" s="50"/>
      <c r="OE22" s="50"/>
      <c r="OF22" s="50">
        <f>183523.92+34241.17</f>
        <v>217765.09000000003</v>
      </c>
      <c r="OG22" s="50">
        <v>2989.34</v>
      </c>
      <c r="OH22" s="50"/>
      <c r="OI22" s="50"/>
      <c r="OJ22" s="50">
        <f t="shared" ref="OJ22:OJ23" si="1118">SUM(OD22:OI22)</f>
        <v>220754.43000000002</v>
      </c>
      <c r="OK22" s="78">
        <f t="shared" si="834"/>
        <v>3435478.52</v>
      </c>
      <c r="OL22" s="50"/>
      <c r="OM22" s="50"/>
      <c r="ON22" s="50"/>
      <c r="OO22" s="50">
        <v>5483.09</v>
      </c>
      <c r="OP22" s="50"/>
      <c r="OQ22" s="50"/>
      <c r="OR22" s="50">
        <f t="shared" ref="OR22:OR23" si="1119">SUM(OL22:OQ22)</f>
        <v>5483.09</v>
      </c>
      <c r="OS22" s="78">
        <f t="shared" si="835"/>
        <v>3440961.61</v>
      </c>
      <c r="OT22" s="50"/>
      <c r="OU22" s="50">
        <f>1300000+1299988</f>
        <v>2599988</v>
      </c>
      <c r="OV22" s="50"/>
      <c r="OW22" s="50">
        <v>3925.43</v>
      </c>
      <c r="OX22" s="50"/>
      <c r="OY22" s="50"/>
      <c r="OZ22" s="50">
        <f t="shared" ref="OZ22:OZ23" si="1120">SUM(OT22:OY22)</f>
        <v>2603913.4300000002</v>
      </c>
      <c r="PA22" s="78">
        <f t="shared" si="836"/>
        <v>6044875.04</v>
      </c>
      <c r="PB22" s="50"/>
      <c r="PC22" s="50"/>
      <c r="PD22" s="50"/>
      <c r="PE22" s="50">
        <v>4126.87</v>
      </c>
      <c r="PF22" s="50"/>
      <c r="PG22" s="50"/>
      <c r="PH22" s="50">
        <f t="shared" ref="PH22:PH23" si="1121">SUM(PB22:PG22)</f>
        <v>4126.87</v>
      </c>
      <c r="PI22" s="78">
        <f t="shared" si="837"/>
        <v>6049001.9100000001</v>
      </c>
      <c r="PJ22" s="50"/>
      <c r="PK22" s="50"/>
      <c r="PL22" s="50"/>
      <c r="PM22" s="50">
        <v>16942.599999999999</v>
      </c>
      <c r="PN22" s="50"/>
      <c r="PO22" s="50"/>
      <c r="PP22" s="50">
        <f t="shared" ref="PP22:PP23" si="1122">SUM(PJ22:PO22)</f>
        <v>16942.599999999999</v>
      </c>
      <c r="PQ22" s="78">
        <f t="shared" si="838"/>
        <v>6065944.5099999998</v>
      </c>
      <c r="PR22" s="50"/>
      <c r="PS22" s="50"/>
      <c r="PT22" s="50"/>
      <c r="PU22" s="50">
        <v>396.37</v>
      </c>
      <c r="PV22" s="50"/>
      <c r="PW22" s="50"/>
      <c r="PX22" s="50">
        <f t="shared" ref="PX22:PX23" si="1123">SUM(PR22:PW22)</f>
        <v>396.37</v>
      </c>
      <c r="PY22" s="78">
        <f t="shared" si="839"/>
        <v>6066340.8799999999</v>
      </c>
      <c r="PZ22" s="50"/>
      <c r="QA22" s="50"/>
      <c r="QB22" s="50"/>
      <c r="QC22" s="50">
        <v>6505.69</v>
      </c>
      <c r="QD22" s="50"/>
      <c r="QE22" s="50"/>
      <c r="QF22" s="50">
        <f t="shared" ref="QF22:QF23" si="1124">SUM(PZ22:QE22)</f>
        <v>6505.69</v>
      </c>
      <c r="QG22" s="78">
        <f t="shared" si="840"/>
        <v>6072846.5700000003</v>
      </c>
      <c r="QH22" s="50"/>
      <c r="QI22" s="50"/>
      <c r="QJ22" s="50"/>
      <c r="QK22" s="50">
        <v>196.27</v>
      </c>
      <c r="QL22" s="50"/>
      <c r="QM22" s="50"/>
      <c r="QN22" s="50">
        <f t="shared" ref="QN22:QN23" si="1125">SUM(QH22:QM22)</f>
        <v>196.27</v>
      </c>
      <c r="QO22" s="78">
        <f t="shared" si="841"/>
        <v>6073042.8399999999</v>
      </c>
      <c r="QP22" s="50"/>
      <c r="QQ22" s="50"/>
      <c r="QR22" s="50"/>
      <c r="QS22" s="50">
        <v>15028.57</v>
      </c>
      <c r="QT22" s="50"/>
      <c r="QU22" s="50"/>
      <c r="QV22" s="50">
        <f t="shared" ref="QV22:QV23" si="1126">SUM(QP22:QU22)</f>
        <v>15028.57</v>
      </c>
      <c r="QW22" s="78">
        <f t="shared" si="842"/>
        <v>6088071.4100000001</v>
      </c>
      <c r="QX22" s="50"/>
      <c r="QY22" s="50"/>
      <c r="QZ22" s="50"/>
      <c r="RA22" s="50">
        <v>5126.37</v>
      </c>
      <c r="RB22" s="50"/>
      <c r="RC22" s="50"/>
      <c r="RD22" s="50">
        <f t="shared" ref="RD22:RD23" si="1127">SUM(QX22:RC22)</f>
        <v>5126.37</v>
      </c>
      <c r="RE22" s="78">
        <f t="shared" si="843"/>
        <v>6093197.7800000003</v>
      </c>
      <c r="RF22" s="50"/>
      <c r="RG22" s="50"/>
      <c r="RH22" s="50"/>
      <c r="RI22" s="50">
        <v>7440.11</v>
      </c>
      <c r="RJ22" s="50"/>
      <c r="RK22" s="50"/>
      <c r="RL22" s="50">
        <f t="shared" ref="RL22:RL23" si="1128">SUM(RF22:RK22)</f>
        <v>7440.11</v>
      </c>
      <c r="RM22" s="78">
        <f t="shared" si="844"/>
        <v>6100637.8900000006</v>
      </c>
      <c r="RN22" s="50"/>
      <c r="RO22" s="50"/>
      <c r="RP22" s="50">
        <v>4433.67</v>
      </c>
      <c r="RQ22" s="50">
        <v>893.6</v>
      </c>
      <c r="RR22" s="50">
        <v>3500</v>
      </c>
      <c r="RS22" s="50"/>
      <c r="RT22" s="50">
        <f t="shared" ref="RT22:RT23" si="1129">SUM(RN22:RS22)</f>
        <v>8827.27</v>
      </c>
      <c r="RU22" s="78">
        <f t="shared" si="845"/>
        <v>6109465.1600000001</v>
      </c>
      <c r="RV22" s="50"/>
      <c r="RW22" s="50"/>
      <c r="RX22" s="50"/>
      <c r="RY22" s="50">
        <v>37816.51</v>
      </c>
      <c r="RZ22" s="50"/>
      <c r="SA22" s="50"/>
      <c r="SB22" s="50">
        <f t="shared" ref="SB22:SB23" si="1130">SUM(RV22:SA22)</f>
        <v>37816.51</v>
      </c>
      <c r="SC22" s="78">
        <f t="shared" si="846"/>
        <v>6147281.6699999999</v>
      </c>
      <c r="SD22" s="50">
        <v>65800</v>
      </c>
      <c r="SE22" s="50"/>
      <c r="SF22" s="50"/>
      <c r="SG22" s="50">
        <v>7758.48</v>
      </c>
      <c r="SH22" s="50"/>
      <c r="SI22" s="50"/>
      <c r="SJ22" s="50">
        <f t="shared" ref="SJ22:SJ23" si="1131">SUM(SD22:SI22)</f>
        <v>73558.48</v>
      </c>
      <c r="SK22" s="78">
        <f t="shared" ref="SK22:SK31" si="1132">+SJ22</f>
        <v>73558.48</v>
      </c>
      <c r="SL22" s="50"/>
      <c r="SM22" s="50"/>
      <c r="SN22" s="50"/>
      <c r="SO22" s="50">
        <v>1101.93</v>
      </c>
      <c r="SP22" s="50"/>
      <c r="SQ22" s="50"/>
      <c r="SR22" s="50">
        <f t="shared" ref="SR22:SR23" si="1133">SUM(SL22:SQ22)</f>
        <v>1101.93</v>
      </c>
      <c r="SS22" s="78">
        <f t="shared" ref="SS22:SS31" si="1134">+SK22+SR22</f>
        <v>74660.409999999989</v>
      </c>
      <c r="ST22" s="50"/>
      <c r="SU22" s="50"/>
      <c r="SV22" s="50"/>
      <c r="SW22" s="50">
        <v>30965.66</v>
      </c>
      <c r="SX22" s="50"/>
      <c r="SY22" s="50"/>
      <c r="SZ22" s="50">
        <f t="shared" ref="SZ22:SZ23" si="1135">SUM(ST22:SY22)</f>
        <v>30965.66</v>
      </c>
      <c r="TA22" s="78">
        <f t="shared" ref="TA22:TA31" si="1136">+SS22+SZ22</f>
        <v>105626.06999999999</v>
      </c>
      <c r="TB22" s="50"/>
      <c r="TC22" s="50"/>
      <c r="TD22" s="50"/>
      <c r="TE22" s="50">
        <v>150</v>
      </c>
      <c r="TF22" s="50"/>
      <c r="TG22" s="50"/>
      <c r="TH22" s="50">
        <f t="shared" ref="TH22:TH23" si="1137">SUM(TB22:TG22)</f>
        <v>150</v>
      </c>
      <c r="TI22" s="78">
        <f t="shared" ref="TI22:TI31" si="1138">+TA22+TH22</f>
        <v>105776.06999999999</v>
      </c>
      <c r="TJ22" s="50"/>
      <c r="TK22" s="50"/>
      <c r="TL22" s="50"/>
      <c r="TM22" s="50">
        <v>28710.71</v>
      </c>
      <c r="TN22" s="50"/>
      <c r="TO22" s="50"/>
      <c r="TP22" s="50">
        <f t="shared" ref="TP22:TP23" si="1139">SUM(TJ22:TO22)</f>
        <v>28710.71</v>
      </c>
      <c r="TQ22" s="78">
        <f t="shared" ref="TQ22:TQ31" si="1140">+TI22+TP22</f>
        <v>134486.78</v>
      </c>
      <c r="TR22" s="50"/>
      <c r="TS22" s="50"/>
      <c r="TT22" s="50"/>
      <c r="TU22" s="50">
        <v>9911.8799999999992</v>
      </c>
      <c r="TV22" s="50"/>
      <c r="TW22" s="50"/>
      <c r="TX22" s="50">
        <f t="shared" ref="TX22:TX23" si="1141">SUM(TR22:TW22)</f>
        <v>9911.8799999999992</v>
      </c>
      <c r="TY22" s="78">
        <f t="shared" ref="TY22:TY31" si="1142">+TQ22+TX22</f>
        <v>144398.66</v>
      </c>
      <c r="TZ22" s="50"/>
      <c r="UA22" s="50"/>
      <c r="UB22" s="50"/>
      <c r="UC22" s="50">
        <v>3756.93</v>
      </c>
      <c r="UD22" s="50"/>
      <c r="UE22" s="50"/>
      <c r="UF22" s="50">
        <f t="shared" ref="UF22:UF23" si="1143">SUM(TZ22:UE22)</f>
        <v>3756.93</v>
      </c>
      <c r="UG22" s="78">
        <f t="shared" ref="UG22:UG31" si="1144">+TY22+UF22</f>
        <v>148155.59</v>
      </c>
      <c r="UH22" s="50"/>
      <c r="UI22" s="50"/>
      <c r="UJ22" s="50"/>
      <c r="UK22" s="50">
        <v>10512.26</v>
      </c>
      <c r="UL22" s="50">
        <v>3000</v>
      </c>
      <c r="UM22" s="50"/>
      <c r="UN22" s="50">
        <f t="shared" ref="UN22:UN23" si="1145">SUM(UH22:UM22)</f>
        <v>13512.26</v>
      </c>
      <c r="UO22" s="78">
        <f t="shared" ref="UO22:UO31" si="1146">+UG22+UN22</f>
        <v>161667.85</v>
      </c>
      <c r="UP22" s="50"/>
      <c r="UQ22" s="50"/>
      <c r="UR22" s="50"/>
      <c r="US22" s="50">
        <v>2141.86</v>
      </c>
      <c r="UT22" s="50"/>
      <c r="UU22" s="50"/>
      <c r="UV22" s="50">
        <f t="shared" ref="UV22:UV23" si="1147">SUM(UP22:UU22)</f>
        <v>2141.86</v>
      </c>
      <c r="UW22" s="78">
        <f t="shared" ref="UW22:UW31" si="1148">+UO22+UV22</f>
        <v>163809.71</v>
      </c>
      <c r="UX22" s="50"/>
      <c r="UY22" s="50"/>
      <c r="UZ22" s="50"/>
      <c r="VA22" s="50">
        <v>683.77</v>
      </c>
      <c r="VB22" s="50"/>
      <c r="VC22" s="50"/>
      <c r="VD22" s="50">
        <f t="shared" ref="VD22:VD23" si="1149">SUM(UX22:VC22)</f>
        <v>683.77</v>
      </c>
      <c r="VE22" s="78">
        <f t="shared" ref="VE22:VE31" si="1150">+UW22+VD22</f>
        <v>164493.47999999998</v>
      </c>
      <c r="VF22" s="50"/>
      <c r="VG22" s="26"/>
      <c r="VH22" s="50"/>
      <c r="VI22" s="50">
        <f>27470.92+1366.91+1366.91+11535.81+69.28+539.15</f>
        <v>42348.979999999996</v>
      </c>
      <c r="VJ22" s="50"/>
      <c r="VK22" s="50">
        <f>557.41+870.5</f>
        <v>1427.9099999999999</v>
      </c>
      <c r="VL22" s="50">
        <f t="shared" ref="VL22:VL23" si="1151">SUM(VF22:VK22)</f>
        <v>43776.89</v>
      </c>
      <c r="VM22" s="78">
        <f t="shared" ref="VM22:VM31" si="1152">+VE22+VL22</f>
        <v>208270.37</v>
      </c>
      <c r="VN22" s="50"/>
      <c r="VO22" s="26"/>
      <c r="VP22" s="50"/>
      <c r="VQ22" s="50">
        <v>2743.74</v>
      </c>
      <c r="VR22" s="50">
        <v>60000</v>
      </c>
      <c r="VS22" s="50"/>
      <c r="VT22" s="50">
        <f t="shared" ref="VT22:VT23" si="1153">SUM(VN22:VS22)</f>
        <v>62743.74</v>
      </c>
      <c r="VU22" s="78">
        <f t="shared" ref="VU22:VU31" si="1154">+VM22+VT22</f>
        <v>271014.11</v>
      </c>
      <c r="VV22" s="50"/>
      <c r="VW22" s="26"/>
      <c r="VX22" s="50"/>
      <c r="VY22" s="50">
        <v>1216.6300000000001</v>
      </c>
      <c r="VZ22" s="50"/>
      <c r="WA22" s="50"/>
      <c r="WB22" s="50">
        <f t="shared" ref="WB22:WB23" si="1155">SUM(VV22:WA22)</f>
        <v>1216.6300000000001</v>
      </c>
      <c r="WC22" s="78">
        <f t="shared" ref="WC22:WC31" si="1156">+VU22+WB22</f>
        <v>272230.74</v>
      </c>
      <c r="WD22" s="50"/>
      <c r="WE22" s="26"/>
      <c r="WF22" s="50"/>
      <c r="WG22" s="50">
        <v>450</v>
      </c>
      <c r="WH22" s="50"/>
      <c r="WI22" s="50"/>
      <c r="WJ22" s="50">
        <f t="shared" ref="WJ22:WJ23" si="1157">SUM(WD22:WI22)</f>
        <v>450</v>
      </c>
      <c r="WK22" s="78">
        <f t="shared" ref="WK22:WK31" si="1158">+WC22+WJ22</f>
        <v>272680.74</v>
      </c>
      <c r="WL22" s="50">
        <v>270257.51</v>
      </c>
      <c r="WM22" s="26"/>
      <c r="WN22" s="50"/>
      <c r="WO22" s="50">
        <v>31154.28</v>
      </c>
      <c r="WP22" s="50"/>
      <c r="WQ22" s="50"/>
      <c r="WR22" s="50">
        <f t="shared" ref="WR22:WR23" si="1159">SUM(WL22:WQ22)</f>
        <v>301411.79000000004</v>
      </c>
      <c r="WS22" s="78">
        <f t="shared" ref="WS22:WS31" si="1160">+WK22+WR22</f>
        <v>574092.53</v>
      </c>
      <c r="WT22" s="50"/>
      <c r="WU22" s="26"/>
      <c r="WV22" s="50"/>
      <c r="WW22" s="50">
        <v>5093.1899999999996</v>
      </c>
      <c r="WX22" s="50"/>
      <c r="WY22" s="50"/>
      <c r="WZ22" s="50">
        <f t="shared" ref="WZ22:WZ23" si="1161">SUM(WT22:WY22)</f>
        <v>5093.1899999999996</v>
      </c>
      <c r="XA22" s="78">
        <f t="shared" ref="XA22:XA31" si="1162">+WS22+WZ22</f>
        <v>579185.72</v>
      </c>
      <c r="XB22" s="50"/>
      <c r="XC22" s="26"/>
      <c r="XD22" s="50"/>
      <c r="XE22" s="50">
        <v>15012.47</v>
      </c>
      <c r="XF22" s="50"/>
      <c r="XG22" s="50"/>
      <c r="XH22" s="50">
        <f t="shared" ref="XH22:XH23" si="1163">SUM(XB22:XG22)</f>
        <v>15012.47</v>
      </c>
      <c r="XI22" s="78">
        <f t="shared" ref="XI22:XI31" si="1164">+XA22+XH22</f>
        <v>594198.18999999994</v>
      </c>
      <c r="XJ22" s="50">
        <v>288600.01</v>
      </c>
      <c r="XK22" s="26"/>
      <c r="XL22" s="50">
        <v>93693.24</v>
      </c>
      <c r="XM22" s="50">
        <v>3157.51</v>
      </c>
      <c r="XN22" s="50">
        <v>5500</v>
      </c>
      <c r="XO22" s="50"/>
      <c r="XP22" s="50">
        <f t="shared" ref="XP22:XP23" si="1165">SUM(XJ22:XO22)</f>
        <v>390950.76</v>
      </c>
      <c r="XQ22" s="78">
        <f t="shared" ref="XQ22:XQ31" si="1166">+XI22+XP22</f>
        <v>985148.95</v>
      </c>
      <c r="XR22" s="50"/>
      <c r="XS22" s="26"/>
      <c r="XT22" s="50"/>
      <c r="XU22" s="50">
        <v>1032.06</v>
      </c>
      <c r="XV22" s="50"/>
      <c r="XW22" s="50"/>
      <c r="XX22" s="50">
        <f t="shared" ref="XX22:XX23" si="1167">SUM(XR22:XW22)</f>
        <v>1032.06</v>
      </c>
      <c r="XY22" s="78">
        <f t="shared" ref="XY22:XY31" si="1168">+XQ22+XX22</f>
        <v>986181.01</v>
      </c>
      <c r="XZ22" s="50"/>
      <c r="YA22" s="26"/>
      <c r="YB22" s="50"/>
      <c r="YC22" s="50">
        <v>11737.03</v>
      </c>
      <c r="YD22" s="50"/>
      <c r="YE22" s="50"/>
      <c r="YF22" s="50">
        <f t="shared" ref="YF22:YF23" si="1169">SUM(XZ22:YE22)</f>
        <v>11737.03</v>
      </c>
      <c r="YG22" s="78">
        <f t="shared" ref="YG22:YG31" si="1170">+XY22+YF22</f>
        <v>997918.04</v>
      </c>
      <c r="YH22" s="50"/>
      <c r="YI22" s="26"/>
      <c r="YJ22" s="50"/>
      <c r="YK22" s="50">
        <v>1071.72</v>
      </c>
      <c r="YL22" s="50">
        <v>4000</v>
      </c>
      <c r="YM22" s="50"/>
      <c r="YN22" s="50">
        <f t="shared" ref="YN22:YN23" si="1171">SUM(YH22:YM22)</f>
        <v>5071.72</v>
      </c>
      <c r="YO22" s="78">
        <f t="shared" ref="YO22:YO31" si="1172">+YN22</f>
        <v>5071.72</v>
      </c>
      <c r="YP22" s="50"/>
      <c r="YQ22" s="26"/>
      <c r="YR22" s="50">
        <v>91534.87</v>
      </c>
      <c r="YS22" s="50">
        <v>9693.5</v>
      </c>
      <c r="YT22" s="50"/>
      <c r="YU22" s="50"/>
      <c r="YV22" s="50">
        <f t="shared" ref="YV22:YV23" si="1173">SUM(YP22:YU22)</f>
        <v>101228.37</v>
      </c>
      <c r="YW22" s="78">
        <f t="shared" ref="YW22:YW31" si="1174">+YO22+YV22</f>
        <v>106300.09</v>
      </c>
      <c r="YX22" s="50">
        <v>37000</v>
      </c>
      <c r="YY22" s="26"/>
      <c r="YZ22" s="50">
        <v>51278.21</v>
      </c>
      <c r="ZA22" s="50">
        <v>38441.769999999997</v>
      </c>
      <c r="ZB22" s="50"/>
      <c r="ZC22" s="50"/>
      <c r="ZD22" s="50">
        <f t="shared" ref="ZD22:ZD23" si="1175">SUM(YX22:ZC22)</f>
        <v>126719.97999999998</v>
      </c>
      <c r="ZE22" s="78">
        <f t="shared" ref="ZE22:ZE31" si="1176">+YW22+ZD22</f>
        <v>233020.06999999998</v>
      </c>
      <c r="ZF22" s="50"/>
      <c r="ZG22" s="26"/>
      <c r="ZH22" s="50"/>
      <c r="ZI22" s="50"/>
      <c r="ZJ22" s="50"/>
      <c r="ZK22" s="50"/>
      <c r="ZL22" s="50">
        <f t="shared" ref="ZL22:ZL23" si="1177">SUM(ZF22:ZK22)</f>
        <v>0</v>
      </c>
      <c r="ZM22" s="78">
        <f t="shared" ref="ZM22:ZM31" si="1178">+ZE22+ZL22</f>
        <v>233020.06999999998</v>
      </c>
      <c r="ZN22" s="50">
        <v>45000</v>
      </c>
      <c r="ZO22" s="26"/>
      <c r="ZP22" s="50"/>
      <c r="ZQ22" s="50">
        <v>39872.879999999997</v>
      </c>
      <c r="ZR22" s="50"/>
      <c r="ZS22" s="50"/>
      <c r="ZT22" s="50">
        <f t="shared" ref="ZT22:ZT23" si="1179">SUM(ZN22:ZS22)</f>
        <v>84872.88</v>
      </c>
      <c r="ZU22" s="78">
        <f t="shared" ref="ZU22:ZU31" si="1180">+ZM22+ZT22</f>
        <v>317892.94999999995</v>
      </c>
      <c r="ZV22" s="50"/>
      <c r="ZW22" s="26"/>
      <c r="ZX22" s="50"/>
      <c r="ZY22" s="50">
        <v>1736.7</v>
      </c>
      <c r="ZZ22" s="50"/>
      <c r="AAA22" s="50"/>
      <c r="AAB22" s="50">
        <f t="shared" ref="AAB22:AAB23" si="1181">SUM(ZV22:AAA22)</f>
        <v>1736.7</v>
      </c>
      <c r="AAC22" s="78">
        <f t="shared" ref="AAC22:AAC31" si="1182">+ZU22+AAB22</f>
        <v>319629.64999999997</v>
      </c>
      <c r="AAD22" s="50"/>
      <c r="AAE22" s="26"/>
      <c r="AAF22" s="50"/>
      <c r="AAG22" s="50">
        <v>395.8</v>
      </c>
      <c r="AAH22" s="50"/>
      <c r="AAI22" s="50"/>
      <c r="AAJ22" s="50">
        <f t="shared" ref="AAJ22:AAJ23" si="1183">SUM(AAD22:AAI22)</f>
        <v>395.8</v>
      </c>
      <c r="AAK22" s="78">
        <f t="shared" ref="AAK22:AAK31" si="1184">+AAC22+AAJ22</f>
        <v>320025.44999999995</v>
      </c>
      <c r="AAL22" s="50"/>
      <c r="AAM22" s="26"/>
      <c r="AAN22" s="50"/>
      <c r="AAO22" s="50">
        <v>14411.25</v>
      </c>
      <c r="AAP22" s="50"/>
      <c r="AAQ22" s="50"/>
      <c r="AAR22" s="50">
        <f t="shared" ref="AAR22:AAR23" si="1185">SUM(AAL22:AAQ22)</f>
        <v>14411.25</v>
      </c>
      <c r="AAS22" s="78">
        <f t="shared" ref="AAS22:AAS31" si="1186">+AAK22+AAR22</f>
        <v>334436.69999999995</v>
      </c>
      <c r="AAT22" s="50"/>
      <c r="AAU22" s="26"/>
      <c r="AAV22" s="50">
        <v>66650.740000000005</v>
      </c>
      <c r="AAW22" s="50">
        <v>1858.53</v>
      </c>
      <c r="AAX22" s="50"/>
      <c r="AAY22" s="50"/>
      <c r="AAZ22" s="50">
        <f t="shared" ref="AAZ22:AAZ23" si="1187">SUM(AAT22:AAY22)</f>
        <v>68509.27</v>
      </c>
      <c r="ABA22" s="78">
        <f t="shared" ref="ABA22:ABA31" si="1188">+AAS22+AAZ22</f>
        <v>402945.97</v>
      </c>
      <c r="ABB22" s="50"/>
      <c r="ABC22" s="26"/>
      <c r="ABD22" s="50">
        <v>22366.85</v>
      </c>
      <c r="ABE22" s="50">
        <v>12801.22</v>
      </c>
      <c r="ABF22" s="50"/>
      <c r="ABG22" s="50"/>
      <c r="ABH22" s="50">
        <f t="shared" ref="ABH22:ABH23" si="1189">SUM(ABB22:ABG22)</f>
        <v>35168.07</v>
      </c>
      <c r="ABI22" s="78">
        <f t="shared" ref="ABI22:ABI31" si="1190">+ABA22+ABH22</f>
        <v>438114.04</v>
      </c>
      <c r="ABJ22" s="50"/>
      <c r="ABK22" s="26"/>
      <c r="ABL22" s="50">
        <v>133465.07999999999</v>
      </c>
      <c r="ABM22" s="50">
        <v>5281.3</v>
      </c>
      <c r="ABN22" s="50"/>
      <c r="ABO22" s="50"/>
      <c r="ABP22" s="50">
        <f t="shared" ref="ABP22:ABP23" si="1191">SUM(ABJ22:ABO22)</f>
        <v>138746.37999999998</v>
      </c>
      <c r="ABQ22" s="78">
        <f t="shared" ref="ABQ22:ABQ31" si="1192">+ABI22+ABP22</f>
        <v>576860.41999999993</v>
      </c>
      <c r="ABR22" s="50">
        <v>99576.27</v>
      </c>
      <c r="ABS22" s="26"/>
      <c r="ABT22" s="50"/>
      <c r="ABU22" s="50"/>
      <c r="ABV22" s="50"/>
      <c r="ABW22" s="50"/>
      <c r="ABX22" s="50">
        <f t="shared" ref="ABX22:ABX23" si="1193">SUM(ABR22:ABW22)</f>
        <v>99576.27</v>
      </c>
      <c r="ABY22" s="78">
        <f t="shared" ref="ABY22:ABY31" si="1194">+ABQ22+ABX22</f>
        <v>676436.69</v>
      </c>
      <c r="ABZ22" s="50"/>
      <c r="ACA22" s="26"/>
      <c r="ACB22" s="50"/>
      <c r="ACC22" s="50">
        <v>12236.58</v>
      </c>
      <c r="ACD22" s="50"/>
      <c r="ACE22" s="50"/>
      <c r="ACF22" s="50">
        <f t="shared" ref="ACF22:ACF23" si="1195">SUM(ABZ22:ACE22)</f>
        <v>12236.58</v>
      </c>
      <c r="ACG22" s="78">
        <f t="shared" ref="ACG22:ACG31" si="1196">+ABY22+ACF22</f>
        <v>688673.2699999999</v>
      </c>
      <c r="ACH22" s="50"/>
      <c r="ACI22" s="26"/>
      <c r="ACJ22" s="50"/>
      <c r="ACK22" s="50">
        <v>207000.01</v>
      </c>
      <c r="ACL22" s="50"/>
      <c r="ACM22" s="50"/>
      <c r="ACN22" s="50">
        <f t="shared" ref="ACN22:ACN23" si="1197">SUM(ACH22:ACM22)</f>
        <v>207000.01</v>
      </c>
      <c r="ACO22" s="78">
        <f t="shared" ref="ACO22:ACO31" si="1198">+ACG22+ACN22</f>
        <v>895673.27999999991</v>
      </c>
      <c r="ACP22" s="50"/>
      <c r="ACQ22" s="26"/>
      <c r="ACR22" s="50"/>
      <c r="ACS22" s="50">
        <v>6714.14</v>
      </c>
      <c r="ACT22" s="50"/>
      <c r="ACU22" s="50"/>
      <c r="ACV22" s="50">
        <f t="shared" ref="ACV22:ACV23" si="1199">SUM(ACP22:ACU22)</f>
        <v>6714.14</v>
      </c>
      <c r="ACW22" s="78">
        <f t="shared" ref="ACW22:ACW31" si="1200">+ACO22+ACV22</f>
        <v>902387.41999999993</v>
      </c>
      <c r="ACX22" s="50"/>
      <c r="ACY22" s="26"/>
      <c r="ACZ22" s="50"/>
      <c r="ADA22" s="50">
        <v>2374.0699999999997</v>
      </c>
      <c r="ADB22" s="50"/>
      <c r="ADC22" s="50"/>
      <c r="ADD22" s="50">
        <f t="shared" ref="ADD22:ADD23" si="1201">SUM(ACX22:ADC22)</f>
        <v>2374.0699999999997</v>
      </c>
      <c r="ADE22" s="78">
        <f t="shared" ref="ADE22:ADE31" si="1202">+ACW22+ADD22</f>
        <v>904761.48999999987</v>
      </c>
      <c r="ADF22" s="50"/>
      <c r="ADG22" s="26"/>
      <c r="ADH22" s="50">
        <v>79728.740000000005</v>
      </c>
      <c r="ADI22" s="50">
        <v>4666.9399999999996</v>
      </c>
      <c r="ADJ22" s="50"/>
      <c r="ADK22" s="50"/>
      <c r="ADL22" s="50">
        <f t="shared" ref="ADL22:ADL23" si="1203">SUM(ADF22:ADK22)</f>
        <v>84395.680000000008</v>
      </c>
      <c r="ADM22" s="78">
        <f t="shared" ref="ADM22:ADM31" si="1204">+ADE22+ADL22</f>
        <v>989157.16999999993</v>
      </c>
      <c r="ADN22" s="50"/>
      <c r="ADO22" s="26"/>
      <c r="ADP22" s="50"/>
      <c r="ADQ22" s="50">
        <v>5261.13</v>
      </c>
      <c r="ADR22" s="50"/>
      <c r="ADS22" s="50"/>
      <c r="ADT22" s="50">
        <f t="shared" ref="ADT22:ADT23" si="1205">SUM(ADN22:ADS22)</f>
        <v>5261.13</v>
      </c>
      <c r="ADU22" s="78">
        <f t="shared" ref="ADU22:ADU31" si="1206">+ADM22+ADT22</f>
        <v>994418.29999999993</v>
      </c>
      <c r="ADV22" s="50"/>
      <c r="ADW22" s="26"/>
      <c r="ADX22" s="50"/>
      <c r="ADY22" s="50">
        <v>6942.95</v>
      </c>
      <c r="ADZ22" s="50"/>
      <c r="AEA22" s="50"/>
      <c r="AEB22" s="50">
        <f t="shared" ref="AEB22:AEB23" si="1207">SUM(ADV22:AEA22)</f>
        <v>6942.95</v>
      </c>
      <c r="AEC22" s="78">
        <f t="shared" ref="AEC22:AEC31" si="1208">+ADU22+AEB22</f>
        <v>1001361.2499999999</v>
      </c>
      <c r="AED22" s="50"/>
      <c r="AEE22" s="26"/>
      <c r="AEF22" s="50">
        <v>42042.03</v>
      </c>
      <c r="AEG22" s="50">
        <v>3710.87</v>
      </c>
      <c r="AEH22" s="50"/>
      <c r="AEI22" s="50"/>
      <c r="AEJ22" s="50">
        <f t="shared" ref="AEJ22:AEJ23" si="1209">SUM(AED22:AEI22)</f>
        <v>45752.9</v>
      </c>
      <c r="AEK22" s="78">
        <f t="shared" ref="AEK22:AEK31" si="1210">+AEC22+AEJ22</f>
        <v>1047114.1499999999</v>
      </c>
      <c r="AEL22" s="50"/>
      <c r="AEM22" s="26"/>
      <c r="AEN22" s="50"/>
      <c r="AEO22" s="50">
        <v>58256.31</v>
      </c>
      <c r="AEP22" s="50"/>
      <c r="AEQ22" s="50"/>
      <c r="AER22" s="50">
        <f t="shared" ref="AER22:AER23" si="1211">SUM(AEL22:AEQ22)</f>
        <v>58256.31</v>
      </c>
      <c r="AES22" s="78">
        <f t="shared" ref="AES22:AES31" si="1212">+AEK22+AER22</f>
        <v>1105370.46</v>
      </c>
      <c r="AEU22" s="50"/>
      <c r="AEV22" s="26"/>
      <c r="AEW22" s="50"/>
      <c r="AEX22" s="50">
        <v>1278.95</v>
      </c>
      <c r="AEY22" s="50"/>
      <c r="AEZ22" s="50"/>
      <c r="AFA22" s="50">
        <f t="shared" ref="AFA22:AFA23" si="1213">SUM(AEU22:AEZ22)</f>
        <v>1278.95</v>
      </c>
      <c r="AFB22" s="78">
        <f t="shared" ref="AFB22:AFB31" si="1214">AFA22</f>
        <v>1278.95</v>
      </c>
      <c r="AFC22" s="50"/>
      <c r="AFD22" s="26"/>
      <c r="AFE22" s="50"/>
      <c r="AFF22" s="50">
        <v>955.93</v>
      </c>
      <c r="AFG22" s="50"/>
      <c r="AFH22" s="50"/>
      <c r="AFI22" s="50">
        <f t="shared" ref="AFI22:AFI23" si="1215">SUM(AFC22:AFH22)</f>
        <v>955.93</v>
      </c>
      <c r="AFJ22" s="78">
        <f t="shared" si="847"/>
        <v>2234.88</v>
      </c>
      <c r="AFK22" s="50"/>
      <c r="AFL22" s="26"/>
      <c r="AFM22" s="50"/>
      <c r="AFN22" s="50">
        <v>1181.5999999999999</v>
      </c>
      <c r="AFO22" s="50"/>
      <c r="AFP22" s="50"/>
      <c r="AFQ22" s="50">
        <f t="shared" ref="AFQ22:AFQ23" si="1216">SUM(AFK22:AFP22)</f>
        <v>1181.5999999999999</v>
      </c>
      <c r="AFR22" s="78">
        <f t="shared" si="848"/>
        <v>3416.48</v>
      </c>
      <c r="AFS22" s="50"/>
      <c r="AFT22" s="26"/>
      <c r="AFU22" s="50">
        <v>94219.64</v>
      </c>
      <c r="AFV22" s="50">
        <v>7531.99</v>
      </c>
      <c r="AFW22" s="50"/>
      <c r="AFX22" s="50"/>
      <c r="AFY22" s="50">
        <f t="shared" ref="AFY22:AFY23" si="1217">SUM(AFS22:AFX22)</f>
        <v>101751.63</v>
      </c>
      <c r="AFZ22" s="78">
        <f t="shared" si="849"/>
        <v>105168.11</v>
      </c>
      <c r="AGA22" s="50"/>
      <c r="AGB22" s="26"/>
      <c r="AGC22" s="50"/>
      <c r="AGD22" s="50">
        <v>8582.18</v>
      </c>
      <c r="AGE22" s="50"/>
      <c r="AGF22" s="50"/>
      <c r="AGG22" s="50">
        <f t="shared" ref="AGG22:AGG23" si="1218">SUM(AGA22:AGF22)</f>
        <v>8582.18</v>
      </c>
      <c r="AGH22" s="78">
        <f t="shared" si="850"/>
        <v>113750.29000000001</v>
      </c>
      <c r="AGI22" s="50"/>
      <c r="AGJ22" s="26"/>
      <c r="AGK22" s="50"/>
      <c r="AGL22" s="50">
        <v>8476.43</v>
      </c>
      <c r="AGM22" s="50"/>
      <c r="AGN22" s="50"/>
      <c r="AGO22" s="50">
        <f t="shared" ref="AGO22:AGO23" si="1219">SUM(AGI22:AGN22)</f>
        <v>8476.43</v>
      </c>
      <c r="AGP22" s="78">
        <f t="shared" si="851"/>
        <v>122226.72</v>
      </c>
      <c r="AGQ22" s="50"/>
      <c r="AGR22" s="26"/>
      <c r="AGS22" s="50"/>
      <c r="AGT22" s="50">
        <v>1830.46</v>
      </c>
      <c r="AGU22" s="50"/>
      <c r="AGV22" s="50"/>
      <c r="AGW22" s="50"/>
      <c r="AGX22" s="50">
        <f t="shared" ref="AGX22:AGX23" si="1220">SUM(AGQ22:AGW22)</f>
        <v>1830.46</v>
      </c>
      <c r="AGY22" s="78">
        <f t="shared" si="852"/>
        <v>124057.18000000001</v>
      </c>
      <c r="AGZ22" s="50"/>
      <c r="AHA22" s="26"/>
      <c r="AHB22" s="50"/>
      <c r="AHC22" s="50">
        <v>26167.67</v>
      </c>
      <c r="AHD22" s="50"/>
      <c r="AHE22" s="50"/>
      <c r="AHF22" s="50">
        <f t="shared" si="853"/>
        <v>26167.67</v>
      </c>
      <c r="AHG22" s="78">
        <f t="shared" si="854"/>
        <v>150224.85</v>
      </c>
      <c r="AHH22" s="50"/>
      <c r="AHI22" s="26"/>
      <c r="AHJ22" s="50"/>
      <c r="AHK22" s="50">
        <v>4776.21</v>
      </c>
      <c r="AHL22" s="50"/>
      <c r="AHM22" s="50"/>
      <c r="AHN22" s="50">
        <f t="shared" si="855"/>
        <v>4776.21</v>
      </c>
      <c r="AHO22" s="78">
        <f t="shared" si="856"/>
        <v>155001.06</v>
      </c>
      <c r="AHP22" s="50"/>
      <c r="AHQ22" s="26"/>
      <c r="AHR22" s="50"/>
      <c r="AHS22" s="50">
        <v>5270.24</v>
      </c>
      <c r="AHT22" s="50"/>
      <c r="AHU22" s="50"/>
      <c r="AHV22" s="50">
        <f t="shared" si="857"/>
        <v>5270.24</v>
      </c>
      <c r="AHW22" s="78">
        <f t="shared" si="858"/>
        <v>160271.29999999999</v>
      </c>
      <c r="AHX22" s="50"/>
      <c r="AHY22" s="26"/>
      <c r="AHZ22" s="50"/>
      <c r="AIA22" s="50"/>
      <c r="AIB22" s="50">
        <v>2000</v>
      </c>
      <c r="AIC22" s="50"/>
      <c r="AID22" s="50">
        <f t="shared" si="859"/>
        <v>2000</v>
      </c>
      <c r="AIE22" s="78">
        <f t="shared" si="860"/>
        <v>162271.29999999999</v>
      </c>
      <c r="AIF22" s="50"/>
      <c r="AIG22" s="26"/>
      <c r="AIH22" s="50">
        <v>21117.46</v>
      </c>
      <c r="AII22" s="50">
        <v>2012.15</v>
      </c>
      <c r="AIJ22" s="50"/>
      <c r="AIK22" s="50"/>
      <c r="AIL22" s="50">
        <f t="shared" si="861"/>
        <v>23129.61</v>
      </c>
      <c r="AIM22" s="78">
        <f t="shared" si="862"/>
        <v>185400.90999999997</v>
      </c>
      <c r="AIN22" s="50"/>
      <c r="AIO22" s="26"/>
      <c r="AIP22" s="50">
        <v>67138.52</v>
      </c>
      <c r="AIQ22" s="50">
        <v>4944.12</v>
      </c>
      <c r="AIR22" s="50"/>
      <c r="AIS22" s="50"/>
      <c r="AIT22" s="50">
        <f t="shared" si="863"/>
        <v>72082.64</v>
      </c>
      <c r="AIU22" s="78">
        <f t="shared" si="864"/>
        <v>257483.55</v>
      </c>
      <c r="AIV22" s="50"/>
      <c r="AIW22" s="26"/>
      <c r="AIX22" s="50"/>
      <c r="AIY22" s="50">
        <v>12709.49</v>
      </c>
      <c r="AIZ22" s="50"/>
      <c r="AJA22" s="50"/>
      <c r="AJB22" s="50">
        <f t="shared" si="865"/>
        <v>12709.49</v>
      </c>
      <c r="AJC22" s="78">
        <f t="shared" si="866"/>
        <v>270193.03999999998</v>
      </c>
      <c r="AJD22" s="50"/>
      <c r="AJE22" s="26"/>
      <c r="AJF22" s="50"/>
      <c r="AJG22" s="50">
        <v>32954.480000000003</v>
      </c>
      <c r="AJH22" s="50"/>
      <c r="AJI22" s="50"/>
      <c r="AJJ22" s="50">
        <f t="shared" si="867"/>
        <v>32954.480000000003</v>
      </c>
      <c r="AJK22" s="78">
        <f t="shared" si="868"/>
        <v>303147.51999999996</v>
      </c>
      <c r="AJL22" s="50"/>
      <c r="AJM22" s="26"/>
      <c r="AJN22" s="50"/>
      <c r="AJO22" s="50">
        <v>518.41</v>
      </c>
      <c r="AJP22" s="50"/>
      <c r="AJQ22" s="50"/>
      <c r="AJR22" s="50">
        <f t="shared" si="869"/>
        <v>518.41</v>
      </c>
      <c r="AJS22" s="78">
        <f t="shared" si="870"/>
        <v>303665.92999999993</v>
      </c>
      <c r="AJT22" s="50"/>
      <c r="AJU22" s="26"/>
      <c r="AJV22" s="50">
        <v>13542.13</v>
      </c>
      <c r="AJW22" s="50">
        <v>527889.63</v>
      </c>
      <c r="AJX22" s="50"/>
      <c r="AJY22" s="50"/>
      <c r="AJZ22" s="50">
        <f t="shared" si="871"/>
        <v>541431.76</v>
      </c>
      <c r="AKA22" s="78">
        <f t="shared" si="872"/>
        <v>845097.69</v>
      </c>
      <c r="AKB22" s="50"/>
      <c r="AKC22" s="26"/>
      <c r="AKD22" s="50"/>
      <c r="AKE22" s="50">
        <v>788.22</v>
      </c>
      <c r="AKF22" s="50"/>
      <c r="AKG22" s="50"/>
      <c r="AKH22" s="50">
        <f t="shared" si="873"/>
        <v>788.22</v>
      </c>
      <c r="AKI22" s="78">
        <f t="shared" si="874"/>
        <v>845885.90999999992</v>
      </c>
      <c r="AKJ22" s="50"/>
      <c r="AKK22" s="26"/>
      <c r="AKL22" s="50"/>
      <c r="AKM22" s="50">
        <v>2733.82</v>
      </c>
      <c r="AKN22" s="50"/>
      <c r="AKO22" s="50"/>
      <c r="AKP22" s="50">
        <f t="shared" si="875"/>
        <v>2733.82</v>
      </c>
      <c r="AKQ22" s="78">
        <f t="shared" si="876"/>
        <v>848619.72999999986</v>
      </c>
      <c r="AKR22" s="50"/>
      <c r="AKS22" s="26"/>
      <c r="AKT22" s="50"/>
      <c r="AKU22" s="50">
        <v>53373.01</v>
      </c>
      <c r="AKV22" s="50">
        <v>4000</v>
      </c>
      <c r="AKW22" s="50"/>
      <c r="AKX22" s="50">
        <f t="shared" si="877"/>
        <v>57373.01</v>
      </c>
      <c r="AKY22" s="78">
        <f t="shared" si="878"/>
        <v>905992.73999999987</v>
      </c>
      <c r="AKZ22" s="50">
        <v>115000.02</v>
      </c>
      <c r="ALA22" s="26"/>
      <c r="ALB22" s="50"/>
      <c r="ALC22" s="50">
        <v>26891.98</v>
      </c>
      <c r="ALD22" s="50">
        <v>350000</v>
      </c>
      <c r="ALE22" s="50"/>
      <c r="ALF22" s="50">
        <f t="shared" si="879"/>
        <v>491892</v>
      </c>
      <c r="ALG22" s="78">
        <f t="shared" ref="ALG22:ALG31" si="1221">ALF22</f>
        <v>491892</v>
      </c>
      <c r="ALH22" s="50"/>
      <c r="ALI22" s="26">
        <v>699975</v>
      </c>
      <c r="ALJ22" s="50">
        <v>54743.56</v>
      </c>
      <c r="ALK22" s="50">
        <v>83740.679999999993</v>
      </c>
      <c r="ALL22" s="50"/>
      <c r="ALM22" s="50"/>
      <c r="ALN22" s="50">
        <f t="shared" si="880"/>
        <v>838459.24</v>
      </c>
      <c r="ALO22" s="78">
        <f t="shared" si="881"/>
        <v>1330351.24</v>
      </c>
      <c r="ALP22" s="50"/>
      <c r="ALQ22" s="26"/>
      <c r="ALR22" s="50"/>
      <c r="ALS22" s="50">
        <v>6778.51</v>
      </c>
      <c r="ALT22" s="50"/>
      <c r="ALU22" s="50"/>
      <c r="ALV22" s="50">
        <f t="shared" si="882"/>
        <v>6778.51</v>
      </c>
      <c r="ALW22" s="78">
        <f t="shared" si="883"/>
        <v>1337129.75</v>
      </c>
      <c r="ALX22" s="50"/>
      <c r="ALY22" s="26"/>
      <c r="ALZ22" s="50"/>
      <c r="AMA22" s="50">
        <v>12176.85</v>
      </c>
      <c r="AMB22" s="50">
        <v>1370000</v>
      </c>
      <c r="AMC22" s="50"/>
      <c r="AMD22" s="50">
        <f t="shared" si="884"/>
        <v>1382176.85</v>
      </c>
      <c r="AME22" s="78">
        <f t="shared" si="885"/>
        <v>2719306.6</v>
      </c>
      <c r="AMF22" s="50"/>
      <c r="AMG22" s="26">
        <v>1999975</v>
      </c>
      <c r="AMH22" s="50"/>
      <c r="AMI22" s="50"/>
      <c r="AMJ22" s="50"/>
      <c r="AMK22" s="50"/>
      <c r="AML22" s="50">
        <f t="shared" si="886"/>
        <v>1999975</v>
      </c>
      <c r="AMM22" s="78">
        <f t="shared" si="887"/>
        <v>4719281.5999999996</v>
      </c>
      <c r="AMN22" s="50"/>
      <c r="AMO22" s="26"/>
      <c r="AMP22" s="50">
        <v>127440</v>
      </c>
      <c r="AMQ22" s="50">
        <v>8331.7099999999991</v>
      </c>
      <c r="AMR22" s="50"/>
      <c r="AMS22" s="50"/>
      <c r="AMT22" s="50">
        <f t="shared" si="888"/>
        <v>135771.71</v>
      </c>
      <c r="AMU22" s="78">
        <f t="shared" si="889"/>
        <v>4855053.3099999996</v>
      </c>
      <c r="AMV22" s="50"/>
      <c r="AMW22" s="26"/>
      <c r="AMX22" s="50">
        <v>43259.23</v>
      </c>
      <c r="AMY22" s="50">
        <v>65408.43</v>
      </c>
      <c r="AMZ22" s="50"/>
      <c r="ANA22" s="50"/>
      <c r="ANB22" s="50">
        <f t="shared" si="890"/>
        <v>108667.66</v>
      </c>
      <c r="ANC22" s="78">
        <f t="shared" si="891"/>
        <v>4963720.97</v>
      </c>
      <c r="AND22" s="50"/>
      <c r="ANE22" s="26"/>
      <c r="ANF22" s="50"/>
      <c r="ANG22" s="50"/>
      <c r="ANH22" s="50">
        <v>2500000</v>
      </c>
      <c r="ANI22" s="50"/>
      <c r="ANJ22" s="50">
        <f t="shared" si="892"/>
        <v>2500000</v>
      </c>
      <c r="ANK22" s="78">
        <f t="shared" si="893"/>
        <v>7463720.9699999997</v>
      </c>
      <c r="ANL22" s="50"/>
      <c r="ANM22" s="26">
        <v>700000</v>
      </c>
      <c r="ANN22" s="50"/>
      <c r="ANO22" s="50">
        <v>654.16</v>
      </c>
      <c r="ANP22" s="50"/>
      <c r="ANQ22" s="50"/>
      <c r="ANR22" s="50">
        <f t="shared" si="894"/>
        <v>700654.16</v>
      </c>
      <c r="ANS22" s="78">
        <f t="shared" si="895"/>
        <v>8164375.1299999999</v>
      </c>
      <c r="ANT22" s="50"/>
      <c r="ANU22" s="26"/>
      <c r="ANV22" s="50"/>
      <c r="ANW22" s="50">
        <v>5880.54</v>
      </c>
      <c r="ANX22" s="50"/>
      <c r="ANY22" s="50"/>
      <c r="ANZ22" s="50">
        <f t="shared" si="896"/>
        <v>5880.54</v>
      </c>
      <c r="AOA22" s="78">
        <f t="shared" si="897"/>
        <v>8170255.6699999999</v>
      </c>
      <c r="AOB22" s="50"/>
      <c r="AOC22" s="26"/>
      <c r="AOD22" s="50">
        <v>117643.33</v>
      </c>
      <c r="AOE22" s="50">
        <v>122763.26</v>
      </c>
      <c r="AOF22" s="50"/>
      <c r="AOG22" s="50"/>
      <c r="AOH22" s="50">
        <f t="shared" si="898"/>
        <v>240406.59</v>
      </c>
      <c r="AOI22" s="78">
        <f t="shared" si="899"/>
        <v>8410662.2599999998</v>
      </c>
      <c r="AOJ22" s="50"/>
      <c r="AOK22" s="26"/>
      <c r="AOL22" s="50"/>
      <c r="AOM22" s="50">
        <f>4939.76-2000</f>
        <v>2939.76</v>
      </c>
      <c r="AON22" s="50">
        <v>2000</v>
      </c>
      <c r="AOO22" s="50"/>
      <c r="AOP22" s="50">
        <f t="shared" si="900"/>
        <v>4939.76</v>
      </c>
      <c r="AOQ22" s="78">
        <f t="shared" si="901"/>
        <v>8415602.0199999996</v>
      </c>
      <c r="AOR22" s="50">
        <v>83544</v>
      </c>
      <c r="AOS22" s="26"/>
      <c r="AOT22" s="50"/>
      <c r="AOU22" s="50">
        <v>4462.67</v>
      </c>
      <c r="AOV22" s="50">
        <v>480000</v>
      </c>
      <c r="AOW22" s="50"/>
      <c r="AOX22" s="50">
        <f t="shared" si="902"/>
        <v>568006.67000000004</v>
      </c>
      <c r="AOY22" s="78">
        <f t="shared" si="903"/>
        <v>8983608.6899999995</v>
      </c>
      <c r="AOZ22" s="50"/>
      <c r="APA22" s="26"/>
      <c r="APB22" s="50"/>
      <c r="APC22" s="50">
        <v>4832.6000000000004</v>
      </c>
      <c r="APD22" s="50">
        <v>50000</v>
      </c>
      <c r="APE22" s="50"/>
      <c r="APF22" s="50">
        <f t="shared" si="904"/>
        <v>54832.6</v>
      </c>
      <c r="APG22" s="78">
        <f t="shared" si="905"/>
        <v>9038441.2899999991</v>
      </c>
      <c r="APH22" s="50"/>
      <c r="API22" s="26"/>
      <c r="APJ22" s="50"/>
      <c r="APK22" s="50">
        <v>1259.97</v>
      </c>
      <c r="APL22" s="50"/>
      <c r="APM22" s="50"/>
      <c r="APN22" s="50">
        <f t="shared" si="906"/>
        <v>1259.97</v>
      </c>
      <c r="APO22" s="78">
        <f t="shared" si="907"/>
        <v>9039701.2599999998</v>
      </c>
      <c r="APP22" s="50"/>
      <c r="APQ22" s="26"/>
      <c r="APR22" s="50">
        <v>61261.4</v>
      </c>
      <c r="APS22" s="50">
        <v>290.3</v>
      </c>
      <c r="APT22" s="50"/>
      <c r="APU22" s="50"/>
      <c r="APV22" s="50">
        <f t="shared" si="908"/>
        <v>61551.700000000004</v>
      </c>
      <c r="APW22" s="78">
        <f t="shared" si="909"/>
        <v>9101252.959999999</v>
      </c>
      <c r="APX22" s="50"/>
      <c r="APY22" s="26"/>
      <c r="APZ22" s="50"/>
      <c r="AQA22" s="50">
        <v>124668.23</v>
      </c>
      <c r="AQB22" s="50"/>
      <c r="AQC22" s="50"/>
      <c r="AQD22" s="50">
        <f t="shared" si="910"/>
        <v>124668.23</v>
      </c>
      <c r="AQE22" s="78">
        <f t="shared" si="911"/>
        <v>9225921.1899999995</v>
      </c>
      <c r="AQF22" s="50"/>
      <c r="AQG22" s="26"/>
      <c r="AQH22" s="50"/>
      <c r="AQI22" s="50">
        <v>13450.1</v>
      </c>
      <c r="AQJ22" s="50"/>
      <c r="AQK22" s="50"/>
      <c r="AQL22" s="50">
        <f t="shared" si="912"/>
        <v>13450.1</v>
      </c>
      <c r="AQM22" s="78">
        <f t="shared" si="913"/>
        <v>9239371.2899999991</v>
      </c>
      <c r="AQN22" s="50"/>
      <c r="AQO22" s="26"/>
      <c r="AQP22" s="50"/>
      <c r="AQQ22" s="50">
        <v>86681.02</v>
      </c>
      <c r="AQR22" s="50"/>
      <c r="AQS22" s="50"/>
      <c r="AQT22" s="50">
        <f t="shared" si="914"/>
        <v>86681.02</v>
      </c>
      <c r="AQU22" s="78">
        <f t="shared" si="915"/>
        <v>9326052.3099999987</v>
      </c>
      <c r="AQV22" s="50">
        <v>103000.01</v>
      </c>
      <c r="AQW22" s="26"/>
      <c r="AQX22" s="50"/>
      <c r="AQY22" s="50">
        <v>4377.22</v>
      </c>
      <c r="AQZ22" s="50"/>
      <c r="ARA22" s="50"/>
      <c r="ARB22" s="50">
        <f t="shared" si="916"/>
        <v>107377.23</v>
      </c>
      <c r="ARC22" s="78">
        <f t="shared" si="917"/>
        <v>9433429.5399999991</v>
      </c>
      <c r="ARD22" s="50">
        <v>147000</v>
      </c>
      <c r="ARE22" s="26"/>
      <c r="ARF22" s="50"/>
      <c r="ARG22" s="50">
        <v>8829.26</v>
      </c>
      <c r="ARH22" s="50"/>
      <c r="ARI22" s="50"/>
      <c r="ARJ22" s="50">
        <f t="shared" si="918"/>
        <v>155829.26</v>
      </c>
      <c r="ARK22" s="78">
        <f t="shared" si="919"/>
        <v>9589258.7999999989</v>
      </c>
      <c r="ARL22" s="50">
        <v>4199620</v>
      </c>
      <c r="ARM22" s="26"/>
      <c r="ARN22" s="50"/>
      <c r="ARO22" s="50">
        <v>1335.69</v>
      </c>
      <c r="ARP22" s="50"/>
      <c r="ARQ22" s="50"/>
      <c r="ARR22" s="50">
        <f t="shared" si="920"/>
        <v>4200955.6900000004</v>
      </c>
      <c r="ARS22" s="78">
        <f t="shared" si="921"/>
        <v>13790214.489999998</v>
      </c>
      <c r="ART22" s="50"/>
      <c r="ARU22" s="26"/>
      <c r="ARV22" s="50"/>
      <c r="ARW22" s="50">
        <v>1600</v>
      </c>
      <c r="ARX22" s="50"/>
      <c r="ARY22" s="50"/>
      <c r="ARZ22" s="50">
        <f t="shared" si="922"/>
        <v>1600</v>
      </c>
      <c r="ASA22" s="78">
        <f t="shared" ref="ASA22:ASA31" si="1222">ARZ22</f>
        <v>1600</v>
      </c>
      <c r="ASB22" s="50"/>
      <c r="ASC22" s="26"/>
      <c r="ASD22" s="50"/>
      <c r="ASE22" s="50">
        <v>43877.17</v>
      </c>
      <c r="ASF22" s="50"/>
      <c r="ASG22" s="50"/>
      <c r="ASH22" s="50">
        <f t="shared" si="923"/>
        <v>43877.17</v>
      </c>
      <c r="ASI22" s="78">
        <f t="shared" si="924"/>
        <v>45477.17</v>
      </c>
      <c r="ASJ22" s="50"/>
      <c r="ASK22" s="26"/>
      <c r="ASL22" s="50">
        <v>71585.98</v>
      </c>
      <c r="ASM22" s="50">
        <v>762.72</v>
      </c>
      <c r="ASN22" s="50"/>
      <c r="ASO22" s="50"/>
      <c r="ASP22" s="50">
        <f t="shared" si="925"/>
        <v>72348.7</v>
      </c>
      <c r="ASQ22" s="78">
        <f t="shared" si="926"/>
        <v>117825.87</v>
      </c>
      <c r="ASR22" s="50"/>
      <c r="ASS22" s="26"/>
      <c r="AST22" s="50"/>
      <c r="ASU22" s="50">
        <v>3577.11</v>
      </c>
      <c r="ASV22" s="50"/>
      <c r="ASW22" s="50"/>
      <c r="ASX22" s="50">
        <f t="shared" si="927"/>
        <v>3577.11</v>
      </c>
      <c r="ASY22" s="78">
        <f t="shared" si="928"/>
        <v>121402.98</v>
      </c>
      <c r="ASZ22" s="50">
        <v>96000</v>
      </c>
      <c r="ATA22" s="26"/>
      <c r="ATB22" s="50"/>
      <c r="ATC22" s="50">
        <v>4935.66</v>
      </c>
      <c r="ATD22" s="50"/>
      <c r="ATE22" s="50"/>
      <c r="ATF22" s="50">
        <f t="shared" si="929"/>
        <v>100935.66</v>
      </c>
      <c r="ATG22" s="78">
        <f t="shared" si="930"/>
        <v>222338.64</v>
      </c>
      <c r="ATH22" s="50"/>
      <c r="ATI22" s="26"/>
      <c r="ATJ22" s="50"/>
      <c r="ATK22" s="50">
        <v>23017.66</v>
      </c>
      <c r="ATL22" s="50"/>
      <c r="ATM22" s="50"/>
      <c r="ATN22" s="50">
        <f t="shared" si="931"/>
        <v>23017.66</v>
      </c>
      <c r="ATO22" s="78">
        <f t="shared" si="932"/>
        <v>245356.30000000002</v>
      </c>
      <c r="ATP22" s="50"/>
      <c r="ATQ22" s="26"/>
      <c r="ATR22" s="50"/>
      <c r="ATS22" s="50">
        <v>17281.07</v>
      </c>
      <c r="ATT22" s="50"/>
      <c r="ATU22" s="50"/>
      <c r="ATV22" s="50">
        <f t="shared" si="933"/>
        <v>17281.07</v>
      </c>
      <c r="ATW22" s="78">
        <f t="shared" si="934"/>
        <v>262637.37</v>
      </c>
      <c r="ATX22" s="50"/>
      <c r="ATY22" s="26"/>
      <c r="ATZ22" s="50"/>
      <c r="AUA22" s="50">
        <f>14360.16+100419.94</f>
        <v>114780.1</v>
      </c>
      <c r="AUB22" s="50"/>
      <c r="AUC22" s="50"/>
      <c r="AUD22" s="50">
        <f t="shared" si="935"/>
        <v>114780.1</v>
      </c>
      <c r="AUE22" s="78">
        <f t="shared" si="936"/>
        <v>377417.47</v>
      </c>
      <c r="AUF22" s="50"/>
      <c r="AUG22" s="26"/>
      <c r="AUH22" s="50"/>
      <c r="AUI22" s="50">
        <v>24347.08</v>
      </c>
      <c r="AUJ22" s="50"/>
      <c r="AUK22" s="50"/>
      <c r="AUL22" s="50">
        <f t="shared" si="937"/>
        <v>24347.08</v>
      </c>
      <c r="AUM22" s="78">
        <f t="shared" si="938"/>
        <v>401764.55</v>
      </c>
      <c r="AUN22" s="50"/>
      <c r="AUO22" s="26"/>
      <c r="AUP22" s="50"/>
      <c r="AUQ22" s="50">
        <v>6420.1</v>
      </c>
      <c r="AUR22" s="50"/>
      <c r="AUS22" s="50"/>
      <c r="AUT22" s="50">
        <f t="shared" si="939"/>
        <v>6420.1</v>
      </c>
      <c r="AUU22" s="78">
        <f t="shared" si="940"/>
        <v>408184.64999999997</v>
      </c>
      <c r="AUV22" s="50"/>
      <c r="AUW22" s="26"/>
      <c r="AUX22" s="50">
        <v>89988.32</v>
      </c>
      <c r="AUY22" s="50">
        <v>1555.1</v>
      </c>
      <c r="AUZ22" s="50"/>
      <c r="AVA22" s="50"/>
      <c r="AVB22" s="50">
        <f t="shared" si="941"/>
        <v>91543.420000000013</v>
      </c>
      <c r="AVC22" s="78">
        <f t="shared" si="942"/>
        <v>499728.06999999995</v>
      </c>
      <c r="AVD22" s="50"/>
      <c r="AVE22" s="26"/>
      <c r="AVF22" s="50"/>
      <c r="AVG22" s="50">
        <v>825.54</v>
      </c>
      <c r="AVH22" s="50"/>
      <c r="AVI22" s="50"/>
      <c r="AVJ22" s="50">
        <f t="shared" si="943"/>
        <v>825.54</v>
      </c>
      <c r="AVK22" s="78">
        <f t="shared" si="944"/>
        <v>500553.60999999993</v>
      </c>
      <c r="AVL22" s="50"/>
      <c r="AVM22" s="26"/>
      <c r="AVN22" s="50"/>
      <c r="AVO22" s="50">
        <v>2637.31</v>
      </c>
      <c r="AVP22" s="50"/>
      <c r="AVQ22" s="50"/>
      <c r="AVR22" s="50">
        <f t="shared" si="945"/>
        <v>2637.31</v>
      </c>
      <c r="AVS22" s="78">
        <f t="shared" si="946"/>
        <v>503190.91999999993</v>
      </c>
      <c r="AVT22" s="50"/>
      <c r="AVU22" s="26"/>
      <c r="AVV22" s="50"/>
      <c r="AVW22" s="50">
        <v>2200</v>
      </c>
      <c r="AVX22" s="50"/>
      <c r="AVY22" s="50"/>
      <c r="AVZ22" s="50">
        <f t="shared" si="947"/>
        <v>2200</v>
      </c>
      <c r="AWA22" s="78">
        <f t="shared" si="948"/>
        <v>505390.91999999993</v>
      </c>
      <c r="AWB22" s="50"/>
      <c r="AWC22" s="26"/>
      <c r="AWD22" s="50"/>
      <c r="AWE22" s="50">
        <v>28909.09</v>
      </c>
      <c r="AWF22" s="50"/>
      <c r="AWG22" s="50"/>
      <c r="AWH22" s="50">
        <f t="shared" si="949"/>
        <v>28909.09</v>
      </c>
      <c r="AWI22" s="78">
        <f t="shared" si="950"/>
        <v>534300.00999999989</v>
      </c>
      <c r="AWJ22" s="50"/>
      <c r="AWK22" s="26"/>
      <c r="AWL22" s="50"/>
      <c r="AWM22" s="50">
        <v>80152.3</v>
      </c>
      <c r="AWN22" s="50"/>
      <c r="AWO22" s="50"/>
      <c r="AWP22" s="50">
        <f t="shared" si="951"/>
        <v>80152.3</v>
      </c>
      <c r="AWQ22" s="78">
        <f t="shared" si="952"/>
        <v>614452.30999999994</v>
      </c>
      <c r="AWR22" s="50">
        <v>349280</v>
      </c>
      <c r="AWS22" s="26"/>
      <c r="AWT22" s="50"/>
      <c r="AWU22" s="50">
        <v>894.35</v>
      </c>
      <c r="AWV22" s="50"/>
      <c r="AWW22" s="50"/>
      <c r="AWX22" s="50">
        <f t="shared" si="953"/>
        <v>350174.35</v>
      </c>
      <c r="AWY22" s="78">
        <f t="shared" si="954"/>
        <v>964626.65999999992</v>
      </c>
      <c r="AWZ22" s="50"/>
      <c r="AXA22" s="26"/>
      <c r="AXB22" s="50"/>
      <c r="AXC22" s="50">
        <v>4225.18</v>
      </c>
      <c r="AXD22" s="50"/>
      <c r="AXE22" s="50"/>
      <c r="AXF22" s="50">
        <f t="shared" si="955"/>
        <v>4225.18</v>
      </c>
      <c r="AXG22" s="78">
        <f t="shared" si="956"/>
        <v>968851.84</v>
      </c>
      <c r="AXH22" s="50"/>
      <c r="AXI22" s="26"/>
      <c r="AXJ22" s="50"/>
      <c r="AXK22" s="50">
        <v>21606.31</v>
      </c>
      <c r="AXL22" s="50"/>
      <c r="AXM22" s="50"/>
      <c r="AXN22" s="50">
        <f t="shared" si="957"/>
        <v>21606.31</v>
      </c>
      <c r="AXO22" s="78">
        <f t="shared" si="958"/>
        <v>990458.15</v>
      </c>
      <c r="AXP22" s="50"/>
      <c r="AXQ22" s="26"/>
      <c r="AXR22" s="50"/>
      <c r="AXS22" s="50">
        <v>313073.48</v>
      </c>
      <c r="AXT22" s="50"/>
      <c r="AXU22" s="50"/>
      <c r="AXV22" s="50">
        <f t="shared" si="959"/>
        <v>313073.48</v>
      </c>
      <c r="AXW22" s="78">
        <f t="shared" si="960"/>
        <v>1303531.6299999999</v>
      </c>
      <c r="AXX22" s="50"/>
      <c r="AXY22" s="26"/>
      <c r="AXZ22" s="50"/>
      <c r="AYA22" s="50">
        <v>45179.86</v>
      </c>
      <c r="AYB22" s="50"/>
      <c r="AYC22" s="50"/>
      <c r="AYD22" s="50">
        <f t="shared" si="961"/>
        <v>45179.86</v>
      </c>
      <c r="AYE22" s="78">
        <f t="shared" si="962"/>
        <v>45179.86</v>
      </c>
      <c r="AYF22" s="50"/>
      <c r="AYG22" s="26"/>
      <c r="AYH22" s="50"/>
      <c r="AYI22" s="50">
        <v>28807</v>
      </c>
      <c r="AYJ22" s="50">
        <v>4000</v>
      </c>
      <c r="AYK22" s="50"/>
      <c r="AYL22" s="50">
        <f t="shared" si="963"/>
        <v>32807</v>
      </c>
      <c r="AYM22" s="78">
        <f t="shared" si="964"/>
        <v>77986.86</v>
      </c>
      <c r="AYN22" s="50"/>
      <c r="AYO22" s="26"/>
      <c r="AYP22" s="50"/>
      <c r="AYQ22" s="50">
        <v>1189.76</v>
      </c>
      <c r="AYR22" s="50"/>
      <c r="AYS22" s="50"/>
      <c r="AYT22" s="50">
        <f t="shared" si="965"/>
        <v>1189.76</v>
      </c>
      <c r="AYU22" s="78">
        <f t="shared" si="966"/>
        <v>79176.62</v>
      </c>
      <c r="AYV22" s="50">
        <v>81000</v>
      </c>
      <c r="AYW22" s="26"/>
      <c r="AYX22" s="50"/>
      <c r="AYY22" s="50">
        <v>1627</v>
      </c>
      <c r="AYZ22" s="50">
        <f>110000+200000</f>
        <v>310000</v>
      </c>
      <c r="AZA22" s="50"/>
      <c r="AZB22" s="50">
        <f t="shared" si="967"/>
        <v>392627</v>
      </c>
      <c r="AZC22" s="78">
        <f t="shared" si="968"/>
        <v>471803.62</v>
      </c>
      <c r="AZD22" s="50"/>
      <c r="AZE22" s="26"/>
      <c r="AZF22" s="50"/>
      <c r="AZG22" s="50">
        <v>27366.15</v>
      </c>
      <c r="AZH22" s="50"/>
      <c r="AZI22" s="50"/>
      <c r="AZJ22" s="50">
        <f t="shared" si="969"/>
        <v>27366.15</v>
      </c>
      <c r="AZK22" s="78">
        <f t="shared" si="970"/>
        <v>499169.77</v>
      </c>
      <c r="AZL22" s="50"/>
      <c r="AZM22" s="26"/>
      <c r="AZN22" s="50"/>
      <c r="AZO22" s="50">
        <v>47185.53</v>
      </c>
      <c r="AZP22" s="50"/>
      <c r="AZQ22" s="50"/>
      <c r="AZR22" s="50">
        <f t="shared" si="971"/>
        <v>47185.53</v>
      </c>
      <c r="AZS22" s="78">
        <f t="shared" si="972"/>
        <v>546355.30000000005</v>
      </c>
      <c r="AZT22" s="50"/>
      <c r="AZU22" s="26"/>
      <c r="AZV22" s="50">
        <v>47150.11</v>
      </c>
      <c r="AZW22" s="50">
        <v>17018.900000000001</v>
      </c>
      <c r="AZX22" s="50"/>
      <c r="AZY22" s="50"/>
      <c r="AZZ22" s="50">
        <f t="shared" si="973"/>
        <v>64169.01</v>
      </c>
      <c r="BAA22" s="78">
        <f t="shared" si="974"/>
        <v>610524.31000000006</v>
      </c>
      <c r="BAB22" s="50"/>
      <c r="BAC22" s="26"/>
      <c r="BAD22" s="50">
        <v>591756.71</v>
      </c>
      <c r="BAE22" s="50">
        <v>21813.23</v>
      </c>
      <c r="BAF22" s="50"/>
      <c r="BAG22" s="50"/>
      <c r="BAH22" s="50">
        <f t="shared" si="975"/>
        <v>613569.93999999994</v>
      </c>
      <c r="BAI22" s="78">
        <f t="shared" si="976"/>
        <v>1224094.25</v>
      </c>
      <c r="BAJ22" s="50"/>
      <c r="BAK22" s="26"/>
      <c r="BAL22" s="50">
        <v>245484.26</v>
      </c>
      <c r="BAM22" s="50">
        <v>1255.83</v>
      </c>
      <c r="BAN22" s="50"/>
      <c r="BAO22" s="50"/>
      <c r="BAP22" s="50">
        <f t="shared" si="977"/>
        <v>246740.09</v>
      </c>
      <c r="BAQ22" s="78">
        <f t="shared" si="978"/>
        <v>1470834.34</v>
      </c>
      <c r="BAR22" s="50"/>
      <c r="BAS22" s="26"/>
      <c r="BAT22" s="50"/>
      <c r="BAU22" s="50">
        <v>17190.54</v>
      </c>
      <c r="BAV22" s="50"/>
      <c r="BAW22" s="50"/>
      <c r="BAX22" s="50">
        <f t="shared" si="979"/>
        <v>17190.54</v>
      </c>
      <c r="BAY22" s="78">
        <f t="shared" si="980"/>
        <v>1488024.8800000001</v>
      </c>
      <c r="BAZ22" s="50"/>
      <c r="BBA22" s="26"/>
      <c r="BBB22" s="50"/>
      <c r="BBC22" s="50">
        <v>20804.41</v>
      </c>
      <c r="BBD22" s="50"/>
      <c r="BBE22" s="50"/>
      <c r="BBF22" s="50">
        <f t="shared" si="981"/>
        <v>20804.41</v>
      </c>
      <c r="BBG22" s="78">
        <f t="shared" si="982"/>
        <v>1508829.29</v>
      </c>
      <c r="BBH22" s="50"/>
      <c r="BBI22" s="26"/>
      <c r="BBJ22" s="50">
        <v>84685.55</v>
      </c>
      <c r="BBK22" s="50">
        <v>21124.45</v>
      </c>
      <c r="BBL22" s="50"/>
      <c r="BBM22" s="50"/>
      <c r="BBN22" s="50">
        <f t="shared" si="983"/>
        <v>105810</v>
      </c>
      <c r="BBO22" s="78">
        <f t="shared" si="984"/>
        <v>1614639.29</v>
      </c>
      <c r="BBP22" s="50"/>
      <c r="BBQ22" s="26"/>
      <c r="BBR22" s="50"/>
      <c r="BBS22" s="50">
        <v>12578.78</v>
      </c>
      <c r="BBT22" s="50"/>
      <c r="BBU22" s="50"/>
      <c r="BBV22" s="50">
        <f t="shared" si="985"/>
        <v>12578.78</v>
      </c>
      <c r="BBW22" s="78">
        <f t="shared" si="986"/>
        <v>1627218.07</v>
      </c>
      <c r="BBX22" s="50"/>
      <c r="BBY22" s="26"/>
      <c r="BBZ22" s="50"/>
      <c r="BCA22" s="50">
        <v>4157.7</v>
      </c>
      <c r="BCB22" s="50"/>
      <c r="BCC22" s="50"/>
      <c r="BCD22" s="50">
        <f t="shared" si="987"/>
        <v>4157.7</v>
      </c>
      <c r="BCE22" s="78">
        <f t="shared" si="988"/>
        <v>1631375.77</v>
      </c>
      <c r="BCF22" s="50"/>
      <c r="BCG22" s="26"/>
      <c r="BCH22" s="50"/>
      <c r="BCI22" s="50">
        <v>38508.699999999997</v>
      </c>
      <c r="BCJ22" s="50"/>
      <c r="BCK22" s="50"/>
      <c r="BCL22" s="50">
        <f t="shared" si="989"/>
        <v>38508.699999999997</v>
      </c>
      <c r="BCM22" s="78">
        <f t="shared" si="990"/>
        <v>1669884.47</v>
      </c>
      <c r="BCN22" s="50"/>
      <c r="BCO22" s="26"/>
      <c r="BCP22" s="50"/>
      <c r="BCQ22" s="50">
        <v>1375.99</v>
      </c>
      <c r="BCR22" s="50"/>
      <c r="BCS22" s="50"/>
      <c r="BCT22" s="50">
        <f t="shared" si="991"/>
        <v>1375.99</v>
      </c>
      <c r="BCU22" s="78">
        <f t="shared" si="992"/>
        <v>1671260.46</v>
      </c>
      <c r="BCV22" s="50"/>
      <c r="BCW22" s="26"/>
      <c r="BCX22" s="50">
        <v>8873.35</v>
      </c>
      <c r="BCY22" s="50">
        <v>2229.8000000000002</v>
      </c>
      <c r="BCZ22" s="50"/>
      <c r="BDA22" s="50"/>
      <c r="BDB22" s="50">
        <f t="shared" si="993"/>
        <v>11103.150000000001</v>
      </c>
      <c r="BDC22" s="78">
        <f t="shared" si="994"/>
        <v>1682363.6099999999</v>
      </c>
      <c r="BDD22" s="50"/>
      <c r="BDE22" s="26"/>
      <c r="BDF22" s="50"/>
      <c r="BDG22" s="50">
        <v>38888.959999999999</v>
      </c>
      <c r="BDH22" s="50"/>
      <c r="BDI22" s="50"/>
      <c r="BDJ22" s="50">
        <f t="shared" si="995"/>
        <v>38888.959999999999</v>
      </c>
      <c r="BDK22" s="78">
        <f t="shared" si="996"/>
        <v>1721252.5699999998</v>
      </c>
      <c r="BDL22" s="50"/>
      <c r="BDM22" s="26"/>
      <c r="BDN22" s="50">
        <v>113280</v>
      </c>
      <c r="BDO22" s="50">
        <v>22804.21</v>
      </c>
      <c r="BDP22" s="50"/>
      <c r="BDQ22" s="50"/>
      <c r="BDR22" s="50">
        <f t="shared" si="997"/>
        <v>136084.21</v>
      </c>
      <c r="BDS22" s="78">
        <f t="shared" si="998"/>
        <v>1857336.7799999998</v>
      </c>
      <c r="BDT22" s="50"/>
      <c r="BDU22" s="26"/>
      <c r="BDV22" s="50"/>
      <c r="BDW22" s="50">
        <v>27.8</v>
      </c>
      <c r="BDX22" s="50"/>
      <c r="BDY22" s="50"/>
      <c r="BDZ22" s="50">
        <f t="shared" si="999"/>
        <v>27.8</v>
      </c>
      <c r="BEA22" s="78">
        <f t="shared" si="1000"/>
        <v>1857364.5799999998</v>
      </c>
      <c r="BEB22" s="50">
        <v>73500</v>
      </c>
      <c r="BEC22" s="26"/>
      <c r="BED22" s="50"/>
      <c r="BEE22" s="50">
        <v>13187.93</v>
      </c>
      <c r="BEF22" s="50"/>
      <c r="BEG22" s="50"/>
      <c r="BEH22" s="50">
        <f t="shared" si="1001"/>
        <v>86687.93</v>
      </c>
      <c r="BEI22" s="78">
        <f t="shared" si="1002"/>
        <v>1944052.5099999998</v>
      </c>
      <c r="BEJ22" s="50"/>
      <c r="BEK22" s="26"/>
      <c r="BEL22" s="50">
        <v>71808.429999999993</v>
      </c>
      <c r="BEM22" s="50">
        <v>15846.83</v>
      </c>
      <c r="BEN22" s="50"/>
      <c r="BEO22" s="50"/>
      <c r="BEP22" s="50">
        <f t="shared" si="1003"/>
        <v>87655.26</v>
      </c>
      <c r="BEQ22" s="78">
        <f t="shared" ref="BEQ22:BEQ31" si="1223">BEP22</f>
        <v>87655.26</v>
      </c>
      <c r="BER22" s="50"/>
      <c r="BES22" s="26"/>
      <c r="BET22" s="50"/>
      <c r="BEU22" s="50">
        <v>30937.42</v>
      </c>
      <c r="BEV22" s="50"/>
      <c r="BEW22" s="50"/>
      <c r="BEX22" s="50">
        <f t="shared" si="1004"/>
        <v>30937.42</v>
      </c>
      <c r="BEY22" s="78">
        <f t="shared" si="1005"/>
        <v>118592.68</v>
      </c>
      <c r="BEZ22" s="50"/>
      <c r="BFA22" s="26"/>
      <c r="BFB22" s="50"/>
      <c r="BFC22" s="50">
        <v>7042.44</v>
      </c>
      <c r="BFD22" s="50"/>
      <c r="BFE22" s="50"/>
      <c r="BFF22" s="50">
        <f t="shared" si="1006"/>
        <v>7042.44</v>
      </c>
      <c r="BFG22" s="78">
        <f t="shared" si="1007"/>
        <v>125635.12</v>
      </c>
      <c r="BFH22" s="50"/>
      <c r="BFI22" s="26"/>
      <c r="BFJ22" s="50"/>
      <c r="BFK22" s="50"/>
      <c r="BFL22" s="50"/>
      <c r="BFM22" s="50"/>
      <c r="BFN22" s="50">
        <f t="shared" si="1008"/>
        <v>0</v>
      </c>
      <c r="BFO22" s="78">
        <f t="shared" si="1009"/>
        <v>125635.12</v>
      </c>
      <c r="BFP22" s="50"/>
      <c r="BFQ22" s="26"/>
      <c r="BFR22" s="50">
        <v>58916.03</v>
      </c>
      <c r="BFS22" s="50">
        <v>1333.47</v>
      </c>
      <c r="BFT22" s="50"/>
      <c r="BFU22" s="50"/>
      <c r="BFV22" s="50">
        <f t="shared" si="1010"/>
        <v>60249.5</v>
      </c>
      <c r="BFW22" s="78">
        <f t="shared" si="1011"/>
        <v>185884.62</v>
      </c>
      <c r="BFX22" s="50"/>
      <c r="BFY22" s="26"/>
      <c r="BFZ22" s="50"/>
      <c r="BGA22" s="50">
        <v>13420.45</v>
      </c>
      <c r="BGB22" s="50"/>
      <c r="BGC22" s="50"/>
      <c r="BGD22" s="50">
        <f t="shared" si="1012"/>
        <v>13420.45</v>
      </c>
      <c r="BGE22" s="78">
        <f t="shared" si="1013"/>
        <v>199305.07</v>
      </c>
      <c r="BGF22" s="50"/>
      <c r="BGG22" s="26"/>
      <c r="BGH22" s="50">
        <v>18657.72</v>
      </c>
      <c r="BGI22" s="50">
        <v>22927.279999999999</v>
      </c>
      <c r="BGJ22" s="50"/>
      <c r="BGK22" s="50"/>
      <c r="BGL22" s="50">
        <f t="shared" si="1014"/>
        <v>41585</v>
      </c>
      <c r="BGM22" s="78">
        <f t="shared" si="1015"/>
        <v>240890.07</v>
      </c>
      <c r="BGN22" s="50"/>
      <c r="BGO22" s="26"/>
      <c r="BGP22" s="50"/>
      <c r="BGQ22" s="50">
        <v>560.84</v>
      </c>
      <c r="BGR22" s="50">
        <v>1265000</v>
      </c>
      <c r="BGS22" s="50"/>
      <c r="BGT22" s="50">
        <f t="shared" si="1016"/>
        <v>1265560.8400000001</v>
      </c>
      <c r="BGU22" s="78">
        <f t="shared" si="1017"/>
        <v>1506450.9100000001</v>
      </c>
      <c r="BGV22" s="50"/>
      <c r="BGW22" s="26"/>
      <c r="BGX22" s="50"/>
      <c r="BGY22" s="50">
        <v>793.44</v>
      </c>
      <c r="BGZ22" s="50"/>
      <c r="BHA22" s="50"/>
      <c r="BHB22" s="50">
        <f t="shared" si="1018"/>
        <v>793.44</v>
      </c>
      <c r="BHC22" s="78">
        <f t="shared" si="1019"/>
        <v>1507244.35</v>
      </c>
      <c r="BHD22" s="50"/>
      <c r="BHE22" s="26"/>
      <c r="BHF22" s="50"/>
      <c r="BHG22" s="50">
        <v>223.13</v>
      </c>
      <c r="BHH22" s="50"/>
      <c r="BHI22" s="50"/>
      <c r="BHJ22" s="50">
        <f t="shared" si="1020"/>
        <v>223.13</v>
      </c>
      <c r="BHK22" s="78">
        <f t="shared" si="1021"/>
        <v>1507467.48</v>
      </c>
      <c r="BHL22" s="50"/>
      <c r="BHM22" s="26"/>
      <c r="BHN22" s="50">
        <v>175444.42</v>
      </c>
      <c r="BHO22" s="50">
        <f>30011.98-30000</f>
        <v>11.979999999999563</v>
      </c>
      <c r="BHP22" s="50">
        <v>30000</v>
      </c>
      <c r="BHQ22" s="50"/>
      <c r="BHR22" s="50">
        <f t="shared" si="1022"/>
        <v>205456.40000000002</v>
      </c>
      <c r="BHS22" s="78">
        <f t="shared" si="1023"/>
        <v>1712923.88</v>
      </c>
      <c r="BHT22" s="50"/>
      <c r="BHU22" s="26"/>
      <c r="BHV22" s="50"/>
      <c r="BHW22" s="50">
        <v>11919.05</v>
      </c>
      <c r="BHX22" s="50"/>
      <c r="BHY22" s="50"/>
      <c r="BHZ22" s="50">
        <f t="shared" si="1024"/>
        <v>11919.05</v>
      </c>
      <c r="BIA22" s="78">
        <f t="shared" si="1025"/>
        <v>1724842.93</v>
      </c>
      <c r="BIB22" s="50"/>
      <c r="BIC22" s="26"/>
      <c r="BID22" s="50"/>
      <c r="BIE22" s="50">
        <v>7928.09</v>
      </c>
      <c r="BIF22" s="50"/>
      <c r="BIG22" s="50"/>
      <c r="BIH22" s="50">
        <f t="shared" si="1026"/>
        <v>7928.09</v>
      </c>
      <c r="BII22" s="78">
        <f t="shared" si="1027"/>
        <v>1732771.02</v>
      </c>
      <c r="BIJ22" s="50"/>
      <c r="BIK22" s="26"/>
      <c r="BIL22" s="50"/>
      <c r="BIM22" s="50">
        <v>15213.29</v>
      </c>
      <c r="BIN22" s="50"/>
      <c r="BIO22" s="50"/>
      <c r="BIP22" s="50">
        <f t="shared" si="1028"/>
        <v>15213.29</v>
      </c>
      <c r="BIQ22" s="78">
        <f t="shared" si="1029"/>
        <v>1747984.31</v>
      </c>
      <c r="BIR22" s="50"/>
      <c r="BIS22" s="26"/>
      <c r="BIT22" s="50"/>
      <c r="BIU22" s="50">
        <v>86562.93</v>
      </c>
      <c r="BIV22" s="50"/>
      <c r="BIW22" s="50"/>
      <c r="BIX22" s="50">
        <f t="shared" si="1030"/>
        <v>86562.93</v>
      </c>
      <c r="BIY22" s="78">
        <f t="shared" si="1031"/>
        <v>1834547.24</v>
      </c>
      <c r="BIZ22" s="50"/>
      <c r="BJA22" s="26"/>
      <c r="BJB22" s="50"/>
      <c r="BJC22" s="50">
        <v>14952.67</v>
      </c>
      <c r="BJD22" s="50"/>
      <c r="BJE22" s="50"/>
      <c r="BJF22" s="50">
        <f t="shared" si="1032"/>
        <v>14952.67</v>
      </c>
      <c r="BJG22" s="78">
        <f t="shared" si="1033"/>
        <v>1849499.91</v>
      </c>
      <c r="BJH22" s="50">
        <v>110000</v>
      </c>
      <c r="BJI22" s="26"/>
      <c r="BJJ22" s="50"/>
      <c r="BJK22" s="50">
        <v>10477.83</v>
      </c>
      <c r="BJL22" s="50"/>
      <c r="BJM22" s="50"/>
      <c r="BJN22" s="50">
        <f t="shared" si="1034"/>
        <v>120477.83</v>
      </c>
      <c r="BJO22" s="78">
        <f t="shared" si="1035"/>
        <v>1969977.74</v>
      </c>
      <c r="BJP22" s="50"/>
      <c r="BJQ22" s="26"/>
      <c r="BJR22" s="50"/>
      <c r="BJS22" s="50">
        <v>93.82</v>
      </c>
      <c r="BJT22" s="50"/>
      <c r="BJU22" s="50"/>
      <c r="BJV22" s="50">
        <f t="shared" si="1036"/>
        <v>93.82</v>
      </c>
      <c r="BJW22" s="78">
        <f t="shared" si="1037"/>
        <v>1970071.56</v>
      </c>
      <c r="BJX22" s="50"/>
      <c r="BJY22" s="26"/>
      <c r="BJZ22" s="50"/>
      <c r="BKA22" s="50">
        <v>1108.8399999999999</v>
      </c>
      <c r="BKB22" s="50"/>
      <c r="BKC22" s="50"/>
      <c r="BKD22" s="50">
        <f t="shared" si="1038"/>
        <v>1108.8399999999999</v>
      </c>
      <c r="BKE22" s="78">
        <f t="shared" si="1039"/>
        <v>1971180.4000000001</v>
      </c>
      <c r="BKF22" s="50"/>
      <c r="BKG22" s="26"/>
      <c r="BKH22" s="50">
        <v>65072.31</v>
      </c>
      <c r="BKI22" s="50">
        <v>8610.7900000000009</v>
      </c>
      <c r="BKJ22" s="50"/>
      <c r="BKK22" s="50"/>
      <c r="BKL22" s="50">
        <f t="shared" si="1040"/>
        <v>73683.100000000006</v>
      </c>
      <c r="BKM22" s="78">
        <f t="shared" si="1041"/>
        <v>2044863.5000000002</v>
      </c>
      <c r="BKN22" s="50"/>
      <c r="BKO22" s="26"/>
      <c r="BKP22" s="50">
        <v>86540.5</v>
      </c>
      <c r="BKQ22" s="50">
        <v>28255.83</v>
      </c>
      <c r="BKR22" s="50"/>
      <c r="BKS22" s="50"/>
      <c r="BKT22" s="50">
        <f t="shared" si="1042"/>
        <v>114796.33</v>
      </c>
      <c r="BKU22" s="78">
        <f t="shared" si="1043"/>
        <v>2159659.83</v>
      </c>
      <c r="BKV22" s="50"/>
      <c r="BKW22" s="26"/>
      <c r="BKX22" s="50">
        <v>23495.23</v>
      </c>
      <c r="BKY22" s="50">
        <v>46033.22</v>
      </c>
      <c r="BKZ22" s="50"/>
      <c r="BLA22" s="50"/>
      <c r="BLB22" s="50">
        <f t="shared" si="1044"/>
        <v>69528.45</v>
      </c>
      <c r="BLC22" s="78">
        <f t="shared" si="1045"/>
        <v>69528.45</v>
      </c>
      <c r="BLD22" s="50"/>
      <c r="BLE22" s="26"/>
      <c r="BLF22" s="50">
        <v>6849.57</v>
      </c>
      <c r="BLG22" s="50"/>
      <c r="BLH22" s="50"/>
      <c r="BLI22" s="50">
        <v>1084.0999999999999</v>
      </c>
      <c r="BLJ22" s="50">
        <f t="shared" si="1046"/>
        <v>7933.67</v>
      </c>
      <c r="BLK22" s="78">
        <f t="shared" ref="BLK22:BLK31" si="1224">+BLC22+BLJ22</f>
        <v>77462.12</v>
      </c>
      <c r="BLL22" s="50"/>
      <c r="BLM22" s="26"/>
      <c r="BLN22" s="50"/>
      <c r="BLO22" s="50">
        <v>6484.61</v>
      </c>
      <c r="BLP22" s="50"/>
      <c r="BLQ22" s="50"/>
      <c r="BLR22" s="50">
        <f t="shared" si="1047"/>
        <v>6484.61</v>
      </c>
      <c r="BLS22" s="78">
        <f t="shared" ref="BLS22:BLS31" si="1225">+BLK22+BLR22</f>
        <v>83946.73</v>
      </c>
      <c r="BLT22" s="50"/>
      <c r="BLU22" s="26">
        <v>1999975</v>
      </c>
      <c r="BLV22" s="50"/>
      <c r="BLW22" s="50">
        <v>128.74</v>
      </c>
      <c r="BLX22" s="50"/>
      <c r="BLY22" s="50"/>
      <c r="BLZ22" s="50">
        <f t="shared" si="1048"/>
        <v>2000103.74</v>
      </c>
      <c r="BMA22" s="78">
        <f t="shared" ref="BMA22:BMA31" si="1226">+BLS22+BLZ22</f>
        <v>2084050.47</v>
      </c>
      <c r="BMB22" s="50"/>
      <c r="BMC22" s="26"/>
      <c r="BMD22" s="50"/>
      <c r="BME22" s="50">
        <v>41064.620000000003</v>
      </c>
      <c r="BMF22" s="50"/>
      <c r="BMG22" s="50"/>
      <c r="BMH22" s="50">
        <f t="shared" si="1049"/>
        <v>41064.620000000003</v>
      </c>
      <c r="BMI22" s="78">
        <f t="shared" ref="BMI22:BMI31" si="1227">+BMA22+BMH22</f>
        <v>2125115.09</v>
      </c>
      <c r="BMJ22" s="50"/>
      <c r="BMK22" s="26"/>
      <c r="BML22" s="50"/>
      <c r="BMM22" s="50">
        <v>32960.15</v>
      </c>
      <c r="BMN22" s="50"/>
      <c r="BMO22" s="50"/>
      <c r="BMP22" s="50">
        <f t="shared" si="1050"/>
        <v>32960.15</v>
      </c>
      <c r="BMQ22" s="78">
        <f t="shared" ref="BMQ22:BMQ31" si="1228">+BMI22+BMP22</f>
        <v>2158075.2399999998</v>
      </c>
      <c r="BMR22" s="50"/>
      <c r="BMS22" s="26"/>
      <c r="BMT22" s="50"/>
      <c r="BMU22" s="50">
        <v>277.43</v>
      </c>
      <c r="BMV22" s="50"/>
      <c r="BMW22" s="50"/>
      <c r="BMX22" s="50">
        <f t="shared" si="1051"/>
        <v>277.43</v>
      </c>
      <c r="BMY22" s="78">
        <f t="shared" ref="BMY22:BMY31" si="1229">+BMQ22+BMX22</f>
        <v>2158352.67</v>
      </c>
      <c r="BMZ22" s="50"/>
      <c r="BNA22" s="26"/>
      <c r="BNB22" s="50">
        <v>434586.3</v>
      </c>
      <c r="BNC22" s="50">
        <v>7013.45</v>
      </c>
      <c r="BND22" s="50"/>
      <c r="BNE22" s="50"/>
      <c r="BNF22" s="50">
        <f t="shared" si="1052"/>
        <v>441599.75</v>
      </c>
      <c r="BNG22" s="78">
        <f t="shared" ref="BNG22:BNG31" si="1230">+BMY22+BNF22</f>
        <v>2599952.42</v>
      </c>
      <c r="BNH22" s="50"/>
      <c r="BNI22" s="26"/>
      <c r="BNJ22" s="50"/>
      <c r="BNK22" s="50">
        <v>19125.89</v>
      </c>
      <c r="BNL22" s="50"/>
      <c r="BNM22" s="50"/>
      <c r="BNN22" s="50">
        <f t="shared" si="1053"/>
        <v>19125.89</v>
      </c>
      <c r="BNO22" s="78">
        <f t="shared" ref="BNO22:BNO31" si="1231">+BNG22+BNN22</f>
        <v>2619078.31</v>
      </c>
      <c r="BNP22" s="50"/>
      <c r="BNQ22" s="26"/>
      <c r="BNR22" s="50"/>
      <c r="BNS22" s="50">
        <v>2993</v>
      </c>
      <c r="BNT22" s="50"/>
      <c r="BNU22" s="50"/>
      <c r="BNV22" s="50">
        <f t="shared" si="1054"/>
        <v>2993</v>
      </c>
      <c r="BNW22" s="78">
        <f t="shared" ref="BNW22:BNW31" si="1232">+BNO22+BNV22</f>
        <v>2622071.31</v>
      </c>
      <c r="BNX22" s="50"/>
      <c r="BNY22" s="26"/>
      <c r="BNZ22" s="50"/>
      <c r="BOA22" s="50">
        <v>2175.5</v>
      </c>
      <c r="BOB22" s="50"/>
      <c r="BOC22" s="50"/>
      <c r="BOD22" s="50">
        <f t="shared" si="1055"/>
        <v>2175.5</v>
      </c>
      <c r="BOE22" s="78">
        <f t="shared" ref="BOE22:BOE31" si="1233">+BNW22+BOD22</f>
        <v>2624246.81</v>
      </c>
      <c r="BOF22" s="50"/>
      <c r="BOG22" s="26"/>
      <c r="BOH22" s="50">
        <v>11393.1</v>
      </c>
      <c r="BOI22" s="50">
        <v>7374.15</v>
      </c>
      <c r="BOJ22" s="50"/>
      <c r="BOK22" s="50"/>
      <c r="BOL22" s="50">
        <f t="shared" si="1056"/>
        <v>18767.25</v>
      </c>
      <c r="BOM22" s="78">
        <f t="shared" ref="BOM22:BOM31" si="1234">+BOE22+BOL22</f>
        <v>2643014.06</v>
      </c>
      <c r="BON22" s="50"/>
      <c r="BOO22" s="26"/>
      <c r="BOP22" s="50"/>
      <c r="BOQ22" s="50"/>
      <c r="BOR22" s="50"/>
      <c r="BOS22" s="50"/>
      <c r="BOT22" s="50">
        <f t="shared" si="1057"/>
        <v>0</v>
      </c>
      <c r="BOU22" s="78">
        <f t="shared" ref="BOU22:BOU31" si="1235">+BOM22+BOT22</f>
        <v>2643014.06</v>
      </c>
      <c r="BOV22" s="50"/>
      <c r="BOW22" s="26"/>
      <c r="BOX22" s="50">
        <v>434586.3</v>
      </c>
      <c r="BOY22" s="50">
        <v>2474.38</v>
      </c>
      <c r="BOZ22" s="50"/>
      <c r="BPA22" s="50"/>
      <c r="BPB22" s="50">
        <f t="shared" si="1058"/>
        <v>437060.68</v>
      </c>
      <c r="BPC22" s="78">
        <f t="shared" ref="BPC22:BPC31" si="1236">+BOU22+BPB22</f>
        <v>3080074.74</v>
      </c>
      <c r="BPD22" s="50"/>
      <c r="BPE22" s="26"/>
      <c r="BPF22" s="50"/>
      <c r="BPG22" s="50">
        <v>47544.79</v>
      </c>
      <c r="BPH22" s="50"/>
      <c r="BPI22" s="50"/>
      <c r="BPJ22" s="50">
        <f t="shared" si="1059"/>
        <v>47544.79</v>
      </c>
      <c r="BPK22" s="78">
        <f t="shared" ref="BPK22:BPK31" si="1237">+BPC22+BPJ22</f>
        <v>3127619.5300000003</v>
      </c>
      <c r="BPL22" s="50"/>
      <c r="BPM22" s="26"/>
      <c r="BPN22" s="50"/>
      <c r="BPO22" s="50">
        <v>25090.62</v>
      </c>
      <c r="BPP22" s="50"/>
      <c r="BPQ22" s="50"/>
      <c r="BPR22" s="50">
        <f t="shared" si="1060"/>
        <v>25090.62</v>
      </c>
      <c r="BPS22" s="78">
        <f t="shared" ref="BPS22:BPS31" si="1238">+BPK22+BPR22</f>
        <v>3152710.1500000004</v>
      </c>
      <c r="BPT22" s="50"/>
      <c r="BPU22" s="26"/>
      <c r="BPV22" s="50"/>
      <c r="BPW22" s="50">
        <v>317.38</v>
      </c>
      <c r="BPX22" s="50"/>
      <c r="BPY22" s="50"/>
      <c r="BPZ22" s="50">
        <f t="shared" si="1061"/>
        <v>317.38</v>
      </c>
      <c r="BQA22" s="78">
        <f t="shared" ref="BQA22:BQA31" si="1239">+BPS22+BPZ22</f>
        <v>3153027.5300000003</v>
      </c>
      <c r="BQB22" s="50"/>
      <c r="BQC22" s="26"/>
      <c r="BQD22" s="50"/>
      <c r="BQE22" s="50">
        <v>32121.31</v>
      </c>
      <c r="BQF22" s="50"/>
      <c r="BQG22" s="50"/>
      <c r="BQH22" s="50">
        <f t="shared" si="1062"/>
        <v>32121.31</v>
      </c>
      <c r="BQI22" s="78">
        <f t="shared" ref="BQI22:BQI31" si="1240">+BQA22+BQH22</f>
        <v>3185148.8400000003</v>
      </c>
      <c r="BQJ22" s="50"/>
      <c r="BQK22" s="26"/>
      <c r="BQL22" s="50"/>
      <c r="BQM22" s="50">
        <v>56210.39</v>
      </c>
      <c r="BQN22" s="50"/>
      <c r="BQO22" s="50"/>
      <c r="BQP22" s="50">
        <f t="shared" si="1063"/>
        <v>56210.39</v>
      </c>
      <c r="BQQ22" s="78">
        <f t="shared" ref="BQQ22:BQR31" si="1241">+BQI22+BQP22</f>
        <v>3241359.2300000004</v>
      </c>
      <c r="BQR22" s="78">
        <f t="shared" si="1241"/>
        <v>3241359.2300000004</v>
      </c>
      <c r="BQS22" s="36">
        <v>795361.5</v>
      </c>
      <c r="BQT22" s="26">
        <v>0</v>
      </c>
      <c r="BQU22" s="26">
        <v>101042.87</v>
      </c>
      <c r="BQV22" s="26">
        <v>9171.17</v>
      </c>
      <c r="BQW22" s="26">
        <v>160486.19</v>
      </c>
      <c r="BQX22" s="26">
        <v>3669.4</v>
      </c>
      <c r="BQY22" s="117">
        <v>5416.67</v>
      </c>
      <c r="BQZ22" s="117">
        <v>70345.53</v>
      </c>
      <c r="BRA22" s="117">
        <v>900.28</v>
      </c>
      <c r="BRB22" s="117">
        <v>74585.51999999999</v>
      </c>
      <c r="BRC22" s="117">
        <v>959.41000000000008</v>
      </c>
      <c r="BRD22" s="117">
        <v>4344.04</v>
      </c>
      <c r="BRE22" s="117">
        <v>11170.82</v>
      </c>
      <c r="BRF22" s="117">
        <v>18180.169999999998</v>
      </c>
      <c r="BRG22" s="117">
        <v>3360.7</v>
      </c>
      <c r="BRH22" s="117">
        <v>4412.87</v>
      </c>
      <c r="BRI22" s="117">
        <v>19515.259999999998</v>
      </c>
      <c r="BRJ22" s="117">
        <v>131333.74</v>
      </c>
      <c r="BRK22" s="117">
        <v>10000</v>
      </c>
      <c r="BRL22" s="117">
        <v>46519.19</v>
      </c>
      <c r="BRM22" s="117">
        <v>1069.98</v>
      </c>
      <c r="BRN22" s="117">
        <v>73915.610000000015</v>
      </c>
      <c r="BRO22" s="117">
        <v>91677.119999999995</v>
      </c>
      <c r="BRP22" s="117">
        <v>333713.81</v>
      </c>
      <c r="BRQ22" s="117">
        <v>35185.659999999996</v>
      </c>
      <c r="BRR22" s="117">
        <v>52001.380000000005</v>
      </c>
      <c r="BRS22" s="117">
        <v>2239.7200000000003</v>
      </c>
      <c r="BRT22" s="117">
        <v>107.63</v>
      </c>
      <c r="BRU22" s="117">
        <v>35639.99</v>
      </c>
      <c r="BRV22" s="117">
        <v>3172.3</v>
      </c>
      <c r="BRW22" s="117">
        <v>2073.4</v>
      </c>
      <c r="BRX22" s="117">
        <v>16367.100000000002</v>
      </c>
      <c r="BRY22" s="117">
        <v>62.96</v>
      </c>
      <c r="BRZ22" s="117">
        <v>32848.67</v>
      </c>
      <c r="BSA22" s="117">
        <v>988.42</v>
      </c>
      <c r="BSB22" s="117">
        <v>31058.95</v>
      </c>
      <c r="BSC22" s="117">
        <v>66289.100000000006</v>
      </c>
      <c r="BSD22" s="117">
        <v>1303.48</v>
      </c>
      <c r="BSE22" s="117">
        <v>23387.19</v>
      </c>
      <c r="BSF22" s="117">
        <v>1746.26</v>
      </c>
      <c r="BSG22" s="117">
        <v>2000</v>
      </c>
      <c r="BSH22" s="117">
        <v>22203.219999999998</v>
      </c>
      <c r="BSI22" s="117">
        <v>35963.72</v>
      </c>
      <c r="BSJ22" s="117">
        <v>113645.94</v>
      </c>
      <c r="BSK22" s="117">
        <v>4053.66</v>
      </c>
      <c r="BSL22" s="117">
        <v>3600.74</v>
      </c>
      <c r="BSM22" s="117">
        <v>8750.61</v>
      </c>
      <c r="BSN22" s="117">
        <v>5646.65</v>
      </c>
      <c r="BSO22" s="117">
        <v>14423.08</v>
      </c>
      <c r="BSP22" s="117">
        <v>130593.13</v>
      </c>
      <c r="BSQ22" s="117">
        <v>600</v>
      </c>
      <c r="BSR22" s="117">
        <v>1073.94</v>
      </c>
      <c r="BSS22" s="117">
        <v>4809.3999999999996</v>
      </c>
      <c r="BST22" s="117">
        <v>17131.16</v>
      </c>
      <c r="BSU22" s="117">
        <v>3000</v>
      </c>
      <c r="BSV22" s="117">
        <v>1668.93</v>
      </c>
      <c r="BSW22" s="117"/>
      <c r="BSX22" s="26"/>
      <c r="BSY22" s="50"/>
      <c r="BSZ22" s="50">
        <v>58532</v>
      </c>
      <c r="BTA22" s="50"/>
      <c r="BTB22" s="50"/>
      <c r="BTC22" s="50">
        <v>58532</v>
      </c>
      <c r="BTD22" s="78">
        <f t="shared" ref="BTD22:BTD31" si="1242">+BSK22+BSL22+BSM22+BSN22+BSO22+BSP22+BSQ22+BSR22+BSS22+BST22+BSU22+BSV22+BTC22</f>
        <v>253883.3</v>
      </c>
      <c r="BTE22" s="117"/>
      <c r="BTF22" s="26"/>
      <c r="BTG22" s="50"/>
      <c r="BTH22" s="50">
        <f>+BTK22-BTJ22</f>
        <v>2234.38</v>
      </c>
      <c r="BTI22" s="50"/>
      <c r="BTJ22" s="50">
        <v>598</v>
      </c>
      <c r="BTK22" s="50">
        <v>2832.38</v>
      </c>
      <c r="BTL22" s="78">
        <f t="shared" ref="BTL22:BTL31" si="1243">+BTK22+BTD22</f>
        <v>256715.68</v>
      </c>
      <c r="BTM22" s="117"/>
      <c r="BTN22" s="26"/>
      <c r="BTO22" s="50"/>
      <c r="BTP22" s="50">
        <v>4894.78</v>
      </c>
      <c r="BTQ22" s="50"/>
      <c r="BTR22" s="50">
        <v>30000</v>
      </c>
      <c r="BTS22" s="50">
        <v>34894.78</v>
      </c>
      <c r="BTT22" s="78">
        <f t="shared" ref="BTT22:BTT31" si="1244">+BTS22+BTL22</f>
        <v>291610.45999999996</v>
      </c>
      <c r="BTU22" s="117"/>
      <c r="BTV22" s="26"/>
      <c r="BTW22" s="50"/>
      <c r="BTX22" s="50"/>
      <c r="BTY22" s="50"/>
      <c r="BTZ22" s="50">
        <v>201902.4</v>
      </c>
      <c r="BUA22" s="50">
        <v>201902.4</v>
      </c>
      <c r="BUB22" s="78">
        <f t="shared" ref="BUB22:BUB31" si="1245">+BUA22+BTT22</f>
        <v>493512.86</v>
      </c>
      <c r="BUC22" s="117"/>
      <c r="BUD22" s="26"/>
      <c r="BUE22" s="50"/>
      <c r="BUF22" s="50"/>
      <c r="BUG22" s="50"/>
      <c r="BUH22" s="50">
        <v>14024.83</v>
      </c>
      <c r="BUI22" s="50">
        <v>14024.83</v>
      </c>
      <c r="BUJ22" s="78">
        <f t="shared" ref="BUJ22:BUJ31" si="1246">+BUI22+BUB22</f>
        <v>507537.69</v>
      </c>
      <c r="BUK22" s="117"/>
      <c r="BUL22" s="26"/>
      <c r="BUM22" s="50"/>
      <c r="BUN22" s="50"/>
      <c r="BUO22" s="50"/>
      <c r="BUP22" s="50">
        <v>20300</v>
      </c>
      <c r="BUQ22" s="50">
        <v>20300</v>
      </c>
      <c r="BUR22" s="78">
        <f t="shared" ref="BUR22:BUR31" si="1247">+BUQ22+BUJ22</f>
        <v>527837.68999999994</v>
      </c>
      <c r="BUS22" s="117"/>
      <c r="BUT22" s="26"/>
      <c r="BUU22" s="50"/>
      <c r="BUV22" s="50">
        <v>259.81</v>
      </c>
      <c r="BUW22" s="50"/>
      <c r="BUX22" s="50">
        <v>5100.8100000000004</v>
      </c>
      <c r="BUY22" s="50">
        <v>5360.62</v>
      </c>
      <c r="BUZ22" s="78">
        <f t="shared" ref="BUZ22:BUZ31" si="1248">+BUY22+BUR22</f>
        <v>533198.30999999994</v>
      </c>
      <c r="BVA22" s="117"/>
      <c r="BVB22" s="26"/>
      <c r="BVC22" s="50"/>
      <c r="BVD22" s="50">
        <v>57649.06</v>
      </c>
      <c r="BVE22" s="50"/>
      <c r="BVF22" s="50"/>
      <c r="BVG22" s="50">
        <v>57649.06</v>
      </c>
      <c r="BVH22" s="78">
        <f t="shared" ref="BVH22:BVH31" si="1249">+BVG22+BUZ22</f>
        <v>590847.36999999988</v>
      </c>
      <c r="BVI22" s="117"/>
      <c r="BVJ22" s="26"/>
      <c r="BVK22" s="50"/>
      <c r="BVL22" s="50">
        <v>4000</v>
      </c>
      <c r="BVM22" s="50"/>
      <c r="BVN22" s="50"/>
      <c r="BVO22" s="50">
        <v>4000</v>
      </c>
      <c r="BVP22" s="78">
        <f t="shared" ref="BVP22:BVP31" si="1250">+BVO22+BVH22</f>
        <v>594847.36999999988</v>
      </c>
      <c r="BVQ22" s="117"/>
      <c r="BVR22" s="26"/>
      <c r="BVS22" s="50">
        <v>588935.97</v>
      </c>
      <c r="BVT22" s="50"/>
      <c r="BVU22" s="50"/>
      <c r="BVV22" s="50"/>
      <c r="BVW22" s="50">
        <v>588935.97</v>
      </c>
      <c r="BVX22" s="78">
        <f t="shared" ref="BVX22:BVX31" si="1251">+BVW22</f>
        <v>588935.97</v>
      </c>
      <c r="BVY22" s="117"/>
      <c r="BVZ22" s="26"/>
      <c r="BWA22" s="50"/>
      <c r="BWB22" s="50">
        <v>15199.62</v>
      </c>
      <c r="BWC22" s="50">
        <v>540000</v>
      </c>
      <c r="BWD22" s="50"/>
      <c r="BWE22" s="50">
        <v>555199.62</v>
      </c>
      <c r="BWF22" s="78">
        <f t="shared" ref="BWF22:BWF31" si="1252">+BVX22+BWE22</f>
        <v>1144135.5899999999</v>
      </c>
      <c r="BWG22" s="117"/>
      <c r="BWH22" s="26"/>
      <c r="BWI22" s="50"/>
      <c r="BWJ22" s="50"/>
      <c r="BWK22" s="50">
        <v>300000</v>
      </c>
      <c r="BWL22" s="50">
        <f>+BWM22-BWK22</f>
        <v>11908.799999999988</v>
      </c>
      <c r="BWM22" s="50">
        <v>311908.8</v>
      </c>
      <c r="BWN22" s="78">
        <f t="shared" ref="BWN22:BWN31" si="1253">+BWF22+BWM22</f>
        <v>1456044.39</v>
      </c>
      <c r="BWO22" s="117"/>
      <c r="BWP22" s="26"/>
      <c r="BWQ22" s="50"/>
      <c r="BWR22" s="50"/>
      <c r="BWS22" s="50"/>
      <c r="BWT22" s="50">
        <v>1738.68</v>
      </c>
      <c r="BWU22" s="50">
        <v>1738.68</v>
      </c>
      <c r="BWV22" s="78">
        <f t="shared" ref="BWV22:BWV31" si="1254">+BWN22+BWU22</f>
        <v>1457783.0699999998</v>
      </c>
      <c r="BWW22" s="117"/>
      <c r="BWX22" s="26"/>
      <c r="BWY22" s="50"/>
      <c r="BWZ22" s="50"/>
      <c r="BXA22" s="50"/>
      <c r="BXB22" s="50">
        <v>4498.2</v>
      </c>
      <c r="BXC22" s="50">
        <v>4498.2</v>
      </c>
      <c r="BXD22" s="78">
        <f t="shared" ref="BXD22:BXD31" si="1255">+BWV22+BXC22</f>
        <v>1462281.2699999998</v>
      </c>
      <c r="BXE22" s="117"/>
      <c r="BXF22" s="26"/>
      <c r="BXG22" s="50"/>
      <c r="BXH22" s="50"/>
      <c r="BXI22" s="50"/>
      <c r="BXJ22" s="50">
        <v>1542.31</v>
      </c>
      <c r="BXK22" s="50">
        <v>1542.31</v>
      </c>
      <c r="BXL22" s="78">
        <f t="shared" ref="BXL22:BXL31" si="1256">+BXD22+BXK22</f>
        <v>1463823.5799999998</v>
      </c>
      <c r="BXM22" s="117"/>
      <c r="BXN22" s="26"/>
      <c r="BXO22" s="50"/>
      <c r="BXP22" s="50">
        <v>20515.46</v>
      </c>
      <c r="BXQ22" s="50"/>
      <c r="BXR22" s="50">
        <f>+BXS22-BXP22</f>
        <v>25838.11</v>
      </c>
      <c r="BXS22" s="50">
        <v>46353.57</v>
      </c>
      <c r="BXT22" s="78">
        <f t="shared" ref="BXT22:BXT31" si="1257">+BXL22+BXS22</f>
        <v>1510177.15</v>
      </c>
      <c r="BXU22" s="117"/>
      <c r="BXV22" s="26"/>
      <c r="BXW22" s="50"/>
      <c r="BXX22" s="50">
        <f>+BYA22-BXZ22</f>
        <v>2589.34</v>
      </c>
      <c r="BXY22" s="50"/>
      <c r="BXZ22" s="50">
        <v>358.89</v>
      </c>
      <c r="BYA22" s="50">
        <v>2948.23</v>
      </c>
      <c r="BYB22" s="78">
        <f t="shared" ref="BYB22:BYB31" si="1258">+BXT22+BYA22</f>
        <v>1513125.38</v>
      </c>
      <c r="BYC22" s="117"/>
      <c r="BYD22" s="26"/>
      <c r="BYE22" s="50"/>
      <c r="BYF22" s="50"/>
      <c r="BYG22" s="50"/>
      <c r="BYH22" s="50">
        <v>413</v>
      </c>
      <c r="BYI22" s="50">
        <v>413</v>
      </c>
      <c r="BYJ22" s="78">
        <f t="shared" ref="BYJ22:BYJ31" si="1259">+BYB22+BYI22</f>
        <v>1513538.38</v>
      </c>
      <c r="BYK22" s="117"/>
      <c r="BYL22" s="26"/>
      <c r="BYM22" s="50"/>
      <c r="BYN22" s="50"/>
      <c r="BYO22" s="50"/>
      <c r="BYP22" s="50">
        <v>5856.58</v>
      </c>
      <c r="BYQ22" s="50">
        <v>5856.58</v>
      </c>
      <c r="BYR22" s="78">
        <f t="shared" ref="BYR22:BYR31" si="1260">+BYJ22+BYQ22</f>
        <v>1519394.96</v>
      </c>
      <c r="BYS22" s="117"/>
      <c r="BYT22" s="26"/>
      <c r="BYU22" s="50"/>
      <c r="BYV22" s="50"/>
      <c r="BYW22" s="50"/>
      <c r="BYX22" s="50">
        <v>3771.38</v>
      </c>
      <c r="BYY22" s="50">
        <v>3771.3799999999997</v>
      </c>
      <c r="BYZ22" s="78">
        <f t="shared" ref="BYZ22:BYZ31" si="1261">+BYR22+BYY22</f>
        <v>1523166.3399999999</v>
      </c>
      <c r="BZA22" s="117"/>
      <c r="BZB22" s="26"/>
      <c r="BZC22" s="50"/>
      <c r="BZD22" s="50"/>
      <c r="BZE22" s="50"/>
      <c r="BZF22" s="50">
        <v>12140.07</v>
      </c>
      <c r="BZG22" s="50">
        <v>12140.07</v>
      </c>
      <c r="BZH22" s="78">
        <f t="shared" ref="BZH22:BZH31" si="1262">+BYZ22+BZG22</f>
        <v>1535306.41</v>
      </c>
      <c r="BZI22" s="117"/>
      <c r="BZJ22" s="26"/>
      <c r="BZK22" s="50"/>
      <c r="BZL22" s="50"/>
      <c r="BZM22" s="50"/>
      <c r="BZN22" s="50">
        <v>755.4</v>
      </c>
      <c r="BZO22" s="50">
        <v>755.4</v>
      </c>
      <c r="BZP22" s="78">
        <f t="shared" ref="BZP22:BZP31" si="1263">+BZH22+BZO22</f>
        <v>1536061.8099999998</v>
      </c>
      <c r="BZQ22" s="117"/>
      <c r="BZR22" s="26"/>
      <c r="BZS22" s="50"/>
      <c r="BZT22" s="50">
        <f>+BZW22</f>
        <v>12155.4</v>
      </c>
      <c r="BZU22" s="50"/>
      <c r="BZV22" s="50"/>
      <c r="BZW22" s="50">
        <v>12155.4</v>
      </c>
      <c r="BZX22" s="78">
        <f t="shared" ref="BZX22:BZX31" si="1264">+BZP22+BZW22</f>
        <v>1548217.2099999997</v>
      </c>
      <c r="BZY22" s="117"/>
      <c r="BZZ22" s="26"/>
      <c r="CAA22" s="50"/>
      <c r="CAB22" s="50"/>
      <c r="CAC22" s="50"/>
      <c r="CAD22" s="50">
        <v>5309.48</v>
      </c>
      <c r="CAE22" s="50">
        <v>5309.48</v>
      </c>
      <c r="CAF22" s="78">
        <f t="shared" ref="CAF22:CAF31" si="1265">+BZX22+CAE22</f>
        <v>1553526.6899999997</v>
      </c>
      <c r="CAG22" s="117"/>
      <c r="CAH22" s="26"/>
      <c r="CAI22" s="50"/>
      <c r="CAJ22" s="50">
        <v>8723.49</v>
      </c>
      <c r="CAK22" s="50"/>
      <c r="CAL22" s="50">
        <f>+CAM22-CAJ22</f>
        <v>979</v>
      </c>
      <c r="CAM22" s="50">
        <v>9702.49</v>
      </c>
      <c r="CAN22" s="78">
        <f t="shared" ref="CAN22:CAN31" si="1266">+CAF22+CAM22</f>
        <v>1563229.1799999997</v>
      </c>
      <c r="CAO22" s="117"/>
      <c r="CAP22" s="26"/>
      <c r="CAQ22" s="50"/>
      <c r="CAR22" s="50"/>
      <c r="CAS22" s="50"/>
      <c r="CAT22" s="50">
        <v>9190.57</v>
      </c>
      <c r="CAU22" s="50">
        <v>9190.57</v>
      </c>
      <c r="CAV22" s="78">
        <f t="shared" ref="CAV22:CAV31" si="1267">+CAN22+CAU22</f>
        <v>1572419.7499999998</v>
      </c>
      <c r="CAW22" s="117"/>
      <c r="CAX22" s="26"/>
      <c r="CAY22" s="50"/>
      <c r="CAZ22" s="50"/>
      <c r="CBA22" s="50"/>
      <c r="CBB22" s="50"/>
      <c r="CBC22" s="50">
        <v>0</v>
      </c>
      <c r="CBD22" s="78">
        <f t="shared" ref="CBD22:CBD31" si="1268">+CAV22+CBC22</f>
        <v>1572419.7499999998</v>
      </c>
      <c r="CBE22" s="117"/>
      <c r="CBF22" s="26"/>
      <c r="CBG22" s="50">
        <v>77288.92</v>
      </c>
      <c r="CBH22" s="50"/>
      <c r="CBI22" s="50"/>
      <c r="CBJ22" s="50"/>
      <c r="CBK22" s="50">
        <v>77288.92</v>
      </c>
      <c r="CBL22" s="78">
        <f t="shared" ref="CBL22:CBL31" si="1269">+CBD22+CBK22</f>
        <v>1649708.6699999997</v>
      </c>
      <c r="CBM22" s="117"/>
      <c r="CBN22" s="26"/>
      <c r="CBO22" s="50"/>
      <c r="CBP22" s="50">
        <f>+CBS22-CBR22</f>
        <v>6588.9600000000009</v>
      </c>
      <c r="CBQ22" s="50"/>
      <c r="CBR22" s="50">
        <v>1089.4000000000001</v>
      </c>
      <c r="CBS22" s="50">
        <v>7678.3600000000006</v>
      </c>
      <c r="CBT22" s="78">
        <f t="shared" ref="CBT22:CBT31" si="1270">+CBL22+CBS22</f>
        <v>1657387.0299999998</v>
      </c>
      <c r="CBU22" s="117"/>
      <c r="CBV22" s="26"/>
      <c r="CBW22" s="50"/>
      <c r="CBX22" s="50">
        <v>2178.7600000000002</v>
      </c>
      <c r="CBY22" s="50"/>
      <c r="CBZ22" s="50">
        <f>+CCA22-CBX22</f>
        <v>4657.33</v>
      </c>
      <c r="CCA22" s="50">
        <v>6836.09</v>
      </c>
      <c r="CCB22" s="78">
        <f t="shared" ref="CCB22:CCB31" si="1271">+CBT22+CCA22</f>
        <v>1664223.1199999999</v>
      </c>
      <c r="CCC22" s="117"/>
      <c r="CCD22" s="26"/>
      <c r="CCE22" s="50">
        <v>791676.15</v>
      </c>
      <c r="CCF22" s="50">
        <v>28092.32</v>
      </c>
      <c r="CCG22" s="50"/>
      <c r="CCH22" s="50"/>
      <c r="CCI22" s="50">
        <f t="shared" ref="CCI22:CCI30" si="1272">SUM(CCC22:CCH22)</f>
        <v>819768.47</v>
      </c>
      <c r="CCJ22" s="78">
        <f t="shared" ref="CCJ22:CCJ31" si="1273">+CCB22+CCI22</f>
        <v>2483991.59</v>
      </c>
      <c r="CCK22" s="117"/>
      <c r="CCL22" s="26"/>
      <c r="CCM22" s="50"/>
      <c r="CCN22" s="50"/>
      <c r="CCO22" s="50"/>
      <c r="CCP22" s="50"/>
      <c r="CCQ22" s="50">
        <f t="shared" ref="CCQ22:CCQ31" si="1274">SUM(CCK22:CCP22)</f>
        <v>0</v>
      </c>
      <c r="CCR22" s="78">
        <f t="shared" ref="CCR22:CCR31" si="1275">+CCQ22</f>
        <v>0</v>
      </c>
      <c r="CCS22" s="117"/>
      <c r="CCT22" s="26"/>
      <c r="CCU22" s="50"/>
      <c r="CCV22" s="50">
        <v>8053.6</v>
      </c>
      <c r="CCW22" s="50">
        <v>4000</v>
      </c>
      <c r="CCX22" s="50"/>
      <c r="CCY22" s="50">
        <f t="shared" ref="CCY22:CCY31" si="1276">SUM(CCS22:CCX22)</f>
        <v>12053.6</v>
      </c>
      <c r="CCZ22" s="78">
        <f t="shared" ref="CCZ22:CCZ32" si="1277">+CCY22+CCR22</f>
        <v>12053.6</v>
      </c>
      <c r="CDA22" s="117"/>
      <c r="CDB22" s="26"/>
      <c r="CDC22" s="50"/>
      <c r="CDD22" s="50">
        <v>12974.9</v>
      </c>
      <c r="CDE22" s="50"/>
      <c r="CDF22" s="50"/>
      <c r="CDG22" s="50">
        <f t="shared" ref="CDG22:CDG31" si="1278">SUM(CDA22:CDF22)</f>
        <v>12974.9</v>
      </c>
      <c r="CDH22" s="78">
        <f t="shared" ref="CDH22:CDH32" si="1279">+CDG22+CCZ22</f>
        <v>25028.5</v>
      </c>
      <c r="CDI22" s="117"/>
      <c r="CDJ22" s="26"/>
      <c r="CDK22" s="50"/>
      <c r="CDL22" s="50">
        <v>4286.75</v>
      </c>
      <c r="CDM22" s="50"/>
      <c r="CDN22" s="50"/>
      <c r="CDO22" s="50">
        <f t="shared" ref="CDO22:CDO31" si="1280">SUM(CDI22:CDN22)</f>
        <v>4286.75</v>
      </c>
      <c r="CDP22" s="78">
        <f t="shared" ref="CDP22:CDP32" si="1281">+CDO22+CDH22</f>
        <v>29315.25</v>
      </c>
      <c r="CDQ22" s="117"/>
      <c r="CDR22" s="26"/>
      <c r="CDS22" s="50"/>
      <c r="CDT22" s="50">
        <v>11137.36</v>
      </c>
      <c r="CDU22" s="50"/>
      <c r="CDV22" s="50"/>
      <c r="CDW22" s="50">
        <f t="shared" ref="CDW22:CDW31" si="1282">SUM(CDQ22:CDV22)</f>
        <v>11137.36</v>
      </c>
      <c r="CDX22" s="78">
        <f t="shared" ref="CDX22:CDX32" si="1283">+CDW22+CDP22</f>
        <v>40452.61</v>
      </c>
      <c r="CDY22" s="117"/>
      <c r="CDZ22" s="26"/>
      <c r="CEA22" s="50"/>
      <c r="CEB22" s="50">
        <v>13843.93</v>
      </c>
      <c r="CEC22" s="50"/>
      <c r="CED22" s="50">
        <f>+CEE22-CEB22</f>
        <v>369.84000000000015</v>
      </c>
      <c r="CEE22" s="50">
        <v>14213.77</v>
      </c>
      <c r="CEF22" s="78">
        <f t="shared" ref="CEF22:CEF32" si="1284">+CEE22+CDX22</f>
        <v>54666.380000000005</v>
      </c>
      <c r="CEG22" s="117"/>
      <c r="CEH22" s="26"/>
      <c r="CEI22" s="50"/>
      <c r="CEJ22" s="50"/>
      <c r="CEK22" s="50"/>
      <c r="CEL22" s="50"/>
      <c r="CEM22" s="50">
        <v>48624.93</v>
      </c>
      <c r="CEN22" s="78">
        <f t="shared" ref="CEN22:CEN32" si="1285">+CEM22+CEF22</f>
        <v>103291.31</v>
      </c>
      <c r="CEO22" s="117"/>
      <c r="CEP22" s="26"/>
      <c r="CEQ22" s="50"/>
      <c r="CER22" s="50"/>
      <c r="CES22" s="50"/>
      <c r="CET22" s="50">
        <v>7500.24</v>
      </c>
      <c r="CEU22" s="50">
        <v>7500.24</v>
      </c>
      <c r="CEV22" s="78">
        <f t="shared" ref="CEV22:CEV32" si="1286">+CEU22+CEN22</f>
        <v>110791.55</v>
      </c>
      <c r="CEW22" s="117"/>
      <c r="CEX22" s="26"/>
      <c r="CEY22" s="50"/>
      <c r="CEZ22" s="50">
        <v>5408.97</v>
      </c>
      <c r="CFA22" s="50"/>
      <c r="CFB22" s="50">
        <f>+CFC22-CEZ22</f>
        <v>56000</v>
      </c>
      <c r="CFC22" s="50">
        <v>61408.97</v>
      </c>
      <c r="CFD22" s="78">
        <f t="shared" ref="CFD22:CFD32" si="1287">+CFC22+CEV22</f>
        <v>172200.52000000002</v>
      </c>
      <c r="CFE22" s="117"/>
      <c r="CFF22" s="26"/>
      <c r="CFG22" s="50"/>
      <c r="CFH22" s="50"/>
      <c r="CFI22" s="50"/>
      <c r="CFJ22" s="50">
        <v>519.05999999999995</v>
      </c>
      <c r="CFK22" s="50">
        <v>519.05999999999995</v>
      </c>
      <c r="CFL22" s="78">
        <f t="shared" ref="CFL22:CFL32" si="1288">+CFK22+CFD22</f>
        <v>172719.58000000002</v>
      </c>
      <c r="CFM22" s="117"/>
      <c r="CFN22" s="26"/>
      <c r="CFO22" s="50"/>
      <c r="CFP22" s="50"/>
      <c r="CFQ22" s="50"/>
      <c r="CFR22" s="50">
        <f>+CFS22</f>
        <v>651.35</v>
      </c>
      <c r="CFS22" s="50">
        <v>651.35</v>
      </c>
      <c r="CFT22" s="78">
        <f t="shared" ref="CFT22:CFT32" si="1289">+CFS22+CFL22</f>
        <v>173370.93000000002</v>
      </c>
      <c r="CFU22" s="117"/>
      <c r="CFV22" s="26"/>
      <c r="CFW22" s="50"/>
      <c r="CFX22" s="50">
        <v>15384.4</v>
      </c>
      <c r="CFY22" s="50"/>
      <c r="CFZ22" s="50">
        <f>+CGA22-CFX22</f>
        <v>1357.6400000000012</v>
      </c>
      <c r="CGA22" s="50">
        <v>16742.04</v>
      </c>
      <c r="CGB22" s="78">
        <f t="shared" ref="CGB22:CGB32" si="1290">+CGA22+CFT22</f>
        <v>190112.97000000003</v>
      </c>
      <c r="CGC22" s="117"/>
      <c r="CGD22" s="26"/>
      <c r="CGE22" s="50"/>
      <c r="CGF22" s="50"/>
      <c r="CGG22" s="50"/>
      <c r="CGH22" s="50">
        <v>4296.12</v>
      </c>
      <c r="CGI22" s="50">
        <v>4296.12</v>
      </c>
      <c r="CGJ22" s="78">
        <f t="shared" ref="CGJ22:CGJ32" si="1291">+CGI22+CGB22</f>
        <v>194409.09000000003</v>
      </c>
      <c r="CGK22" s="117"/>
      <c r="CGL22" s="26"/>
      <c r="CGM22" s="50"/>
      <c r="CGN22" s="50"/>
      <c r="CGO22" s="50"/>
      <c r="CGP22" s="50">
        <v>43035.38</v>
      </c>
      <c r="CGQ22" s="50">
        <v>43035.380000000005</v>
      </c>
      <c r="CGR22" s="78">
        <f t="shared" ref="CGR22:CGR32" si="1292">+CGQ22+CGJ22</f>
        <v>237444.47000000003</v>
      </c>
      <c r="CGS22" s="117"/>
      <c r="CGT22" s="26"/>
      <c r="CGU22" s="50"/>
      <c r="CGV22" s="50">
        <v>3714.57</v>
      </c>
      <c r="CGW22" s="50"/>
      <c r="CGX22" s="50">
        <f>+CGY22-CGV22</f>
        <v>1630.9999999999995</v>
      </c>
      <c r="CGY22" s="50">
        <v>5345.57</v>
      </c>
      <c r="CGZ22" s="78">
        <f t="shared" ref="CGZ22:CGZ31" si="1293">+CGY22+CGR22</f>
        <v>242790.04000000004</v>
      </c>
      <c r="CHA22" s="117"/>
      <c r="CHB22" s="26"/>
      <c r="CHC22" s="50"/>
      <c r="CHD22" s="50"/>
      <c r="CHE22" s="50"/>
      <c r="CHF22" s="50">
        <v>8186.42</v>
      </c>
      <c r="CHG22" s="50">
        <v>8186.42</v>
      </c>
      <c r="CHH22" s="78">
        <f t="shared" ref="CHH22:CHH32" si="1294">+CHG22+CGZ22</f>
        <v>250976.46000000005</v>
      </c>
      <c r="CHI22" s="117"/>
      <c r="CHJ22" s="26"/>
      <c r="CHK22" s="50"/>
      <c r="CHL22" s="50">
        <v>2000</v>
      </c>
      <c r="CHM22" s="50"/>
      <c r="CHN22" s="50">
        <v>117.53</v>
      </c>
      <c r="CHO22" s="50">
        <v>2117.5300000000002</v>
      </c>
      <c r="CHP22" s="78">
        <f t="shared" ref="CHP22:CHP32" si="1295">+CHO22+CHH22</f>
        <v>253093.99000000005</v>
      </c>
      <c r="CHQ22" s="117"/>
      <c r="CHR22" s="26"/>
      <c r="CHS22" s="50"/>
      <c r="CHT22" s="50"/>
      <c r="CHU22" s="50"/>
      <c r="CHV22" s="50">
        <v>1608.26</v>
      </c>
      <c r="CHW22" s="50">
        <v>1608.26</v>
      </c>
      <c r="CHX22" s="78">
        <f t="shared" ref="CHX22:CHX32" si="1296">+CHW22+CHP22</f>
        <v>254702.25000000006</v>
      </c>
      <c r="CHY22" s="117"/>
      <c r="CHZ22" s="26"/>
      <c r="CIA22" s="50">
        <v>52634.12</v>
      </c>
      <c r="CIB22" s="50"/>
      <c r="CIC22" s="50"/>
      <c r="CID22" s="50">
        <v>67661.119999999995</v>
      </c>
      <c r="CIE22" s="50">
        <v>120295.23999999999</v>
      </c>
      <c r="CIF22" s="78">
        <f t="shared" ref="CIF22:CIF32" si="1297">+CIE22+CHX22</f>
        <v>374997.49000000005</v>
      </c>
      <c r="CIG22" s="117"/>
      <c r="CIH22" s="26"/>
      <c r="CII22" s="48">
        <v>428744.06</v>
      </c>
      <c r="CIJ22" s="50">
        <v>1423.4</v>
      </c>
      <c r="CIK22" s="50"/>
      <c r="CIL22" s="50">
        <v>149.96</v>
      </c>
      <c r="CIM22" s="50">
        <v>430317.42</v>
      </c>
      <c r="CIN22" s="78">
        <f>+CIM22+CIF22</f>
        <v>805314.91</v>
      </c>
      <c r="CIO22" s="117"/>
      <c r="CIP22" s="26"/>
      <c r="CIQ22" s="48"/>
      <c r="CIR22" s="50">
        <v>2961.38</v>
      </c>
      <c r="CIS22" s="50"/>
      <c r="CIT22" s="50"/>
      <c r="CIU22" s="50">
        <f t="shared" ref="CIU22:CIU31" si="1298">SUM(CIO22:CIT22)</f>
        <v>2961.38</v>
      </c>
      <c r="CIV22" s="78">
        <f>+CIU22+CIN22</f>
        <v>808276.29</v>
      </c>
      <c r="CIW22" s="117"/>
      <c r="CIX22" s="26"/>
      <c r="CIY22" s="48"/>
      <c r="CIZ22" s="50">
        <v>140.24</v>
      </c>
      <c r="CJA22" s="50"/>
      <c r="CJB22" s="50">
        <v>50000</v>
      </c>
      <c r="CJC22" s="50">
        <f t="shared" ref="CJC22:CJC31" si="1299">SUM(CIW22:CJB22)</f>
        <v>50140.24</v>
      </c>
      <c r="CJD22" s="78">
        <f t="shared" ref="CJD22:CJD31" si="1300">+CJC22</f>
        <v>50140.24</v>
      </c>
      <c r="CJE22" s="117"/>
      <c r="CJF22" s="26"/>
      <c r="CJG22" s="48"/>
      <c r="CJH22" s="50">
        <v>6218.52</v>
      </c>
      <c r="CJI22" s="50"/>
      <c r="CJJ22" s="50"/>
      <c r="CJK22" s="50">
        <f t="shared" ref="CJK22:CJK31" si="1301">SUM(CJE22:CJJ22)</f>
        <v>6218.52</v>
      </c>
      <c r="CJL22" s="78">
        <f t="shared" ref="CJL22:CJL31" si="1302">+CJD22+CJK22</f>
        <v>56358.759999999995</v>
      </c>
      <c r="CJM22" s="117"/>
      <c r="CJN22" s="26"/>
      <c r="CJO22" s="48"/>
      <c r="CJP22" s="50">
        <v>359.5</v>
      </c>
      <c r="CJQ22" s="50">
        <v>11000</v>
      </c>
      <c r="CJR22" s="50"/>
      <c r="CJS22" s="50">
        <f t="shared" ref="CJS22:CJS31" si="1303">SUM(CJM22:CJR22)</f>
        <v>11359.5</v>
      </c>
      <c r="CJT22" s="78">
        <f t="shared" ref="CJT22:CJT31" si="1304">+CJL22+CJS22</f>
        <v>67718.259999999995</v>
      </c>
      <c r="CJU22" s="117"/>
      <c r="CJV22" s="26"/>
      <c r="CJW22" s="48">
        <v>60089.57</v>
      </c>
      <c r="CJX22" s="50">
        <v>29709.919999999998</v>
      </c>
      <c r="CJY22" s="50"/>
      <c r="CJZ22" s="50">
        <v>27000</v>
      </c>
      <c r="CKA22" s="50">
        <f t="shared" ref="CKA22:CKA31" si="1305">SUM(CJU22:CJZ22)</f>
        <v>116799.48999999999</v>
      </c>
      <c r="CKB22" s="78">
        <f t="shared" ref="CKB22:CKB31" si="1306">+CJT22+CKA22</f>
        <v>184517.75</v>
      </c>
      <c r="CKC22" s="117"/>
      <c r="CKD22" s="26"/>
      <c r="CKE22" s="48"/>
      <c r="CKF22" s="50">
        <v>11489.7</v>
      </c>
      <c r="CKG22" s="50"/>
      <c r="CKH22" s="50">
        <f>+CKI22-CKF22</f>
        <v>1090.6399999999994</v>
      </c>
      <c r="CKI22" s="50">
        <v>12580.34</v>
      </c>
      <c r="CKJ22" s="78">
        <f t="shared" ref="CKJ22:CKJ31" si="1307">+CKB22+CKI22</f>
        <v>197098.09</v>
      </c>
      <c r="CKK22" s="117"/>
      <c r="CKL22" s="26"/>
      <c r="CKM22" s="48"/>
      <c r="CKN22" s="50">
        <v>12081.84</v>
      </c>
      <c r="CKO22" s="50"/>
      <c r="CKP22" s="50">
        <f>+CKQ22-CKN22</f>
        <v>4372.0499999999993</v>
      </c>
      <c r="CKQ22" s="50">
        <v>16453.89</v>
      </c>
      <c r="CKR22" s="78">
        <f t="shared" ref="CKR22:CKR31" si="1308">+CKJ22+CKQ22</f>
        <v>213551.97999999998</v>
      </c>
      <c r="CKS22" s="117"/>
      <c r="CKT22" s="26"/>
      <c r="CKU22" s="48"/>
      <c r="CKV22" s="50"/>
      <c r="CKW22" s="50"/>
      <c r="CKX22" s="50">
        <v>1510</v>
      </c>
      <c r="CKY22" s="50">
        <v>1510</v>
      </c>
      <c r="CKZ22" s="78">
        <f t="shared" ref="CKZ22:CKZ31" si="1309">+CKR22+CKY22</f>
        <v>215061.97999999998</v>
      </c>
      <c r="CLA22" s="117"/>
      <c r="CLB22" s="26"/>
      <c r="CLC22" s="48"/>
      <c r="CLD22" s="50"/>
      <c r="CLE22" s="50"/>
      <c r="CLF22" s="50"/>
      <c r="CLG22" s="50">
        <v>0</v>
      </c>
      <c r="CLH22" s="78">
        <f t="shared" ref="CLH22:CLH31" si="1310">+CKZ22+CLG22</f>
        <v>215061.97999999998</v>
      </c>
      <c r="CLI22" s="117"/>
      <c r="CLJ22" s="26"/>
      <c r="CLK22" s="48"/>
      <c r="CLL22" s="50"/>
      <c r="CLM22" s="50"/>
      <c r="CLN22" s="50">
        <v>13306.79</v>
      </c>
      <c r="CLO22" s="50">
        <v>13306.789999999999</v>
      </c>
      <c r="CLP22" s="78">
        <f t="shared" ref="CLP22:CLP31" si="1311">+CLH22+CLO22</f>
        <v>228368.77</v>
      </c>
    </row>
    <row r="23" spans="1:2356" hidden="1" x14ac:dyDescent="0.2">
      <c r="B23" s="47" t="s">
        <v>77</v>
      </c>
      <c r="C23" s="49"/>
      <c r="D23" s="49"/>
      <c r="E23" s="49"/>
      <c r="F23" s="49"/>
      <c r="G23" s="49"/>
      <c r="H23" s="49"/>
      <c r="I23" s="75">
        <f t="shared" si="1064"/>
        <v>0</v>
      </c>
      <c r="J23" s="49"/>
      <c r="K23" s="48"/>
      <c r="L23" s="48"/>
      <c r="M23" s="48"/>
      <c r="N23" s="48"/>
      <c r="O23" s="50">
        <f t="shared" si="1065"/>
        <v>0</v>
      </c>
      <c r="P23" s="50"/>
      <c r="Q23" s="48"/>
      <c r="R23" s="48"/>
      <c r="S23" s="48"/>
      <c r="T23" s="50">
        <f t="shared" si="1066"/>
        <v>0</v>
      </c>
      <c r="U23" s="78">
        <f t="shared" si="1067"/>
        <v>0</v>
      </c>
      <c r="V23" s="50"/>
      <c r="W23" s="50"/>
      <c r="X23" s="48"/>
      <c r="Y23" s="48"/>
      <c r="Z23" s="48"/>
      <c r="AA23" s="50">
        <f t="shared" si="1068"/>
        <v>0</v>
      </c>
      <c r="AB23" s="78">
        <f t="shared" si="786"/>
        <v>0</v>
      </c>
      <c r="AC23" s="50"/>
      <c r="AD23" s="50"/>
      <c r="AE23" s="48"/>
      <c r="AF23" s="48"/>
      <c r="AG23" s="48"/>
      <c r="AH23" s="50">
        <f t="shared" si="1069"/>
        <v>0</v>
      </c>
      <c r="AI23" s="78">
        <f t="shared" si="1070"/>
        <v>0</v>
      </c>
      <c r="AJ23" s="50"/>
      <c r="AK23" s="50"/>
      <c r="AL23" s="48"/>
      <c r="AM23" s="48"/>
      <c r="AN23" s="48"/>
      <c r="AO23" s="50">
        <f t="shared" si="1071"/>
        <v>0</v>
      </c>
      <c r="AP23" s="78">
        <f t="shared" si="787"/>
        <v>0</v>
      </c>
      <c r="AQ23" s="50"/>
      <c r="AR23" s="50"/>
      <c r="AS23" s="48"/>
      <c r="AT23" s="48"/>
      <c r="AU23" s="48"/>
      <c r="AV23" s="50">
        <f t="shared" si="1072"/>
        <v>0</v>
      </c>
      <c r="AW23" s="78">
        <f t="shared" si="788"/>
        <v>0</v>
      </c>
      <c r="AX23" s="50"/>
      <c r="AY23" s="50"/>
      <c r="AZ23" s="48"/>
      <c r="BA23" s="48"/>
      <c r="BB23" s="48"/>
      <c r="BC23" s="50">
        <f t="shared" si="1073"/>
        <v>0</v>
      </c>
      <c r="BD23" s="78">
        <f t="shared" si="789"/>
        <v>0</v>
      </c>
      <c r="BE23" s="50"/>
      <c r="BF23" s="50"/>
      <c r="BG23" s="48"/>
      <c r="BH23" s="48"/>
      <c r="BI23" s="48"/>
      <c r="BJ23" s="50">
        <f t="shared" si="1074"/>
        <v>0</v>
      </c>
      <c r="BK23" s="78">
        <f t="shared" si="790"/>
        <v>0</v>
      </c>
      <c r="BL23" s="50"/>
      <c r="BM23" s="50"/>
      <c r="BN23" s="48"/>
      <c r="BO23" s="48"/>
      <c r="BP23" s="48"/>
      <c r="BQ23" s="50">
        <f t="shared" si="1075"/>
        <v>0</v>
      </c>
      <c r="BR23" s="78">
        <f t="shared" si="791"/>
        <v>0</v>
      </c>
      <c r="BS23" s="50"/>
      <c r="BT23" s="50"/>
      <c r="BU23" s="48"/>
      <c r="BV23" s="48"/>
      <c r="BW23" s="48"/>
      <c r="BX23" s="50">
        <f t="shared" si="1076"/>
        <v>0</v>
      </c>
      <c r="BY23" s="78">
        <f t="shared" si="792"/>
        <v>0</v>
      </c>
      <c r="BZ23" s="50"/>
      <c r="CA23" s="50"/>
      <c r="CB23" s="48"/>
      <c r="CC23" s="48"/>
      <c r="CD23" s="48"/>
      <c r="CE23" s="50">
        <f t="shared" si="1077"/>
        <v>0</v>
      </c>
      <c r="CF23" s="78">
        <f t="shared" si="793"/>
        <v>0</v>
      </c>
      <c r="CG23" s="50"/>
      <c r="CH23" s="50"/>
      <c r="CI23" s="48"/>
      <c r="CJ23" s="48"/>
      <c r="CK23" s="48"/>
      <c r="CL23" s="50">
        <f t="shared" si="1078"/>
        <v>0</v>
      </c>
      <c r="CM23" s="78">
        <f t="shared" si="794"/>
        <v>0</v>
      </c>
      <c r="CN23" s="50"/>
      <c r="CO23" s="50"/>
      <c r="CP23" s="48"/>
      <c r="CQ23" s="48"/>
      <c r="CR23" s="48"/>
      <c r="CS23" s="50">
        <f t="shared" si="1079"/>
        <v>0</v>
      </c>
      <c r="CT23" s="78">
        <f t="shared" si="795"/>
        <v>0</v>
      </c>
      <c r="CU23" s="50"/>
      <c r="CV23" s="50"/>
      <c r="CW23" s="48"/>
      <c r="CX23" s="48"/>
      <c r="CY23" s="48"/>
      <c r="CZ23" s="50">
        <f t="shared" si="1080"/>
        <v>0</v>
      </c>
      <c r="DA23" s="78">
        <f t="shared" si="796"/>
        <v>0</v>
      </c>
      <c r="DB23" s="50"/>
      <c r="DC23" s="50"/>
      <c r="DE23" s="48"/>
      <c r="DF23" s="48"/>
      <c r="DG23" s="50">
        <f t="shared" si="1081"/>
        <v>0</v>
      </c>
      <c r="DH23" s="78">
        <f t="shared" si="797"/>
        <v>0</v>
      </c>
      <c r="DI23" s="50"/>
      <c r="DJ23" s="50"/>
      <c r="DK23" s="50"/>
      <c r="DL23" s="50"/>
      <c r="DM23" s="50"/>
      <c r="DN23" s="50">
        <f t="shared" si="1082"/>
        <v>0</v>
      </c>
      <c r="DO23" s="78">
        <f t="shared" si="798"/>
        <v>0</v>
      </c>
      <c r="DP23" s="50"/>
      <c r="DQ23" s="50"/>
      <c r="DR23" s="26"/>
      <c r="DS23" s="50"/>
      <c r="DT23" s="50"/>
      <c r="DU23" s="50">
        <f t="shared" si="1083"/>
        <v>0</v>
      </c>
      <c r="DV23" s="78">
        <f t="shared" si="799"/>
        <v>0</v>
      </c>
      <c r="DW23" s="50"/>
      <c r="DX23" s="50"/>
      <c r="DY23" s="26"/>
      <c r="DZ23" s="50"/>
      <c r="EA23" s="50"/>
      <c r="EB23" s="50">
        <f t="shared" si="1084"/>
        <v>0</v>
      </c>
      <c r="EC23" s="78">
        <f t="shared" si="800"/>
        <v>0</v>
      </c>
      <c r="ED23" s="50"/>
      <c r="EE23" s="50"/>
      <c r="EF23" s="26"/>
      <c r="EG23" s="50"/>
      <c r="EH23" s="50"/>
      <c r="EI23" s="50">
        <f t="shared" si="1085"/>
        <v>0</v>
      </c>
      <c r="EJ23" s="78">
        <f t="shared" si="801"/>
        <v>0</v>
      </c>
      <c r="EK23" s="50"/>
      <c r="EL23" s="50"/>
      <c r="EM23" s="50"/>
      <c r="EN23" s="50"/>
      <c r="EO23" s="26"/>
      <c r="EP23" s="50">
        <f t="shared" si="1086"/>
        <v>0</v>
      </c>
      <c r="EQ23" s="78">
        <f t="shared" si="802"/>
        <v>0</v>
      </c>
      <c r="ER23" s="50"/>
      <c r="ES23" s="50"/>
      <c r="ET23" s="50"/>
      <c r="EU23" s="50"/>
      <c r="EV23" s="50"/>
      <c r="EW23" s="50">
        <f t="shared" si="1087"/>
        <v>0</v>
      </c>
      <c r="EX23" s="78">
        <f t="shared" si="803"/>
        <v>0</v>
      </c>
      <c r="EY23" s="50"/>
      <c r="EZ23" s="50"/>
      <c r="FA23" s="50"/>
      <c r="FB23" s="50"/>
      <c r="FC23" s="50"/>
      <c r="FD23" s="50">
        <f t="shared" si="1088"/>
        <v>0</v>
      </c>
      <c r="FE23" s="78">
        <f t="shared" si="804"/>
        <v>0</v>
      </c>
      <c r="FF23" s="50"/>
      <c r="FG23" s="50"/>
      <c r="FH23" s="50"/>
      <c r="FI23" s="50"/>
      <c r="FJ23" s="50"/>
      <c r="FK23" s="50">
        <f t="shared" si="1089"/>
        <v>0</v>
      </c>
      <c r="FL23" s="78">
        <f t="shared" si="805"/>
        <v>0</v>
      </c>
      <c r="FM23" s="50">
        <v>0</v>
      </c>
      <c r="FN23" s="50"/>
      <c r="FO23" s="50"/>
      <c r="FP23" s="50"/>
      <c r="FQ23" s="50"/>
      <c r="FR23" s="50"/>
      <c r="FS23" s="50"/>
      <c r="FT23" s="50">
        <f t="shared" si="1090"/>
        <v>0</v>
      </c>
      <c r="FU23" s="78">
        <f t="shared" si="806"/>
        <v>0</v>
      </c>
      <c r="FV23" s="50"/>
      <c r="FW23" s="50"/>
      <c r="FX23" s="50"/>
      <c r="FY23" s="50"/>
      <c r="FZ23" s="50"/>
      <c r="GA23" s="50"/>
      <c r="GB23" s="50">
        <f t="shared" si="1091"/>
        <v>0</v>
      </c>
      <c r="GC23" s="78">
        <f t="shared" si="807"/>
        <v>0</v>
      </c>
      <c r="GD23" s="50"/>
      <c r="GE23" s="50"/>
      <c r="GF23" s="50"/>
      <c r="GG23" s="50"/>
      <c r="GH23" s="50"/>
      <c r="GI23" s="50"/>
      <c r="GJ23" s="50">
        <f t="shared" si="1092"/>
        <v>0</v>
      </c>
      <c r="GK23" s="78">
        <f t="shared" si="808"/>
        <v>0</v>
      </c>
      <c r="GL23" s="50"/>
      <c r="GM23" s="50"/>
      <c r="GN23" s="50"/>
      <c r="GO23" s="50"/>
      <c r="GP23" s="50"/>
      <c r="GQ23" s="50"/>
      <c r="GR23" s="50">
        <f t="shared" si="1093"/>
        <v>0</v>
      </c>
      <c r="GS23" s="78">
        <f t="shared" si="809"/>
        <v>0</v>
      </c>
      <c r="GT23" s="50"/>
      <c r="GU23" s="50"/>
      <c r="GV23" s="50"/>
      <c r="GW23" s="50"/>
      <c r="GX23" s="50"/>
      <c r="GY23" s="50"/>
      <c r="GZ23" s="50">
        <f t="shared" si="1094"/>
        <v>0</v>
      </c>
      <c r="HA23" s="78">
        <f t="shared" si="810"/>
        <v>0</v>
      </c>
      <c r="HB23" s="50"/>
      <c r="HC23" s="50"/>
      <c r="HD23" s="50"/>
      <c r="HE23" s="50"/>
      <c r="HF23" s="50"/>
      <c r="HG23" s="50"/>
      <c r="HH23" s="50">
        <f t="shared" si="1095"/>
        <v>0</v>
      </c>
      <c r="HI23" s="78">
        <f t="shared" si="811"/>
        <v>0</v>
      </c>
      <c r="HJ23" s="50"/>
      <c r="HK23" s="50"/>
      <c r="HL23" s="50"/>
      <c r="HM23" s="50"/>
      <c r="HN23" s="50"/>
      <c r="HO23" s="50"/>
      <c r="HP23" s="50">
        <f t="shared" si="1096"/>
        <v>0</v>
      </c>
      <c r="HQ23" s="78">
        <f t="shared" si="812"/>
        <v>0</v>
      </c>
      <c r="HR23" s="50"/>
      <c r="HS23" s="50"/>
      <c r="HT23" s="50"/>
      <c r="HU23" s="50"/>
      <c r="HV23" s="50"/>
      <c r="HW23" s="50"/>
      <c r="HX23" s="50">
        <f t="shared" si="1097"/>
        <v>0</v>
      </c>
      <c r="HY23" s="78">
        <f t="shared" si="813"/>
        <v>0</v>
      </c>
      <c r="HZ23" s="50"/>
      <c r="IA23" s="50"/>
      <c r="IB23" s="50"/>
      <c r="IC23" s="50"/>
      <c r="ID23" s="50"/>
      <c r="IE23" s="50"/>
      <c r="IF23" s="50">
        <f t="shared" si="1098"/>
        <v>0</v>
      </c>
      <c r="IG23" s="78">
        <f t="shared" si="814"/>
        <v>0</v>
      </c>
      <c r="IH23" s="50"/>
      <c r="II23" s="50"/>
      <c r="IJ23" s="50"/>
      <c r="IK23" s="50"/>
      <c r="IL23" s="50"/>
      <c r="IM23" s="50"/>
      <c r="IN23" s="50">
        <f t="shared" si="1099"/>
        <v>0</v>
      </c>
      <c r="IO23" s="78">
        <f t="shared" si="815"/>
        <v>0</v>
      </c>
      <c r="IP23" s="50"/>
      <c r="IQ23" s="50"/>
      <c r="IR23" s="50"/>
      <c r="IS23" s="50"/>
      <c r="IT23" s="50"/>
      <c r="IU23" s="50"/>
      <c r="IV23" s="50">
        <f t="shared" si="1100"/>
        <v>0</v>
      </c>
      <c r="IW23" s="78">
        <f t="shared" si="816"/>
        <v>0</v>
      </c>
      <c r="IX23" s="50"/>
      <c r="IY23" s="50"/>
      <c r="IZ23" s="50"/>
      <c r="JA23" s="50"/>
      <c r="JB23" s="50"/>
      <c r="JC23" s="50"/>
      <c r="JD23" s="50">
        <f t="shared" si="1101"/>
        <v>0</v>
      </c>
      <c r="JE23" s="78">
        <f t="shared" si="817"/>
        <v>0</v>
      </c>
      <c r="JF23" s="50"/>
      <c r="JG23" s="50"/>
      <c r="JH23" s="50"/>
      <c r="JI23" s="50"/>
      <c r="JJ23" s="50"/>
      <c r="JK23" s="50"/>
      <c r="JL23" s="50">
        <f t="shared" si="1102"/>
        <v>0</v>
      </c>
      <c r="JM23" s="78">
        <f t="shared" si="818"/>
        <v>0</v>
      </c>
      <c r="JN23" s="50"/>
      <c r="JO23" s="50"/>
      <c r="JP23" s="50"/>
      <c r="JQ23" s="50"/>
      <c r="JR23" s="50"/>
      <c r="JS23" s="50"/>
      <c r="JT23" s="50">
        <f t="shared" si="1103"/>
        <v>0</v>
      </c>
      <c r="JU23" s="78">
        <f t="shared" si="819"/>
        <v>0</v>
      </c>
      <c r="JV23" s="50"/>
      <c r="JW23" s="50"/>
      <c r="JX23" s="50"/>
      <c r="JY23" s="50"/>
      <c r="JZ23" s="50"/>
      <c r="KA23" s="50"/>
      <c r="KB23" s="50">
        <f t="shared" si="1104"/>
        <v>0</v>
      </c>
      <c r="KC23" s="78">
        <f t="shared" si="820"/>
        <v>0</v>
      </c>
      <c r="KD23" s="50"/>
      <c r="KE23" s="50"/>
      <c r="KF23" s="50"/>
      <c r="KG23" s="50"/>
      <c r="KH23" s="50"/>
      <c r="KI23" s="50"/>
      <c r="KJ23" s="50">
        <f t="shared" si="1105"/>
        <v>0</v>
      </c>
      <c r="KK23" s="78">
        <f t="shared" si="821"/>
        <v>0</v>
      </c>
      <c r="KL23" s="50"/>
      <c r="KM23" s="50"/>
      <c r="KN23" s="50"/>
      <c r="KO23" s="50"/>
      <c r="KP23" s="50"/>
      <c r="KQ23" s="50"/>
      <c r="KR23" s="50">
        <f t="shared" si="1106"/>
        <v>0</v>
      </c>
      <c r="KS23" s="78">
        <f t="shared" si="822"/>
        <v>0</v>
      </c>
      <c r="KT23" s="50"/>
      <c r="KU23" s="50"/>
      <c r="KV23" s="50"/>
      <c r="KW23" s="50"/>
      <c r="KX23" s="50"/>
      <c r="KY23" s="50"/>
      <c r="KZ23" s="50">
        <f t="shared" si="1107"/>
        <v>0</v>
      </c>
      <c r="LA23" s="78">
        <f t="shared" si="823"/>
        <v>0</v>
      </c>
      <c r="LB23" s="50"/>
      <c r="LC23" s="50"/>
      <c r="LD23" s="48"/>
      <c r="LE23" s="48"/>
      <c r="LF23" s="48"/>
      <c r="LG23" s="50"/>
      <c r="LH23" s="50">
        <f t="shared" si="1108"/>
        <v>0</v>
      </c>
      <c r="LI23" s="78">
        <f t="shared" si="824"/>
        <v>0</v>
      </c>
      <c r="LJ23" s="50"/>
      <c r="LK23" s="50"/>
      <c r="LL23" s="48"/>
      <c r="LM23" s="48"/>
      <c r="LN23" s="48"/>
      <c r="LO23" s="50"/>
      <c r="LP23" s="50">
        <f t="shared" si="1109"/>
        <v>0</v>
      </c>
      <c r="LQ23" s="78">
        <f t="shared" si="825"/>
        <v>0</v>
      </c>
      <c r="LR23" s="50"/>
      <c r="LS23" s="50"/>
      <c r="LT23" s="48"/>
      <c r="LU23" s="48"/>
      <c r="LV23" s="48"/>
      <c r="LW23" s="50"/>
      <c r="LX23" s="50">
        <f t="shared" si="1110"/>
        <v>0</v>
      </c>
      <c r="LY23" s="78">
        <f t="shared" si="826"/>
        <v>0</v>
      </c>
      <c r="LZ23" s="50"/>
      <c r="MA23" s="50"/>
      <c r="MB23" s="48"/>
      <c r="MC23" s="48"/>
      <c r="MD23" s="48"/>
      <c r="ME23" s="50"/>
      <c r="MF23" s="50">
        <f t="shared" si="1111"/>
        <v>0</v>
      </c>
      <c r="MG23" s="78">
        <f t="shared" si="827"/>
        <v>0</v>
      </c>
      <c r="MH23" s="50"/>
      <c r="MI23" s="50"/>
      <c r="MJ23" s="48"/>
      <c r="MK23" s="48"/>
      <c r="ML23" s="48"/>
      <c r="MM23" s="50"/>
      <c r="MN23" s="50">
        <f t="shared" si="1112"/>
        <v>0</v>
      </c>
      <c r="MO23" s="78">
        <f t="shared" si="828"/>
        <v>0</v>
      </c>
      <c r="MP23" s="50"/>
      <c r="MQ23" s="50"/>
      <c r="MR23" s="48"/>
      <c r="MS23" s="48"/>
      <c r="MT23" s="48"/>
      <c r="MU23" s="50"/>
      <c r="MV23" s="50">
        <f t="shared" si="1113"/>
        <v>0</v>
      </c>
      <c r="MW23" s="78">
        <f t="shared" si="829"/>
        <v>0</v>
      </c>
      <c r="MX23" s="50"/>
      <c r="MY23" s="50"/>
      <c r="MZ23" s="48"/>
      <c r="NA23" s="48"/>
      <c r="NB23" s="48"/>
      <c r="NC23" s="50"/>
      <c r="ND23" s="50">
        <f t="shared" si="1114"/>
        <v>0</v>
      </c>
      <c r="NE23" s="78">
        <f t="shared" si="830"/>
        <v>0</v>
      </c>
      <c r="NF23" s="50"/>
      <c r="NG23" s="50"/>
      <c r="NH23" s="48"/>
      <c r="NI23" s="48"/>
      <c r="NJ23" s="48"/>
      <c r="NK23" s="50"/>
      <c r="NL23" s="50">
        <f t="shared" si="1115"/>
        <v>0</v>
      </c>
      <c r="NM23" s="78">
        <f t="shared" si="831"/>
        <v>0</v>
      </c>
      <c r="NN23" s="50"/>
      <c r="NO23" s="50"/>
      <c r="NP23" s="48"/>
      <c r="NQ23" s="48"/>
      <c r="NR23" s="48"/>
      <c r="NS23" s="50"/>
      <c r="NT23" s="50">
        <f t="shared" si="1116"/>
        <v>0</v>
      </c>
      <c r="NU23" s="78">
        <f t="shared" si="832"/>
        <v>0</v>
      </c>
      <c r="NV23" s="50"/>
      <c r="NW23" s="50"/>
      <c r="NX23" s="48"/>
      <c r="NY23" s="48"/>
      <c r="NZ23" s="48"/>
      <c r="OA23" s="50"/>
      <c r="OB23" s="50">
        <f t="shared" si="1117"/>
        <v>0</v>
      </c>
      <c r="OC23" s="78">
        <f t="shared" si="833"/>
        <v>0</v>
      </c>
      <c r="OD23" s="50"/>
      <c r="OE23" s="50"/>
      <c r="OF23" s="48"/>
      <c r="OG23" s="48"/>
      <c r="OH23" s="48"/>
      <c r="OI23" s="50"/>
      <c r="OJ23" s="50">
        <f t="shared" si="1118"/>
        <v>0</v>
      </c>
      <c r="OK23" s="78">
        <f t="shared" si="834"/>
        <v>0</v>
      </c>
      <c r="OL23" s="50"/>
      <c r="OM23" s="50"/>
      <c r="ON23" s="48"/>
      <c r="OO23" s="48"/>
      <c r="OP23" s="48"/>
      <c r="OQ23" s="50"/>
      <c r="OR23" s="50">
        <f t="shared" si="1119"/>
        <v>0</v>
      </c>
      <c r="OS23" s="78">
        <f t="shared" si="835"/>
        <v>0</v>
      </c>
      <c r="OT23" s="50"/>
      <c r="OU23" s="50"/>
      <c r="OV23" s="48"/>
      <c r="OW23" s="48"/>
      <c r="OX23" s="48"/>
      <c r="OY23" s="50"/>
      <c r="OZ23" s="50">
        <f t="shared" si="1120"/>
        <v>0</v>
      </c>
      <c r="PA23" s="78">
        <f t="shared" si="836"/>
        <v>0</v>
      </c>
      <c r="PB23" s="50"/>
      <c r="PC23" s="50"/>
      <c r="PD23" s="48"/>
      <c r="PE23" s="48"/>
      <c r="PF23" s="48"/>
      <c r="PG23" s="50"/>
      <c r="PH23" s="50">
        <f t="shared" si="1121"/>
        <v>0</v>
      </c>
      <c r="PI23" s="78">
        <f t="shared" si="837"/>
        <v>0</v>
      </c>
      <c r="PJ23" s="50"/>
      <c r="PK23" s="50"/>
      <c r="PL23" s="48"/>
      <c r="PM23" s="48"/>
      <c r="PN23" s="48"/>
      <c r="PO23" s="50"/>
      <c r="PP23" s="50">
        <f t="shared" si="1122"/>
        <v>0</v>
      </c>
      <c r="PQ23" s="78">
        <f t="shared" si="838"/>
        <v>0</v>
      </c>
      <c r="PR23" s="50"/>
      <c r="PS23" s="50"/>
      <c r="PT23" s="48"/>
      <c r="PU23" s="48"/>
      <c r="PV23" s="48"/>
      <c r="PW23" s="50"/>
      <c r="PX23" s="50">
        <f t="shared" si="1123"/>
        <v>0</v>
      </c>
      <c r="PY23" s="78">
        <f t="shared" si="839"/>
        <v>0</v>
      </c>
      <c r="PZ23" s="50"/>
      <c r="QA23" s="50"/>
      <c r="QB23" s="48"/>
      <c r="QC23" s="48"/>
      <c r="QD23" s="48"/>
      <c r="QE23" s="50"/>
      <c r="QF23" s="50">
        <f t="shared" si="1124"/>
        <v>0</v>
      </c>
      <c r="QG23" s="78">
        <f t="shared" si="840"/>
        <v>0</v>
      </c>
      <c r="QH23" s="50"/>
      <c r="QI23" s="50"/>
      <c r="QJ23" s="48"/>
      <c r="QK23" s="48"/>
      <c r="QL23" s="48"/>
      <c r="QM23" s="50"/>
      <c r="QN23" s="50">
        <f t="shared" si="1125"/>
        <v>0</v>
      </c>
      <c r="QO23" s="78">
        <f t="shared" si="841"/>
        <v>0</v>
      </c>
      <c r="QP23" s="50"/>
      <c r="QQ23" s="50"/>
      <c r="QR23" s="48"/>
      <c r="QS23" s="48"/>
      <c r="QT23" s="48"/>
      <c r="QU23" s="50"/>
      <c r="QV23" s="50">
        <f t="shared" si="1126"/>
        <v>0</v>
      </c>
      <c r="QW23" s="78">
        <f t="shared" si="842"/>
        <v>0</v>
      </c>
      <c r="QX23" s="50"/>
      <c r="QY23" s="50"/>
      <c r="QZ23" s="48"/>
      <c r="RA23" s="48"/>
      <c r="RB23" s="48"/>
      <c r="RC23" s="50"/>
      <c r="RD23" s="50">
        <f t="shared" si="1127"/>
        <v>0</v>
      </c>
      <c r="RE23" s="78">
        <f t="shared" si="843"/>
        <v>0</v>
      </c>
      <c r="RF23" s="50"/>
      <c r="RG23" s="50"/>
      <c r="RH23" s="48"/>
      <c r="RI23" s="48"/>
      <c r="RJ23" s="48"/>
      <c r="RK23" s="50"/>
      <c r="RL23" s="50">
        <f t="shared" si="1128"/>
        <v>0</v>
      </c>
      <c r="RM23" s="78">
        <f t="shared" si="844"/>
        <v>0</v>
      </c>
      <c r="RN23" s="50"/>
      <c r="RO23" s="50"/>
      <c r="RP23" s="48"/>
      <c r="RQ23" s="48"/>
      <c r="RR23" s="48"/>
      <c r="RS23" s="50"/>
      <c r="RT23" s="50">
        <f t="shared" si="1129"/>
        <v>0</v>
      </c>
      <c r="RU23" s="78">
        <f t="shared" si="845"/>
        <v>0</v>
      </c>
      <c r="RV23" s="50"/>
      <c r="RW23" s="50"/>
      <c r="RX23" s="48"/>
      <c r="RY23" s="48"/>
      <c r="RZ23" s="48"/>
      <c r="SA23" s="50"/>
      <c r="SB23" s="50">
        <f t="shared" si="1130"/>
        <v>0</v>
      </c>
      <c r="SC23" s="78">
        <f t="shared" si="846"/>
        <v>0</v>
      </c>
      <c r="SD23" s="50"/>
      <c r="SE23" s="50"/>
      <c r="SF23" s="48"/>
      <c r="SG23" s="48"/>
      <c r="SH23" s="48"/>
      <c r="SI23" s="50"/>
      <c r="SJ23" s="50">
        <f t="shared" si="1131"/>
        <v>0</v>
      </c>
      <c r="SK23" s="78">
        <f t="shared" si="1132"/>
        <v>0</v>
      </c>
      <c r="SL23" s="50"/>
      <c r="SM23" s="50"/>
      <c r="SN23" s="48"/>
      <c r="SO23" s="48"/>
      <c r="SP23" s="48"/>
      <c r="SQ23" s="50"/>
      <c r="SR23" s="50">
        <f t="shared" si="1133"/>
        <v>0</v>
      </c>
      <c r="SS23" s="78">
        <f t="shared" si="1134"/>
        <v>0</v>
      </c>
      <c r="ST23" s="50"/>
      <c r="SU23" s="50"/>
      <c r="SV23" s="48"/>
      <c r="SW23" s="48"/>
      <c r="SX23" s="48"/>
      <c r="SY23" s="50"/>
      <c r="SZ23" s="50">
        <f t="shared" si="1135"/>
        <v>0</v>
      </c>
      <c r="TA23" s="78">
        <f t="shared" si="1136"/>
        <v>0</v>
      </c>
      <c r="TB23" s="50"/>
      <c r="TC23" s="50"/>
      <c r="TD23" s="48"/>
      <c r="TE23" s="48"/>
      <c r="TF23" s="48"/>
      <c r="TG23" s="50"/>
      <c r="TH23" s="50">
        <f t="shared" si="1137"/>
        <v>0</v>
      </c>
      <c r="TI23" s="78">
        <f t="shared" si="1138"/>
        <v>0</v>
      </c>
      <c r="TJ23" s="50"/>
      <c r="TK23" s="50"/>
      <c r="TL23" s="48"/>
      <c r="TM23" s="48"/>
      <c r="TN23" s="48"/>
      <c r="TO23" s="50"/>
      <c r="TP23" s="50">
        <f t="shared" si="1139"/>
        <v>0</v>
      </c>
      <c r="TQ23" s="78">
        <f t="shared" si="1140"/>
        <v>0</v>
      </c>
      <c r="TR23" s="50"/>
      <c r="TS23" s="50"/>
      <c r="TT23" s="48"/>
      <c r="TU23" s="48"/>
      <c r="TV23" s="48"/>
      <c r="TW23" s="50"/>
      <c r="TX23" s="50">
        <f t="shared" si="1141"/>
        <v>0</v>
      </c>
      <c r="TY23" s="78">
        <f t="shared" si="1142"/>
        <v>0</v>
      </c>
      <c r="TZ23" s="50"/>
      <c r="UA23" s="50"/>
      <c r="UB23" s="48"/>
      <c r="UC23" s="48"/>
      <c r="UD23" s="48"/>
      <c r="UE23" s="50"/>
      <c r="UF23" s="50">
        <f t="shared" si="1143"/>
        <v>0</v>
      </c>
      <c r="UG23" s="78">
        <f t="shared" si="1144"/>
        <v>0</v>
      </c>
      <c r="UH23" s="50"/>
      <c r="UI23" s="50"/>
      <c r="UJ23" s="48"/>
      <c r="UK23" s="48"/>
      <c r="UL23" s="48"/>
      <c r="UM23" s="50"/>
      <c r="UN23" s="50">
        <f t="shared" si="1145"/>
        <v>0</v>
      </c>
      <c r="UO23" s="78">
        <f t="shared" si="1146"/>
        <v>0</v>
      </c>
      <c r="UP23" s="50"/>
      <c r="UQ23" s="50"/>
      <c r="UR23" s="48"/>
      <c r="US23" s="48"/>
      <c r="UT23" s="48"/>
      <c r="UU23" s="50"/>
      <c r="UV23" s="50">
        <f t="shared" si="1147"/>
        <v>0</v>
      </c>
      <c r="UW23" s="78">
        <f t="shared" si="1148"/>
        <v>0</v>
      </c>
      <c r="UX23" s="50"/>
      <c r="UY23" s="50"/>
      <c r="UZ23" s="48"/>
      <c r="VA23" s="48"/>
      <c r="VB23" s="48"/>
      <c r="VC23" s="50"/>
      <c r="VD23" s="50">
        <f t="shared" si="1149"/>
        <v>0</v>
      </c>
      <c r="VE23" s="78">
        <f t="shared" si="1150"/>
        <v>0</v>
      </c>
      <c r="VF23" s="50"/>
      <c r="VG23" s="50"/>
      <c r="VH23" s="48"/>
      <c r="VI23" s="48"/>
      <c r="VJ23" s="48"/>
      <c r="VK23" s="50"/>
      <c r="VL23" s="83">
        <f t="shared" si="1151"/>
        <v>0</v>
      </c>
      <c r="VM23" s="78">
        <f t="shared" si="1152"/>
        <v>0</v>
      </c>
      <c r="VN23" s="50"/>
      <c r="VO23" s="50"/>
      <c r="VP23" s="48"/>
      <c r="VQ23" s="48"/>
      <c r="VR23" s="48"/>
      <c r="VS23" s="50"/>
      <c r="VT23" s="83">
        <f t="shared" si="1153"/>
        <v>0</v>
      </c>
      <c r="VU23" s="78">
        <f t="shared" si="1154"/>
        <v>0</v>
      </c>
      <c r="VV23" s="50"/>
      <c r="VW23" s="50"/>
      <c r="VX23" s="48"/>
      <c r="VY23" s="48"/>
      <c r="VZ23" s="48"/>
      <c r="WA23" s="50"/>
      <c r="WB23" s="83">
        <f t="shared" si="1155"/>
        <v>0</v>
      </c>
      <c r="WC23" s="78">
        <f t="shared" si="1156"/>
        <v>0</v>
      </c>
      <c r="WD23" s="50"/>
      <c r="WE23" s="50"/>
      <c r="WF23" s="48"/>
      <c r="WG23" s="48"/>
      <c r="WH23" s="48"/>
      <c r="WI23" s="50"/>
      <c r="WJ23" s="83">
        <f t="shared" si="1157"/>
        <v>0</v>
      </c>
      <c r="WK23" s="78">
        <f t="shared" si="1158"/>
        <v>0</v>
      </c>
      <c r="WL23" s="50"/>
      <c r="WM23" s="50"/>
      <c r="WN23" s="48"/>
      <c r="WO23" s="48"/>
      <c r="WP23" s="48"/>
      <c r="WQ23" s="50"/>
      <c r="WR23" s="83">
        <f t="shared" si="1159"/>
        <v>0</v>
      </c>
      <c r="WS23" s="78">
        <f t="shared" si="1160"/>
        <v>0</v>
      </c>
      <c r="WT23" s="50"/>
      <c r="WU23" s="50"/>
      <c r="WV23" s="48"/>
      <c r="WW23" s="48"/>
      <c r="WX23" s="48"/>
      <c r="WY23" s="50"/>
      <c r="WZ23" s="83">
        <f t="shared" si="1161"/>
        <v>0</v>
      </c>
      <c r="XA23" s="78">
        <f t="shared" si="1162"/>
        <v>0</v>
      </c>
      <c r="XB23" s="50"/>
      <c r="XC23" s="50"/>
      <c r="XD23" s="48"/>
      <c r="XE23" s="48"/>
      <c r="XF23" s="48"/>
      <c r="XG23" s="50"/>
      <c r="XH23" s="83">
        <f t="shared" si="1163"/>
        <v>0</v>
      </c>
      <c r="XI23" s="78">
        <f t="shared" si="1164"/>
        <v>0</v>
      </c>
      <c r="XJ23" s="50"/>
      <c r="XK23" s="50"/>
      <c r="XL23" s="48"/>
      <c r="XM23" s="48"/>
      <c r="XN23" s="48"/>
      <c r="XO23" s="50"/>
      <c r="XP23" s="83">
        <f t="shared" si="1165"/>
        <v>0</v>
      </c>
      <c r="XQ23" s="78">
        <f t="shared" si="1166"/>
        <v>0</v>
      </c>
      <c r="XR23" s="50"/>
      <c r="XS23" s="50"/>
      <c r="XT23" s="48"/>
      <c r="XU23" s="48"/>
      <c r="XV23" s="48"/>
      <c r="XW23" s="50"/>
      <c r="XX23" s="83">
        <f t="shared" si="1167"/>
        <v>0</v>
      </c>
      <c r="XY23" s="78">
        <f t="shared" si="1168"/>
        <v>0</v>
      </c>
      <c r="XZ23" s="50"/>
      <c r="YA23" s="50"/>
      <c r="YB23" s="48"/>
      <c r="YC23" s="48"/>
      <c r="YD23" s="48"/>
      <c r="YE23" s="50"/>
      <c r="YF23" s="83">
        <f t="shared" si="1169"/>
        <v>0</v>
      </c>
      <c r="YG23" s="78">
        <f t="shared" si="1170"/>
        <v>0</v>
      </c>
      <c r="YH23" s="50"/>
      <c r="YI23" s="50"/>
      <c r="YJ23" s="48"/>
      <c r="YK23" s="48"/>
      <c r="YL23" s="48"/>
      <c r="YM23" s="50"/>
      <c r="YN23" s="83">
        <f t="shared" si="1171"/>
        <v>0</v>
      </c>
      <c r="YO23" s="78">
        <f t="shared" si="1172"/>
        <v>0</v>
      </c>
      <c r="YP23" s="50"/>
      <c r="YQ23" s="50"/>
      <c r="YR23" s="48"/>
      <c r="YS23" s="48"/>
      <c r="YT23" s="48"/>
      <c r="YU23" s="50"/>
      <c r="YV23" s="83">
        <f t="shared" si="1173"/>
        <v>0</v>
      </c>
      <c r="YW23" s="78">
        <f t="shared" si="1174"/>
        <v>0</v>
      </c>
      <c r="YX23" s="50"/>
      <c r="YY23" s="50"/>
      <c r="YZ23" s="48"/>
      <c r="ZA23" s="48"/>
      <c r="ZB23" s="48"/>
      <c r="ZC23" s="50"/>
      <c r="ZD23" s="83">
        <f t="shared" si="1175"/>
        <v>0</v>
      </c>
      <c r="ZE23" s="78">
        <f t="shared" si="1176"/>
        <v>0</v>
      </c>
      <c r="ZF23" s="50"/>
      <c r="ZG23" s="50"/>
      <c r="ZH23" s="48"/>
      <c r="ZI23" s="48"/>
      <c r="ZJ23" s="48"/>
      <c r="ZK23" s="50"/>
      <c r="ZL23" s="83">
        <f t="shared" si="1177"/>
        <v>0</v>
      </c>
      <c r="ZM23" s="78">
        <f t="shared" si="1178"/>
        <v>0</v>
      </c>
      <c r="ZN23" s="50"/>
      <c r="ZO23" s="50"/>
      <c r="ZP23" s="48"/>
      <c r="ZQ23" s="48"/>
      <c r="ZR23" s="48"/>
      <c r="ZS23" s="50"/>
      <c r="ZT23" s="83">
        <f t="shared" si="1179"/>
        <v>0</v>
      </c>
      <c r="ZU23" s="78">
        <f t="shared" si="1180"/>
        <v>0</v>
      </c>
      <c r="ZV23" s="50"/>
      <c r="ZW23" s="50"/>
      <c r="ZX23" s="48"/>
      <c r="ZY23" s="48"/>
      <c r="ZZ23" s="48"/>
      <c r="AAA23" s="50"/>
      <c r="AAB23" s="83">
        <f t="shared" si="1181"/>
        <v>0</v>
      </c>
      <c r="AAC23" s="78">
        <f t="shared" si="1182"/>
        <v>0</v>
      </c>
      <c r="AAD23" s="50"/>
      <c r="AAE23" s="50"/>
      <c r="AAF23" s="48"/>
      <c r="AAG23" s="48"/>
      <c r="AAH23" s="48"/>
      <c r="AAI23" s="50"/>
      <c r="AAJ23" s="83">
        <f t="shared" si="1183"/>
        <v>0</v>
      </c>
      <c r="AAK23" s="78">
        <f t="shared" si="1184"/>
        <v>0</v>
      </c>
      <c r="AAL23" s="50"/>
      <c r="AAM23" s="50"/>
      <c r="AAN23" s="48"/>
      <c r="AAO23" s="48"/>
      <c r="AAP23" s="48"/>
      <c r="AAQ23" s="50"/>
      <c r="AAR23" s="83">
        <f t="shared" si="1185"/>
        <v>0</v>
      </c>
      <c r="AAS23" s="78">
        <f t="shared" si="1186"/>
        <v>0</v>
      </c>
      <c r="AAT23" s="50"/>
      <c r="AAU23" s="50"/>
      <c r="AAV23" s="48"/>
      <c r="AAW23" s="48"/>
      <c r="AAX23" s="48"/>
      <c r="AAY23" s="50"/>
      <c r="AAZ23" s="83">
        <f t="shared" si="1187"/>
        <v>0</v>
      </c>
      <c r="ABA23" s="78">
        <f t="shared" si="1188"/>
        <v>0</v>
      </c>
      <c r="ABB23" s="50"/>
      <c r="ABC23" s="50"/>
      <c r="ABD23" s="48"/>
      <c r="ABE23" s="48"/>
      <c r="ABF23" s="48"/>
      <c r="ABG23" s="50"/>
      <c r="ABH23" s="83">
        <f t="shared" si="1189"/>
        <v>0</v>
      </c>
      <c r="ABI23" s="78">
        <f t="shared" si="1190"/>
        <v>0</v>
      </c>
      <c r="ABJ23" s="50"/>
      <c r="ABK23" s="50"/>
      <c r="ABL23" s="48"/>
      <c r="ABM23" s="48"/>
      <c r="ABN23" s="48"/>
      <c r="ABO23" s="50"/>
      <c r="ABP23" s="83">
        <f t="shared" si="1191"/>
        <v>0</v>
      </c>
      <c r="ABQ23" s="78">
        <f t="shared" si="1192"/>
        <v>0</v>
      </c>
      <c r="ABR23" s="50"/>
      <c r="ABS23" s="50"/>
      <c r="ABT23" s="48"/>
      <c r="ABU23" s="48"/>
      <c r="ABV23" s="48"/>
      <c r="ABW23" s="50"/>
      <c r="ABX23" s="83">
        <f t="shared" si="1193"/>
        <v>0</v>
      </c>
      <c r="ABY23" s="78">
        <f t="shared" si="1194"/>
        <v>0</v>
      </c>
      <c r="ABZ23" s="50"/>
      <c r="ACA23" s="50"/>
      <c r="ACB23" s="48"/>
      <c r="ACC23" s="48"/>
      <c r="ACD23" s="48"/>
      <c r="ACE23" s="50"/>
      <c r="ACF23" s="83">
        <f t="shared" si="1195"/>
        <v>0</v>
      </c>
      <c r="ACG23" s="78">
        <f t="shared" si="1196"/>
        <v>0</v>
      </c>
      <c r="ACH23" s="50"/>
      <c r="ACI23" s="50"/>
      <c r="ACJ23" s="48"/>
      <c r="ACK23" s="48"/>
      <c r="ACL23" s="48"/>
      <c r="ACM23" s="50"/>
      <c r="ACN23" s="83">
        <f t="shared" si="1197"/>
        <v>0</v>
      </c>
      <c r="ACO23" s="78">
        <f t="shared" si="1198"/>
        <v>0</v>
      </c>
      <c r="ACP23" s="50"/>
      <c r="ACQ23" s="50"/>
      <c r="ACR23" s="48"/>
      <c r="ACS23" s="48"/>
      <c r="ACT23" s="48"/>
      <c r="ACU23" s="50"/>
      <c r="ACV23" s="83">
        <f t="shared" si="1199"/>
        <v>0</v>
      </c>
      <c r="ACW23" s="78">
        <f t="shared" si="1200"/>
        <v>0</v>
      </c>
      <c r="ACX23" s="50"/>
      <c r="ACY23" s="50"/>
      <c r="ACZ23" s="48"/>
      <c r="ADA23" s="48"/>
      <c r="ADB23" s="48"/>
      <c r="ADC23" s="50"/>
      <c r="ADD23" s="83">
        <f t="shared" si="1201"/>
        <v>0</v>
      </c>
      <c r="ADE23" s="78">
        <f t="shared" si="1202"/>
        <v>0</v>
      </c>
      <c r="ADF23" s="50"/>
      <c r="ADG23" s="50"/>
      <c r="ADH23" s="48"/>
      <c r="ADI23" s="48"/>
      <c r="ADJ23" s="48"/>
      <c r="ADK23" s="50"/>
      <c r="ADL23" s="83">
        <f t="shared" si="1203"/>
        <v>0</v>
      </c>
      <c r="ADM23" s="78">
        <f t="shared" si="1204"/>
        <v>0</v>
      </c>
      <c r="ADN23" s="50"/>
      <c r="ADO23" s="50"/>
      <c r="ADP23" s="48"/>
      <c r="ADQ23" s="48"/>
      <c r="ADR23" s="48"/>
      <c r="ADS23" s="50"/>
      <c r="ADT23" s="83">
        <f t="shared" si="1205"/>
        <v>0</v>
      </c>
      <c r="ADU23" s="78">
        <f t="shared" si="1206"/>
        <v>0</v>
      </c>
      <c r="ADV23" s="50"/>
      <c r="ADW23" s="50"/>
      <c r="ADX23" s="48"/>
      <c r="ADY23" s="48"/>
      <c r="ADZ23" s="48"/>
      <c r="AEA23" s="50"/>
      <c r="AEB23" s="83">
        <f t="shared" si="1207"/>
        <v>0</v>
      </c>
      <c r="AEC23" s="78">
        <f t="shared" si="1208"/>
        <v>0</v>
      </c>
      <c r="AED23" s="50"/>
      <c r="AEE23" s="50"/>
      <c r="AEF23" s="48"/>
      <c r="AEG23" s="48"/>
      <c r="AEH23" s="48"/>
      <c r="AEI23" s="50"/>
      <c r="AEJ23" s="83">
        <f t="shared" si="1209"/>
        <v>0</v>
      </c>
      <c r="AEK23" s="78">
        <f t="shared" si="1210"/>
        <v>0</v>
      </c>
      <c r="AEL23" s="50"/>
      <c r="AEM23" s="50"/>
      <c r="AEN23" s="48"/>
      <c r="AEO23" s="48"/>
      <c r="AEP23" s="48"/>
      <c r="AEQ23" s="50"/>
      <c r="AER23" s="83">
        <f t="shared" si="1211"/>
        <v>0</v>
      </c>
      <c r="AES23" s="78">
        <f t="shared" si="1212"/>
        <v>0</v>
      </c>
      <c r="AEU23" s="50"/>
      <c r="AEV23" s="50"/>
      <c r="AEW23" s="48"/>
      <c r="AEX23" s="48"/>
      <c r="AEY23" s="48"/>
      <c r="AEZ23" s="50"/>
      <c r="AFA23" s="83">
        <f t="shared" si="1213"/>
        <v>0</v>
      </c>
      <c r="AFB23" s="78">
        <f t="shared" si="1214"/>
        <v>0</v>
      </c>
      <c r="AFC23" s="50"/>
      <c r="AFD23" s="50"/>
      <c r="AFE23" s="48"/>
      <c r="AFF23" s="48"/>
      <c r="AFG23" s="48"/>
      <c r="AFH23" s="50"/>
      <c r="AFI23" s="83">
        <f t="shared" si="1215"/>
        <v>0</v>
      </c>
      <c r="AFJ23" s="78">
        <f t="shared" si="847"/>
        <v>0</v>
      </c>
      <c r="AFK23" s="50"/>
      <c r="AFL23" s="50"/>
      <c r="AFM23" s="48"/>
      <c r="AFN23" s="48"/>
      <c r="AFO23" s="48"/>
      <c r="AFP23" s="50"/>
      <c r="AFQ23" s="83">
        <f t="shared" si="1216"/>
        <v>0</v>
      </c>
      <c r="AFR23" s="78">
        <f t="shared" si="848"/>
        <v>0</v>
      </c>
      <c r="AFS23" s="50"/>
      <c r="AFT23" s="50"/>
      <c r="AFU23" s="48"/>
      <c r="AFV23" s="48"/>
      <c r="AFW23" s="48"/>
      <c r="AFX23" s="50"/>
      <c r="AFY23" s="83">
        <f t="shared" si="1217"/>
        <v>0</v>
      </c>
      <c r="AFZ23" s="78">
        <f t="shared" si="849"/>
        <v>0</v>
      </c>
      <c r="AGA23" s="50"/>
      <c r="AGB23" s="50"/>
      <c r="AGC23" s="48"/>
      <c r="AGD23" s="48"/>
      <c r="AGE23" s="48"/>
      <c r="AGF23" s="50"/>
      <c r="AGG23" s="83">
        <f t="shared" si="1218"/>
        <v>0</v>
      </c>
      <c r="AGH23" s="78">
        <f t="shared" si="850"/>
        <v>0</v>
      </c>
      <c r="AGI23" s="50"/>
      <c r="AGJ23" s="50"/>
      <c r="AGK23" s="48"/>
      <c r="AGL23" s="48"/>
      <c r="AGM23" s="48"/>
      <c r="AGN23" s="50"/>
      <c r="AGO23" s="83">
        <f t="shared" si="1219"/>
        <v>0</v>
      </c>
      <c r="AGP23" s="78">
        <f t="shared" si="851"/>
        <v>0</v>
      </c>
      <c r="AGQ23" s="50"/>
      <c r="AGR23" s="50"/>
      <c r="AGS23" s="48"/>
      <c r="AGT23" s="48"/>
      <c r="AGU23" s="48"/>
      <c r="AGV23" s="50"/>
      <c r="AGW23" s="50"/>
      <c r="AGX23" s="83">
        <f t="shared" si="1220"/>
        <v>0</v>
      </c>
      <c r="AGY23" s="78">
        <f t="shared" si="852"/>
        <v>0</v>
      </c>
      <c r="AGZ23" s="50"/>
      <c r="AHA23" s="50"/>
      <c r="AHB23" s="48"/>
      <c r="AHC23" s="48"/>
      <c r="AHD23" s="48"/>
      <c r="AHE23" s="50"/>
      <c r="AHF23" s="83">
        <f t="shared" si="853"/>
        <v>0</v>
      </c>
      <c r="AHG23" s="78">
        <f t="shared" si="854"/>
        <v>0</v>
      </c>
      <c r="AHH23" s="50"/>
      <c r="AHI23" s="50"/>
      <c r="AHJ23" s="48"/>
      <c r="AHK23" s="48"/>
      <c r="AHL23" s="48"/>
      <c r="AHM23" s="50"/>
      <c r="AHN23" s="83">
        <f t="shared" si="855"/>
        <v>0</v>
      </c>
      <c r="AHO23" s="78">
        <f t="shared" si="856"/>
        <v>0</v>
      </c>
      <c r="AHP23" s="50"/>
      <c r="AHQ23" s="50"/>
      <c r="AHR23" s="48"/>
      <c r="AHS23" s="48"/>
      <c r="AHT23" s="48"/>
      <c r="AHU23" s="50"/>
      <c r="AHV23" s="83">
        <f t="shared" si="857"/>
        <v>0</v>
      </c>
      <c r="AHW23" s="78">
        <f t="shared" si="858"/>
        <v>0</v>
      </c>
      <c r="AHX23" s="50"/>
      <c r="AHY23" s="50"/>
      <c r="AHZ23" s="48"/>
      <c r="AIA23" s="48"/>
      <c r="AIB23" s="48"/>
      <c r="AIC23" s="50"/>
      <c r="AID23" s="83">
        <f t="shared" si="859"/>
        <v>0</v>
      </c>
      <c r="AIE23" s="78">
        <f t="shared" si="860"/>
        <v>0</v>
      </c>
      <c r="AIF23" s="50"/>
      <c r="AIG23" s="50"/>
      <c r="AIH23" s="48"/>
      <c r="AII23" s="48"/>
      <c r="AIJ23" s="48"/>
      <c r="AIK23" s="50"/>
      <c r="AIL23" s="83">
        <f t="shared" si="861"/>
        <v>0</v>
      </c>
      <c r="AIM23" s="78">
        <f t="shared" si="862"/>
        <v>0</v>
      </c>
      <c r="AIN23" s="50"/>
      <c r="AIO23" s="50"/>
      <c r="AIP23" s="48"/>
      <c r="AIQ23" s="48"/>
      <c r="AIR23" s="48"/>
      <c r="AIS23" s="50"/>
      <c r="AIT23" s="83">
        <f t="shared" si="863"/>
        <v>0</v>
      </c>
      <c r="AIU23" s="78">
        <f t="shared" si="864"/>
        <v>0</v>
      </c>
      <c r="AIV23" s="50"/>
      <c r="AIW23" s="50"/>
      <c r="AIX23" s="48"/>
      <c r="AIY23" s="48"/>
      <c r="AIZ23" s="48"/>
      <c r="AJA23" s="50"/>
      <c r="AJB23" s="83">
        <f t="shared" si="865"/>
        <v>0</v>
      </c>
      <c r="AJC23" s="78">
        <f t="shared" si="866"/>
        <v>0</v>
      </c>
      <c r="AJD23" s="50"/>
      <c r="AJE23" s="50"/>
      <c r="AJF23" s="48"/>
      <c r="AJG23" s="48"/>
      <c r="AJH23" s="48"/>
      <c r="AJI23" s="50"/>
      <c r="AJJ23" s="83">
        <f t="shared" si="867"/>
        <v>0</v>
      </c>
      <c r="AJK23" s="78">
        <f t="shared" si="868"/>
        <v>0</v>
      </c>
      <c r="AJL23" s="50"/>
      <c r="AJM23" s="50"/>
      <c r="AJN23" s="48"/>
      <c r="AJO23" s="48"/>
      <c r="AJP23" s="48"/>
      <c r="AJQ23" s="50"/>
      <c r="AJR23" s="83">
        <f t="shared" si="869"/>
        <v>0</v>
      </c>
      <c r="AJS23" s="78">
        <f t="shared" si="870"/>
        <v>0</v>
      </c>
      <c r="AJT23" s="50"/>
      <c r="AJU23" s="50"/>
      <c r="AJV23" s="48"/>
      <c r="AJW23" s="48"/>
      <c r="AJX23" s="48"/>
      <c r="AJY23" s="50"/>
      <c r="AJZ23" s="83">
        <f t="shared" si="871"/>
        <v>0</v>
      </c>
      <c r="AKA23" s="78">
        <f t="shared" si="872"/>
        <v>0</v>
      </c>
      <c r="AKB23" s="50"/>
      <c r="AKC23" s="50"/>
      <c r="AKD23" s="48"/>
      <c r="AKE23" s="48"/>
      <c r="AKF23" s="48"/>
      <c r="AKG23" s="50"/>
      <c r="AKH23" s="83">
        <f t="shared" si="873"/>
        <v>0</v>
      </c>
      <c r="AKI23" s="78">
        <f t="shared" si="874"/>
        <v>0</v>
      </c>
      <c r="AKJ23" s="50"/>
      <c r="AKK23" s="50"/>
      <c r="AKL23" s="48"/>
      <c r="AKM23" s="48"/>
      <c r="AKN23" s="48"/>
      <c r="AKO23" s="50"/>
      <c r="AKP23" s="83">
        <f t="shared" si="875"/>
        <v>0</v>
      </c>
      <c r="AKQ23" s="78">
        <f t="shared" si="876"/>
        <v>0</v>
      </c>
      <c r="AKR23" s="50"/>
      <c r="AKS23" s="50"/>
      <c r="AKT23" s="48"/>
      <c r="AKU23" s="48"/>
      <c r="AKV23" s="48"/>
      <c r="AKW23" s="50"/>
      <c r="AKX23" s="83">
        <f t="shared" si="877"/>
        <v>0</v>
      </c>
      <c r="AKY23" s="78">
        <f t="shared" si="878"/>
        <v>0</v>
      </c>
      <c r="AKZ23" s="50"/>
      <c r="ALA23" s="50"/>
      <c r="ALB23" s="48"/>
      <c r="ALC23" s="48"/>
      <c r="ALD23" s="48"/>
      <c r="ALE23" s="50"/>
      <c r="ALF23" s="83">
        <f t="shared" si="879"/>
        <v>0</v>
      </c>
      <c r="ALG23" s="78">
        <f t="shared" si="1221"/>
        <v>0</v>
      </c>
      <c r="ALH23" s="50"/>
      <c r="ALI23" s="50"/>
      <c r="ALJ23" s="48"/>
      <c r="ALK23" s="48"/>
      <c r="ALL23" s="48"/>
      <c r="ALM23" s="50"/>
      <c r="ALN23" s="83">
        <f t="shared" si="880"/>
        <v>0</v>
      </c>
      <c r="ALO23" s="78">
        <f t="shared" si="881"/>
        <v>0</v>
      </c>
      <c r="ALP23" s="50"/>
      <c r="ALQ23" s="50"/>
      <c r="ALR23" s="48"/>
      <c r="ALS23" s="48"/>
      <c r="ALT23" s="48"/>
      <c r="ALU23" s="50"/>
      <c r="ALV23" s="83">
        <f t="shared" si="882"/>
        <v>0</v>
      </c>
      <c r="ALW23" s="78">
        <f t="shared" si="883"/>
        <v>0</v>
      </c>
      <c r="ALX23" s="50"/>
      <c r="ALY23" s="50"/>
      <c r="ALZ23" s="48"/>
      <c r="AMA23" s="48"/>
      <c r="AMB23" s="48"/>
      <c r="AMC23" s="50"/>
      <c r="AMD23" s="83">
        <f t="shared" si="884"/>
        <v>0</v>
      </c>
      <c r="AME23" s="78">
        <f t="shared" si="885"/>
        <v>0</v>
      </c>
      <c r="AMF23" s="50"/>
      <c r="AMG23" s="50"/>
      <c r="AMH23" s="48"/>
      <c r="AMI23" s="48"/>
      <c r="AMJ23" s="48"/>
      <c r="AMK23" s="50"/>
      <c r="AML23" s="83">
        <f t="shared" si="886"/>
        <v>0</v>
      </c>
      <c r="AMM23" s="78">
        <f t="shared" si="887"/>
        <v>0</v>
      </c>
      <c r="AMN23" s="50"/>
      <c r="AMO23" s="50"/>
      <c r="AMP23" s="48"/>
      <c r="AMQ23" s="48"/>
      <c r="AMR23" s="48"/>
      <c r="AMS23" s="50"/>
      <c r="AMT23" s="83">
        <f t="shared" si="888"/>
        <v>0</v>
      </c>
      <c r="AMU23" s="78">
        <f t="shared" si="889"/>
        <v>0</v>
      </c>
      <c r="AMV23" s="50"/>
      <c r="AMW23" s="50"/>
      <c r="AMX23" s="48"/>
      <c r="AMY23" s="48"/>
      <c r="AMZ23" s="48"/>
      <c r="ANA23" s="50"/>
      <c r="ANB23" s="83">
        <f t="shared" si="890"/>
        <v>0</v>
      </c>
      <c r="ANC23" s="78">
        <f t="shared" si="891"/>
        <v>0</v>
      </c>
      <c r="AND23" s="50"/>
      <c r="ANE23" s="50"/>
      <c r="ANF23" s="48"/>
      <c r="ANG23" s="48"/>
      <c r="ANH23" s="48"/>
      <c r="ANI23" s="50"/>
      <c r="ANJ23" s="83">
        <f t="shared" si="892"/>
        <v>0</v>
      </c>
      <c r="ANK23" s="78">
        <f t="shared" si="893"/>
        <v>0</v>
      </c>
      <c r="ANL23" s="50"/>
      <c r="ANM23" s="50"/>
      <c r="ANN23" s="48"/>
      <c r="ANO23" s="48"/>
      <c r="ANP23" s="48"/>
      <c r="ANQ23" s="50"/>
      <c r="ANR23" s="83">
        <f t="shared" si="894"/>
        <v>0</v>
      </c>
      <c r="ANS23" s="78">
        <f t="shared" si="895"/>
        <v>0</v>
      </c>
      <c r="ANT23" s="50"/>
      <c r="ANU23" s="50"/>
      <c r="ANV23" s="48"/>
      <c r="ANW23" s="48"/>
      <c r="ANX23" s="48"/>
      <c r="ANY23" s="50"/>
      <c r="ANZ23" s="83">
        <f t="shared" si="896"/>
        <v>0</v>
      </c>
      <c r="AOA23" s="78">
        <f t="shared" si="897"/>
        <v>0</v>
      </c>
      <c r="AOB23" s="50"/>
      <c r="AOC23" s="50"/>
      <c r="AOD23" s="48"/>
      <c r="AOE23" s="48"/>
      <c r="AOF23" s="48"/>
      <c r="AOG23" s="50"/>
      <c r="AOH23" s="83">
        <f t="shared" si="898"/>
        <v>0</v>
      </c>
      <c r="AOI23" s="78">
        <f t="shared" si="899"/>
        <v>0</v>
      </c>
      <c r="AOJ23" s="50"/>
      <c r="AOK23" s="50"/>
      <c r="AOL23" s="48"/>
      <c r="AOM23" s="48"/>
      <c r="AON23" s="48"/>
      <c r="AOO23" s="50"/>
      <c r="AOP23" s="83">
        <f t="shared" si="900"/>
        <v>0</v>
      </c>
      <c r="AOQ23" s="78">
        <f t="shared" si="901"/>
        <v>0</v>
      </c>
      <c r="AOR23" s="50"/>
      <c r="AOS23" s="50"/>
      <c r="AOT23" s="48"/>
      <c r="AOU23" s="48"/>
      <c r="AOV23" s="48"/>
      <c r="AOW23" s="50"/>
      <c r="AOX23" s="83">
        <f t="shared" si="902"/>
        <v>0</v>
      </c>
      <c r="AOY23" s="78">
        <f t="shared" si="903"/>
        <v>0</v>
      </c>
      <c r="AOZ23" s="50"/>
      <c r="APA23" s="50"/>
      <c r="APB23" s="48"/>
      <c r="APC23" s="48"/>
      <c r="APD23" s="48"/>
      <c r="APE23" s="50"/>
      <c r="APF23" s="83">
        <f t="shared" si="904"/>
        <v>0</v>
      </c>
      <c r="APG23" s="78">
        <f t="shared" si="905"/>
        <v>0</v>
      </c>
      <c r="APH23" s="50"/>
      <c r="API23" s="50"/>
      <c r="APJ23" s="48"/>
      <c r="APK23" s="48"/>
      <c r="APL23" s="48"/>
      <c r="APM23" s="50"/>
      <c r="APN23" s="83">
        <f t="shared" si="906"/>
        <v>0</v>
      </c>
      <c r="APO23" s="78">
        <f t="shared" si="907"/>
        <v>0</v>
      </c>
      <c r="APP23" s="50"/>
      <c r="APQ23" s="50"/>
      <c r="APR23" s="48"/>
      <c r="APS23" s="48"/>
      <c r="APT23" s="48"/>
      <c r="APU23" s="50"/>
      <c r="APV23" s="83">
        <f t="shared" si="908"/>
        <v>0</v>
      </c>
      <c r="APW23" s="78">
        <f t="shared" si="909"/>
        <v>0</v>
      </c>
      <c r="APX23" s="50"/>
      <c r="APY23" s="50"/>
      <c r="APZ23" s="48"/>
      <c r="AQA23" s="48"/>
      <c r="AQB23" s="48"/>
      <c r="AQC23" s="50"/>
      <c r="AQD23" s="83">
        <f t="shared" si="910"/>
        <v>0</v>
      </c>
      <c r="AQE23" s="78">
        <f t="shared" si="911"/>
        <v>0</v>
      </c>
      <c r="AQF23" s="50"/>
      <c r="AQG23" s="50"/>
      <c r="AQH23" s="48"/>
      <c r="AQI23" s="48"/>
      <c r="AQJ23" s="48"/>
      <c r="AQK23" s="50"/>
      <c r="AQL23" s="83">
        <f t="shared" si="912"/>
        <v>0</v>
      </c>
      <c r="AQM23" s="78">
        <f t="shared" si="913"/>
        <v>0</v>
      </c>
      <c r="AQN23" s="50"/>
      <c r="AQO23" s="50"/>
      <c r="AQP23" s="48"/>
      <c r="AQQ23" s="48"/>
      <c r="AQR23" s="48"/>
      <c r="AQS23" s="50"/>
      <c r="AQT23" s="83">
        <f t="shared" si="914"/>
        <v>0</v>
      </c>
      <c r="AQU23" s="78">
        <f t="shared" si="915"/>
        <v>0</v>
      </c>
      <c r="AQV23" s="50"/>
      <c r="AQW23" s="50"/>
      <c r="AQX23" s="48"/>
      <c r="AQY23" s="48"/>
      <c r="AQZ23" s="48"/>
      <c r="ARA23" s="50"/>
      <c r="ARB23" s="83">
        <f t="shared" si="916"/>
        <v>0</v>
      </c>
      <c r="ARC23" s="78">
        <f t="shared" si="917"/>
        <v>0</v>
      </c>
      <c r="ARD23" s="50"/>
      <c r="ARE23" s="50"/>
      <c r="ARF23" s="48"/>
      <c r="ARG23" s="48"/>
      <c r="ARH23" s="48"/>
      <c r="ARI23" s="50"/>
      <c r="ARJ23" s="83">
        <f t="shared" si="918"/>
        <v>0</v>
      </c>
      <c r="ARK23" s="78">
        <f t="shared" si="919"/>
        <v>0</v>
      </c>
      <c r="ARL23" s="50"/>
      <c r="ARM23" s="50"/>
      <c r="ARN23" s="48"/>
      <c r="ARO23" s="48"/>
      <c r="ARP23" s="48"/>
      <c r="ARQ23" s="50"/>
      <c r="ARR23" s="83">
        <f t="shared" si="920"/>
        <v>0</v>
      </c>
      <c r="ARS23" s="78">
        <f t="shared" si="921"/>
        <v>0</v>
      </c>
      <c r="ART23" s="50"/>
      <c r="ARU23" s="50"/>
      <c r="ARV23" s="48"/>
      <c r="ARW23" s="48"/>
      <c r="ARX23" s="48"/>
      <c r="ARY23" s="50"/>
      <c r="ARZ23" s="83">
        <f t="shared" si="922"/>
        <v>0</v>
      </c>
      <c r="ASA23" s="78">
        <f t="shared" si="1222"/>
        <v>0</v>
      </c>
      <c r="ASB23" s="50"/>
      <c r="ASC23" s="50"/>
      <c r="ASD23" s="48"/>
      <c r="ASE23" s="48"/>
      <c r="ASF23" s="48"/>
      <c r="ASG23" s="50"/>
      <c r="ASH23" s="83">
        <f t="shared" si="923"/>
        <v>0</v>
      </c>
      <c r="ASI23" s="78">
        <f t="shared" si="924"/>
        <v>0</v>
      </c>
      <c r="ASJ23" s="50"/>
      <c r="ASK23" s="50"/>
      <c r="ASL23" s="48"/>
      <c r="ASM23" s="48"/>
      <c r="ASN23" s="48"/>
      <c r="ASO23" s="50"/>
      <c r="ASP23" s="83">
        <f t="shared" si="925"/>
        <v>0</v>
      </c>
      <c r="ASQ23" s="78">
        <f t="shared" si="926"/>
        <v>0</v>
      </c>
      <c r="ASR23" s="50"/>
      <c r="ASS23" s="50"/>
      <c r="AST23" s="48"/>
      <c r="ASU23" s="48"/>
      <c r="ASV23" s="48"/>
      <c r="ASW23" s="50"/>
      <c r="ASX23" s="83">
        <f t="shared" si="927"/>
        <v>0</v>
      </c>
      <c r="ASY23" s="78">
        <f t="shared" si="928"/>
        <v>0</v>
      </c>
      <c r="ASZ23" s="50"/>
      <c r="ATA23" s="50"/>
      <c r="ATB23" s="48"/>
      <c r="ATC23" s="48"/>
      <c r="ATD23" s="48"/>
      <c r="ATE23" s="50"/>
      <c r="ATF23" s="83">
        <f t="shared" si="929"/>
        <v>0</v>
      </c>
      <c r="ATG23" s="78">
        <f t="shared" si="930"/>
        <v>0</v>
      </c>
      <c r="ATH23" s="50"/>
      <c r="ATI23" s="50"/>
      <c r="ATJ23" s="48"/>
      <c r="ATK23" s="48"/>
      <c r="ATL23" s="48"/>
      <c r="ATM23" s="50"/>
      <c r="ATN23" s="83">
        <f t="shared" si="931"/>
        <v>0</v>
      </c>
      <c r="ATO23" s="78">
        <f t="shared" si="932"/>
        <v>0</v>
      </c>
      <c r="ATP23" s="50"/>
      <c r="ATQ23" s="50"/>
      <c r="ATR23" s="48"/>
      <c r="ATS23" s="48"/>
      <c r="ATT23" s="48"/>
      <c r="ATU23" s="50"/>
      <c r="ATV23" s="83">
        <f t="shared" si="933"/>
        <v>0</v>
      </c>
      <c r="ATW23" s="78">
        <f t="shared" si="934"/>
        <v>0</v>
      </c>
      <c r="ATX23" s="50"/>
      <c r="ATY23" s="50"/>
      <c r="ATZ23" s="48"/>
      <c r="AUA23" s="48"/>
      <c r="AUB23" s="48"/>
      <c r="AUC23" s="50"/>
      <c r="AUD23" s="83">
        <f t="shared" si="935"/>
        <v>0</v>
      </c>
      <c r="AUE23" s="78">
        <f t="shared" si="936"/>
        <v>0</v>
      </c>
      <c r="AUF23" s="50"/>
      <c r="AUG23" s="50"/>
      <c r="AUH23" s="48"/>
      <c r="AUI23" s="48"/>
      <c r="AUJ23" s="48"/>
      <c r="AUK23" s="50"/>
      <c r="AUL23" s="83">
        <f t="shared" si="937"/>
        <v>0</v>
      </c>
      <c r="AUM23" s="78">
        <f t="shared" si="938"/>
        <v>0</v>
      </c>
      <c r="AUN23" s="50"/>
      <c r="AUO23" s="50"/>
      <c r="AUP23" s="48"/>
      <c r="AUQ23" s="48"/>
      <c r="AUR23" s="48"/>
      <c r="AUS23" s="50"/>
      <c r="AUT23" s="83">
        <f t="shared" si="939"/>
        <v>0</v>
      </c>
      <c r="AUU23" s="78">
        <f t="shared" si="940"/>
        <v>0</v>
      </c>
      <c r="AUV23" s="50"/>
      <c r="AUW23" s="50"/>
      <c r="AUX23" s="48"/>
      <c r="AUY23" s="48"/>
      <c r="AUZ23" s="48"/>
      <c r="AVA23" s="50"/>
      <c r="AVB23" s="83">
        <f t="shared" si="941"/>
        <v>0</v>
      </c>
      <c r="AVC23" s="78">
        <f t="shared" si="942"/>
        <v>0</v>
      </c>
      <c r="AVD23" s="50"/>
      <c r="AVE23" s="50"/>
      <c r="AVF23" s="48"/>
      <c r="AVG23" s="48"/>
      <c r="AVH23" s="48"/>
      <c r="AVI23" s="50"/>
      <c r="AVJ23" s="83">
        <f t="shared" si="943"/>
        <v>0</v>
      </c>
      <c r="AVK23" s="78">
        <f t="shared" si="944"/>
        <v>0</v>
      </c>
      <c r="AVL23" s="50"/>
      <c r="AVM23" s="50"/>
      <c r="AVN23" s="48"/>
      <c r="AVO23" s="48"/>
      <c r="AVP23" s="48"/>
      <c r="AVQ23" s="50"/>
      <c r="AVR23" s="83">
        <f t="shared" si="945"/>
        <v>0</v>
      </c>
      <c r="AVS23" s="78">
        <f t="shared" si="946"/>
        <v>0</v>
      </c>
      <c r="AVT23" s="50"/>
      <c r="AVU23" s="50"/>
      <c r="AVV23" s="48"/>
      <c r="AVW23" s="48"/>
      <c r="AVX23" s="48"/>
      <c r="AVY23" s="50"/>
      <c r="AVZ23" s="83">
        <f t="shared" si="947"/>
        <v>0</v>
      </c>
      <c r="AWA23" s="78">
        <f t="shared" si="948"/>
        <v>0</v>
      </c>
      <c r="AWB23" s="50"/>
      <c r="AWC23" s="50"/>
      <c r="AWD23" s="48"/>
      <c r="AWE23" s="48"/>
      <c r="AWF23" s="48"/>
      <c r="AWG23" s="50"/>
      <c r="AWH23" s="83">
        <f t="shared" si="949"/>
        <v>0</v>
      </c>
      <c r="AWI23" s="78">
        <f t="shared" si="950"/>
        <v>0</v>
      </c>
      <c r="AWJ23" s="50"/>
      <c r="AWK23" s="50"/>
      <c r="AWL23" s="48"/>
      <c r="AWM23" s="48"/>
      <c r="AWN23" s="48"/>
      <c r="AWO23" s="50"/>
      <c r="AWP23" s="83">
        <f t="shared" si="951"/>
        <v>0</v>
      </c>
      <c r="AWQ23" s="78">
        <f t="shared" si="952"/>
        <v>0</v>
      </c>
      <c r="AWR23" s="50"/>
      <c r="AWS23" s="50"/>
      <c r="AWT23" s="48"/>
      <c r="AWU23" s="48"/>
      <c r="AWV23" s="48"/>
      <c r="AWW23" s="50"/>
      <c r="AWX23" s="83">
        <f t="shared" si="953"/>
        <v>0</v>
      </c>
      <c r="AWY23" s="78">
        <f t="shared" si="954"/>
        <v>0</v>
      </c>
      <c r="AWZ23" s="50"/>
      <c r="AXA23" s="50"/>
      <c r="AXB23" s="48"/>
      <c r="AXC23" s="48"/>
      <c r="AXD23" s="48"/>
      <c r="AXE23" s="50"/>
      <c r="AXF23" s="83">
        <f t="shared" si="955"/>
        <v>0</v>
      </c>
      <c r="AXG23" s="78">
        <f t="shared" si="956"/>
        <v>0</v>
      </c>
      <c r="AXH23" s="50"/>
      <c r="AXI23" s="50"/>
      <c r="AXJ23" s="48"/>
      <c r="AXK23" s="48"/>
      <c r="AXL23" s="48"/>
      <c r="AXM23" s="50"/>
      <c r="AXN23" s="83">
        <f t="shared" si="957"/>
        <v>0</v>
      </c>
      <c r="AXO23" s="78">
        <f t="shared" si="958"/>
        <v>0</v>
      </c>
      <c r="AXP23" s="50"/>
      <c r="AXQ23" s="50"/>
      <c r="AXR23" s="48"/>
      <c r="AXS23" s="48"/>
      <c r="AXT23" s="48"/>
      <c r="AXU23" s="50"/>
      <c r="AXV23" s="83">
        <f t="shared" si="959"/>
        <v>0</v>
      </c>
      <c r="AXW23" s="78">
        <f t="shared" si="960"/>
        <v>0</v>
      </c>
      <c r="AXX23" s="50"/>
      <c r="AXY23" s="50"/>
      <c r="AXZ23" s="48"/>
      <c r="AYA23" s="48"/>
      <c r="AYB23" s="48"/>
      <c r="AYC23" s="50"/>
      <c r="AYD23" s="83">
        <f t="shared" si="961"/>
        <v>0</v>
      </c>
      <c r="AYE23" s="78">
        <f t="shared" si="962"/>
        <v>0</v>
      </c>
      <c r="AYF23" s="50"/>
      <c r="AYG23" s="50"/>
      <c r="AYH23" s="48"/>
      <c r="AYI23" s="48"/>
      <c r="AYJ23" s="48"/>
      <c r="AYK23" s="50"/>
      <c r="AYL23" s="83">
        <f t="shared" si="963"/>
        <v>0</v>
      </c>
      <c r="AYM23" s="78">
        <f t="shared" si="964"/>
        <v>0</v>
      </c>
      <c r="AYN23" s="50"/>
      <c r="AYO23" s="50"/>
      <c r="AYP23" s="48"/>
      <c r="AYQ23" s="48"/>
      <c r="AYR23" s="48"/>
      <c r="AYS23" s="50"/>
      <c r="AYT23" s="83">
        <f t="shared" si="965"/>
        <v>0</v>
      </c>
      <c r="AYU23" s="78">
        <f t="shared" si="966"/>
        <v>0</v>
      </c>
      <c r="AYV23" s="50"/>
      <c r="AYW23" s="50"/>
      <c r="AYX23" s="48"/>
      <c r="AYY23" s="48"/>
      <c r="AYZ23" s="48"/>
      <c r="AZA23" s="50"/>
      <c r="AZB23" s="83">
        <f t="shared" si="967"/>
        <v>0</v>
      </c>
      <c r="AZC23" s="78">
        <f t="shared" si="968"/>
        <v>0</v>
      </c>
      <c r="AZD23" s="50"/>
      <c r="AZE23" s="50"/>
      <c r="AZF23" s="48"/>
      <c r="AZG23" s="48"/>
      <c r="AZH23" s="48"/>
      <c r="AZI23" s="50"/>
      <c r="AZJ23" s="83">
        <f t="shared" si="969"/>
        <v>0</v>
      </c>
      <c r="AZK23" s="78">
        <f t="shared" si="970"/>
        <v>0</v>
      </c>
      <c r="AZL23" s="50"/>
      <c r="AZM23" s="50"/>
      <c r="AZN23" s="48"/>
      <c r="AZO23" s="48"/>
      <c r="AZP23" s="48"/>
      <c r="AZQ23" s="50"/>
      <c r="AZR23" s="83">
        <f t="shared" si="971"/>
        <v>0</v>
      </c>
      <c r="AZS23" s="78">
        <f t="shared" si="972"/>
        <v>0</v>
      </c>
      <c r="AZT23" s="50"/>
      <c r="AZU23" s="50"/>
      <c r="AZV23" s="48"/>
      <c r="AZW23" s="48"/>
      <c r="AZX23" s="48"/>
      <c r="AZY23" s="50"/>
      <c r="AZZ23" s="83">
        <f t="shared" si="973"/>
        <v>0</v>
      </c>
      <c r="BAA23" s="78">
        <f t="shared" si="974"/>
        <v>0</v>
      </c>
      <c r="BAB23" s="50"/>
      <c r="BAC23" s="50"/>
      <c r="BAD23" s="48"/>
      <c r="BAE23" s="48"/>
      <c r="BAF23" s="48"/>
      <c r="BAG23" s="50"/>
      <c r="BAH23" s="83">
        <f t="shared" si="975"/>
        <v>0</v>
      </c>
      <c r="BAI23" s="78">
        <f t="shared" si="976"/>
        <v>0</v>
      </c>
      <c r="BAJ23" s="50"/>
      <c r="BAK23" s="50"/>
      <c r="BAL23" s="48"/>
      <c r="BAM23" s="48"/>
      <c r="BAN23" s="48"/>
      <c r="BAO23" s="50"/>
      <c r="BAP23" s="83">
        <f t="shared" si="977"/>
        <v>0</v>
      </c>
      <c r="BAQ23" s="78">
        <f t="shared" si="978"/>
        <v>0</v>
      </c>
      <c r="BAR23" s="50"/>
      <c r="BAS23" s="50"/>
      <c r="BAT23" s="48"/>
      <c r="BAU23" s="48"/>
      <c r="BAV23" s="48"/>
      <c r="BAW23" s="50"/>
      <c r="BAX23" s="83">
        <f t="shared" si="979"/>
        <v>0</v>
      </c>
      <c r="BAY23" s="78">
        <f t="shared" si="980"/>
        <v>0</v>
      </c>
      <c r="BAZ23" s="50"/>
      <c r="BBA23" s="50"/>
      <c r="BBB23" s="48"/>
      <c r="BBC23" s="48"/>
      <c r="BBD23" s="48"/>
      <c r="BBE23" s="50"/>
      <c r="BBF23" s="83">
        <f t="shared" si="981"/>
        <v>0</v>
      </c>
      <c r="BBG23" s="78">
        <f t="shared" si="982"/>
        <v>0</v>
      </c>
      <c r="BBH23" s="50"/>
      <c r="BBI23" s="50"/>
      <c r="BBJ23" s="48"/>
      <c r="BBK23" s="48"/>
      <c r="BBL23" s="48"/>
      <c r="BBM23" s="50"/>
      <c r="BBN23" s="83">
        <f t="shared" si="983"/>
        <v>0</v>
      </c>
      <c r="BBO23" s="78">
        <f t="shared" si="984"/>
        <v>0</v>
      </c>
      <c r="BBP23" s="50"/>
      <c r="BBQ23" s="50"/>
      <c r="BBR23" s="48"/>
      <c r="BBS23" s="48"/>
      <c r="BBT23" s="48"/>
      <c r="BBU23" s="50"/>
      <c r="BBV23" s="83">
        <f t="shared" si="985"/>
        <v>0</v>
      </c>
      <c r="BBW23" s="78">
        <f t="shared" si="986"/>
        <v>0</v>
      </c>
      <c r="BBX23" s="50"/>
      <c r="BBY23" s="50"/>
      <c r="BBZ23" s="48"/>
      <c r="BCA23" s="48"/>
      <c r="BCB23" s="48"/>
      <c r="BCC23" s="50"/>
      <c r="BCD23" s="83">
        <f t="shared" si="987"/>
        <v>0</v>
      </c>
      <c r="BCE23" s="78">
        <f t="shared" si="988"/>
        <v>0</v>
      </c>
      <c r="BCF23" s="50"/>
      <c r="BCG23" s="50"/>
      <c r="BCH23" s="48"/>
      <c r="BCI23" s="48"/>
      <c r="BCJ23" s="48"/>
      <c r="BCK23" s="50"/>
      <c r="BCL23" s="83">
        <f t="shared" si="989"/>
        <v>0</v>
      </c>
      <c r="BCM23" s="78">
        <f t="shared" si="990"/>
        <v>0</v>
      </c>
      <c r="BCN23" s="50"/>
      <c r="BCO23" s="50"/>
      <c r="BCP23" s="48"/>
      <c r="BCQ23" s="48"/>
      <c r="BCR23" s="48"/>
      <c r="BCS23" s="50"/>
      <c r="BCT23" s="83">
        <f t="shared" si="991"/>
        <v>0</v>
      </c>
      <c r="BCU23" s="78">
        <f t="shared" si="992"/>
        <v>0</v>
      </c>
      <c r="BCV23" s="50"/>
      <c r="BCW23" s="50"/>
      <c r="BCX23" s="48"/>
      <c r="BCY23" s="48"/>
      <c r="BCZ23" s="48"/>
      <c r="BDA23" s="50"/>
      <c r="BDB23" s="83">
        <f t="shared" si="993"/>
        <v>0</v>
      </c>
      <c r="BDC23" s="78">
        <f t="shared" si="994"/>
        <v>0</v>
      </c>
      <c r="BDD23" s="50"/>
      <c r="BDE23" s="50"/>
      <c r="BDF23" s="48"/>
      <c r="BDG23" s="48"/>
      <c r="BDH23" s="48"/>
      <c r="BDI23" s="50"/>
      <c r="BDJ23" s="83">
        <f t="shared" si="995"/>
        <v>0</v>
      </c>
      <c r="BDK23" s="78">
        <f t="shared" si="996"/>
        <v>0</v>
      </c>
      <c r="BDL23" s="50"/>
      <c r="BDM23" s="50"/>
      <c r="BDN23" s="48"/>
      <c r="BDO23" s="48"/>
      <c r="BDP23" s="48"/>
      <c r="BDQ23" s="50"/>
      <c r="BDR23" s="83">
        <f t="shared" si="997"/>
        <v>0</v>
      </c>
      <c r="BDS23" s="78">
        <f t="shared" si="998"/>
        <v>0</v>
      </c>
      <c r="BDT23" s="50"/>
      <c r="BDU23" s="50"/>
      <c r="BDV23" s="48"/>
      <c r="BDW23" s="48"/>
      <c r="BDX23" s="48"/>
      <c r="BDY23" s="50"/>
      <c r="BDZ23" s="83">
        <f t="shared" si="999"/>
        <v>0</v>
      </c>
      <c r="BEA23" s="78">
        <f t="shared" si="1000"/>
        <v>0</v>
      </c>
      <c r="BEB23" s="50"/>
      <c r="BEC23" s="50"/>
      <c r="BED23" s="48"/>
      <c r="BEE23" s="48"/>
      <c r="BEF23" s="48"/>
      <c r="BEG23" s="50"/>
      <c r="BEH23" s="83">
        <f t="shared" si="1001"/>
        <v>0</v>
      </c>
      <c r="BEI23" s="78">
        <f t="shared" si="1002"/>
        <v>0</v>
      </c>
      <c r="BEJ23" s="50"/>
      <c r="BEK23" s="50"/>
      <c r="BEL23" s="48"/>
      <c r="BEM23" s="48"/>
      <c r="BEN23" s="48"/>
      <c r="BEO23" s="50"/>
      <c r="BEP23" s="83">
        <f t="shared" si="1003"/>
        <v>0</v>
      </c>
      <c r="BEQ23" s="78">
        <f t="shared" si="1223"/>
        <v>0</v>
      </c>
      <c r="BER23" s="50"/>
      <c r="BES23" s="50"/>
      <c r="BET23" s="48"/>
      <c r="BEU23" s="48"/>
      <c r="BEV23" s="48"/>
      <c r="BEW23" s="50"/>
      <c r="BEX23" s="83">
        <f t="shared" si="1004"/>
        <v>0</v>
      </c>
      <c r="BEY23" s="78">
        <f t="shared" si="1005"/>
        <v>0</v>
      </c>
      <c r="BEZ23" s="50"/>
      <c r="BFA23" s="50"/>
      <c r="BFB23" s="48"/>
      <c r="BFC23" s="48"/>
      <c r="BFD23" s="48"/>
      <c r="BFE23" s="50"/>
      <c r="BFF23" s="83">
        <f t="shared" si="1006"/>
        <v>0</v>
      </c>
      <c r="BFG23" s="78">
        <f t="shared" si="1007"/>
        <v>0</v>
      </c>
      <c r="BFH23" s="50"/>
      <c r="BFI23" s="50"/>
      <c r="BFJ23" s="48"/>
      <c r="BFK23" s="48"/>
      <c r="BFL23" s="48"/>
      <c r="BFM23" s="50"/>
      <c r="BFN23" s="83">
        <f t="shared" si="1008"/>
        <v>0</v>
      </c>
      <c r="BFO23" s="78">
        <f t="shared" si="1009"/>
        <v>0</v>
      </c>
      <c r="BFP23" s="50"/>
      <c r="BFQ23" s="50"/>
      <c r="BFR23" s="48"/>
      <c r="BFS23" s="48"/>
      <c r="BFT23" s="48"/>
      <c r="BFU23" s="50"/>
      <c r="BFV23" s="83">
        <f t="shared" si="1010"/>
        <v>0</v>
      </c>
      <c r="BFW23" s="78">
        <f t="shared" si="1011"/>
        <v>0</v>
      </c>
      <c r="BFX23" s="50"/>
      <c r="BFY23" s="50"/>
      <c r="BFZ23" s="48"/>
      <c r="BGA23" s="48"/>
      <c r="BGB23" s="48"/>
      <c r="BGC23" s="50"/>
      <c r="BGD23" s="83">
        <f t="shared" si="1012"/>
        <v>0</v>
      </c>
      <c r="BGE23" s="78">
        <f t="shared" si="1013"/>
        <v>0</v>
      </c>
      <c r="BGF23" s="50"/>
      <c r="BGG23" s="50"/>
      <c r="BGH23" s="48"/>
      <c r="BGI23" s="48"/>
      <c r="BGJ23" s="48"/>
      <c r="BGK23" s="50"/>
      <c r="BGL23" s="83">
        <f t="shared" si="1014"/>
        <v>0</v>
      </c>
      <c r="BGM23" s="78">
        <f t="shared" si="1015"/>
        <v>0</v>
      </c>
      <c r="BGN23" s="50"/>
      <c r="BGO23" s="50"/>
      <c r="BGP23" s="48"/>
      <c r="BGQ23" s="48"/>
      <c r="BGR23" s="48"/>
      <c r="BGS23" s="50"/>
      <c r="BGT23" s="83">
        <f t="shared" si="1016"/>
        <v>0</v>
      </c>
      <c r="BGU23" s="78">
        <f t="shared" si="1017"/>
        <v>0</v>
      </c>
      <c r="BGV23" s="50"/>
      <c r="BGW23" s="50"/>
      <c r="BGX23" s="48"/>
      <c r="BGY23" s="48"/>
      <c r="BGZ23" s="48"/>
      <c r="BHA23" s="50"/>
      <c r="BHB23" s="83">
        <f t="shared" si="1018"/>
        <v>0</v>
      </c>
      <c r="BHC23" s="78">
        <f t="shared" si="1019"/>
        <v>0</v>
      </c>
      <c r="BHD23" s="50"/>
      <c r="BHE23" s="50"/>
      <c r="BHF23" s="48"/>
      <c r="BHG23" s="48"/>
      <c r="BHH23" s="48"/>
      <c r="BHI23" s="50"/>
      <c r="BHJ23" s="83">
        <f t="shared" si="1020"/>
        <v>0</v>
      </c>
      <c r="BHK23" s="78">
        <f t="shared" si="1021"/>
        <v>0</v>
      </c>
      <c r="BHL23" s="50"/>
      <c r="BHM23" s="50"/>
      <c r="BHN23" s="48"/>
      <c r="BHO23" s="48"/>
      <c r="BHP23" s="48"/>
      <c r="BHQ23" s="50"/>
      <c r="BHR23" s="83">
        <f t="shared" si="1022"/>
        <v>0</v>
      </c>
      <c r="BHS23" s="78">
        <f t="shared" si="1023"/>
        <v>0</v>
      </c>
      <c r="BHT23" s="50"/>
      <c r="BHU23" s="50"/>
      <c r="BHV23" s="48"/>
      <c r="BHW23" s="48"/>
      <c r="BHX23" s="48"/>
      <c r="BHY23" s="50"/>
      <c r="BHZ23" s="83">
        <f t="shared" si="1024"/>
        <v>0</v>
      </c>
      <c r="BIA23" s="78">
        <f t="shared" si="1025"/>
        <v>0</v>
      </c>
      <c r="BIB23" s="50"/>
      <c r="BIC23" s="50"/>
      <c r="BID23" s="48"/>
      <c r="BIE23" s="48"/>
      <c r="BIF23" s="48"/>
      <c r="BIG23" s="50"/>
      <c r="BIH23" s="83">
        <f t="shared" si="1026"/>
        <v>0</v>
      </c>
      <c r="BII23" s="78">
        <f t="shared" si="1027"/>
        <v>0</v>
      </c>
      <c r="BIJ23" s="50"/>
      <c r="BIK23" s="50"/>
      <c r="BIL23" s="48"/>
      <c r="BIM23" s="48"/>
      <c r="BIN23" s="48"/>
      <c r="BIO23" s="50"/>
      <c r="BIP23" s="83">
        <f t="shared" si="1028"/>
        <v>0</v>
      </c>
      <c r="BIQ23" s="78">
        <f t="shared" si="1029"/>
        <v>0</v>
      </c>
      <c r="BIR23" s="50"/>
      <c r="BIS23" s="50"/>
      <c r="BIT23" s="48"/>
      <c r="BIU23" s="48"/>
      <c r="BIV23" s="48"/>
      <c r="BIW23" s="50"/>
      <c r="BIX23" s="83">
        <f t="shared" si="1030"/>
        <v>0</v>
      </c>
      <c r="BIY23" s="78">
        <f t="shared" si="1031"/>
        <v>0</v>
      </c>
      <c r="BIZ23" s="50"/>
      <c r="BJA23" s="50"/>
      <c r="BJB23" s="48"/>
      <c r="BJC23" s="48"/>
      <c r="BJD23" s="48"/>
      <c r="BJE23" s="50"/>
      <c r="BJF23" s="83">
        <f t="shared" si="1032"/>
        <v>0</v>
      </c>
      <c r="BJG23" s="78">
        <f t="shared" si="1033"/>
        <v>0</v>
      </c>
      <c r="BJH23" s="50"/>
      <c r="BJI23" s="50"/>
      <c r="BJJ23" s="48"/>
      <c r="BJK23" s="48"/>
      <c r="BJL23" s="48"/>
      <c r="BJM23" s="50"/>
      <c r="BJN23" s="83">
        <f t="shared" si="1034"/>
        <v>0</v>
      </c>
      <c r="BJO23" s="78">
        <f t="shared" si="1035"/>
        <v>0</v>
      </c>
      <c r="BJP23" s="50"/>
      <c r="BJQ23" s="50"/>
      <c r="BJR23" s="48"/>
      <c r="BJS23" s="48"/>
      <c r="BJT23" s="48"/>
      <c r="BJU23" s="50"/>
      <c r="BJV23" s="83">
        <f t="shared" si="1036"/>
        <v>0</v>
      </c>
      <c r="BJW23" s="78">
        <f t="shared" si="1037"/>
        <v>0</v>
      </c>
      <c r="BJX23" s="50"/>
      <c r="BJY23" s="50"/>
      <c r="BJZ23" s="48"/>
      <c r="BKA23" s="48"/>
      <c r="BKB23" s="48"/>
      <c r="BKC23" s="50"/>
      <c r="BKD23" s="83">
        <f t="shared" si="1038"/>
        <v>0</v>
      </c>
      <c r="BKE23" s="78">
        <f t="shared" si="1039"/>
        <v>0</v>
      </c>
      <c r="BKF23" s="50"/>
      <c r="BKG23" s="50"/>
      <c r="BKH23" s="48"/>
      <c r="BKI23" s="48"/>
      <c r="BKJ23" s="48"/>
      <c r="BKK23" s="50"/>
      <c r="BKL23" s="83">
        <f t="shared" si="1040"/>
        <v>0</v>
      </c>
      <c r="BKM23" s="78">
        <f t="shared" si="1041"/>
        <v>0</v>
      </c>
      <c r="BKN23" s="50"/>
      <c r="BKO23" s="50"/>
      <c r="BKP23" s="48"/>
      <c r="BKQ23" s="48"/>
      <c r="BKR23" s="48"/>
      <c r="BKS23" s="50"/>
      <c r="BKT23" s="83">
        <f t="shared" si="1042"/>
        <v>0</v>
      </c>
      <c r="BKU23" s="78">
        <f t="shared" si="1043"/>
        <v>0</v>
      </c>
      <c r="BKV23" s="50"/>
      <c r="BKW23" s="50"/>
      <c r="BKX23" s="48"/>
      <c r="BKY23" s="48"/>
      <c r="BKZ23" s="48"/>
      <c r="BLA23" s="50"/>
      <c r="BLB23" s="83">
        <f t="shared" si="1044"/>
        <v>0</v>
      </c>
      <c r="BLC23" s="78">
        <f t="shared" si="1045"/>
        <v>0</v>
      </c>
      <c r="BLD23" s="50"/>
      <c r="BLE23" s="50"/>
      <c r="BLF23" s="48"/>
      <c r="BLG23" s="48"/>
      <c r="BLH23" s="48"/>
      <c r="BLI23" s="50"/>
      <c r="BLJ23" s="83">
        <f t="shared" si="1046"/>
        <v>0</v>
      </c>
      <c r="BLK23" s="78">
        <f t="shared" si="1224"/>
        <v>0</v>
      </c>
      <c r="BLL23" s="50"/>
      <c r="BLM23" s="50"/>
      <c r="BLN23" s="48"/>
      <c r="BLO23" s="48"/>
      <c r="BLP23" s="48"/>
      <c r="BLQ23" s="50"/>
      <c r="BLR23" s="83">
        <f t="shared" si="1047"/>
        <v>0</v>
      </c>
      <c r="BLS23" s="78">
        <f t="shared" si="1225"/>
        <v>0</v>
      </c>
      <c r="BLT23" s="50"/>
      <c r="BLU23" s="50"/>
      <c r="BLV23" s="48"/>
      <c r="BLW23" s="48"/>
      <c r="BLX23" s="48"/>
      <c r="BLY23" s="50"/>
      <c r="BLZ23" s="83">
        <f t="shared" si="1048"/>
        <v>0</v>
      </c>
      <c r="BMA23" s="78">
        <f t="shared" si="1226"/>
        <v>0</v>
      </c>
      <c r="BMB23" s="50"/>
      <c r="BMC23" s="50"/>
      <c r="BMD23" s="48"/>
      <c r="BME23" s="48"/>
      <c r="BMF23" s="48"/>
      <c r="BMG23" s="50"/>
      <c r="BMH23" s="83">
        <f t="shared" si="1049"/>
        <v>0</v>
      </c>
      <c r="BMI23" s="78">
        <f t="shared" si="1227"/>
        <v>0</v>
      </c>
      <c r="BMJ23" s="50"/>
      <c r="BMK23" s="50"/>
      <c r="BML23" s="48"/>
      <c r="BMM23" s="48"/>
      <c r="BMN23" s="48"/>
      <c r="BMO23" s="50"/>
      <c r="BMP23" s="83">
        <f t="shared" si="1050"/>
        <v>0</v>
      </c>
      <c r="BMQ23" s="78">
        <f t="shared" si="1228"/>
        <v>0</v>
      </c>
      <c r="BMR23" s="50"/>
      <c r="BMS23" s="50"/>
      <c r="BMT23" s="48"/>
      <c r="BMU23" s="48"/>
      <c r="BMV23" s="48"/>
      <c r="BMW23" s="50"/>
      <c r="BMX23" s="83">
        <f t="shared" si="1051"/>
        <v>0</v>
      </c>
      <c r="BMY23" s="78">
        <f t="shared" si="1229"/>
        <v>0</v>
      </c>
      <c r="BMZ23" s="50"/>
      <c r="BNA23" s="50"/>
      <c r="BNB23" s="48"/>
      <c r="BNC23" s="48"/>
      <c r="BND23" s="48"/>
      <c r="BNE23" s="50"/>
      <c r="BNF23" s="83">
        <f t="shared" si="1052"/>
        <v>0</v>
      </c>
      <c r="BNG23" s="78">
        <f t="shared" si="1230"/>
        <v>0</v>
      </c>
      <c r="BNH23" s="50"/>
      <c r="BNI23" s="50"/>
      <c r="BNJ23" s="48"/>
      <c r="BNK23" s="48"/>
      <c r="BNL23" s="48"/>
      <c r="BNM23" s="50"/>
      <c r="BNN23" s="83">
        <f t="shared" si="1053"/>
        <v>0</v>
      </c>
      <c r="BNO23" s="78">
        <f t="shared" si="1231"/>
        <v>0</v>
      </c>
      <c r="BNP23" s="50"/>
      <c r="BNQ23" s="50"/>
      <c r="BNR23" s="48"/>
      <c r="BNS23" s="48"/>
      <c r="BNT23" s="48"/>
      <c r="BNU23" s="50"/>
      <c r="BNV23" s="83">
        <f t="shared" si="1054"/>
        <v>0</v>
      </c>
      <c r="BNW23" s="78">
        <f t="shared" si="1232"/>
        <v>0</v>
      </c>
      <c r="BNX23" s="50"/>
      <c r="BNY23" s="50"/>
      <c r="BNZ23" s="48"/>
      <c r="BOA23" s="48"/>
      <c r="BOB23" s="48"/>
      <c r="BOC23" s="50"/>
      <c r="BOD23" s="83">
        <f t="shared" si="1055"/>
        <v>0</v>
      </c>
      <c r="BOE23" s="78">
        <f t="shared" si="1233"/>
        <v>0</v>
      </c>
      <c r="BOF23" s="50"/>
      <c r="BOG23" s="50"/>
      <c r="BOH23" s="48"/>
      <c r="BOI23" s="48"/>
      <c r="BOJ23" s="48"/>
      <c r="BOK23" s="50"/>
      <c r="BOL23" s="83">
        <f t="shared" si="1056"/>
        <v>0</v>
      </c>
      <c r="BOM23" s="78">
        <f t="shared" si="1234"/>
        <v>0</v>
      </c>
      <c r="BON23" s="50"/>
      <c r="BOO23" s="50"/>
      <c r="BOP23" s="48"/>
      <c r="BOQ23" s="48"/>
      <c r="BOR23" s="48"/>
      <c r="BOS23" s="50"/>
      <c r="BOT23" s="83">
        <f t="shared" si="1057"/>
        <v>0</v>
      </c>
      <c r="BOU23" s="78">
        <f t="shared" si="1235"/>
        <v>0</v>
      </c>
      <c r="BOV23" s="50"/>
      <c r="BOW23" s="50"/>
      <c r="BOX23" s="48"/>
      <c r="BOY23" s="48"/>
      <c r="BOZ23" s="48"/>
      <c r="BPA23" s="50"/>
      <c r="BPB23" s="83">
        <f t="shared" si="1058"/>
        <v>0</v>
      </c>
      <c r="BPC23" s="78">
        <f t="shared" si="1236"/>
        <v>0</v>
      </c>
      <c r="BPD23" s="50"/>
      <c r="BPE23" s="50"/>
      <c r="BPF23" s="48"/>
      <c r="BPG23" s="48"/>
      <c r="BPH23" s="48"/>
      <c r="BPI23" s="50"/>
      <c r="BPJ23" s="83">
        <f t="shared" si="1059"/>
        <v>0</v>
      </c>
      <c r="BPK23" s="78">
        <f t="shared" si="1237"/>
        <v>0</v>
      </c>
      <c r="BPL23" s="50"/>
      <c r="BPM23" s="50"/>
      <c r="BPN23" s="48"/>
      <c r="BPO23" s="48"/>
      <c r="BPP23" s="48"/>
      <c r="BPQ23" s="50"/>
      <c r="BPR23" s="83">
        <f t="shared" si="1060"/>
        <v>0</v>
      </c>
      <c r="BPS23" s="78">
        <f t="shared" si="1238"/>
        <v>0</v>
      </c>
      <c r="BPT23" s="50"/>
      <c r="BPU23" s="50"/>
      <c r="BPV23" s="48"/>
      <c r="BPW23" s="48"/>
      <c r="BPX23" s="48"/>
      <c r="BPY23" s="50"/>
      <c r="BPZ23" s="83">
        <f t="shared" si="1061"/>
        <v>0</v>
      </c>
      <c r="BQA23" s="78">
        <f t="shared" si="1239"/>
        <v>0</v>
      </c>
      <c r="BQB23" s="50"/>
      <c r="BQC23" s="50"/>
      <c r="BQD23" s="48"/>
      <c r="BQE23" s="48"/>
      <c r="BQF23" s="48"/>
      <c r="BQG23" s="50"/>
      <c r="BQH23" s="83">
        <f t="shared" si="1062"/>
        <v>0</v>
      </c>
      <c r="BQI23" s="78">
        <f t="shared" si="1240"/>
        <v>0</v>
      </c>
      <c r="BQJ23" s="50"/>
      <c r="BQK23" s="50"/>
      <c r="BQL23" s="48"/>
      <c r="BQM23" s="48"/>
      <c r="BQN23" s="48"/>
      <c r="BQO23" s="50"/>
      <c r="BQP23" s="83">
        <f t="shared" si="1063"/>
        <v>0</v>
      </c>
      <c r="BQQ23" s="78">
        <f t="shared" si="1241"/>
        <v>0</v>
      </c>
      <c r="BQR23" s="78">
        <f t="shared" si="1241"/>
        <v>0</v>
      </c>
      <c r="BQS23" s="36"/>
      <c r="BQT23" s="36"/>
      <c r="BQU23" s="36"/>
      <c r="BQV23" s="36"/>
      <c r="BQW23" s="36"/>
      <c r="BQX23" s="36"/>
      <c r="BQY23" s="36"/>
      <c r="BQZ23" s="36"/>
      <c r="BRA23" s="36"/>
      <c r="BRB23" s="36"/>
      <c r="BRC23" s="36"/>
      <c r="BRD23" s="36"/>
      <c r="BRE23" s="36"/>
      <c r="BRF23" s="36"/>
      <c r="BRG23" s="36"/>
      <c r="BRH23" s="36"/>
      <c r="BRI23" s="36"/>
      <c r="BRJ23" s="36"/>
      <c r="BRK23" s="36"/>
      <c r="BRL23" s="36"/>
      <c r="BRM23" s="36"/>
      <c r="BRN23" s="36"/>
      <c r="BRO23" s="36"/>
      <c r="BRP23" s="36"/>
      <c r="BRQ23" s="36"/>
      <c r="BRR23" s="36"/>
      <c r="BRS23" s="36"/>
      <c r="BRT23" s="36"/>
      <c r="BRU23" s="36"/>
      <c r="BRV23" s="36"/>
      <c r="BRW23" s="36"/>
      <c r="BRX23" s="36"/>
      <c r="BRY23" s="36"/>
      <c r="BRZ23" s="36"/>
      <c r="BSA23" s="36"/>
      <c r="BSB23" s="36"/>
      <c r="BSC23" s="36"/>
      <c r="BSD23" s="36"/>
      <c r="BSE23" s="36"/>
      <c r="BSF23" s="36"/>
      <c r="BSG23" s="36"/>
      <c r="BSH23" s="36"/>
      <c r="BSI23" s="36"/>
      <c r="BSJ23" s="36"/>
      <c r="BSK23" s="36"/>
      <c r="BSL23" s="36"/>
      <c r="BSM23" s="36"/>
      <c r="BSN23" s="36"/>
      <c r="BSO23" s="36"/>
      <c r="BSP23" s="36"/>
      <c r="BSQ23" s="36"/>
      <c r="BSR23" s="36"/>
      <c r="BSS23" s="36"/>
      <c r="BST23" s="36"/>
      <c r="BSU23" s="36"/>
      <c r="BSV23" s="36"/>
      <c r="BSW23" s="36"/>
      <c r="BSX23" s="50"/>
      <c r="BSY23" s="48"/>
      <c r="BSZ23" s="48"/>
      <c r="BTA23" s="48"/>
      <c r="BTB23" s="50"/>
      <c r="BTC23" s="83"/>
      <c r="BTD23" s="78">
        <f t="shared" si="1242"/>
        <v>0</v>
      </c>
      <c r="BTE23" s="36"/>
      <c r="BTF23" s="50"/>
      <c r="BTG23" s="48"/>
      <c r="BTH23" s="48"/>
      <c r="BTI23" s="48"/>
      <c r="BTJ23" s="50"/>
      <c r="BTK23" s="83"/>
      <c r="BTL23" s="78">
        <f t="shared" si="1243"/>
        <v>0</v>
      </c>
      <c r="BTM23" s="36"/>
      <c r="BTN23" s="50"/>
      <c r="BTO23" s="48"/>
      <c r="BTP23" s="48"/>
      <c r="BTQ23" s="48"/>
      <c r="BTR23" s="50"/>
      <c r="BTS23" s="83"/>
      <c r="BTT23" s="78">
        <f t="shared" si="1244"/>
        <v>0</v>
      </c>
      <c r="BTU23" s="36"/>
      <c r="BTV23" s="50"/>
      <c r="BTW23" s="48"/>
      <c r="BTX23" s="50"/>
      <c r="BTY23" s="50"/>
      <c r="BTZ23" s="50"/>
      <c r="BUA23" s="50"/>
      <c r="BUB23" s="78">
        <f t="shared" si="1245"/>
        <v>0</v>
      </c>
      <c r="BUC23" s="36"/>
      <c r="BUD23" s="50"/>
      <c r="BUE23" s="48"/>
      <c r="BUF23" s="50"/>
      <c r="BUG23" s="50"/>
      <c r="BUH23" s="50"/>
      <c r="BUI23" s="50"/>
      <c r="BUJ23" s="78">
        <f t="shared" si="1246"/>
        <v>0</v>
      </c>
      <c r="BUK23" s="36"/>
      <c r="BUL23" s="50"/>
      <c r="BUM23" s="48"/>
      <c r="BUN23" s="50"/>
      <c r="BUO23" s="50"/>
      <c r="BUP23" s="50"/>
      <c r="BUQ23" s="50"/>
      <c r="BUR23" s="78">
        <f t="shared" si="1247"/>
        <v>0</v>
      </c>
      <c r="BUS23" s="36"/>
      <c r="BUT23" s="50"/>
      <c r="BUU23" s="48"/>
      <c r="BUV23" s="50"/>
      <c r="BUW23" s="50"/>
      <c r="BUX23" s="50"/>
      <c r="BUY23" s="50"/>
      <c r="BUZ23" s="78">
        <f t="shared" si="1248"/>
        <v>0</v>
      </c>
      <c r="BVA23" s="36"/>
      <c r="BVB23" s="50"/>
      <c r="BVC23" s="48"/>
      <c r="BVD23" s="50"/>
      <c r="BVE23" s="50"/>
      <c r="BVF23" s="50"/>
      <c r="BVG23" s="50"/>
      <c r="BVH23" s="78">
        <f t="shared" si="1249"/>
        <v>0</v>
      </c>
      <c r="BVI23" s="36"/>
      <c r="BVJ23" s="50"/>
      <c r="BVK23" s="48"/>
      <c r="BVL23" s="50"/>
      <c r="BVM23" s="50"/>
      <c r="BVN23" s="50"/>
      <c r="BVO23" s="50"/>
      <c r="BVP23" s="78">
        <f t="shared" si="1250"/>
        <v>0</v>
      </c>
      <c r="BVQ23" s="36"/>
      <c r="BVR23" s="50"/>
      <c r="BVS23" s="48"/>
      <c r="BVT23" s="50"/>
      <c r="BVU23" s="50"/>
      <c r="BVV23" s="50"/>
      <c r="BVW23" s="50"/>
      <c r="BVX23" s="78">
        <f t="shared" si="1251"/>
        <v>0</v>
      </c>
      <c r="BVY23" s="36"/>
      <c r="BVZ23" s="50"/>
      <c r="BWA23" s="48"/>
      <c r="BWB23" s="50"/>
      <c r="BWC23" s="50"/>
      <c r="BWD23" s="50"/>
      <c r="BWE23" s="50"/>
      <c r="BWF23" s="78">
        <f t="shared" si="1252"/>
        <v>0</v>
      </c>
      <c r="BWG23" s="36"/>
      <c r="BWH23" s="50"/>
      <c r="BWI23" s="48"/>
      <c r="BWJ23" s="50"/>
      <c r="BWK23" s="50"/>
      <c r="BWL23" s="50"/>
      <c r="BWM23" s="50"/>
      <c r="BWN23" s="78">
        <f t="shared" si="1253"/>
        <v>0</v>
      </c>
      <c r="BWO23" s="36"/>
      <c r="BWP23" s="50"/>
      <c r="BWQ23" s="48"/>
      <c r="BWR23" s="50"/>
      <c r="BWS23" s="50"/>
      <c r="BWT23" s="50"/>
      <c r="BWU23" s="50"/>
      <c r="BWV23" s="78">
        <f t="shared" si="1254"/>
        <v>0</v>
      </c>
      <c r="BWW23" s="36"/>
      <c r="BWX23" s="50"/>
      <c r="BWY23" s="48"/>
      <c r="BWZ23" s="50"/>
      <c r="BXA23" s="50"/>
      <c r="BXB23" s="50"/>
      <c r="BXC23" s="50"/>
      <c r="BXD23" s="78">
        <f t="shared" si="1255"/>
        <v>0</v>
      </c>
      <c r="BXE23" s="36"/>
      <c r="BXF23" s="50"/>
      <c r="BXG23" s="48"/>
      <c r="BXH23" s="50"/>
      <c r="BXI23" s="50"/>
      <c r="BXJ23" s="50"/>
      <c r="BXK23" s="50"/>
      <c r="BXL23" s="78">
        <f t="shared" si="1256"/>
        <v>0</v>
      </c>
      <c r="BXM23" s="36"/>
      <c r="BXN23" s="50"/>
      <c r="BXO23" s="48"/>
      <c r="BXP23" s="50"/>
      <c r="BXQ23" s="50"/>
      <c r="BXR23" s="50"/>
      <c r="BXS23" s="50"/>
      <c r="BXT23" s="78">
        <f t="shared" si="1257"/>
        <v>0</v>
      </c>
      <c r="BXU23" s="36"/>
      <c r="BXV23" s="50"/>
      <c r="BXW23" s="48"/>
      <c r="BXX23" s="50"/>
      <c r="BXY23" s="50"/>
      <c r="BXZ23" s="50"/>
      <c r="BYA23" s="50"/>
      <c r="BYB23" s="78">
        <f t="shared" si="1258"/>
        <v>0</v>
      </c>
      <c r="BYC23" s="36"/>
      <c r="BYD23" s="50"/>
      <c r="BYE23" s="48"/>
      <c r="BYF23" s="50"/>
      <c r="BYG23" s="50"/>
      <c r="BYH23" s="50"/>
      <c r="BYI23" s="50"/>
      <c r="BYJ23" s="78">
        <f t="shared" si="1259"/>
        <v>0</v>
      </c>
      <c r="BYK23" s="36"/>
      <c r="BYL23" s="50"/>
      <c r="BYM23" s="48"/>
      <c r="BYN23" s="50"/>
      <c r="BYO23" s="50"/>
      <c r="BYP23" s="50"/>
      <c r="BYQ23" s="50"/>
      <c r="BYR23" s="78">
        <f t="shared" si="1260"/>
        <v>0</v>
      </c>
      <c r="BYS23" s="36"/>
      <c r="BYT23" s="50"/>
      <c r="BYU23" s="48"/>
      <c r="BYV23" s="50"/>
      <c r="BYW23" s="50"/>
      <c r="BYX23" s="50"/>
      <c r="BYY23" s="50"/>
      <c r="BYZ23" s="78">
        <f t="shared" si="1261"/>
        <v>0</v>
      </c>
      <c r="BZA23" s="36"/>
      <c r="BZB23" s="50"/>
      <c r="BZC23" s="48"/>
      <c r="BZD23" s="50"/>
      <c r="BZE23" s="50"/>
      <c r="BZF23" s="50"/>
      <c r="BZG23" s="50"/>
      <c r="BZH23" s="78">
        <f t="shared" si="1262"/>
        <v>0</v>
      </c>
      <c r="BZI23" s="36"/>
      <c r="BZJ23" s="50"/>
      <c r="BZK23" s="48"/>
      <c r="BZL23" s="50"/>
      <c r="BZM23" s="50"/>
      <c r="BZN23" s="50"/>
      <c r="BZO23" s="50"/>
      <c r="BZP23" s="78">
        <f t="shared" si="1263"/>
        <v>0</v>
      </c>
      <c r="BZQ23" s="36"/>
      <c r="BZR23" s="50"/>
      <c r="BZS23" s="48"/>
      <c r="BZT23" s="50"/>
      <c r="BZU23" s="50"/>
      <c r="BZV23" s="50"/>
      <c r="BZW23" s="50"/>
      <c r="BZX23" s="78">
        <f t="shared" si="1264"/>
        <v>0</v>
      </c>
      <c r="BZY23" s="36"/>
      <c r="BZZ23" s="50"/>
      <c r="CAA23" s="48"/>
      <c r="CAB23" s="50"/>
      <c r="CAC23" s="50"/>
      <c r="CAD23" s="50"/>
      <c r="CAE23" s="50"/>
      <c r="CAF23" s="78">
        <f t="shared" si="1265"/>
        <v>0</v>
      </c>
      <c r="CAG23" s="36"/>
      <c r="CAH23" s="50"/>
      <c r="CAI23" s="48"/>
      <c r="CAJ23" s="50"/>
      <c r="CAK23" s="50"/>
      <c r="CAL23" s="50"/>
      <c r="CAM23" s="50"/>
      <c r="CAN23" s="78">
        <f t="shared" si="1266"/>
        <v>0</v>
      </c>
      <c r="CAO23" s="36"/>
      <c r="CAP23" s="50"/>
      <c r="CAQ23" s="48"/>
      <c r="CAR23" s="50"/>
      <c r="CAS23" s="50"/>
      <c r="CAT23" s="50"/>
      <c r="CAU23" s="50"/>
      <c r="CAV23" s="78">
        <f t="shared" si="1267"/>
        <v>0</v>
      </c>
      <c r="CAW23" s="36"/>
      <c r="CAX23" s="50"/>
      <c r="CAY23" s="48"/>
      <c r="CAZ23" s="50"/>
      <c r="CBA23" s="50"/>
      <c r="CBB23" s="50"/>
      <c r="CBC23" s="50"/>
      <c r="CBD23" s="78">
        <f t="shared" si="1268"/>
        <v>0</v>
      </c>
      <c r="CBE23" s="36"/>
      <c r="CBF23" s="50"/>
      <c r="CBG23" s="48"/>
      <c r="CBH23" s="50"/>
      <c r="CBI23" s="50"/>
      <c r="CBJ23" s="50"/>
      <c r="CBK23" s="50"/>
      <c r="CBL23" s="78">
        <f t="shared" si="1269"/>
        <v>0</v>
      </c>
      <c r="CBM23" s="36"/>
      <c r="CBN23" s="50"/>
      <c r="CBO23" s="48"/>
      <c r="CBP23" s="50"/>
      <c r="CBQ23" s="50"/>
      <c r="CBR23" s="50"/>
      <c r="CBS23" s="50"/>
      <c r="CBT23" s="78">
        <f t="shared" si="1270"/>
        <v>0</v>
      </c>
      <c r="CBU23" s="36"/>
      <c r="CBV23" s="50"/>
      <c r="CBW23" s="48"/>
      <c r="CBX23" s="50"/>
      <c r="CBY23" s="50"/>
      <c r="CBZ23" s="50"/>
      <c r="CCA23" s="50"/>
      <c r="CCB23" s="78">
        <f t="shared" si="1271"/>
        <v>0</v>
      </c>
      <c r="CCC23" s="36"/>
      <c r="CCD23" s="50"/>
      <c r="CCE23" s="48"/>
      <c r="CCF23" s="50"/>
      <c r="CCG23" s="50"/>
      <c r="CCH23" s="50"/>
      <c r="CCI23" s="50">
        <f t="shared" si="1272"/>
        <v>0</v>
      </c>
      <c r="CCJ23" s="78">
        <f t="shared" si="1273"/>
        <v>0</v>
      </c>
      <c r="CCK23" s="36"/>
      <c r="CCL23" s="50"/>
      <c r="CCM23" s="48"/>
      <c r="CCN23" s="50"/>
      <c r="CCO23" s="50"/>
      <c r="CCP23" s="50"/>
      <c r="CCQ23" s="50">
        <f t="shared" si="1274"/>
        <v>0</v>
      </c>
      <c r="CCR23" s="78">
        <f t="shared" si="1275"/>
        <v>0</v>
      </c>
      <c r="CCS23" s="36"/>
      <c r="CCT23" s="50"/>
      <c r="CCU23" s="48"/>
      <c r="CCV23" s="50"/>
      <c r="CCW23" s="50"/>
      <c r="CCX23" s="50"/>
      <c r="CCY23" s="50">
        <f t="shared" si="1276"/>
        <v>0</v>
      </c>
      <c r="CCZ23" s="78">
        <f t="shared" si="1277"/>
        <v>0</v>
      </c>
      <c r="CDA23" s="36"/>
      <c r="CDB23" s="50"/>
      <c r="CDC23" s="48"/>
      <c r="CDD23" s="50"/>
      <c r="CDE23" s="50"/>
      <c r="CDF23" s="50"/>
      <c r="CDG23" s="50">
        <f t="shared" si="1278"/>
        <v>0</v>
      </c>
      <c r="CDH23" s="78">
        <f t="shared" si="1279"/>
        <v>0</v>
      </c>
      <c r="CDI23" s="36"/>
      <c r="CDJ23" s="50"/>
      <c r="CDK23" s="48"/>
      <c r="CDL23" s="50"/>
      <c r="CDM23" s="50"/>
      <c r="CDN23" s="50"/>
      <c r="CDO23" s="50">
        <f t="shared" si="1280"/>
        <v>0</v>
      </c>
      <c r="CDP23" s="78">
        <f t="shared" si="1281"/>
        <v>0</v>
      </c>
      <c r="CDQ23" s="36"/>
      <c r="CDR23" s="50"/>
      <c r="CDS23" s="48"/>
      <c r="CDT23" s="50"/>
      <c r="CDU23" s="50"/>
      <c r="CDV23" s="50"/>
      <c r="CDW23" s="50">
        <f t="shared" si="1282"/>
        <v>0</v>
      </c>
      <c r="CDX23" s="78">
        <f t="shared" si="1283"/>
        <v>0</v>
      </c>
      <c r="CDY23" s="36"/>
      <c r="CDZ23" s="50"/>
      <c r="CEA23" s="48"/>
      <c r="CEB23" s="50"/>
      <c r="CEC23" s="50"/>
      <c r="CED23" s="50"/>
      <c r="CEE23" s="50"/>
      <c r="CEF23" s="78">
        <f t="shared" si="1284"/>
        <v>0</v>
      </c>
      <c r="CEG23" s="36"/>
      <c r="CEH23" s="50"/>
      <c r="CEI23" s="48"/>
      <c r="CEJ23" s="50"/>
      <c r="CEK23" s="50"/>
      <c r="CEL23" s="50"/>
      <c r="CEM23" s="50"/>
      <c r="CEN23" s="78">
        <f t="shared" si="1285"/>
        <v>0</v>
      </c>
      <c r="CEO23" s="36"/>
      <c r="CEP23" s="50"/>
      <c r="CEQ23" s="48"/>
      <c r="CER23" s="50"/>
      <c r="CES23" s="50"/>
      <c r="CET23" s="50"/>
      <c r="CEU23" s="50"/>
      <c r="CEV23" s="78">
        <f t="shared" si="1286"/>
        <v>0</v>
      </c>
      <c r="CEW23" s="36"/>
      <c r="CEX23" s="50"/>
      <c r="CEY23" s="48"/>
      <c r="CEZ23" s="50"/>
      <c r="CFA23" s="50"/>
      <c r="CFB23" s="50"/>
      <c r="CFC23" s="50"/>
      <c r="CFD23" s="78">
        <f t="shared" si="1287"/>
        <v>0</v>
      </c>
      <c r="CFE23" s="36"/>
      <c r="CFF23" s="50"/>
      <c r="CFG23" s="48"/>
      <c r="CFH23" s="50"/>
      <c r="CFI23" s="50"/>
      <c r="CFJ23" s="50"/>
      <c r="CFK23" s="50"/>
      <c r="CFL23" s="78">
        <f t="shared" si="1288"/>
        <v>0</v>
      </c>
      <c r="CFM23" s="36"/>
      <c r="CFN23" s="50"/>
      <c r="CFO23" s="48"/>
      <c r="CFP23" s="50"/>
      <c r="CFQ23" s="50"/>
      <c r="CFR23" s="50"/>
      <c r="CFS23" s="50"/>
      <c r="CFT23" s="78">
        <f t="shared" si="1289"/>
        <v>0</v>
      </c>
      <c r="CFU23" s="36"/>
      <c r="CFV23" s="50"/>
      <c r="CFW23" s="48"/>
      <c r="CFX23" s="50"/>
      <c r="CFY23" s="50"/>
      <c r="CFZ23" s="50"/>
      <c r="CGA23" s="50"/>
      <c r="CGB23" s="78">
        <f t="shared" si="1290"/>
        <v>0</v>
      </c>
      <c r="CGC23" s="36"/>
      <c r="CGD23" s="50"/>
      <c r="CGE23" s="48"/>
      <c r="CGF23" s="50"/>
      <c r="CGG23" s="50"/>
      <c r="CGH23" s="50"/>
      <c r="CGI23" s="50"/>
      <c r="CGJ23" s="78">
        <f t="shared" si="1291"/>
        <v>0</v>
      </c>
      <c r="CGK23" s="36"/>
      <c r="CGL23" s="50"/>
      <c r="CGM23" s="48"/>
      <c r="CGN23" s="50"/>
      <c r="CGO23" s="50"/>
      <c r="CGP23" s="50"/>
      <c r="CGQ23" s="50"/>
      <c r="CGR23" s="78">
        <f t="shared" si="1292"/>
        <v>0</v>
      </c>
      <c r="CGS23" s="36"/>
      <c r="CGT23" s="50"/>
      <c r="CGU23" s="48"/>
      <c r="CGV23" s="50"/>
      <c r="CGW23" s="50"/>
      <c r="CGX23" s="50"/>
      <c r="CGY23" s="50"/>
      <c r="CGZ23" s="78">
        <f t="shared" si="1293"/>
        <v>0</v>
      </c>
      <c r="CHA23" s="36"/>
      <c r="CHB23" s="50"/>
      <c r="CHC23" s="48"/>
      <c r="CHD23" s="50"/>
      <c r="CHE23" s="50"/>
      <c r="CHF23" s="50"/>
      <c r="CHG23" s="50"/>
      <c r="CHH23" s="78">
        <f t="shared" si="1294"/>
        <v>0</v>
      </c>
      <c r="CHI23" s="36"/>
      <c r="CHJ23" s="50"/>
      <c r="CHK23" s="48"/>
      <c r="CHL23" s="50"/>
      <c r="CHM23" s="50"/>
      <c r="CHN23" s="50"/>
      <c r="CHO23" s="50"/>
      <c r="CHP23" s="78">
        <f t="shared" si="1295"/>
        <v>0</v>
      </c>
      <c r="CHQ23" s="36"/>
      <c r="CHR23" s="50"/>
      <c r="CHS23" s="48"/>
      <c r="CHT23" s="50"/>
      <c r="CHU23" s="50"/>
      <c r="CHV23" s="50"/>
      <c r="CHW23" s="50"/>
      <c r="CHX23" s="78">
        <f t="shared" si="1296"/>
        <v>0</v>
      </c>
      <c r="CHY23" s="36"/>
      <c r="CHZ23" s="50"/>
      <c r="CIA23" s="48"/>
      <c r="CIB23" s="50"/>
      <c r="CIC23" s="50"/>
      <c r="CID23" s="50"/>
      <c r="CIE23" s="50"/>
      <c r="CIF23" s="78">
        <f t="shared" si="1297"/>
        <v>0</v>
      </c>
      <c r="CIG23" s="36"/>
      <c r="CIH23" s="50"/>
      <c r="CII23" s="48"/>
      <c r="CIJ23" s="50"/>
      <c r="CIK23" s="50"/>
      <c r="CIL23" s="50"/>
      <c r="CIM23" s="50"/>
      <c r="CIN23" s="78">
        <f t="shared" ref="CIN23:CIN32" si="1312">+CIM23+CIF23</f>
        <v>0</v>
      </c>
      <c r="CIO23" s="36"/>
      <c r="CIP23" s="50"/>
      <c r="CIQ23" s="48"/>
      <c r="CIR23" s="50"/>
      <c r="CIS23" s="50"/>
      <c r="CIT23" s="50"/>
      <c r="CIU23" s="50">
        <f t="shared" si="1298"/>
        <v>0</v>
      </c>
      <c r="CIV23" s="78">
        <f t="shared" ref="CIV23:CIV32" si="1313">+CIU23+CIN23</f>
        <v>0</v>
      </c>
      <c r="CIW23" s="36"/>
      <c r="CIX23" s="50"/>
      <c r="CIY23" s="48"/>
      <c r="CIZ23" s="50"/>
      <c r="CJA23" s="50"/>
      <c r="CJB23" s="50"/>
      <c r="CJC23" s="50">
        <f t="shared" si="1299"/>
        <v>0</v>
      </c>
      <c r="CJD23" s="78">
        <f t="shared" si="1300"/>
        <v>0</v>
      </c>
      <c r="CJE23" s="36"/>
      <c r="CJF23" s="50"/>
      <c r="CJG23" s="48"/>
      <c r="CJH23" s="50"/>
      <c r="CJI23" s="50"/>
      <c r="CJJ23" s="50"/>
      <c r="CJK23" s="50">
        <f t="shared" si="1301"/>
        <v>0</v>
      </c>
      <c r="CJL23" s="78">
        <f t="shared" si="1302"/>
        <v>0</v>
      </c>
      <c r="CJM23" s="36"/>
      <c r="CJN23" s="50"/>
      <c r="CJO23" s="48"/>
      <c r="CJP23" s="50"/>
      <c r="CJQ23" s="50"/>
      <c r="CJR23" s="50"/>
      <c r="CJS23" s="50">
        <f t="shared" si="1303"/>
        <v>0</v>
      </c>
      <c r="CJT23" s="78">
        <f t="shared" si="1304"/>
        <v>0</v>
      </c>
      <c r="CJU23" s="36"/>
      <c r="CJV23" s="50"/>
      <c r="CJW23" s="48"/>
      <c r="CJX23" s="50"/>
      <c r="CJY23" s="50"/>
      <c r="CJZ23" s="50"/>
      <c r="CKA23" s="50">
        <f t="shared" si="1305"/>
        <v>0</v>
      </c>
      <c r="CKB23" s="78">
        <f t="shared" si="1306"/>
        <v>0</v>
      </c>
      <c r="CKC23" s="36"/>
      <c r="CKD23" s="50"/>
      <c r="CKE23" s="48"/>
      <c r="CKF23" s="50"/>
      <c r="CKG23" s="50"/>
      <c r="CKH23" s="50"/>
      <c r="CKI23" s="50"/>
      <c r="CKJ23" s="78">
        <f t="shared" si="1307"/>
        <v>0</v>
      </c>
      <c r="CKK23" s="36"/>
      <c r="CKL23" s="50"/>
      <c r="CKM23" s="48"/>
      <c r="CKN23" s="50"/>
      <c r="CKO23" s="50"/>
      <c r="CKP23" s="50"/>
      <c r="CKQ23" s="50"/>
      <c r="CKR23" s="78">
        <f t="shared" si="1308"/>
        <v>0</v>
      </c>
      <c r="CKS23" s="36"/>
      <c r="CKT23" s="50"/>
      <c r="CKU23" s="48"/>
      <c r="CKV23" s="50"/>
      <c r="CKW23" s="50"/>
      <c r="CKX23" s="50"/>
      <c r="CKY23" s="50"/>
      <c r="CKZ23" s="78">
        <f t="shared" si="1309"/>
        <v>0</v>
      </c>
      <c r="CLA23" s="36"/>
      <c r="CLB23" s="50"/>
      <c r="CLC23" s="48"/>
      <c r="CLD23" s="50"/>
      <c r="CLE23" s="50"/>
      <c r="CLF23" s="50"/>
      <c r="CLG23" s="50"/>
      <c r="CLH23" s="78">
        <f t="shared" si="1310"/>
        <v>0</v>
      </c>
      <c r="CLI23" s="36"/>
      <c r="CLJ23" s="50"/>
      <c r="CLK23" s="48"/>
      <c r="CLL23" s="50"/>
      <c r="CLM23" s="50"/>
      <c r="CLN23" s="50"/>
      <c r="CLO23" s="50"/>
      <c r="CLP23" s="78">
        <f t="shared" si="1311"/>
        <v>0</v>
      </c>
    </row>
    <row r="24" spans="1:2356" x14ac:dyDescent="0.2">
      <c r="B24" s="47" t="s">
        <v>4</v>
      </c>
      <c r="C24" s="49"/>
      <c r="D24" s="49"/>
      <c r="E24" s="49"/>
      <c r="F24" s="49">
        <f>48833.03+5000</f>
        <v>53833.03</v>
      </c>
      <c r="G24" s="49">
        <v>2350000</v>
      </c>
      <c r="H24" s="49">
        <v>458.81</v>
      </c>
      <c r="I24" s="75">
        <f t="shared" si="1064"/>
        <v>2404291.84</v>
      </c>
      <c r="J24" s="49"/>
      <c r="K24" s="48"/>
      <c r="L24" s="48"/>
      <c r="M24" s="48"/>
      <c r="N24" s="48"/>
      <c r="O24" s="50">
        <f t="shared" si="1065"/>
        <v>2404291.84</v>
      </c>
      <c r="P24" s="50"/>
      <c r="Q24" s="48">
        <v>3142.99</v>
      </c>
      <c r="R24" s="48"/>
      <c r="S24" s="48"/>
      <c r="T24" s="50">
        <f t="shared" si="1066"/>
        <v>3142.99</v>
      </c>
      <c r="U24" s="78">
        <f t="shared" si="1067"/>
        <v>2407434.83</v>
      </c>
      <c r="V24" s="50"/>
      <c r="W24" s="50"/>
      <c r="X24" s="48">
        <v>2459.88</v>
      </c>
      <c r="Y24" s="48"/>
      <c r="Z24" s="48"/>
      <c r="AA24" s="50">
        <f t="shared" si="1068"/>
        <v>2459.88</v>
      </c>
      <c r="AB24" s="78">
        <f t="shared" si="786"/>
        <v>2409894.71</v>
      </c>
      <c r="AC24" s="50"/>
      <c r="AD24" s="50"/>
      <c r="AE24" s="48"/>
      <c r="AF24" s="48"/>
      <c r="AG24" s="48"/>
      <c r="AH24" s="50">
        <f t="shared" si="1069"/>
        <v>0</v>
      </c>
      <c r="AI24" s="78">
        <f t="shared" si="1070"/>
        <v>0</v>
      </c>
      <c r="AJ24" s="50"/>
      <c r="AK24" s="50"/>
      <c r="AL24" s="48"/>
      <c r="AM24" s="48"/>
      <c r="AN24" s="48"/>
      <c r="AO24" s="50">
        <f t="shared" si="1071"/>
        <v>0</v>
      </c>
      <c r="AP24" s="78">
        <f t="shared" si="787"/>
        <v>0</v>
      </c>
      <c r="AQ24" s="50"/>
      <c r="AR24" s="50"/>
      <c r="AS24" s="48">
        <v>820.62</v>
      </c>
      <c r="AT24" s="48"/>
      <c r="AU24" s="48"/>
      <c r="AV24" s="50">
        <f t="shared" si="1072"/>
        <v>820.62</v>
      </c>
      <c r="AW24" s="78">
        <f t="shared" si="788"/>
        <v>820.62</v>
      </c>
      <c r="AX24" s="50"/>
      <c r="AY24" s="50"/>
      <c r="AZ24" s="48"/>
      <c r="BA24" s="48"/>
      <c r="BB24" s="48"/>
      <c r="BC24" s="50">
        <f t="shared" si="1073"/>
        <v>0</v>
      </c>
      <c r="BD24" s="78">
        <f t="shared" si="789"/>
        <v>820.62</v>
      </c>
      <c r="BE24" s="50"/>
      <c r="BF24" s="50"/>
      <c r="BG24" s="48">
        <v>21711.35</v>
      </c>
      <c r="BH24" s="48"/>
      <c r="BI24" s="48"/>
      <c r="BJ24" s="50">
        <f t="shared" si="1074"/>
        <v>21711.35</v>
      </c>
      <c r="BK24" s="78">
        <f t="shared" si="790"/>
        <v>22531.969999999998</v>
      </c>
      <c r="BL24" s="50"/>
      <c r="BM24" s="50"/>
      <c r="BN24" s="48">
        <v>8508.5400000000009</v>
      </c>
      <c r="BO24" s="48"/>
      <c r="BP24" s="48"/>
      <c r="BQ24" s="50">
        <f t="shared" si="1075"/>
        <v>8508.5400000000009</v>
      </c>
      <c r="BR24" s="78">
        <f t="shared" si="791"/>
        <v>31040.51</v>
      </c>
      <c r="BS24" s="50"/>
      <c r="BT24" s="50"/>
      <c r="BU24" s="48">
        <v>30</v>
      </c>
      <c r="BV24" s="48"/>
      <c r="BW24" s="48"/>
      <c r="BX24" s="50">
        <f t="shared" si="1076"/>
        <v>30</v>
      </c>
      <c r="BY24" s="78">
        <f t="shared" si="792"/>
        <v>31070.51</v>
      </c>
      <c r="BZ24" s="50"/>
      <c r="CA24" s="50"/>
      <c r="CB24" s="48">
        <v>4473.0600000000004</v>
      </c>
      <c r="CC24" s="48"/>
      <c r="CD24" s="48"/>
      <c r="CE24" s="50">
        <f t="shared" si="1077"/>
        <v>4473.0600000000004</v>
      </c>
      <c r="CF24" s="78">
        <f t="shared" si="793"/>
        <v>35543.57</v>
      </c>
      <c r="CG24" s="50"/>
      <c r="CH24" s="50"/>
      <c r="CI24" s="48">
        <v>770.1</v>
      </c>
      <c r="CJ24" s="48"/>
      <c r="CK24" s="48"/>
      <c r="CL24" s="50">
        <f t="shared" si="1078"/>
        <v>770.1</v>
      </c>
      <c r="CM24" s="78">
        <f t="shared" si="794"/>
        <v>36313.67</v>
      </c>
      <c r="CN24" s="50"/>
      <c r="CO24" s="50"/>
      <c r="CP24" s="48">
        <v>539.78</v>
      </c>
      <c r="CQ24" s="48"/>
      <c r="CR24" s="48"/>
      <c r="CS24" s="50">
        <f t="shared" si="1079"/>
        <v>539.78</v>
      </c>
      <c r="CT24" s="78">
        <f t="shared" si="795"/>
        <v>36853.449999999997</v>
      </c>
      <c r="CU24" s="50"/>
      <c r="CV24" s="50"/>
      <c r="CW24" s="48">
        <v>67959.03</v>
      </c>
      <c r="CX24" s="48"/>
      <c r="CY24" s="48"/>
      <c r="CZ24" s="50">
        <f t="shared" si="1080"/>
        <v>67959.03</v>
      </c>
      <c r="DA24" s="78">
        <f t="shared" si="796"/>
        <v>104812.48</v>
      </c>
      <c r="DB24" s="50"/>
      <c r="DC24" s="50"/>
      <c r="DD24" s="48"/>
      <c r="DE24" s="48"/>
      <c r="DF24" s="48"/>
      <c r="DG24" s="50">
        <f t="shared" si="1081"/>
        <v>0</v>
      </c>
      <c r="DH24" s="78">
        <f t="shared" si="797"/>
        <v>104812.48</v>
      </c>
      <c r="DI24" s="50"/>
      <c r="DJ24" s="50"/>
      <c r="DK24" s="50"/>
      <c r="DL24" s="50"/>
      <c r="DM24" s="50"/>
      <c r="DN24" s="50">
        <f t="shared" si="1082"/>
        <v>0</v>
      </c>
      <c r="DO24" s="78">
        <f t="shared" si="798"/>
        <v>104812.48</v>
      </c>
      <c r="DP24" s="50"/>
      <c r="DQ24" s="50"/>
      <c r="DR24" s="50">
        <v>338.6</v>
      </c>
      <c r="DS24" s="50"/>
      <c r="DT24" s="50"/>
      <c r="DU24" s="50">
        <f t="shared" si="1083"/>
        <v>338.6</v>
      </c>
      <c r="DV24" s="78">
        <f t="shared" si="799"/>
        <v>105151.08</v>
      </c>
      <c r="DW24" s="50"/>
      <c r="DX24" s="50"/>
      <c r="DY24" s="50">
        <v>3950.53</v>
      </c>
      <c r="DZ24" s="50"/>
      <c r="EA24" s="50"/>
      <c r="EB24" s="50">
        <f t="shared" si="1084"/>
        <v>3950.53</v>
      </c>
      <c r="EC24" s="78">
        <f t="shared" si="800"/>
        <v>109101.61</v>
      </c>
      <c r="ED24" s="50"/>
      <c r="EE24" s="50"/>
      <c r="EF24" s="26">
        <v>12290.66</v>
      </c>
      <c r="EG24" s="50"/>
      <c r="EH24" s="50"/>
      <c r="EI24" s="50">
        <f t="shared" si="1085"/>
        <v>12290.66</v>
      </c>
      <c r="EJ24" s="78">
        <f t="shared" si="801"/>
        <v>121392.27</v>
      </c>
      <c r="EK24" s="50"/>
      <c r="EL24" s="50"/>
      <c r="EM24" s="50">
        <v>289.23</v>
      </c>
      <c r="EN24" s="50"/>
      <c r="EO24" s="50"/>
      <c r="EP24" s="50">
        <f t="shared" si="1086"/>
        <v>289.23</v>
      </c>
      <c r="EQ24" s="78">
        <f t="shared" si="802"/>
        <v>121681.5</v>
      </c>
      <c r="ER24" s="50"/>
      <c r="ES24" s="50"/>
      <c r="ET24" s="50"/>
      <c r="EU24" s="50"/>
      <c r="EV24" s="50"/>
      <c r="EW24" s="50">
        <f t="shared" si="1087"/>
        <v>0</v>
      </c>
      <c r="EX24" s="78">
        <f t="shared" si="803"/>
        <v>121681.5</v>
      </c>
      <c r="EY24" s="50"/>
      <c r="EZ24" s="50"/>
      <c r="FA24" s="50">
        <v>192.42</v>
      </c>
      <c r="FB24" s="50"/>
      <c r="FC24" s="50"/>
      <c r="FD24" s="50">
        <f t="shared" si="1088"/>
        <v>192.42</v>
      </c>
      <c r="FE24" s="78">
        <f t="shared" si="804"/>
        <v>121873.92</v>
      </c>
      <c r="FF24" s="50"/>
      <c r="FG24" s="50"/>
      <c r="FH24" s="50">
        <v>2676.94</v>
      </c>
      <c r="FI24" s="50"/>
      <c r="FJ24" s="50"/>
      <c r="FK24" s="50">
        <f t="shared" si="1089"/>
        <v>2676.94</v>
      </c>
      <c r="FL24" s="78">
        <f t="shared" si="805"/>
        <v>124550.86</v>
      </c>
      <c r="FM24" s="50">
        <v>478.95</v>
      </c>
      <c r="FN24" s="50"/>
      <c r="FO24" s="50"/>
      <c r="FP24" s="50"/>
      <c r="FQ24" s="50"/>
      <c r="FR24" s="50"/>
      <c r="FS24" s="50"/>
      <c r="FT24" s="50">
        <f t="shared" si="1090"/>
        <v>0</v>
      </c>
      <c r="FU24" s="78">
        <f t="shared" si="806"/>
        <v>0</v>
      </c>
      <c r="FV24" s="50"/>
      <c r="FW24" s="50"/>
      <c r="FX24" s="50"/>
      <c r="FY24" s="50">
        <v>252.5</v>
      </c>
      <c r="FZ24" s="50"/>
      <c r="GA24" s="50"/>
      <c r="GB24" s="50">
        <f t="shared" si="1091"/>
        <v>252.5</v>
      </c>
      <c r="GC24" s="78">
        <f t="shared" si="807"/>
        <v>252.5</v>
      </c>
      <c r="GD24" s="50"/>
      <c r="GE24" s="50"/>
      <c r="GF24" s="50"/>
      <c r="GG24" s="50"/>
      <c r="GH24" s="50"/>
      <c r="GI24" s="50"/>
      <c r="GJ24" s="50">
        <f t="shared" si="1092"/>
        <v>0</v>
      </c>
      <c r="GK24" s="78">
        <f t="shared" si="808"/>
        <v>252.5</v>
      </c>
      <c r="GL24" s="50"/>
      <c r="GM24" s="50"/>
      <c r="GN24" s="50"/>
      <c r="GO24" s="50"/>
      <c r="GP24" s="50"/>
      <c r="GQ24" s="50"/>
      <c r="GR24" s="50">
        <f t="shared" si="1093"/>
        <v>0</v>
      </c>
      <c r="GS24" s="78">
        <f t="shared" si="809"/>
        <v>252.5</v>
      </c>
      <c r="GT24" s="50"/>
      <c r="GU24" s="50"/>
      <c r="GV24" s="50"/>
      <c r="GW24" s="50">
        <v>1321.05</v>
      </c>
      <c r="GX24" s="50"/>
      <c r="GY24" s="50"/>
      <c r="GZ24" s="50">
        <f t="shared" si="1094"/>
        <v>1321.05</v>
      </c>
      <c r="HA24" s="78">
        <f t="shared" si="810"/>
        <v>1573.55</v>
      </c>
      <c r="HB24" s="50"/>
      <c r="HC24" s="50"/>
      <c r="HD24" s="50"/>
      <c r="HE24" s="50">
        <v>359.97</v>
      </c>
      <c r="HF24" s="50"/>
      <c r="HG24" s="50"/>
      <c r="HH24" s="50">
        <f t="shared" si="1095"/>
        <v>359.97</v>
      </c>
      <c r="HI24" s="78">
        <f t="shared" si="811"/>
        <v>1933.52</v>
      </c>
      <c r="HJ24" s="50"/>
      <c r="HK24" s="50"/>
      <c r="HL24" s="50"/>
      <c r="HM24" s="50">
        <v>2314.46</v>
      </c>
      <c r="HN24" s="50"/>
      <c r="HO24" s="50"/>
      <c r="HP24" s="50">
        <f t="shared" si="1096"/>
        <v>2314.46</v>
      </c>
      <c r="HQ24" s="78">
        <f t="shared" si="812"/>
        <v>4247.9799999999996</v>
      </c>
      <c r="HR24" s="50">
        <v>687401.69</v>
      </c>
      <c r="HS24" s="50"/>
      <c r="HT24" s="50"/>
      <c r="HU24" s="50"/>
      <c r="HV24" s="50"/>
      <c r="HW24" s="50"/>
      <c r="HX24" s="50">
        <f>SUM(HR24:HW24)</f>
        <v>687401.69</v>
      </c>
      <c r="HY24" s="78">
        <f t="shared" si="813"/>
        <v>691649.66999999993</v>
      </c>
      <c r="HZ24" s="50"/>
      <c r="IA24" s="50"/>
      <c r="IB24" s="50"/>
      <c r="IC24" s="50">
        <v>18213.28</v>
      </c>
      <c r="ID24" s="50"/>
      <c r="IE24" s="50"/>
      <c r="IF24" s="50">
        <f>SUM(HZ24:IE24)</f>
        <v>18213.28</v>
      </c>
      <c r="IG24" s="78">
        <f t="shared" si="814"/>
        <v>709862.95</v>
      </c>
      <c r="IH24" s="50"/>
      <c r="II24" s="50"/>
      <c r="IJ24" s="50"/>
      <c r="IK24" s="50">
        <v>9398.09</v>
      </c>
      <c r="IL24" s="50"/>
      <c r="IM24" s="50"/>
      <c r="IN24" s="50">
        <f>SUM(IH24:IM24)</f>
        <v>9398.09</v>
      </c>
      <c r="IO24" s="78">
        <f t="shared" si="815"/>
        <v>719261.03999999992</v>
      </c>
      <c r="IP24" s="50"/>
      <c r="IQ24" s="50"/>
      <c r="IR24" s="50"/>
      <c r="IS24" s="50">
        <v>2567.6799999999998</v>
      </c>
      <c r="IT24" s="50"/>
      <c r="IU24" s="50"/>
      <c r="IV24" s="50">
        <f>SUM(IP24:IU24)</f>
        <v>2567.6799999999998</v>
      </c>
      <c r="IW24" s="78">
        <f t="shared" si="816"/>
        <v>721828.72</v>
      </c>
      <c r="IX24" s="50"/>
      <c r="IY24" s="50"/>
      <c r="IZ24" s="50"/>
      <c r="JA24" s="50"/>
      <c r="JB24" s="50"/>
      <c r="JC24" s="50"/>
      <c r="JD24" s="50">
        <f>SUM(IX24:JC24)</f>
        <v>0</v>
      </c>
      <c r="JE24" s="78">
        <f t="shared" si="817"/>
        <v>721828.72</v>
      </c>
      <c r="JF24" s="50"/>
      <c r="JG24" s="50"/>
      <c r="JH24" s="50"/>
      <c r="JI24" s="26">
        <v>3855.06</v>
      </c>
      <c r="JJ24" s="50"/>
      <c r="JK24" s="50"/>
      <c r="JL24" s="50">
        <f>SUM(JF24:JK24)</f>
        <v>3855.06</v>
      </c>
      <c r="JM24" s="78">
        <f t="shared" si="818"/>
        <v>725683.78</v>
      </c>
      <c r="JN24" s="50"/>
      <c r="JO24" s="50"/>
      <c r="JP24" s="50"/>
      <c r="JQ24" s="26"/>
      <c r="JR24" s="50"/>
      <c r="JS24" s="50"/>
      <c r="JT24" s="50">
        <f>SUM(JN24:JS24)</f>
        <v>0</v>
      </c>
      <c r="JU24" s="78">
        <f t="shared" si="819"/>
        <v>725683.78</v>
      </c>
      <c r="JV24" s="50"/>
      <c r="JW24" s="50"/>
      <c r="JX24" s="50"/>
      <c r="JY24" s="26">
        <v>13813.08</v>
      </c>
      <c r="JZ24" s="50"/>
      <c r="KA24" s="50"/>
      <c r="KB24" s="50">
        <f>SUM(JV24:KA24)</f>
        <v>13813.08</v>
      </c>
      <c r="KC24" s="78">
        <f t="shared" si="820"/>
        <v>739496.86</v>
      </c>
      <c r="KD24" s="50"/>
      <c r="KE24" s="50"/>
      <c r="KF24" s="50"/>
      <c r="KG24" s="50">
        <v>1015.7299999999999</v>
      </c>
      <c r="KH24" s="50"/>
      <c r="KI24" s="50"/>
      <c r="KJ24" s="50">
        <f>SUM(KD24:KI24)</f>
        <v>1015.7299999999999</v>
      </c>
      <c r="KK24" s="78">
        <f t="shared" si="821"/>
        <v>740512.59</v>
      </c>
      <c r="KL24" s="50"/>
      <c r="KM24" s="50"/>
      <c r="KN24" s="50"/>
      <c r="KO24" s="50">
        <v>20114.439999999999</v>
      </c>
      <c r="KP24" s="50"/>
      <c r="KQ24" s="50"/>
      <c r="KR24" s="50">
        <f>SUM(KL24:KQ24)</f>
        <v>20114.439999999999</v>
      </c>
      <c r="KS24" s="78">
        <f t="shared" si="822"/>
        <v>760627.02999999991</v>
      </c>
      <c r="KT24" s="50"/>
      <c r="KU24" s="50"/>
      <c r="KV24" s="50"/>
      <c r="KW24" s="26">
        <v>24224.2</v>
      </c>
      <c r="KX24" s="50"/>
      <c r="KY24" s="50"/>
      <c r="KZ24" s="50">
        <f>SUM(KT24:KY24)</f>
        <v>24224.2</v>
      </c>
      <c r="LA24" s="78">
        <f t="shared" si="823"/>
        <v>784851.22999999986</v>
      </c>
      <c r="LB24" s="50"/>
      <c r="LC24" s="50"/>
      <c r="LD24" s="48"/>
      <c r="LE24" s="48">
        <v>8604.07</v>
      </c>
      <c r="LF24" s="48"/>
      <c r="LG24" s="50"/>
      <c r="LH24" s="50">
        <f>SUM(LB24:LG24)</f>
        <v>8604.07</v>
      </c>
      <c r="LI24" s="78">
        <f t="shared" si="824"/>
        <v>793455.29999999981</v>
      </c>
      <c r="LJ24" s="50"/>
      <c r="LK24" s="50"/>
      <c r="LL24" s="48"/>
      <c r="LM24" s="26">
        <v>18667.120000000003</v>
      </c>
      <c r="LN24" s="48"/>
      <c r="LO24" s="50"/>
      <c r="LP24" s="50">
        <f>SUM(LJ24:LO24)</f>
        <v>18667.120000000003</v>
      </c>
      <c r="LQ24" s="78">
        <f t="shared" si="825"/>
        <v>18667.120000000003</v>
      </c>
      <c r="LR24" s="50"/>
      <c r="LS24" s="50"/>
      <c r="LT24" s="48"/>
      <c r="LU24" s="26"/>
      <c r="LV24" s="48"/>
      <c r="LW24" s="50"/>
      <c r="LX24" s="50">
        <f>SUM(LR24:LW24)</f>
        <v>0</v>
      </c>
      <c r="LY24" s="78">
        <f t="shared" si="826"/>
        <v>18667.120000000003</v>
      </c>
      <c r="LZ24" s="50"/>
      <c r="MA24" s="50"/>
      <c r="MB24" s="48"/>
      <c r="MC24" s="26">
        <v>373.85</v>
      </c>
      <c r="MD24" s="48"/>
      <c r="ME24" s="50"/>
      <c r="MF24" s="50">
        <f>SUM(LZ24:ME24)</f>
        <v>373.85</v>
      </c>
      <c r="MG24" s="78">
        <f t="shared" si="827"/>
        <v>19040.97</v>
      </c>
      <c r="MH24" s="50"/>
      <c r="MI24" s="50"/>
      <c r="MJ24" s="48"/>
      <c r="MK24" s="26">
        <v>1445.5</v>
      </c>
      <c r="ML24" s="48"/>
      <c r="MM24" s="50"/>
      <c r="MN24" s="50">
        <f>SUM(MH24:MM24)</f>
        <v>1445.5</v>
      </c>
      <c r="MO24" s="78">
        <f t="shared" si="828"/>
        <v>20486.47</v>
      </c>
      <c r="MP24" s="50"/>
      <c r="MQ24" s="50"/>
      <c r="MR24" s="48"/>
      <c r="MS24" s="26">
        <v>13727.84</v>
      </c>
      <c r="MT24" s="48"/>
      <c r="MU24" s="50"/>
      <c r="MV24" s="50">
        <f>SUM(MP24:MU24)</f>
        <v>13727.84</v>
      </c>
      <c r="MW24" s="78">
        <f t="shared" si="829"/>
        <v>34214.31</v>
      </c>
      <c r="MX24" s="50"/>
      <c r="MY24" s="50"/>
      <c r="MZ24" s="48"/>
      <c r="NA24" s="48">
        <v>2959.95</v>
      </c>
      <c r="NB24" s="48"/>
      <c r="NC24" s="50"/>
      <c r="ND24" s="50">
        <f>SUM(MX24:NC24)</f>
        <v>2959.95</v>
      </c>
      <c r="NE24" s="78">
        <f t="shared" si="830"/>
        <v>37174.259999999995</v>
      </c>
      <c r="NF24" s="50"/>
      <c r="NG24" s="50"/>
      <c r="NH24" s="48"/>
      <c r="NI24" s="48"/>
      <c r="NJ24" s="48"/>
      <c r="NK24" s="50"/>
      <c r="NL24" s="50">
        <f>SUM(NF24:NK24)</f>
        <v>0</v>
      </c>
      <c r="NM24" s="78">
        <f t="shared" si="831"/>
        <v>37174.259999999995</v>
      </c>
      <c r="NN24" s="50"/>
      <c r="NO24" s="50"/>
      <c r="NP24" s="48"/>
      <c r="NQ24" s="48">
        <v>27131.74</v>
      </c>
      <c r="NR24" s="48"/>
      <c r="NS24" s="50"/>
      <c r="NT24" s="50">
        <f>SUM(NN24:NS24)</f>
        <v>27131.74</v>
      </c>
      <c r="NU24" s="78">
        <f t="shared" si="832"/>
        <v>64306</v>
      </c>
      <c r="NV24" s="50"/>
      <c r="NW24" s="50"/>
      <c r="NX24" s="48"/>
      <c r="NY24" s="48"/>
      <c r="NZ24" s="48"/>
      <c r="OA24" s="50"/>
      <c r="OB24" s="50">
        <f>SUM(NV24:OA24)</f>
        <v>0</v>
      </c>
      <c r="OC24" s="78">
        <f t="shared" si="833"/>
        <v>64306</v>
      </c>
      <c r="OD24" s="50"/>
      <c r="OE24" s="50"/>
      <c r="OF24" s="48"/>
      <c r="OG24" s="48">
        <f>68.06+51160</f>
        <v>51228.06</v>
      </c>
      <c r="OH24" s="50"/>
      <c r="OI24" s="50"/>
      <c r="OJ24" s="50">
        <f>SUM(OD24:OI24)</f>
        <v>51228.06</v>
      </c>
      <c r="OK24" s="78">
        <f t="shared" si="834"/>
        <v>115534.06</v>
      </c>
      <c r="OL24" s="50"/>
      <c r="OM24" s="50"/>
      <c r="ON24" s="48"/>
      <c r="OO24" s="48">
        <v>6999.74</v>
      </c>
      <c r="OP24" s="50"/>
      <c r="OQ24" s="50"/>
      <c r="OR24" s="50">
        <f>SUM(OL24:OQ24)</f>
        <v>6999.74</v>
      </c>
      <c r="OS24" s="78">
        <f t="shared" si="835"/>
        <v>122533.8</v>
      </c>
      <c r="OT24" s="50"/>
      <c r="OU24" s="50"/>
      <c r="OV24" s="48"/>
      <c r="OW24" s="48">
        <v>2444.25</v>
      </c>
      <c r="OX24" s="50"/>
      <c r="OY24" s="50"/>
      <c r="OZ24" s="50">
        <f>SUM(OT24:OY24)</f>
        <v>2444.25</v>
      </c>
      <c r="PA24" s="78">
        <f t="shared" si="836"/>
        <v>124978.05</v>
      </c>
      <c r="PB24" s="50"/>
      <c r="PC24" s="50"/>
      <c r="PD24" s="48"/>
      <c r="PE24" s="48">
        <v>3684.29</v>
      </c>
      <c r="PF24" s="50"/>
      <c r="PG24" s="50"/>
      <c r="PH24" s="50">
        <f>SUM(PB24:PG24)</f>
        <v>3684.29</v>
      </c>
      <c r="PI24" s="78">
        <f t="shared" si="837"/>
        <v>128662.34</v>
      </c>
      <c r="PJ24" s="50"/>
      <c r="PK24" s="50"/>
      <c r="PL24" s="48"/>
      <c r="PM24" s="48"/>
      <c r="PN24" s="50"/>
      <c r="PO24" s="50"/>
      <c r="PP24" s="50">
        <f>SUM(PJ24:PO24)</f>
        <v>0</v>
      </c>
      <c r="PQ24" s="78">
        <f t="shared" si="838"/>
        <v>128662.34</v>
      </c>
      <c r="PR24" s="50"/>
      <c r="PS24" s="50"/>
      <c r="PT24" s="48"/>
      <c r="PU24" s="48">
        <v>2679.68</v>
      </c>
      <c r="PV24" s="50"/>
      <c r="PW24" s="50"/>
      <c r="PX24" s="50">
        <f>SUM(PR24:PW24)</f>
        <v>2679.68</v>
      </c>
      <c r="PY24" s="78">
        <f t="shared" si="839"/>
        <v>131342.01999999999</v>
      </c>
      <c r="PZ24" s="50"/>
      <c r="QA24" s="50"/>
      <c r="QB24" s="48"/>
      <c r="QC24" s="48"/>
      <c r="QD24" s="50"/>
      <c r="QE24" s="50"/>
      <c r="QF24" s="50">
        <f>SUM(PZ24:QE24)</f>
        <v>0</v>
      </c>
      <c r="QG24" s="78">
        <f t="shared" si="840"/>
        <v>131342.01999999999</v>
      </c>
      <c r="QH24" s="50"/>
      <c r="QI24" s="50"/>
      <c r="QJ24" s="48"/>
      <c r="QK24" s="48">
        <v>1837.51</v>
      </c>
      <c r="QL24" s="50"/>
      <c r="QM24" s="50"/>
      <c r="QN24" s="50">
        <f>SUM(QH24:QM24)</f>
        <v>1837.51</v>
      </c>
      <c r="QO24" s="78">
        <f t="shared" si="841"/>
        <v>133179.53</v>
      </c>
      <c r="QP24" s="50"/>
      <c r="QQ24" s="50"/>
      <c r="QR24" s="48"/>
      <c r="QS24" s="48">
        <v>257.79000000000002</v>
      </c>
      <c r="QT24" s="50"/>
      <c r="QU24" s="50"/>
      <c r="QV24" s="50">
        <f>SUM(QP24:QU24)</f>
        <v>257.79000000000002</v>
      </c>
      <c r="QW24" s="78">
        <f t="shared" si="842"/>
        <v>133437.32</v>
      </c>
      <c r="QX24" s="50"/>
      <c r="QY24" s="50"/>
      <c r="QZ24" s="48"/>
      <c r="RA24" s="48">
        <v>1078.5999999999999</v>
      </c>
      <c r="RB24" s="50"/>
      <c r="RC24" s="50"/>
      <c r="RD24" s="50">
        <f>SUM(QX24:RC24)</f>
        <v>1078.5999999999999</v>
      </c>
      <c r="RE24" s="78">
        <f t="shared" si="843"/>
        <v>134515.92000000001</v>
      </c>
      <c r="RF24" s="50">
        <f>613082.36+105000</f>
        <v>718082.36</v>
      </c>
      <c r="RG24" s="50"/>
      <c r="RH24" s="48"/>
      <c r="RI24" s="48">
        <v>224.44</v>
      </c>
      <c r="RJ24" s="50"/>
      <c r="RK24" s="50"/>
      <c r="RL24" s="50">
        <f>SUM(RF24:RK24)</f>
        <v>718306.79999999993</v>
      </c>
      <c r="RM24" s="78">
        <f t="shared" si="844"/>
        <v>852822.72</v>
      </c>
      <c r="RN24" s="50"/>
      <c r="RO24" s="50"/>
      <c r="RP24" s="48"/>
      <c r="RQ24" s="48"/>
      <c r="RR24" s="50"/>
      <c r="RS24" s="50"/>
      <c r="RT24" s="50">
        <f>SUM(RN24:RS24)</f>
        <v>0</v>
      </c>
      <c r="RU24" s="78">
        <f t="shared" si="845"/>
        <v>852822.72</v>
      </c>
      <c r="RV24" s="50">
        <v>76000</v>
      </c>
      <c r="RW24" s="50"/>
      <c r="RX24" s="48"/>
      <c r="RY24" s="48">
        <v>550</v>
      </c>
      <c r="RZ24" s="50"/>
      <c r="SA24" s="50"/>
      <c r="SB24" s="50">
        <f>SUM(RV24:SA24)</f>
        <v>76550</v>
      </c>
      <c r="SC24" s="78">
        <f t="shared" si="846"/>
        <v>929372.72</v>
      </c>
      <c r="SD24" s="50"/>
      <c r="SE24" s="50"/>
      <c r="SF24" s="48"/>
      <c r="SG24" s="48">
        <v>5403.54</v>
      </c>
      <c r="SH24" s="50"/>
      <c r="SI24" s="50"/>
      <c r="SJ24" s="50">
        <f>SUM(SD24:SI24)</f>
        <v>5403.54</v>
      </c>
      <c r="SK24" s="78">
        <f t="shared" si="1132"/>
        <v>5403.54</v>
      </c>
      <c r="SL24" s="50"/>
      <c r="SM24" s="50"/>
      <c r="SN24" s="48"/>
      <c r="SO24" s="48"/>
      <c r="SP24" s="50"/>
      <c r="SQ24" s="50"/>
      <c r="SR24" s="50">
        <f>SUM(SL24:SQ24)</f>
        <v>0</v>
      </c>
      <c r="SS24" s="78">
        <f t="shared" si="1134"/>
        <v>5403.54</v>
      </c>
      <c r="ST24" s="50"/>
      <c r="SU24" s="50"/>
      <c r="SV24" s="48"/>
      <c r="SW24" s="48">
        <v>232.74</v>
      </c>
      <c r="SX24" s="50"/>
      <c r="SY24" s="50"/>
      <c r="SZ24" s="50">
        <f>SUM(ST24:SY24)</f>
        <v>232.74</v>
      </c>
      <c r="TA24" s="78">
        <f t="shared" si="1136"/>
        <v>5636.28</v>
      </c>
      <c r="TB24" s="50"/>
      <c r="TC24" s="50"/>
      <c r="TD24" s="48"/>
      <c r="TE24" s="48"/>
      <c r="TF24" s="50"/>
      <c r="TG24" s="50"/>
      <c r="TH24" s="50">
        <f>SUM(TB24:TG24)</f>
        <v>0</v>
      </c>
      <c r="TI24" s="78">
        <f t="shared" si="1138"/>
        <v>5636.28</v>
      </c>
      <c r="TJ24" s="50"/>
      <c r="TK24" s="50"/>
      <c r="TL24" s="48"/>
      <c r="TM24" s="48">
        <v>346.92</v>
      </c>
      <c r="TN24" s="50"/>
      <c r="TO24" s="50"/>
      <c r="TP24" s="50">
        <f>SUM(TJ24:TO24)</f>
        <v>346.92</v>
      </c>
      <c r="TQ24" s="78">
        <f t="shared" si="1140"/>
        <v>5983.2</v>
      </c>
      <c r="TR24" s="50"/>
      <c r="TS24" s="50"/>
      <c r="TT24" s="48"/>
      <c r="TU24" s="48">
        <v>1146.96</v>
      </c>
      <c r="TV24" s="50"/>
      <c r="TW24" s="50"/>
      <c r="TX24" s="50">
        <f>SUM(TR24:TW24)</f>
        <v>1146.96</v>
      </c>
      <c r="TY24" s="78">
        <f t="shared" si="1142"/>
        <v>7130.16</v>
      </c>
      <c r="TZ24" s="50"/>
      <c r="UA24" s="50"/>
      <c r="UB24" s="48"/>
      <c r="UC24" s="48"/>
      <c r="UD24" s="50"/>
      <c r="UE24" s="50"/>
      <c r="UF24" s="50">
        <f>SUM(TZ24:UE24)</f>
        <v>0</v>
      </c>
      <c r="UG24" s="78">
        <f t="shared" si="1144"/>
        <v>7130.16</v>
      </c>
      <c r="UH24" s="50"/>
      <c r="UI24" s="50"/>
      <c r="UJ24" s="48"/>
      <c r="UK24" s="48">
        <v>271.39999999999998</v>
      </c>
      <c r="UL24" s="50"/>
      <c r="UM24" s="50"/>
      <c r="UN24" s="50">
        <f>SUM(UH24:UM24)</f>
        <v>271.39999999999998</v>
      </c>
      <c r="UO24" s="78">
        <f t="shared" si="1146"/>
        <v>7401.5599999999995</v>
      </c>
      <c r="UP24" s="50"/>
      <c r="UQ24" s="50"/>
      <c r="UR24" s="48"/>
      <c r="US24" s="48"/>
      <c r="UT24" s="50"/>
      <c r="UU24" s="50"/>
      <c r="UV24" s="50">
        <f>SUM(UP24:UU24)</f>
        <v>0</v>
      </c>
      <c r="UW24" s="78">
        <f t="shared" si="1148"/>
        <v>7401.5599999999995</v>
      </c>
      <c r="UX24" s="50"/>
      <c r="UY24" s="50"/>
      <c r="UZ24" s="48"/>
      <c r="VA24" s="48"/>
      <c r="VB24" s="50"/>
      <c r="VC24" s="50"/>
      <c r="VD24" s="50">
        <f>SUM(UX24:VC24)</f>
        <v>0</v>
      </c>
      <c r="VE24" s="78">
        <f t="shared" si="1150"/>
        <v>7401.5599999999995</v>
      </c>
      <c r="VF24" s="50"/>
      <c r="VG24" s="26"/>
      <c r="VH24" s="48"/>
      <c r="VI24" s="48">
        <v>104930</v>
      </c>
      <c r="VJ24" s="50"/>
      <c r="VK24" s="50"/>
      <c r="VL24" s="83">
        <f>SUM(VF24:VK24)</f>
        <v>104930</v>
      </c>
      <c r="VM24" s="78">
        <f t="shared" si="1152"/>
        <v>112331.56</v>
      </c>
      <c r="VN24" s="50"/>
      <c r="VO24" s="26"/>
      <c r="VP24" s="48"/>
      <c r="VQ24" s="48"/>
      <c r="VR24" s="50"/>
      <c r="VS24" s="50"/>
      <c r="VT24" s="83">
        <f>SUM(VN24:VS24)</f>
        <v>0</v>
      </c>
      <c r="VU24" s="78">
        <f t="shared" si="1154"/>
        <v>112331.56</v>
      </c>
      <c r="VV24" s="50"/>
      <c r="VW24" s="26"/>
      <c r="VX24" s="48"/>
      <c r="VY24" s="48"/>
      <c r="VZ24" s="50"/>
      <c r="WA24" s="50"/>
      <c r="WB24" s="83">
        <f>SUM(VV24:WA24)</f>
        <v>0</v>
      </c>
      <c r="WC24" s="78">
        <f t="shared" si="1156"/>
        <v>112331.56</v>
      </c>
      <c r="WD24" s="50"/>
      <c r="WE24" s="26"/>
      <c r="WF24" s="48"/>
      <c r="WG24" s="48">
        <v>7875.34</v>
      </c>
      <c r="WH24" s="50"/>
      <c r="WI24" s="50"/>
      <c r="WJ24" s="83">
        <f>SUM(WD24:WI24)</f>
        <v>7875.34</v>
      </c>
      <c r="WK24" s="78">
        <f t="shared" si="1158"/>
        <v>120206.9</v>
      </c>
      <c r="WL24" s="50"/>
      <c r="WM24" s="26"/>
      <c r="WN24" s="48"/>
      <c r="WO24" s="48"/>
      <c r="WP24" s="50"/>
      <c r="WQ24" s="50"/>
      <c r="WR24" s="83">
        <f>SUM(WL24:WQ24)</f>
        <v>0</v>
      </c>
      <c r="WS24" s="78">
        <f t="shared" si="1160"/>
        <v>120206.9</v>
      </c>
      <c r="WT24" s="50"/>
      <c r="WU24" s="26"/>
      <c r="WV24" s="48"/>
      <c r="WW24" s="48">
        <v>6511.02</v>
      </c>
      <c r="WX24" s="50"/>
      <c r="WY24" s="50"/>
      <c r="WZ24" s="83">
        <f>SUM(WT24:WY24)</f>
        <v>6511.02</v>
      </c>
      <c r="XA24" s="78">
        <f t="shared" si="1162"/>
        <v>126717.92</v>
      </c>
      <c r="XB24" s="50"/>
      <c r="XC24" s="26"/>
      <c r="XD24" s="48"/>
      <c r="XE24" s="48"/>
      <c r="XF24" s="50"/>
      <c r="XG24" s="50"/>
      <c r="XH24" s="83">
        <f>SUM(XB24:XG24)</f>
        <v>0</v>
      </c>
      <c r="XI24" s="78">
        <f t="shared" si="1164"/>
        <v>126717.92</v>
      </c>
      <c r="XJ24" s="50"/>
      <c r="XK24" s="26"/>
      <c r="XL24" s="48"/>
      <c r="XM24" s="48">
        <v>12142.2</v>
      </c>
      <c r="XN24" s="50"/>
      <c r="XO24" s="50"/>
      <c r="XP24" s="83">
        <f>SUM(XJ24:XO24)</f>
        <v>12142.2</v>
      </c>
      <c r="XQ24" s="78">
        <f t="shared" si="1166"/>
        <v>138860.12</v>
      </c>
      <c r="XR24" s="50"/>
      <c r="XS24" s="26"/>
      <c r="XT24" s="48"/>
      <c r="XU24" s="48">
        <v>737</v>
      </c>
      <c r="XV24" s="50"/>
      <c r="XW24" s="50"/>
      <c r="XX24" s="83">
        <f>SUM(XR24:XW24)</f>
        <v>737</v>
      </c>
      <c r="XY24" s="78">
        <f t="shared" si="1168"/>
        <v>139597.12</v>
      </c>
      <c r="XZ24" s="50"/>
      <c r="YA24" s="26"/>
      <c r="YB24" s="48"/>
      <c r="YC24" s="48">
        <v>5218.37</v>
      </c>
      <c r="YD24" s="50"/>
      <c r="YE24" s="50"/>
      <c r="YF24" s="83">
        <f>SUM(XZ24:YE24)</f>
        <v>5218.37</v>
      </c>
      <c r="YG24" s="78">
        <f t="shared" si="1170"/>
        <v>144815.49</v>
      </c>
      <c r="YH24" s="50"/>
      <c r="YI24" s="26"/>
      <c r="YJ24" s="48"/>
      <c r="YK24" s="48">
        <v>888.49</v>
      </c>
      <c r="YL24" s="50"/>
      <c r="YM24" s="50"/>
      <c r="YN24" s="83">
        <f>SUM(YH24:YM24)</f>
        <v>888.49</v>
      </c>
      <c r="YO24" s="78">
        <f t="shared" si="1172"/>
        <v>888.49</v>
      </c>
      <c r="YP24" s="50"/>
      <c r="YQ24" s="26"/>
      <c r="YR24" s="48"/>
      <c r="YS24" s="48">
        <v>173.96</v>
      </c>
      <c r="YT24" s="50"/>
      <c r="YU24" s="50"/>
      <c r="YV24" s="83">
        <f>SUM(YP24:YU24)</f>
        <v>173.96</v>
      </c>
      <c r="YW24" s="78">
        <f t="shared" si="1174"/>
        <v>1062.45</v>
      </c>
      <c r="YX24" s="50"/>
      <c r="YY24" s="26"/>
      <c r="YZ24" s="48"/>
      <c r="ZA24" s="48"/>
      <c r="ZB24" s="50"/>
      <c r="ZC24" s="50"/>
      <c r="ZD24" s="83">
        <f>SUM(YX24:ZC24)</f>
        <v>0</v>
      </c>
      <c r="ZE24" s="78">
        <f t="shared" si="1176"/>
        <v>1062.45</v>
      </c>
      <c r="ZF24" s="50"/>
      <c r="ZG24" s="26"/>
      <c r="ZH24" s="48"/>
      <c r="ZI24" s="48">
        <v>314.19</v>
      </c>
      <c r="ZJ24" s="50"/>
      <c r="ZK24" s="50"/>
      <c r="ZL24" s="83">
        <f>SUM(ZF24:ZK24)</f>
        <v>314.19</v>
      </c>
      <c r="ZM24" s="78">
        <f t="shared" si="1178"/>
        <v>1376.64</v>
      </c>
      <c r="ZN24" s="50"/>
      <c r="ZO24" s="26"/>
      <c r="ZP24" s="48"/>
      <c r="ZQ24" s="48"/>
      <c r="ZR24" s="50"/>
      <c r="ZS24" s="50"/>
      <c r="ZT24" s="83">
        <f>SUM(ZN24:ZS24)</f>
        <v>0</v>
      </c>
      <c r="ZU24" s="78">
        <f t="shared" si="1180"/>
        <v>1376.64</v>
      </c>
      <c r="ZV24" s="50"/>
      <c r="ZW24" s="26"/>
      <c r="ZX24" s="48"/>
      <c r="ZY24" s="48">
        <v>3142.23</v>
      </c>
      <c r="ZZ24" s="50"/>
      <c r="AAA24" s="50"/>
      <c r="AAB24" s="83">
        <f>SUM(ZV24:AAA24)</f>
        <v>3142.23</v>
      </c>
      <c r="AAC24" s="78">
        <f t="shared" si="1182"/>
        <v>4518.87</v>
      </c>
      <c r="AAD24" s="50"/>
      <c r="AAE24" s="26"/>
      <c r="AAF24" s="48"/>
      <c r="AAG24" s="48"/>
      <c r="AAH24" s="50"/>
      <c r="AAI24" s="50"/>
      <c r="AAJ24" s="83">
        <f>SUM(AAD24:AAI24)</f>
        <v>0</v>
      </c>
      <c r="AAK24" s="78">
        <f t="shared" si="1184"/>
        <v>4518.87</v>
      </c>
      <c r="AAL24" s="50"/>
      <c r="AAM24" s="26"/>
      <c r="AAN24" s="48"/>
      <c r="AAO24" s="48">
        <v>184.96</v>
      </c>
      <c r="AAP24" s="50"/>
      <c r="AAQ24" s="50"/>
      <c r="AAR24" s="83">
        <f>SUM(AAL24:AAQ24)</f>
        <v>184.96</v>
      </c>
      <c r="AAS24" s="78">
        <f t="shared" si="1186"/>
        <v>4703.83</v>
      </c>
      <c r="AAT24" s="50"/>
      <c r="AAU24" s="26"/>
      <c r="AAV24" s="48"/>
      <c r="AAW24" s="48"/>
      <c r="AAX24" s="50"/>
      <c r="AAY24" s="50"/>
      <c r="AAZ24" s="83">
        <f>SUM(AAT24:AAY24)</f>
        <v>0</v>
      </c>
      <c r="ABA24" s="78">
        <f t="shared" si="1188"/>
        <v>4703.83</v>
      </c>
      <c r="ABB24" s="50"/>
      <c r="ABC24" s="26"/>
      <c r="ABD24" s="48"/>
      <c r="ABE24" s="48">
        <v>692.38</v>
      </c>
      <c r="ABF24" s="50"/>
      <c r="ABG24" s="50"/>
      <c r="ABH24" s="83">
        <f>SUM(ABB24:ABG24)</f>
        <v>692.38</v>
      </c>
      <c r="ABI24" s="78">
        <f t="shared" si="1190"/>
        <v>5396.21</v>
      </c>
      <c r="ABJ24" s="50"/>
      <c r="ABK24" s="26"/>
      <c r="ABL24" s="48"/>
      <c r="ABM24" s="48">
        <v>8083.7399999999989</v>
      </c>
      <c r="ABN24" s="50"/>
      <c r="ABO24" s="50"/>
      <c r="ABP24" s="83">
        <f>SUM(ABJ24:ABO24)</f>
        <v>8083.7399999999989</v>
      </c>
      <c r="ABQ24" s="78">
        <f t="shared" si="1192"/>
        <v>13479.949999999999</v>
      </c>
      <c r="ABR24" s="50"/>
      <c r="ABS24" s="26"/>
      <c r="ABT24" s="48"/>
      <c r="ABU24" s="48">
        <v>6554.76</v>
      </c>
      <c r="ABV24" s="50"/>
      <c r="ABW24" s="50"/>
      <c r="ABX24" s="83">
        <f>SUM(ABR24:ABW24)</f>
        <v>6554.76</v>
      </c>
      <c r="ABY24" s="78">
        <f t="shared" si="1194"/>
        <v>20034.71</v>
      </c>
      <c r="ABZ24" s="50"/>
      <c r="ACA24" s="26"/>
      <c r="ACB24" s="48"/>
      <c r="ACC24" s="50">
        <v>155</v>
      </c>
      <c r="ACD24" s="50"/>
      <c r="ACE24" s="50"/>
      <c r="ACF24" s="83">
        <f>SUM(ABZ24:ACE24)</f>
        <v>155</v>
      </c>
      <c r="ACG24" s="78">
        <f t="shared" si="1196"/>
        <v>20189.71</v>
      </c>
      <c r="ACH24" s="50"/>
      <c r="ACI24" s="26"/>
      <c r="ACJ24" s="48"/>
      <c r="ACK24" s="50">
        <v>3644.4900000000002</v>
      </c>
      <c r="ACL24" s="50"/>
      <c r="ACM24" s="50"/>
      <c r="ACN24" s="83">
        <f>SUM(ACH24:ACM24)</f>
        <v>3644.4900000000002</v>
      </c>
      <c r="ACO24" s="78">
        <f t="shared" si="1198"/>
        <v>23834.2</v>
      </c>
      <c r="ACP24" s="50"/>
      <c r="ACQ24" s="26"/>
      <c r="ACR24" s="48"/>
      <c r="ACS24" s="50">
        <v>6602.03</v>
      </c>
      <c r="ACT24" s="50"/>
      <c r="ACU24" s="50"/>
      <c r="ACV24" s="83">
        <f>SUM(ACP24:ACU24)</f>
        <v>6602.03</v>
      </c>
      <c r="ACW24" s="78">
        <f t="shared" si="1200"/>
        <v>30436.23</v>
      </c>
      <c r="ACX24" s="50"/>
      <c r="ACY24" s="26"/>
      <c r="ACZ24" s="48"/>
      <c r="ADA24" s="50">
        <v>852.21</v>
      </c>
      <c r="ADB24" s="50"/>
      <c r="ADC24" s="50"/>
      <c r="ADD24" s="83">
        <f>SUM(ACX24:ADC24)</f>
        <v>852.21</v>
      </c>
      <c r="ADE24" s="78">
        <f t="shared" si="1202"/>
        <v>31288.44</v>
      </c>
      <c r="ADF24" s="50"/>
      <c r="ADG24" s="26"/>
      <c r="ADH24" s="48"/>
      <c r="ADI24" s="50"/>
      <c r="ADJ24" s="50"/>
      <c r="ADK24" s="50"/>
      <c r="ADL24" s="83">
        <f>SUM(ADF24:ADK24)</f>
        <v>0</v>
      </c>
      <c r="ADM24" s="78">
        <f t="shared" si="1204"/>
        <v>31288.44</v>
      </c>
      <c r="ADN24" s="50"/>
      <c r="ADO24" s="26"/>
      <c r="ADP24" s="48"/>
      <c r="ADQ24" s="50"/>
      <c r="ADR24" s="50"/>
      <c r="ADS24" s="50"/>
      <c r="ADT24" s="83">
        <f>SUM(ADN24:ADS24)</f>
        <v>0</v>
      </c>
      <c r="ADU24" s="78">
        <f t="shared" si="1206"/>
        <v>31288.44</v>
      </c>
      <c r="ADV24" s="50"/>
      <c r="ADW24" s="26"/>
      <c r="ADX24" s="48"/>
      <c r="ADY24" s="50"/>
      <c r="ADZ24" s="50"/>
      <c r="AEA24" s="50"/>
      <c r="AEB24" s="83">
        <f>SUM(ADV24:AEA24)</f>
        <v>0</v>
      </c>
      <c r="AEC24" s="78">
        <f t="shared" si="1208"/>
        <v>31288.44</v>
      </c>
      <c r="AED24" s="50"/>
      <c r="AEE24" s="26"/>
      <c r="AEF24" s="48"/>
      <c r="AEG24" s="50"/>
      <c r="AEH24" s="50"/>
      <c r="AEI24" s="50"/>
      <c r="AEJ24" s="83">
        <f>SUM(AED24:AEI24)</f>
        <v>0</v>
      </c>
      <c r="AEK24" s="78">
        <f t="shared" si="1210"/>
        <v>31288.44</v>
      </c>
      <c r="AEL24" s="50"/>
      <c r="AEM24" s="26"/>
      <c r="AEN24" s="48"/>
      <c r="AEO24" s="50">
        <v>73234.44</v>
      </c>
      <c r="AEP24" s="50"/>
      <c r="AEQ24" s="50"/>
      <c r="AER24" s="83">
        <f>SUM(AEL24:AEQ24)</f>
        <v>73234.44</v>
      </c>
      <c r="AES24" s="78">
        <f t="shared" si="1212"/>
        <v>104522.88</v>
      </c>
      <c r="AEU24" s="50"/>
      <c r="AEV24" s="26"/>
      <c r="AEW24" s="48"/>
      <c r="AEX24" s="50"/>
      <c r="AEY24" s="50"/>
      <c r="AEZ24" s="50"/>
      <c r="AFA24" s="83">
        <f>SUM(AEU24:AEZ24)</f>
        <v>0</v>
      </c>
      <c r="AFB24" s="78">
        <f t="shared" si="1214"/>
        <v>0</v>
      </c>
      <c r="AFC24" s="50"/>
      <c r="AFD24" s="26"/>
      <c r="AFE24" s="48"/>
      <c r="AFF24" s="50">
        <v>916.35</v>
      </c>
      <c r="AFG24" s="50"/>
      <c r="AFH24" s="50"/>
      <c r="AFI24" s="83">
        <f>SUM(AFC24:AFH24)</f>
        <v>916.35</v>
      </c>
      <c r="AFJ24" s="78">
        <f t="shared" si="847"/>
        <v>916.35</v>
      </c>
      <c r="AFK24" s="50"/>
      <c r="AFL24" s="26"/>
      <c r="AFM24" s="48"/>
      <c r="AFN24" s="50"/>
      <c r="AFO24" s="50"/>
      <c r="AFP24" s="50"/>
      <c r="AFQ24" s="83">
        <f>SUM(AFK24:AFP24)</f>
        <v>0</v>
      </c>
      <c r="AFR24" s="78">
        <f t="shared" si="848"/>
        <v>916.35</v>
      </c>
      <c r="AFS24" s="50">
        <v>83200.009999999995</v>
      </c>
      <c r="AFT24" s="26"/>
      <c r="AFU24" s="48"/>
      <c r="AFV24" s="50">
        <v>9920.2900000000009</v>
      </c>
      <c r="AFW24" s="50"/>
      <c r="AFX24" s="50"/>
      <c r="AFY24" s="83">
        <f>SUM(AFS24:AFX24)</f>
        <v>93120.299999999988</v>
      </c>
      <c r="AFZ24" s="78">
        <f t="shared" si="849"/>
        <v>94036.65</v>
      </c>
      <c r="AGA24" s="50"/>
      <c r="AGB24" s="26"/>
      <c r="AGC24" s="48"/>
      <c r="AGD24" s="50">
        <v>4346.37</v>
      </c>
      <c r="AGE24" s="50"/>
      <c r="AGF24" s="50"/>
      <c r="AGG24" s="83">
        <f>SUM(AGA24:AGF24)</f>
        <v>4346.37</v>
      </c>
      <c r="AGH24" s="78">
        <f t="shared" si="850"/>
        <v>98383.01999999999</v>
      </c>
      <c r="AGI24" s="50"/>
      <c r="AGJ24" s="26"/>
      <c r="AGK24" s="48"/>
      <c r="AGL24" s="50"/>
      <c r="AGM24" s="50"/>
      <c r="AGN24" s="50"/>
      <c r="AGO24" s="83">
        <f>SUM(AGI24:AGN24)</f>
        <v>0</v>
      </c>
      <c r="AGP24" s="78">
        <f t="shared" si="851"/>
        <v>98383.01999999999</v>
      </c>
      <c r="AGQ24" s="50"/>
      <c r="AGR24" s="26"/>
      <c r="AGS24" s="48"/>
      <c r="AGT24" s="50"/>
      <c r="AGU24" s="50"/>
      <c r="AGV24" s="50"/>
      <c r="AGW24" s="50"/>
      <c r="AGX24" s="83">
        <f>SUM(AGQ24:AGW24)</f>
        <v>0</v>
      </c>
      <c r="AGY24" s="78">
        <f t="shared" si="852"/>
        <v>98383.01999999999</v>
      </c>
      <c r="AGZ24" s="50"/>
      <c r="AHA24" s="26"/>
      <c r="AHB24" s="48"/>
      <c r="AHC24" s="50">
        <v>2098.1</v>
      </c>
      <c r="AHD24" s="50"/>
      <c r="AHE24" s="50"/>
      <c r="AHF24" s="83">
        <f t="shared" si="853"/>
        <v>2098.1</v>
      </c>
      <c r="AHG24" s="78">
        <f t="shared" si="854"/>
        <v>100481.12</v>
      </c>
      <c r="AHH24" s="50"/>
      <c r="AHI24" s="26"/>
      <c r="AHJ24" s="48"/>
      <c r="AHK24" s="50"/>
      <c r="AHL24" s="50"/>
      <c r="AHM24" s="50"/>
      <c r="AHN24" s="83">
        <f t="shared" si="855"/>
        <v>0</v>
      </c>
      <c r="AHO24" s="78">
        <f t="shared" si="856"/>
        <v>100481.12</v>
      </c>
      <c r="AHP24" s="50"/>
      <c r="AHQ24" s="26"/>
      <c r="AHR24" s="48"/>
      <c r="AHS24" s="50">
        <v>4373.7700000000004</v>
      </c>
      <c r="AHT24" s="50"/>
      <c r="AHU24" s="50"/>
      <c r="AHV24" s="83">
        <f t="shared" si="857"/>
        <v>4373.7700000000004</v>
      </c>
      <c r="AHW24" s="78">
        <f t="shared" si="858"/>
        <v>104854.89</v>
      </c>
      <c r="AHX24" s="50"/>
      <c r="AHY24" s="26"/>
      <c r="AHZ24" s="48"/>
      <c r="AIA24" s="50"/>
      <c r="AIB24" s="50"/>
      <c r="AIC24" s="50"/>
      <c r="AID24" s="83">
        <f t="shared" si="859"/>
        <v>0</v>
      </c>
      <c r="AIE24" s="78">
        <f t="shared" si="860"/>
        <v>104854.89</v>
      </c>
      <c r="AIF24" s="50"/>
      <c r="AIG24" s="26"/>
      <c r="AIH24" s="48"/>
      <c r="AII24" s="50">
        <v>1769.19</v>
      </c>
      <c r="AIJ24" s="50"/>
      <c r="AIK24" s="50"/>
      <c r="AIL24" s="83">
        <f t="shared" si="861"/>
        <v>1769.19</v>
      </c>
      <c r="AIM24" s="78">
        <f t="shared" si="862"/>
        <v>106624.08</v>
      </c>
      <c r="AIN24" s="50"/>
      <c r="AIO24" s="26"/>
      <c r="AIP24" s="48"/>
      <c r="AIQ24" s="50">
        <v>1482.43</v>
      </c>
      <c r="AIR24" s="50"/>
      <c r="AIS24" s="50"/>
      <c r="AIT24" s="83">
        <f t="shared" si="863"/>
        <v>1482.43</v>
      </c>
      <c r="AIU24" s="78">
        <f t="shared" si="864"/>
        <v>108106.51</v>
      </c>
      <c r="AIV24" s="50"/>
      <c r="AIW24" s="26"/>
      <c r="AIX24" s="48">
        <v>180351.73</v>
      </c>
      <c r="AIY24" s="50">
        <v>85</v>
      </c>
      <c r="AIZ24" s="50"/>
      <c r="AJA24" s="50"/>
      <c r="AJB24" s="83">
        <f t="shared" si="865"/>
        <v>180436.73</v>
      </c>
      <c r="AJC24" s="78">
        <f t="shared" si="866"/>
        <v>288543.24</v>
      </c>
      <c r="AJD24" s="50"/>
      <c r="AJE24" s="26"/>
      <c r="AJF24" s="48">
        <v>21616.54</v>
      </c>
      <c r="AJG24" s="50">
        <v>1147.3</v>
      </c>
      <c r="AJH24" s="50"/>
      <c r="AJI24" s="50"/>
      <c r="AJJ24" s="83">
        <f t="shared" si="867"/>
        <v>22763.84</v>
      </c>
      <c r="AJK24" s="78">
        <f t="shared" si="868"/>
        <v>311307.08</v>
      </c>
      <c r="AJL24" s="50"/>
      <c r="AJM24" s="26"/>
      <c r="AJN24" s="48"/>
      <c r="AJO24" s="50"/>
      <c r="AJP24" s="50"/>
      <c r="AJQ24" s="50"/>
      <c r="AJR24" s="83">
        <f t="shared" si="869"/>
        <v>0</v>
      </c>
      <c r="AJS24" s="78">
        <f t="shared" si="870"/>
        <v>311307.08</v>
      </c>
      <c r="AJT24" s="50"/>
      <c r="AJU24" s="26"/>
      <c r="AJV24" s="48"/>
      <c r="AJW24" s="50"/>
      <c r="AJX24" s="50"/>
      <c r="AJY24" s="50"/>
      <c r="AJZ24" s="83">
        <f t="shared" si="871"/>
        <v>0</v>
      </c>
      <c r="AKA24" s="78">
        <f t="shared" si="872"/>
        <v>311307.08</v>
      </c>
      <c r="AKB24" s="50"/>
      <c r="AKC24" s="26"/>
      <c r="AKD24" s="48">
        <v>26356.87</v>
      </c>
      <c r="AKE24" s="50">
        <v>8274.59</v>
      </c>
      <c r="AKF24" s="50"/>
      <c r="AKG24" s="50"/>
      <c r="AKH24" s="83">
        <f t="shared" si="873"/>
        <v>34631.46</v>
      </c>
      <c r="AKI24" s="78">
        <f t="shared" si="874"/>
        <v>345938.54000000004</v>
      </c>
      <c r="AKJ24" s="50"/>
      <c r="AKK24" s="26"/>
      <c r="AKL24" s="48"/>
      <c r="AKM24" s="50">
        <v>20219.740000000002</v>
      </c>
      <c r="AKN24" s="50"/>
      <c r="AKO24" s="50"/>
      <c r="AKP24" s="83">
        <f t="shared" si="875"/>
        <v>20219.740000000002</v>
      </c>
      <c r="AKQ24" s="78">
        <f t="shared" si="876"/>
        <v>366158.28</v>
      </c>
      <c r="AKR24" s="50">
        <f>33984+1312160</f>
        <v>1346144</v>
      </c>
      <c r="AKS24" s="26"/>
      <c r="AKT24" s="48"/>
      <c r="AKU24" s="50"/>
      <c r="AKV24" s="50"/>
      <c r="AKW24" s="50"/>
      <c r="AKX24" s="83">
        <f t="shared" si="877"/>
        <v>1346144</v>
      </c>
      <c r="AKY24" s="78">
        <f t="shared" si="878"/>
        <v>1712302.28</v>
      </c>
      <c r="AKZ24" s="50"/>
      <c r="ALA24" s="26"/>
      <c r="ALB24" s="48"/>
      <c r="ALC24" s="50"/>
      <c r="ALD24" s="50"/>
      <c r="ALE24" s="50"/>
      <c r="ALF24" s="83">
        <f t="shared" si="879"/>
        <v>0</v>
      </c>
      <c r="ALG24" s="78">
        <f t="shared" si="1221"/>
        <v>0</v>
      </c>
      <c r="ALH24" s="50"/>
      <c r="ALI24" s="26"/>
      <c r="ALJ24" s="48"/>
      <c r="ALK24" s="50"/>
      <c r="ALL24" s="50"/>
      <c r="ALM24" s="50"/>
      <c r="ALN24" s="83">
        <f t="shared" si="880"/>
        <v>0</v>
      </c>
      <c r="ALO24" s="78">
        <f t="shared" si="881"/>
        <v>0</v>
      </c>
      <c r="ALP24" s="50"/>
      <c r="ALQ24" s="26"/>
      <c r="ALR24" s="48"/>
      <c r="ALS24" s="50">
        <v>329.61</v>
      </c>
      <c r="ALT24" s="50"/>
      <c r="ALU24" s="50"/>
      <c r="ALV24" s="83">
        <f t="shared" si="882"/>
        <v>329.61</v>
      </c>
      <c r="ALW24" s="78">
        <f t="shared" si="883"/>
        <v>329.61</v>
      </c>
      <c r="ALX24" s="50"/>
      <c r="ALY24" s="26"/>
      <c r="ALZ24" s="48"/>
      <c r="AMA24" s="50"/>
      <c r="AMB24" s="50"/>
      <c r="AMC24" s="50"/>
      <c r="AMD24" s="83">
        <f t="shared" si="884"/>
        <v>0</v>
      </c>
      <c r="AME24" s="78">
        <f t="shared" si="885"/>
        <v>329.61</v>
      </c>
      <c r="AMF24" s="50"/>
      <c r="AMG24" s="26"/>
      <c r="AMH24" s="48"/>
      <c r="AMI24" s="50"/>
      <c r="AMJ24" s="50"/>
      <c r="AMK24" s="50"/>
      <c r="AML24" s="83">
        <f t="shared" si="886"/>
        <v>0</v>
      </c>
      <c r="AMM24" s="78">
        <f t="shared" si="887"/>
        <v>329.61</v>
      </c>
      <c r="AMN24" s="50"/>
      <c r="AMO24" s="26"/>
      <c r="AMP24" s="48"/>
      <c r="AMQ24" s="50">
        <v>1426.07</v>
      </c>
      <c r="AMR24" s="50"/>
      <c r="AMS24" s="50"/>
      <c r="AMT24" s="83">
        <f t="shared" si="888"/>
        <v>1426.07</v>
      </c>
      <c r="AMU24" s="78">
        <f t="shared" si="889"/>
        <v>1755.6799999999998</v>
      </c>
      <c r="AMV24" s="50"/>
      <c r="AMW24" s="26"/>
      <c r="AMX24" s="48">
        <v>113637.58</v>
      </c>
      <c r="AMY24" s="50">
        <v>3538.87</v>
      </c>
      <c r="AMZ24" s="50"/>
      <c r="ANA24" s="50"/>
      <c r="ANB24" s="83">
        <f t="shared" si="890"/>
        <v>117176.45</v>
      </c>
      <c r="ANC24" s="78">
        <f t="shared" si="891"/>
        <v>118932.12999999999</v>
      </c>
      <c r="AND24" s="50"/>
      <c r="ANE24" s="26"/>
      <c r="ANF24" s="48"/>
      <c r="ANG24" s="50">
        <v>1405.78</v>
      </c>
      <c r="ANH24" s="50"/>
      <c r="ANI24" s="50"/>
      <c r="ANJ24" s="83">
        <f t="shared" si="892"/>
        <v>1405.78</v>
      </c>
      <c r="ANK24" s="78">
        <f t="shared" si="893"/>
        <v>120337.90999999999</v>
      </c>
      <c r="ANL24" s="50"/>
      <c r="ANM24" s="26"/>
      <c r="ANN24" s="48"/>
      <c r="ANO24" s="50"/>
      <c r="ANP24" s="50"/>
      <c r="ANQ24" s="50"/>
      <c r="ANR24" s="83">
        <f t="shared" si="894"/>
        <v>0</v>
      </c>
      <c r="ANS24" s="78">
        <f t="shared" si="895"/>
        <v>120337.90999999999</v>
      </c>
      <c r="ANT24" s="50"/>
      <c r="ANU24" s="26"/>
      <c r="ANV24" s="48"/>
      <c r="ANW24" s="50">
        <v>875.3</v>
      </c>
      <c r="ANX24" s="50"/>
      <c r="ANY24" s="50"/>
      <c r="ANZ24" s="83">
        <f t="shared" si="896"/>
        <v>875.3</v>
      </c>
      <c r="AOA24" s="78">
        <f t="shared" si="897"/>
        <v>121213.20999999999</v>
      </c>
      <c r="AOB24" s="50"/>
      <c r="AOC24" s="26"/>
      <c r="AOD24" s="48"/>
      <c r="AOE24" s="50">
        <v>2361.16</v>
      </c>
      <c r="AOF24" s="50"/>
      <c r="AOG24" s="50"/>
      <c r="AOH24" s="83">
        <f t="shared" si="898"/>
        <v>2361.16</v>
      </c>
      <c r="AOI24" s="78">
        <f t="shared" si="899"/>
        <v>123574.37</v>
      </c>
      <c r="AOJ24" s="50"/>
      <c r="AOK24" s="26"/>
      <c r="AOL24" s="48"/>
      <c r="AOM24" s="50">
        <v>1486.81</v>
      </c>
      <c r="AON24" s="50"/>
      <c r="AOO24" s="50"/>
      <c r="AOP24" s="83">
        <f t="shared" si="900"/>
        <v>1486.81</v>
      </c>
      <c r="AOQ24" s="78">
        <f t="shared" si="901"/>
        <v>125061.18</v>
      </c>
      <c r="AOR24" s="50"/>
      <c r="AOS24" s="26"/>
      <c r="AOT24" s="48"/>
      <c r="AOU24" s="50"/>
      <c r="AOV24" s="50"/>
      <c r="AOW24" s="50"/>
      <c r="AOX24" s="83">
        <f t="shared" si="902"/>
        <v>0</v>
      </c>
      <c r="AOY24" s="78">
        <f t="shared" si="903"/>
        <v>125061.18</v>
      </c>
      <c r="AOZ24" s="50"/>
      <c r="APA24" s="26"/>
      <c r="APB24" s="48"/>
      <c r="APC24" s="50"/>
      <c r="APD24" s="50"/>
      <c r="APE24" s="50"/>
      <c r="APF24" s="83">
        <f t="shared" si="904"/>
        <v>0</v>
      </c>
      <c r="APG24" s="78">
        <f t="shared" si="905"/>
        <v>125061.18</v>
      </c>
      <c r="APH24" s="50"/>
      <c r="API24" s="26"/>
      <c r="APJ24" s="48"/>
      <c r="APK24" s="50"/>
      <c r="APL24" s="50"/>
      <c r="APM24" s="50"/>
      <c r="APN24" s="83">
        <f t="shared" si="906"/>
        <v>0</v>
      </c>
      <c r="APO24" s="78">
        <f t="shared" si="907"/>
        <v>125061.18</v>
      </c>
      <c r="APP24" s="50"/>
      <c r="APQ24" s="26"/>
      <c r="APR24" s="48"/>
      <c r="APS24" s="50">
        <v>21307.46</v>
      </c>
      <c r="APT24" s="50"/>
      <c r="APU24" s="50"/>
      <c r="APV24" s="83">
        <f t="shared" si="908"/>
        <v>21307.46</v>
      </c>
      <c r="APW24" s="78">
        <f t="shared" si="909"/>
        <v>146368.63999999998</v>
      </c>
      <c r="APX24" s="50"/>
      <c r="APY24" s="26"/>
      <c r="APZ24" s="48">
        <v>34262.42</v>
      </c>
      <c r="AQA24" s="50">
        <v>6653.35</v>
      </c>
      <c r="AQB24" s="50"/>
      <c r="AQC24" s="50"/>
      <c r="AQD24" s="83">
        <f t="shared" si="910"/>
        <v>40915.769999999997</v>
      </c>
      <c r="AQE24" s="78">
        <f t="shared" si="911"/>
        <v>187284.40999999997</v>
      </c>
      <c r="AQF24" s="50"/>
      <c r="AQG24" s="26"/>
      <c r="AQH24" s="48"/>
      <c r="AQI24" s="50">
        <v>725.48</v>
      </c>
      <c r="AQJ24" s="50"/>
      <c r="AQK24" s="50"/>
      <c r="AQL24" s="83">
        <f t="shared" si="912"/>
        <v>725.48</v>
      </c>
      <c r="AQM24" s="78">
        <f t="shared" si="913"/>
        <v>188009.88999999998</v>
      </c>
      <c r="AQN24" s="50"/>
      <c r="AQO24" s="26"/>
      <c r="AQP24" s="48"/>
      <c r="AQQ24" s="50">
        <v>9800</v>
      </c>
      <c r="AQR24" s="50"/>
      <c r="AQS24" s="50"/>
      <c r="AQT24" s="83">
        <f t="shared" si="914"/>
        <v>9800</v>
      </c>
      <c r="AQU24" s="78">
        <f t="shared" si="915"/>
        <v>197809.88999999998</v>
      </c>
      <c r="AQV24" s="50"/>
      <c r="AQW24" s="26"/>
      <c r="AQX24" s="48"/>
      <c r="AQY24" s="50">
        <v>1015.6600000000001</v>
      </c>
      <c r="AQZ24" s="50"/>
      <c r="ARA24" s="50"/>
      <c r="ARB24" s="83">
        <f t="shared" si="916"/>
        <v>1015.6600000000001</v>
      </c>
      <c r="ARC24" s="78">
        <f t="shared" si="917"/>
        <v>198825.55</v>
      </c>
      <c r="ARD24" s="50"/>
      <c r="ARE24" s="26"/>
      <c r="ARF24" s="48"/>
      <c r="ARG24" s="50"/>
      <c r="ARH24" s="50"/>
      <c r="ARI24" s="50"/>
      <c r="ARJ24" s="83">
        <f t="shared" si="918"/>
        <v>0</v>
      </c>
      <c r="ARK24" s="78">
        <f t="shared" si="919"/>
        <v>198825.55</v>
      </c>
      <c r="ARL24" s="50">
        <v>515600.01</v>
      </c>
      <c r="ARM24" s="26"/>
      <c r="ARN24" s="48"/>
      <c r="ARO24" s="50">
        <v>4000</v>
      </c>
      <c r="ARP24" s="50"/>
      <c r="ARQ24" s="50"/>
      <c r="ARR24" s="83">
        <f t="shared" si="920"/>
        <v>519600.01</v>
      </c>
      <c r="ARS24" s="78">
        <f t="shared" si="921"/>
        <v>718425.56</v>
      </c>
      <c r="ART24" s="50"/>
      <c r="ARU24" s="26"/>
      <c r="ARV24" s="48"/>
      <c r="ARW24" s="50">
        <v>1663.7</v>
      </c>
      <c r="ARX24" s="50"/>
      <c r="ARY24" s="50"/>
      <c r="ARZ24" s="83">
        <f t="shared" si="922"/>
        <v>1663.7</v>
      </c>
      <c r="ASA24" s="78">
        <f t="shared" si="1222"/>
        <v>1663.7</v>
      </c>
      <c r="ASB24" s="50"/>
      <c r="ASC24" s="26"/>
      <c r="ASD24" s="48"/>
      <c r="ASE24" s="50">
        <v>162.97999999999999</v>
      </c>
      <c r="ASF24" s="50"/>
      <c r="ASG24" s="50"/>
      <c r="ASH24" s="83">
        <f t="shared" si="923"/>
        <v>162.97999999999999</v>
      </c>
      <c r="ASI24" s="78">
        <f t="shared" si="924"/>
        <v>1826.68</v>
      </c>
      <c r="ASJ24" s="50"/>
      <c r="ASK24" s="26"/>
      <c r="ASL24" s="48"/>
      <c r="ASM24" s="50">
        <v>1618.18</v>
      </c>
      <c r="ASN24" s="50"/>
      <c r="ASO24" s="50"/>
      <c r="ASP24" s="83">
        <f t="shared" si="925"/>
        <v>1618.18</v>
      </c>
      <c r="ASQ24" s="78">
        <f t="shared" si="926"/>
        <v>3444.86</v>
      </c>
      <c r="ASR24" s="50">
        <v>100588.24</v>
      </c>
      <c r="ASS24" s="26"/>
      <c r="AST24" s="48"/>
      <c r="ASU24" s="50"/>
      <c r="ASV24" s="50"/>
      <c r="ASW24" s="50"/>
      <c r="ASX24" s="83">
        <f t="shared" si="927"/>
        <v>100588.24</v>
      </c>
      <c r="ASY24" s="78">
        <f t="shared" si="928"/>
        <v>104033.1</v>
      </c>
      <c r="ASZ24" s="50"/>
      <c r="ATA24" s="26"/>
      <c r="ATB24" s="48"/>
      <c r="ATC24" s="50">
        <v>1726.39</v>
      </c>
      <c r="ATD24" s="50"/>
      <c r="ATE24" s="50"/>
      <c r="ATF24" s="83">
        <f t="shared" si="929"/>
        <v>1726.39</v>
      </c>
      <c r="ATG24" s="78">
        <f t="shared" si="930"/>
        <v>105759.49</v>
      </c>
      <c r="ATH24" s="50"/>
      <c r="ATI24" s="26"/>
      <c r="ATJ24" s="48"/>
      <c r="ATK24" s="50">
        <v>966</v>
      </c>
      <c r="ATL24" s="50"/>
      <c r="ATM24" s="50"/>
      <c r="ATN24" s="83">
        <f t="shared" si="931"/>
        <v>966</v>
      </c>
      <c r="ATO24" s="78">
        <f t="shared" si="932"/>
        <v>106725.49</v>
      </c>
      <c r="ATP24" s="50"/>
      <c r="ATQ24" s="26"/>
      <c r="ATR24" s="48"/>
      <c r="ATS24" s="50">
        <v>26684.89</v>
      </c>
      <c r="ATT24" s="50"/>
      <c r="ATU24" s="50"/>
      <c r="ATV24" s="83">
        <f t="shared" si="933"/>
        <v>26684.89</v>
      </c>
      <c r="ATW24" s="78">
        <f t="shared" si="934"/>
        <v>133410.38</v>
      </c>
      <c r="ATX24" s="50"/>
      <c r="ATY24" s="26"/>
      <c r="ATZ24" s="48"/>
      <c r="AUA24" s="50"/>
      <c r="AUB24" s="50"/>
      <c r="AUC24" s="50"/>
      <c r="AUD24" s="83">
        <f t="shared" si="935"/>
        <v>0</v>
      </c>
      <c r="AUE24" s="78">
        <f t="shared" si="936"/>
        <v>133410.38</v>
      </c>
      <c r="AUF24" s="50"/>
      <c r="AUG24" s="26"/>
      <c r="AUH24" s="48"/>
      <c r="AUI24" s="50">
        <v>2324.71</v>
      </c>
      <c r="AUJ24" s="50"/>
      <c r="AUK24" s="50"/>
      <c r="AUL24" s="83">
        <f t="shared" si="937"/>
        <v>2324.71</v>
      </c>
      <c r="AUM24" s="78">
        <f t="shared" si="938"/>
        <v>135735.09</v>
      </c>
      <c r="AUN24" s="50"/>
      <c r="AUO24" s="26"/>
      <c r="AUP24" s="48"/>
      <c r="AUQ24" s="50">
        <v>13319.87</v>
      </c>
      <c r="AUR24" s="50"/>
      <c r="AUS24" s="50"/>
      <c r="AUT24" s="83">
        <f t="shared" si="939"/>
        <v>13319.87</v>
      </c>
      <c r="AUU24" s="78">
        <f t="shared" si="940"/>
        <v>149054.96</v>
      </c>
      <c r="AUV24" s="50"/>
      <c r="AUW24" s="26"/>
      <c r="AUX24" s="48"/>
      <c r="AUY24" s="50">
        <v>4409.7700000000004</v>
      </c>
      <c r="AUZ24" s="50"/>
      <c r="AVA24" s="50"/>
      <c r="AVB24" s="83">
        <f t="shared" si="941"/>
        <v>4409.7700000000004</v>
      </c>
      <c r="AVC24" s="78">
        <f t="shared" si="942"/>
        <v>153464.72999999998</v>
      </c>
      <c r="AVD24" s="50"/>
      <c r="AVE24" s="26"/>
      <c r="AVF24" s="48"/>
      <c r="AVG24" s="50"/>
      <c r="AVH24" s="50"/>
      <c r="AVI24" s="50"/>
      <c r="AVJ24" s="83">
        <f t="shared" si="943"/>
        <v>0</v>
      </c>
      <c r="AVK24" s="78">
        <f t="shared" si="944"/>
        <v>153464.72999999998</v>
      </c>
      <c r="AVL24" s="50"/>
      <c r="AVM24" s="26"/>
      <c r="AVN24" s="48"/>
      <c r="AVO24" s="50">
        <v>29589.58</v>
      </c>
      <c r="AVP24" s="50"/>
      <c r="AVQ24" s="50"/>
      <c r="AVR24" s="83">
        <f t="shared" si="945"/>
        <v>29589.58</v>
      </c>
      <c r="AVS24" s="78">
        <f t="shared" si="946"/>
        <v>183054.31</v>
      </c>
      <c r="AVT24" s="50"/>
      <c r="AVU24" s="26"/>
      <c r="AVV24" s="48"/>
      <c r="AVW24" s="50"/>
      <c r="AVX24" s="50"/>
      <c r="AVY24" s="50"/>
      <c r="AVZ24" s="83">
        <f t="shared" si="947"/>
        <v>0</v>
      </c>
      <c r="AWA24" s="78">
        <f t="shared" si="948"/>
        <v>183054.31</v>
      </c>
      <c r="AWB24" s="50"/>
      <c r="AWC24" s="26"/>
      <c r="AWD24" s="48"/>
      <c r="AWE24" s="50">
        <v>2303.7600000000002</v>
      </c>
      <c r="AWF24" s="50"/>
      <c r="AWG24" s="50"/>
      <c r="AWH24" s="83">
        <f t="shared" si="949"/>
        <v>2303.7600000000002</v>
      </c>
      <c r="AWI24" s="78">
        <f t="shared" si="950"/>
        <v>185358.07</v>
      </c>
      <c r="AWJ24" s="50"/>
      <c r="AWK24" s="26"/>
      <c r="AWL24" s="48"/>
      <c r="AWM24" s="50"/>
      <c r="AWN24" s="50"/>
      <c r="AWO24" s="50"/>
      <c r="AWP24" s="83">
        <f t="shared" si="951"/>
        <v>0</v>
      </c>
      <c r="AWQ24" s="78">
        <f t="shared" si="952"/>
        <v>185358.07</v>
      </c>
      <c r="AWR24" s="50"/>
      <c r="AWS24" s="26"/>
      <c r="AWT24" s="48"/>
      <c r="AWU24" s="50">
        <v>5449.2699999999995</v>
      </c>
      <c r="AWV24" s="50"/>
      <c r="AWW24" s="50"/>
      <c r="AWX24" s="83">
        <f t="shared" si="953"/>
        <v>5449.2699999999995</v>
      </c>
      <c r="AWY24" s="78">
        <f t="shared" si="954"/>
        <v>190807.34</v>
      </c>
      <c r="AWZ24" s="50"/>
      <c r="AXA24" s="26"/>
      <c r="AXB24" s="48"/>
      <c r="AXC24" s="50"/>
      <c r="AXD24" s="50"/>
      <c r="AXE24" s="50"/>
      <c r="AXF24" s="83">
        <f t="shared" si="955"/>
        <v>0</v>
      </c>
      <c r="AXG24" s="78">
        <f t="shared" si="956"/>
        <v>190807.34</v>
      </c>
      <c r="AXH24" s="50"/>
      <c r="AXI24" s="26"/>
      <c r="AXJ24" s="48"/>
      <c r="AXK24" s="50">
        <v>1066.06</v>
      </c>
      <c r="AXL24" s="50"/>
      <c r="AXM24" s="50"/>
      <c r="AXN24" s="83">
        <f t="shared" si="957"/>
        <v>1066.06</v>
      </c>
      <c r="AXO24" s="78">
        <f t="shared" si="958"/>
        <v>191873.4</v>
      </c>
      <c r="AXP24" s="50">
        <v>68000.009999999995</v>
      </c>
      <c r="AXQ24" s="26"/>
      <c r="AXR24" s="48"/>
      <c r="AXS24" s="50">
        <v>10500.01</v>
      </c>
      <c r="AXT24" s="50"/>
      <c r="AXU24" s="50"/>
      <c r="AXV24" s="83">
        <f t="shared" si="959"/>
        <v>78500.01999999999</v>
      </c>
      <c r="AXW24" s="78">
        <f t="shared" si="960"/>
        <v>270373.42</v>
      </c>
      <c r="AXX24" s="50"/>
      <c r="AXY24" s="26"/>
      <c r="AXZ24" s="48"/>
      <c r="AYA24" s="50"/>
      <c r="AYB24" s="50"/>
      <c r="AYC24" s="50"/>
      <c r="AYD24" s="83">
        <f t="shared" si="961"/>
        <v>0</v>
      </c>
      <c r="AYE24" s="78">
        <f t="shared" si="962"/>
        <v>0</v>
      </c>
      <c r="AYF24" s="50"/>
      <c r="AYG24" s="26"/>
      <c r="AYH24" s="48"/>
      <c r="AYI24" s="50">
        <v>2541.66</v>
      </c>
      <c r="AYJ24" s="50"/>
      <c r="AYK24" s="50"/>
      <c r="AYL24" s="83">
        <f t="shared" si="963"/>
        <v>2541.66</v>
      </c>
      <c r="AYM24" s="78">
        <f t="shared" si="964"/>
        <v>2541.66</v>
      </c>
      <c r="AYN24" s="50"/>
      <c r="AYO24" s="26"/>
      <c r="AYP24" s="48"/>
      <c r="AYQ24" s="50"/>
      <c r="AYR24" s="50"/>
      <c r="AYS24" s="50"/>
      <c r="AYT24" s="83">
        <f t="shared" si="965"/>
        <v>0</v>
      </c>
      <c r="AYU24" s="78">
        <f t="shared" si="966"/>
        <v>2541.66</v>
      </c>
      <c r="AYV24" s="50"/>
      <c r="AYW24" s="26"/>
      <c r="AYX24" s="48"/>
      <c r="AYY24" s="50"/>
      <c r="AYZ24" s="50"/>
      <c r="AZA24" s="50"/>
      <c r="AZB24" s="83">
        <f t="shared" si="967"/>
        <v>0</v>
      </c>
      <c r="AZC24" s="78">
        <f t="shared" si="968"/>
        <v>2541.66</v>
      </c>
      <c r="AZD24" s="50"/>
      <c r="AZE24" s="26"/>
      <c r="AZF24" s="48"/>
      <c r="AZG24" s="50">
        <v>3718.74</v>
      </c>
      <c r="AZH24" s="50"/>
      <c r="AZI24" s="50"/>
      <c r="AZJ24" s="83">
        <f t="shared" si="969"/>
        <v>3718.74</v>
      </c>
      <c r="AZK24" s="78">
        <f t="shared" si="970"/>
        <v>6260.4</v>
      </c>
      <c r="AZL24" s="50"/>
      <c r="AZM24" s="26"/>
      <c r="AZN24" s="48"/>
      <c r="AZO24" s="50"/>
      <c r="AZP24" s="50"/>
      <c r="AZQ24" s="50"/>
      <c r="AZR24" s="83">
        <f t="shared" si="971"/>
        <v>0</v>
      </c>
      <c r="AZS24" s="78">
        <f t="shared" si="972"/>
        <v>6260.4</v>
      </c>
      <c r="AZT24" s="50"/>
      <c r="AZU24" s="26"/>
      <c r="AZV24" s="48"/>
      <c r="AZW24" s="50">
        <v>938.9</v>
      </c>
      <c r="AZX24" s="50"/>
      <c r="AZY24" s="50"/>
      <c r="AZZ24" s="83">
        <f t="shared" si="973"/>
        <v>938.9</v>
      </c>
      <c r="BAA24" s="78">
        <f t="shared" si="974"/>
        <v>7199.2999999999993</v>
      </c>
      <c r="BAB24" s="50"/>
      <c r="BAC24" s="26"/>
      <c r="BAD24" s="48"/>
      <c r="BAE24" s="50">
        <v>2386.7399999999998</v>
      </c>
      <c r="BAF24" s="50"/>
      <c r="BAG24" s="50"/>
      <c r="BAH24" s="83">
        <f t="shared" si="975"/>
        <v>2386.7399999999998</v>
      </c>
      <c r="BAI24" s="78">
        <f t="shared" si="976"/>
        <v>9586.0399999999991</v>
      </c>
      <c r="BAJ24" s="50"/>
      <c r="BAK24" s="26"/>
      <c r="BAL24" s="48"/>
      <c r="BAM24" s="50"/>
      <c r="BAN24" s="50"/>
      <c r="BAO24" s="50"/>
      <c r="BAP24" s="83">
        <f t="shared" si="977"/>
        <v>0</v>
      </c>
      <c r="BAQ24" s="78">
        <f t="shared" si="978"/>
        <v>9586.0399999999991</v>
      </c>
      <c r="BAR24" s="50"/>
      <c r="BAS24" s="26"/>
      <c r="BAT24" s="48"/>
      <c r="BAU24" s="50">
        <v>3852.04</v>
      </c>
      <c r="BAV24" s="50"/>
      <c r="BAW24" s="50"/>
      <c r="BAX24" s="83">
        <f t="shared" si="979"/>
        <v>3852.04</v>
      </c>
      <c r="BAY24" s="78">
        <f t="shared" si="980"/>
        <v>13438.079999999998</v>
      </c>
      <c r="BAZ24" s="50"/>
      <c r="BBA24" s="26"/>
      <c r="BBB24" s="48"/>
      <c r="BBC24" s="50"/>
      <c r="BBD24" s="50"/>
      <c r="BBE24" s="50"/>
      <c r="BBF24" s="83">
        <f t="shared" si="981"/>
        <v>0</v>
      </c>
      <c r="BBG24" s="78">
        <f t="shared" si="982"/>
        <v>13438.079999999998</v>
      </c>
      <c r="BBH24" s="50"/>
      <c r="BBI24" s="26"/>
      <c r="BBJ24" s="48"/>
      <c r="BBK24" s="50"/>
      <c r="BBL24" s="50"/>
      <c r="BBM24" s="50"/>
      <c r="BBN24" s="83">
        <f t="shared" si="983"/>
        <v>0</v>
      </c>
      <c r="BBO24" s="78">
        <f t="shared" si="984"/>
        <v>13438.079999999998</v>
      </c>
      <c r="BBP24" s="50"/>
      <c r="BBQ24" s="26"/>
      <c r="BBR24" s="48"/>
      <c r="BBS24" s="50"/>
      <c r="BBT24" s="50"/>
      <c r="BBU24" s="50"/>
      <c r="BBV24" s="83">
        <f t="shared" si="985"/>
        <v>0</v>
      </c>
      <c r="BBW24" s="78">
        <f t="shared" si="986"/>
        <v>13438.079999999998</v>
      </c>
      <c r="BBX24" s="50"/>
      <c r="BBY24" s="26"/>
      <c r="BBZ24" s="48"/>
      <c r="BCA24" s="50"/>
      <c r="BCB24" s="50"/>
      <c r="BCC24" s="50"/>
      <c r="BCD24" s="83">
        <f t="shared" si="987"/>
        <v>0</v>
      </c>
      <c r="BCE24" s="78">
        <f t="shared" si="988"/>
        <v>13438.079999999998</v>
      </c>
      <c r="BCF24" s="50"/>
      <c r="BCG24" s="26"/>
      <c r="BCH24" s="48"/>
      <c r="BCI24" s="50">
        <v>600</v>
      </c>
      <c r="BCJ24" s="50"/>
      <c r="BCK24" s="50"/>
      <c r="BCL24" s="83">
        <f t="shared" si="989"/>
        <v>600</v>
      </c>
      <c r="BCM24" s="78">
        <f t="shared" si="990"/>
        <v>14038.079999999998</v>
      </c>
      <c r="BCN24" s="50"/>
      <c r="BCO24" s="26"/>
      <c r="BCP24" s="48"/>
      <c r="BCQ24" s="50"/>
      <c r="BCR24" s="50"/>
      <c r="BCS24" s="50"/>
      <c r="BCT24" s="83">
        <f t="shared" si="991"/>
        <v>0</v>
      </c>
      <c r="BCU24" s="78">
        <f t="shared" si="992"/>
        <v>14038.079999999998</v>
      </c>
      <c r="BCV24" s="50"/>
      <c r="BCW24" s="26"/>
      <c r="BCX24" s="48"/>
      <c r="BCY24" s="50">
        <v>288.74</v>
      </c>
      <c r="BCZ24" s="50"/>
      <c r="BDA24" s="50"/>
      <c r="BDB24" s="83">
        <f t="shared" si="993"/>
        <v>288.74</v>
      </c>
      <c r="BDC24" s="78">
        <f t="shared" si="994"/>
        <v>14326.819999999998</v>
      </c>
      <c r="BDD24" s="50"/>
      <c r="BDE24" s="26"/>
      <c r="BDF24" s="48">
        <v>193948.74</v>
      </c>
      <c r="BDG24" s="50">
        <v>540.24</v>
      </c>
      <c r="BDH24" s="50"/>
      <c r="BDI24" s="50"/>
      <c r="BDJ24" s="83">
        <f t="shared" si="995"/>
        <v>194488.97999999998</v>
      </c>
      <c r="BDK24" s="78">
        <f t="shared" si="996"/>
        <v>208815.8</v>
      </c>
      <c r="BDL24" s="50"/>
      <c r="BDM24" s="26"/>
      <c r="BDN24" s="48"/>
      <c r="BDO24" s="50">
        <v>7217.6500000000005</v>
      </c>
      <c r="BDP24" s="50"/>
      <c r="BDQ24" s="50"/>
      <c r="BDR24" s="83">
        <f t="shared" si="997"/>
        <v>7217.6500000000005</v>
      </c>
      <c r="BDS24" s="78">
        <f t="shared" si="998"/>
        <v>216033.44999999998</v>
      </c>
      <c r="BDT24" s="50"/>
      <c r="BDU24" s="26"/>
      <c r="BDV24" s="48"/>
      <c r="BDW24" s="50"/>
      <c r="BDX24" s="50"/>
      <c r="BDY24" s="50"/>
      <c r="BDZ24" s="83">
        <f t="shared" si="999"/>
        <v>0</v>
      </c>
      <c r="BEA24" s="78">
        <f t="shared" si="1000"/>
        <v>216033.44999999998</v>
      </c>
      <c r="BEB24" s="50"/>
      <c r="BEC24" s="26"/>
      <c r="BED24" s="48"/>
      <c r="BEE24" s="50">
        <v>13.43</v>
      </c>
      <c r="BEF24" s="50"/>
      <c r="BEG24" s="50"/>
      <c r="BEH24" s="83">
        <f t="shared" si="1001"/>
        <v>13.43</v>
      </c>
      <c r="BEI24" s="78">
        <f t="shared" si="1002"/>
        <v>216046.87999999998</v>
      </c>
      <c r="BEJ24" s="50"/>
      <c r="BEK24" s="26"/>
      <c r="BEL24" s="48"/>
      <c r="BEM24" s="50"/>
      <c r="BEN24" s="50"/>
      <c r="BEO24" s="50"/>
      <c r="BEP24" s="83">
        <f t="shared" si="1003"/>
        <v>0</v>
      </c>
      <c r="BEQ24" s="78">
        <f t="shared" si="1223"/>
        <v>0</v>
      </c>
      <c r="BER24" s="50"/>
      <c r="BES24" s="26"/>
      <c r="BET24" s="48"/>
      <c r="BEU24" s="50">
        <v>598.54</v>
      </c>
      <c r="BEV24" s="50"/>
      <c r="BEW24" s="50"/>
      <c r="BEX24" s="83">
        <f t="shared" si="1004"/>
        <v>598.54</v>
      </c>
      <c r="BEY24" s="78">
        <f t="shared" si="1005"/>
        <v>598.54</v>
      </c>
      <c r="BEZ24" s="50">
        <v>85500</v>
      </c>
      <c r="BFA24" s="26"/>
      <c r="BFB24" s="48"/>
      <c r="BFC24" s="50"/>
      <c r="BFD24" s="50"/>
      <c r="BFE24" s="50"/>
      <c r="BFF24" s="83">
        <f t="shared" si="1006"/>
        <v>85500</v>
      </c>
      <c r="BFG24" s="78">
        <f t="shared" si="1007"/>
        <v>86098.54</v>
      </c>
      <c r="BFH24" s="50"/>
      <c r="BFI24" s="26"/>
      <c r="BFJ24" s="48"/>
      <c r="BFK24" s="50"/>
      <c r="BFL24" s="50"/>
      <c r="BFM24" s="50"/>
      <c r="BFN24" s="83">
        <f t="shared" si="1008"/>
        <v>0</v>
      </c>
      <c r="BFO24" s="78">
        <f t="shared" si="1009"/>
        <v>86098.54</v>
      </c>
      <c r="BFP24" s="50"/>
      <c r="BFQ24" s="26"/>
      <c r="BFR24" s="48"/>
      <c r="BFS24" s="50">
        <v>202.96</v>
      </c>
      <c r="BFT24" s="50"/>
      <c r="BFU24" s="50"/>
      <c r="BFV24" s="83">
        <f t="shared" si="1010"/>
        <v>202.96</v>
      </c>
      <c r="BFW24" s="78">
        <f t="shared" si="1011"/>
        <v>86301.5</v>
      </c>
      <c r="BFX24" s="50"/>
      <c r="BFY24" s="26"/>
      <c r="BFZ24" s="48"/>
      <c r="BGA24" s="50">
        <v>2349.9700000000003</v>
      </c>
      <c r="BGB24" s="50"/>
      <c r="BGC24" s="50"/>
      <c r="BGD24" s="83">
        <f t="shared" si="1012"/>
        <v>2349.9700000000003</v>
      </c>
      <c r="BGE24" s="78">
        <f t="shared" si="1013"/>
        <v>88651.47</v>
      </c>
      <c r="BGF24" s="50"/>
      <c r="BGG24" s="26"/>
      <c r="BGH24" s="48"/>
      <c r="BGI24" s="50">
        <v>56907.479999999996</v>
      </c>
      <c r="BGJ24" s="50"/>
      <c r="BGK24" s="50"/>
      <c r="BGL24" s="83">
        <f t="shared" si="1014"/>
        <v>56907.479999999996</v>
      </c>
      <c r="BGM24" s="78">
        <f t="shared" si="1015"/>
        <v>145558.95000000001</v>
      </c>
      <c r="BGN24" s="50"/>
      <c r="BGO24" s="26"/>
      <c r="BGP24" s="48"/>
      <c r="BGQ24" s="50">
        <v>4208.92</v>
      </c>
      <c r="BGR24" s="50"/>
      <c r="BGS24" s="50"/>
      <c r="BGT24" s="83">
        <f t="shared" si="1016"/>
        <v>4208.92</v>
      </c>
      <c r="BGU24" s="78">
        <f t="shared" si="1017"/>
        <v>149767.87000000002</v>
      </c>
      <c r="BGV24" s="50"/>
      <c r="BGW24" s="26"/>
      <c r="BGX24" s="48"/>
      <c r="BGY24" s="50"/>
      <c r="BGZ24" s="50"/>
      <c r="BHA24" s="50"/>
      <c r="BHB24" s="83">
        <f t="shared" si="1018"/>
        <v>0</v>
      </c>
      <c r="BHC24" s="78">
        <f t="shared" si="1019"/>
        <v>149767.87000000002</v>
      </c>
      <c r="BHD24" s="50"/>
      <c r="BHE24" s="26"/>
      <c r="BHF24" s="48"/>
      <c r="BHG24" s="50"/>
      <c r="BHH24" s="50"/>
      <c r="BHI24" s="50"/>
      <c r="BHJ24" s="83">
        <f t="shared" si="1020"/>
        <v>0</v>
      </c>
      <c r="BHK24" s="78">
        <f t="shared" si="1021"/>
        <v>149767.87000000002</v>
      </c>
      <c r="BHL24" s="50"/>
      <c r="BHM24" s="26"/>
      <c r="BHN24" s="48"/>
      <c r="BHO24" s="50">
        <v>393.41</v>
      </c>
      <c r="BHP24" s="50"/>
      <c r="BHQ24" s="50"/>
      <c r="BHR24" s="83">
        <f t="shared" si="1022"/>
        <v>393.41</v>
      </c>
      <c r="BHS24" s="78">
        <f t="shared" si="1023"/>
        <v>150161.28000000003</v>
      </c>
      <c r="BHT24" s="50"/>
      <c r="BHU24" s="26"/>
      <c r="BHV24" s="48"/>
      <c r="BHW24" s="50">
        <v>26792.07</v>
      </c>
      <c r="BHX24" s="50"/>
      <c r="BHY24" s="50"/>
      <c r="BHZ24" s="83">
        <f t="shared" si="1024"/>
        <v>26792.07</v>
      </c>
      <c r="BIA24" s="78">
        <f t="shared" si="1025"/>
        <v>176953.35000000003</v>
      </c>
      <c r="BIB24" s="50"/>
      <c r="BIC24" s="26"/>
      <c r="BID24" s="48"/>
      <c r="BIE24" s="50"/>
      <c r="BIF24" s="50"/>
      <c r="BIG24" s="50"/>
      <c r="BIH24" s="83">
        <f t="shared" si="1026"/>
        <v>0</v>
      </c>
      <c r="BII24" s="78">
        <f t="shared" si="1027"/>
        <v>176953.35000000003</v>
      </c>
      <c r="BIJ24" s="50"/>
      <c r="BIK24" s="26"/>
      <c r="BIL24" s="48"/>
      <c r="BIM24" s="50">
        <v>560.95000000000005</v>
      </c>
      <c r="BIN24" s="50"/>
      <c r="BIO24" s="50"/>
      <c r="BIP24" s="83">
        <f t="shared" si="1028"/>
        <v>560.95000000000005</v>
      </c>
      <c r="BIQ24" s="78">
        <f t="shared" si="1029"/>
        <v>177514.30000000005</v>
      </c>
      <c r="BIR24" s="50"/>
      <c r="BIS24" s="26"/>
      <c r="BIT24" s="48">
        <v>474037.88</v>
      </c>
      <c r="BIU24" s="50">
        <v>1000</v>
      </c>
      <c r="BIV24" s="50"/>
      <c r="BIW24" s="50"/>
      <c r="BIX24" s="83">
        <f t="shared" si="1030"/>
        <v>475037.88</v>
      </c>
      <c r="BIY24" s="78">
        <f t="shared" si="1031"/>
        <v>652552.18000000005</v>
      </c>
      <c r="BIZ24" s="50"/>
      <c r="BJA24" s="26"/>
      <c r="BJB24" s="48"/>
      <c r="BJC24" s="50"/>
      <c r="BJD24" s="50"/>
      <c r="BJE24" s="50"/>
      <c r="BJF24" s="83">
        <f t="shared" si="1032"/>
        <v>0</v>
      </c>
      <c r="BJG24" s="78">
        <f t="shared" si="1033"/>
        <v>652552.18000000005</v>
      </c>
      <c r="BJH24" s="50"/>
      <c r="BJI24" s="26"/>
      <c r="BJJ24" s="48"/>
      <c r="BJK24" s="50">
        <f>11961.45+509.62</f>
        <v>12471.070000000002</v>
      </c>
      <c r="BJL24" s="50"/>
      <c r="BJM24" s="50"/>
      <c r="BJN24" s="83">
        <f t="shared" si="1034"/>
        <v>12471.070000000002</v>
      </c>
      <c r="BJO24" s="78">
        <f t="shared" si="1035"/>
        <v>665023.25</v>
      </c>
      <c r="BJP24" s="50">
        <v>275000</v>
      </c>
      <c r="BJQ24" s="26"/>
      <c r="BJR24" s="48"/>
      <c r="BJS24" s="50">
        <v>10042.49</v>
      </c>
      <c r="BJT24" s="50"/>
      <c r="BJU24" s="50"/>
      <c r="BJV24" s="83">
        <f t="shared" si="1036"/>
        <v>285042.49</v>
      </c>
      <c r="BJW24" s="78">
        <f t="shared" si="1037"/>
        <v>950065.74</v>
      </c>
      <c r="BJX24" s="50"/>
      <c r="BJY24" s="26"/>
      <c r="BJZ24" s="48"/>
      <c r="BKA24" s="50">
        <v>1768.83</v>
      </c>
      <c r="BKB24" s="50"/>
      <c r="BKC24" s="50"/>
      <c r="BKD24" s="83">
        <f t="shared" si="1038"/>
        <v>1768.83</v>
      </c>
      <c r="BKE24" s="78">
        <f t="shared" si="1039"/>
        <v>951834.57</v>
      </c>
      <c r="BKF24" s="50"/>
      <c r="BKG24" s="26"/>
      <c r="BKH24" s="48">
        <v>280658.64</v>
      </c>
      <c r="BKI24" s="50"/>
      <c r="BKJ24" s="50"/>
      <c r="BKK24" s="50"/>
      <c r="BKL24" s="83">
        <f t="shared" si="1040"/>
        <v>280658.64</v>
      </c>
      <c r="BKM24" s="78">
        <f t="shared" si="1041"/>
        <v>1232493.21</v>
      </c>
      <c r="BKN24" s="50"/>
      <c r="BKO24" s="26"/>
      <c r="BKP24" s="48"/>
      <c r="BKQ24" s="50">
        <v>247.72</v>
      </c>
      <c r="BKR24" s="50"/>
      <c r="BKS24" s="50"/>
      <c r="BKT24" s="83">
        <f t="shared" si="1042"/>
        <v>247.72</v>
      </c>
      <c r="BKU24" s="78">
        <f t="shared" si="1043"/>
        <v>1232740.93</v>
      </c>
      <c r="BKV24" s="50"/>
      <c r="BKW24" s="26"/>
      <c r="BKX24" s="48"/>
      <c r="BKY24" s="50">
        <v>65632.320000000007</v>
      </c>
      <c r="BKZ24" s="50"/>
      <c r="BLA24" s="50"/>
      <c r="BLB24" s="83">
        <f t="shared" si="1044"/>
        <v>65632.320000000007</v>
      </c>
      <c r="BLC24" s="78">
        <f t="shared" si="1045"/>
        <v>65632.320000000007</v>
      </c>
      <c r="BLD24" s="50"/>
      <c r="BLE24" s="26"/>
      <c r="BLF24" s="48"/>
      <c r="BLG24" s="50">
        <v>2534.1</v>
      </c>
      <c r="BLH24" s="50"/>
      <c r="BLI24" s="50"/>
      <c r="BLJ24" s="83">
        <f t="shared" si="1046"/>
        <v>2534.1</v>
      </c>
      <c r="BLK24" s="78">
        <f t="shared" si="1224"/>
        <v>68166.420000000013</v>
      </c>
      <c r="BLL24" s="50"/>
      <c r="BLM24" s="26"/>
      <c r="BLN24" s="48"/>
      <c r="BLO24" s="50"/>
      <c r="BLP24" s="50"/>
      <c r="BLQ24" s="50"/>
      <c r="BLR24" s="83">
        <f t="shared" si="1047"/>
        <v>0</v>
      </c>
      <c r="BLS24" s="78">
        <f t="shared" si="1225"/>
        <v>68166.420000000013</v>
      </c>
      <c r="BLT24" s="50"/>
      <c r="BLU24" s="26"/>
      <c r="BLV24" s="48"/>
      <c r="BLW24" s="50"/>
      <c r="BLX24" s="50"/>
      <c r="BLY24" s="50"/>
      <c r="BLZ24" s="83">
        <f t="shared" si="1048"/>
        <v>0</v>
      </c>
      <c r="BMA24" s="78">
        <f t="shared" si="1226"/>
        <v>68166.420000000013</v>
      </c>
      <c r="BMB24" s="50"/>
      <c r="BMC24" s="26"/>
      <c r="BMD24" s="48"/>
      <c r="BME24" s="50">
        <v>4995.08</v>
      </c>
      <c r="BMF24" s="50"/>
      <c r="BMG24" s="50"/>
      <c r="BMH24" s="83">
        <f t="shared" si="1049"/>
        <v>4995.08</v>
      </c>
      <c r="BMI24" s="78">
        <f t="shared" si="1227"/>
        <v>73161.500000000015</v>
      </c>
      <c r="BMJ24" s="50"/>
      <c r="BMK24" s="26"/>
      <c r="BML24" s="48"/>
      <c r="BMM24" s="50"/>
      <c r="BMN24" s="50"/>
      <c r="BMO24" s="50"/>
      <c r="BMP24" s="83">
        <f t="shared" si="1050"/>
        <v>0</v>
      </c>
      <c r="BMQ24" s="78">
        <f t="shared" si="1228"/>
        <v>73161.500000000015</v>
      </c>
      <c r="BMR24" s="50"/>
      <c r="BMS24" s="26"/>
      <c r="BMT24" s="48"/>
      <c r="BMU24" s="50"/>
      <c r="BMV24" s="50"/>
      <c r="BMW24" s="50"/>
      <c r="BMX24" s="83">
        <f t="shared" si="1051"/>
        <v>0</v>
      </c>
      <c r="BMY24" s="78">
        <f t="shared" si="1229"/>
        <v>73161.500000000015</v>
      </c>
      <c r="BMZ24" s="50"/>
      <c r="BNA24" s="26"/>
      <c r="BNB24" s="48"/>
      <c r="BNC24" s="50">
        <v>870.83</v>
      </c>
      <c r="BND24" s="50"/>
      <c r="BNE24" s="50"/>
      <c r="BNF24" s="83">
        <f t="shared" si="1052"/>
        <v>870.83</v>
      </c>
      <c r="BNG24" s="78">
        <f t="shared" si="1230"/>
        <v>74032.330000000016</v>
      </c>
      <c r="BNH24" s="50"/>
      <c r="BNI24" s="26"/>
      <c r="BNJ24" s="48"/>
      <c r="BNK24" s="50">
        <v>211.07</v>
      </c>
      <c r="BNL24" s="50"/>
      <c r="BNM24" s="50"/>
      <c r="BNN24" s="83">
        <f t="shared" si="1053"/>
        <v>211.07</v>
      </c>
      <c r="BNO24" s="78">
        <f t="shared" si="1231"/>
        <v>74243.400000000023</v>
      </c>
      <c r="BNP24" s="50"/>
      <c r="BNQ24" s="26"/>
      <c r="BNR24" s="48"/>
      <c r="BNS24" s="50">
        <v>20902.11</v>
      </c>
      <c r="BNT24" s="50"/>
      <c r="BNU24" s="50"/>
      <c r="BNV24" s="83">
        <f t="shared" si="1054"/>
        <v>20902.11</v>
      </c>
      <c r="BNW24" s="78">
        <f t="shared" si="1232"/>
        <v>95145.510000000024</v>
      </c>
      <c r="BNX24" s="50"/>
      <c r="BNY24" s="26"/>
      <c r="BNZ24" s="48">
        <v>19686.650000000001</v>
      </c>
      <c r="BOA24" s="50">
        <v>1399</v>
      </c>
      <c r="BOB24" s="50"/>
      <c r="BOC24" s="50"/>
      <c r="BOD24" s="83">
        <f t="shared" si="1055"/>
        <v>21085.65</v>
      </c>
      <c r="BOE24" s="78">
        <f t="shared" si="1233"/>
        <v>116231.16000000003</v>
      </c>
      <c r="BOF24" s="50"/>
      <c r="BOG24" s="26"/>
      <c r="BOH24" s="48"/>
      <c r="BOI24" s="50"/>
      <c r="BOJ24" s="50"/>
      <c r="BOK24" s="50"/>
      <c r="BOL24" s="83">
        <f t="shared" si="1056"/>
        <v>0</v>
      </c>
      <c r="BOM24" s="78">
        <f t="shared" si="1234"/>
        <v>116231.16000000003</v>
      </c>
      <c r="BON24" s="50"/>
      <c r="BOO24" s="26"/>
      <c r="BOP24" s="48"/>
      <c r="BOQ24" s="50">
        <v>2058.3200000000002</v>
      </c>
      <c r="BOR24" s="50"/>
      <c r="BOS24" s="50"/>
      <c r="BOT24" s="83">
        <f t="shared" si="1057"/>
        <v>2058.3200000000002</v>
      </c>
      <c r="BOU24" s="78">
        <f t="shared" si="1235"/>
        <v>118289.48000000004</v>
      </c>
      <c r="BOV24" s="50"/>
      <c r="BOW24" s="26"/>
      <c r="BOX24" s="48"/>
      <c r="BOY24" s="50"/>
      <c r="BOZ24" s="50"/>
      <c r="BPA24" s="50"/>
      <c r="BPB24" s="83">
        <f t="shared" si="1058"/>
        <v>0</v>
      </c>
      <c r="BPC24" s="78">
        <f t="shared" si="1236"/>
        <v>118289.48000000004</v>
      </c>
      <c r="BPD24" s="50"/>
      <c r="BPE24" s="26"/>
      <c r="BPF24" s="48"/>
      <c r="BPG24" s="50">
        <v>5808.5599999999995</v>
      </c>
      <c r="BPH24" s="50"/>
      <c r="BPI24" s="50"/>
      <c r="BPJ24" s="83">
        <f t="shared" si="1059"/>
        <v>5808.5599999999995</v>
      </c>
      <c r="BPK24" s="78">
        <f t="shared" si="1237"/>
        <v>124098.04000000004</v>
      </c>
      <c r="BPL24" s="50"/>
      <c r="BPM24" s="26"/>
      <c r="BPN24" s="48"/>
      <c r="BPO24" s="50"/>
      <c r="BPP24" s="50"/>
      <c r="BPQ24" s="50"/>
      <c r="BPR24" s="83">
        <f t="shared" si="1060"/>
        <v>0</v>
      </c>
      <c r="BPS24" s="78">
        <f t="shared" si="1238"/>
        <v>124098.04000000004</v>
      </c>
      <c r="BPT24" s="50"/>
      <c r="BPU24" s="26"/>
      <c r="BPV24" s="48"/>
      <c r="BPW24" s="50"/>
      <c r="BPX24" s="50"/>
      <c r="BPY24" s="50"/>
      <c r="BPZ24" s="83">
        <f t="shared" si="1061"/>
        <v>0</v>
      </c>
      <c r="BQA24" s="78">
        <f t="shared" si="1239"/>
        <v>124098.04000000004</v>
      </c>
      <c r="BQB24" s="50"/>
      <c r="BQC24" s="26"/>
      <c r="BQD24" s="48"/>
      <c r="BQE24" s="50">
        <v>1564.67</v>
      </c>
      <c r="BQF24" s="50"/>
      <c r="BQG24" s="50"/>
      <c r="BQH24" s="83">
        <f t="shared" si="1062"/>
        <v>1564.67</v>
      </c>
      <c r="BQI24" s="78">
        <f t="shared" si="1240"/>
        <v>125662.71000000004</v>
      </c>
      <c r="BQJ24" s="50"/>
      <c r="BQK24" s="26"/>
      <c r="BQL24" s="48"/>
      <c r="BQM24" s="50">
        <v>9100</v>
      </c>
      <c r="BQN24" s="50"/>
      <c r="BQO24" s="50"/>
      <c r="BQP24" s="83">
        <f t="shared" si="1063"/>
        <v>9100</v>
      </c>
      <c r="BQQ24" s="78">
        <f t="shared" si="1241"/>
        <v>134762.71000000002</v>
      </c>
      <c r="BQR24" s="78">
        <f t="shared" si="1241"/>
        <v>134762.71000000002</v>
      </c>
      <c r="BQS24" s="86">
        <v>34184.06</v>
      </c>
      <c r="BQT24" s="26">
        <v>12000</v>
      </c>
      <c r="BQU24" s="26">
        <v>71500</v>
      </c>
      <c r="BQV24" s="26">
        <v>0</v>
      </c>
      <c r="BQW24" s="26">
        <v>894.34</v>
      </c>
      <c r="BQX24" s="117">
        <v>5776.92</v>
      </c>
      <c r="BQY24" s="117">
        <v>0</v>
      </c>
      <c r="BQZ24" s="117">
        <v>11297.54</v>
      </c>
      <c r="BRA24" s="117">
        <v>0</v>
      </c>
      <c r="BRB24" s="117">
        <v>395.65</v>
      </c>
      <c r="BRC24" s="117">
        <v>0</v>
      </c>
      <c r="BRD24" s="118">
        <v>2134.71</v>
      </c>
      <c r="BRE24" s="117">
        <v>0</v>
      </c>
      <c r="BRF24" s="117">
        <v>2568.3000000000002</v>
      </c>
      <c r="BRG24" s="117">
        <v>7298.91</v>
      </c>
      <c r="BRH24" s="117">
        <v>18.22</v>
      </c>
      <c r="BRI24" s="117">
        <v>1015.49</v>
      </c>
      <c r="BRJ24" s="117">
        <v>5000</v>
      </c>
      <c r="BRK24" s="117">
        <v>3806.16</v>
      </c>
      <c r="BRL24" s="117">
        <v>92.48</v>
      </c>
      <c r="BRM24" s="117">
        <v>19084.740000000002</v>
      </c>
      <c r="BRN24" s="117">
        <v>210557.62</v>
      </c>
      <c r="BRO24" s="117">
        <v>274.95999999999998</v>
      </c>
      <c r="BRP24" s="117">
        <v>44081.26</v>
      </c>
      <c r="BRQ24" s="117">
        <v>0</v>
      </c>
      <c r="BRR24" s="117">
        <v>0</v>
      </c>
      <c r="BRS24" s="117">
        <v>0</v>
      </c>
      <c r="BRT24" s="117">
        <v>394.59999999999997</v>
      </c>
      <c r="BRU24" s="117">
        <v>30713.23</v>
      </c>
      <c r="BRV24" s="117">
        <v>0</v>
      </c>
      <c r="BRW24" s="117">
        <v>0</v>
      </c>
      <c r="BRX24" s="117">
        <v>0</v>
      </c>
      <c r="BRY24" s="117">
        <v>2171.34</v>
      </c>
      <c r="BRZ24" s="117">
        <v>3077.57</v>
      </c>
      <c r="BSA24" s="117">
        <v>0</v>
      </c>
      <c r="BSB24" s="117">
        <v>46064.7</v>
      </c>
      <c r="BSC24" s="117">
        <v>1318.64</v>
      </c>
      <c r="BSD24" s="117">
        <v>26649.82</v>
      </c>
      <c r="BSE24" s="117">
        <v>2173.9700000000003</v>
      </c>
      <c r="BSF24" s="117">
        <v>0</v>
      </c>
      <c r="BSG24" s="117">
        <v>1945.52</v>
      </c>
      <c r="BSH24" s="117">
        <v>0</v>
      </c>
      <c r="BSI24" s="117">
        <v>0</v>
      </c>
      <c r="BSJ24" s="117">
        <v>68498.240000000005</v>
      </c>
      <c r="BSK24" s="117">
        <v>10000</v>
      </c>
      <c r="BSL24" s="117">
        <v>0</v>
      </c>
      <c r="BSM24" s="117">
        <v>3438.63</v>
      </c>
      <c r="BSN24" s="117">
        <v>12123.66</v>
      </c>
      <c r="BSO24" s="117">
        <v>2476.7799999999997</v>
      </c>
      <c r="BSP24" s="117">
        <v>0</v>
      </c>
      <c r="BSQ24" s="117">
        <v>300</v>
      </c>
      <c r="BSR24" s="117">
        <v>5126.05</v>
      </c>
      <c r="BSS24" s="117">
        <v>454.78</v>
      </c>
      <c r="BST24" s="117">
        <v>19623.09</v>
      </c>
      <c r="BSU24" s="117">
        <v>2671.28</v>
      </c>
      <c r="BSV24" s="117">
        <v>0</v>
      </c>
      <c r="BSW24" s="117"/>
      <c r="BSX24" s="26"/>
      <c r="BSY24" s="48"/>
      <c r="BSZ24" s="50">
        <v>8613.24</v>
      </c>
      <c r="BTA24" s="50"/>
      <c r="BTB24" s="50"/>
      <c r="BTC24" s="83">
        <v>8613.24</v>
      </c>
      <c r="BTD24" s="78">
        <f t="shared" si="1242"/>
        <v>64827.51</v>
      </c>
      <c r="BTE24" s="117"/>
      <c r="BTF24" s="26"/>
      <c r="BTG24" s="48"/>
      <c r="BTH24" s="50">
        <v>21031.8</v>
      </c>
      <c r="BTI24" s="50"/>
      <c r="BTJ24" s="50"/>
      <c r="BTK24" s="83">
        <v>21031.8</v>
      </c>
      <c r="BTL24" s="78">
        <f t="shared" si="1243"/>
        <v>85859.31</v>
      </c>
      <c r="BTM24" s="117"/>
      <c r="BTN24" s="26"/>
      <c r="BTO24" s="48"/>
      <c r="BTP24" s="50"/>
      <c r="BTQ24" s="50"/>
      <c r="BTR24" s="50">
        <v>1731.99</v>
      </c>
      <c r="BTS24" s="83">
        <v>1731.9899999999998</v>
      </c>
      <c r="BTT24" s="78">
        <f t="shared" si="1244"/>
        <v>87591.3</v>
      </c>
      <c r="BTU24" s="117"/>
      <c r="BTV24" s="26"/>
      <c r="BTW24" s="48"/>
      <c r="BTX24" s="50">
        <v>568.97</v>
      </c>
      <c r="BTY24" s="50"/>
      <c r="BTZ24" s="50"/>
      <c r="BUA24" s="50">
        <v>568.97</v>
      </c>
      <c r="BUB24" s="78">
        <f t="shared" si="1245"/>
        <v>88160.27</v>
      </c>
      <c r="BUC24" s="117"/>
      <c r="BUD24" s="26"/>
      <c r="BUE24" s="48"/>
      <c r="BUF24" s="50"/>
      <c r="BUG24" s="50"/>
      <c r="BUH24" s="50"/>
      <c r="BUI24" s="50">
        <v>0</v>
      </c>
      <c r="BUJ24" s="78">
        <f t="shared" si="1246"/>
        <v>88160.27</v>
      </c>
      <c r="BUK24" s="117"/>
      <c r="BUL24" s="26"/>
      <c r="BUM24" s="48"/>
      <c r="BUN24" s="50"/>
      <c r="BUO24" s="50"/>
      <c r="BUP24" s="50"/>
      <c r="BUQ24" s="50">
        <v>0</v>
      </c>
      <c r="BUR24" s="78">
        <f t="shared" si="1247"/>
        <v>88160.27</v>
      </c>
      <c r="BUS24" s="117"/>
      <c r="BUT24" s="26"/>
      <c r="BUU24" s="48"/>
      <c r="BUV24" s="50"/>
      <c r="BUW24" s="50"/>
      <c r="BUX24" s="50">
        <v>62969.7</v>
      </c>
      <c r="BUY24" s="50">
        <v>62969.7</v>
      </c>
      <c r="BUZ24" s="78">
        <f t="shared" si="1248"/>
        <v>151129.97</v>
      </c>
      <c r="BVA24" s="117"/>
      <c r="BVB24" s="26"/>
      <c r="BVC24" s="48"/>
      <c r="BVD24" s="50"/>
      <c r="BVE24" s="50"/>
      <c r="BVF24" s="50">
        <v>112250.95</v>
      </c>
      <c r="BVG24" s="50">
        <v>112250.95</v>
      </c>
      <c r="BVH24" s="78">
        <f t="shared" si="1249"/>
        <v>263380.92</v>
      </c>
      <c r="BVI24" s="117"/>
      <c r="BVJ24" s="26"/>
      <c r="BVK24" s="48"/>
      <c r="BVL24" s="50"/>
      <c r="BVM24" s="50"/>
      <c r="BVN24" s="50"/>
      <c r="BVO24" s="50">
        <v>0</v>
      </c>
      <c r="BVP24" s="78">
        <f t="shared" si="1250"/>
        <v>263380.92</v>
      </c>
      <c r="BVQ24" s="117"/>
      <c r="BVR24" s="26"/>
      <c r="BVS24" s="48"/>
      <c r="BVT24" s="50"/>
      <c r="BVU24" s="50"/>
      <c r="BVV24" s="50"/>
      <c r="BVW24" s="50">
        <v>0</v>
      </c>
      <c r="BVX24" s="78">
        <f t="shared" si="1251"/>
        <v>0</v>
      </c>
      <c r="BVY24" s="117"/>
      <c r="BVZ24" s="26"/>
      <c r="BWA24" s="48"/>
      <c r="BWB24" s="50"/>
      <c r="BWC24" s="50"/>
      <c r="BWD24" s="50"/>
      <c r="BWE24" s="50">
        <v>0</v>
      </c>
      <c r="BWF24" s="78">
        <f t="shared" si="1252"/>
        <v>0</v>
      </c>
      <c r="BWG24" s="117"/>
      <c r="BWH24" s="26"/>
      <c r="BWI24" s="48"/>
      <c r="BWJ24" s="50"/>
      <c r="BWK24" s="50"/>
      <c r="BWL24" s="50">
        <v>55000</v>
      </c>
      <c r="BWM24" s="50">
        <v>55000</v>
      </c>
      <c r="BWN24" s="78">
        <f t="shared" si="1253"/>
        <v>55000</v>
      </c>
      <c r="BWO24" s="117"/>
      <c r="BWP24" s="26"/>
      <c r="BWQ24" s="48"/>
      <c r="BWR24" s="50"/>
      <c r="BWS24" s="50"/>
      <c r="BWT24" s="50">
        <v>6590.43</v>
      </c>
      <c r="BWU24" s="50">
        <v>6590.43</v>
      </c>
      <c r="BWV24" s="78">
        <f t="shared" si="1254"/>
        <v>61590.43</v>
      </c>
      <c r="BWW24" s="117"/>
      <c r="BWX24" s="26"/>
      <c r="BWY24" s="48"/>
      <c r="BWZ24" s="50"/>
      <c r="BXA24" s="50"/>
      <c r="BXB24" s="50">
        <v>700</v>
      </c>
      <c r="BXC24" s="50">
        <v>700</v>
      </c>
      <c r="BXD24" s="78">
        <f t="shared" si="1255"/>
        <v>62290.43</v>
      </c>
      <c r="BXE24" s="117"/>
      <c r="BXF24" s="26"/>
      <c r="BXG24" s="48"/>
      <c r="BXH24" s="50"/>
      <c r="BXI24" s="50"/>
      <c r="BXJ24" s="50">
        <v>2246.79</v>
      </c>
      <c r="BXK24" s="50">
        <v>2246.79</v>
      </c>
      <c r="BXL24" s="78">
        <f t="shared" si="1256"/>
        <v>64537.22</v>
      </c>
      <c r="BXM24" s="117"/>
      <c r="BXN24" s="26"/>
      <c r="BXO24" s="48"/>
      <c r="BXP24" s="50"/>
      <c r="BXQ24" s="50"/>
      <c r="BXR24" s="50">
        <v>846.71</v>
      </c>
      <c r="BXS24" s="50">
        <v>846.71</v>
      </c>
      <c r="BXT24" s="78">
        <f t="shared" si="1257"/>
        <v>65383.93</v>
      </c>
      <c r="BXU24" s="117"/>
      <c r="BXV24" s="26"/>
      <c r="BXW24" s="48"/>
      <c r="BXX24" s="50"/>
      <c r="BXY24" s="50"/>
      <c r="BXZ24" s="50">
        <v>5206.29</v>
      </c>
      <c r="BYA24" s="50">
        <v>5206.29</v>
      </c>
      <c r="BYB24" s="78">
        <f t="shared" si="1258"/>
        <v>70590.22</v>
      </c>
      <c r="BYC24" s="117"/>
      <c r="BYD24" s="26"/>
      <c r="BYE24" s="48"/>
      <c r="BYF24" s="50"/>
      <c r="BYG24" s="50"/>
      <c r="BYH24" s="50">
        <v>600</v>
      </c>
      <c r="BYI24" s="50">
        <v>600</v>
      </c>
      <c r="BYJ24" s="78">
        <f t="shared" si="1259"/>
        <v>71190.22</v>
      </c>
      <c r="BYK24" s="117"/>
      <c r="BYL24" s="26"/>
      <c r="BYM24" s="48"/>
      <c r="BYN24" s="50"/>
      <c r="BYO24" s="50"/>
      <c r="BYP24" s="50">
        <v>57000</v>
      </c>
      <c r="BYQ24" s="50">
        <v>57000</v>
      </c>
      <c r="BYR24" s="78">
        <f t="shared" si="1260"/>
        <v>128190.22</v>
      </c>
      <c r="BYS24" s="117"/>
      <c r="BYT24" s="26"/>
      <c r="BYU24" s="48"/>
      <c r="BYV24" s="50"/>
      <c r="BYW24" s="50"/>
      <c r="BYX24" s="50">
        <v>600</v>
      </c>
      <c r="BYY24" s="50">
        <v>600</v>
      </c>
      <c r="BYZ24" s="78">
        <f t="shared" si="1261"/>
        <v>128790.22</v>
      </c>
      <c r="BZA24" s="117"/>
      <c r="BZB24" s="26"/>
      <c r="BZC24" s="48"/>
      <c r="BZD24" s="50"/>
      <c r="BZE24" s="50"/>
      <c r="BZF24" s="50">
        <v>4305.1400000000003</v>
      </c>
      <c r="BZG24" s="50">
        <v>4305.1399999999994</v>
      </c>
      <c r="BZH24" s="78">
        <f t="shared" si="1262"/>
        <v>133095.35999999999</v>
      </c>
      <c r="BZI24" s="117"/>
      <c r="BZJ24" s="26"/>
      <c r="BZK24" s="48"/>
      <c r="BZL24" s="50"/>
      <c r="BZM24" s="50"/>
      <c r="BZN24" s="50"/>
      <c r="BZO24" s="50">
        <v>0</v>
      </c>
      <c r="BZP24" s="78">
        <f t="shared" si="1263"/>
        <v>133095.35999999999</v>
      </c>
      <c r="BZQ24" s="117"/>
      <c r="BZR24" s="26"/>
      <c r="BZS24" s="48"/>
      <c r="BZT24" s="50"/>
      <c r="BZU24" s="50"/>
      <c r="BZV24" s="50">
        <v>14027.18</v>
      </c>
      <c r="BZW24" s="50">
        <v>14027.18</v>
      </c>
      <c r="BZX24" s="78">
        <f t="shared" si="1264"/>
        <v>147122.53999999998</v>
      </c>
      <c r="BZY24" s="117"/>
      <c r="BZZ24" s="26"/>
      <c r="CAA24" s="48"/>
      <c r="CAB24" s="50"/>
      <c r="CAC24" s="50"/>
      <c r="CAD24" s="50"/>
      <c r="CAE24" s="50">
        <v>0</v>
      </c>
      <c r="CAF24" s="78">
        <f t="shared" si="1265"/>
        <v>147122.53999999998</v>
      </c>
      <c r="CAG24" s="117"/>
      <c r="CAH24" s="26"/>
      <c r="CAI24" s="48"/>
      <c r="CAJ24" s="50"/>
      <c r="CAK24" s="50"/>
      <c r="CAL24" s="50">
        <v>5900</v>
      </c>
      <c r="CAM24" s="50">
        <v>5900</v>
      </c>
      <c r="CAN24" s="78">
        <f t="shared" si="1266"/>
        <v>153022.53999999998</v>
      </c>
      <c r="CAO24" s="117"/>
      <c r="CAP24" s="26"/>
      <c r="CAQ24" s="48"/>
      <c r="CAR24" s="50"/>
      <c r="CAS24" s="50"/>
      <c r="CAT24" s="50">
        <v>6450.73</v>
      </c>
      <c r="CAU24" s="50">
        <v>6450.73</v>
      </c>
      <c r="CAV24" s="78">
        <f t="shared" si="1267"/>
        <v>159473.26999999999</v>
      </c>
      <c r="CAW24" s="117"/>
      <c r="CAX24" s="26"/>
      <c r="CAY24" s="48"/>
      <c r="CAZ24" s="50"/>
      <c r="CBA24" s="50"/>
      <c r="CBB24" s="50"/>
      <c r="CBC24" s="50">
        <v>0</v>
      </c>
      <c r="CBD24" s="78">
        <f t="shared" si="1268"/>
        <v>159473.26999999999</v>
      </c>
      <c r="CBE24" s="117"/>
      <c r="CBF24" s="26"/>
      <c r="CBG24" s="48"/>
      <c r="CBH24" s="50"/>
      <c r="CBI24" s="50"/>
      <c r="CBJ24" s="50">
        <v>3054.66</v>
      </c>
      <c r="CBK24" s="50">
        <v>3054.66</v>
      </c>
      <c r="CBL24" s="78">
        <f t="shared" si="1269"/>
        <v>162527.93</v>
      </c>
      <c r="CBM24" s="117"/>
      <c r="CBN24" s="26"/>
      <c r="CBO24" s="48"/>
      <c r="CBP24" s="50"/>
      <c r="CBQ24" s="50"/>
      <c r="CBR24" s="50">
        <v>12954.09</v>
      </c>
      <c r="CBS24" s="50">
        <v>12954.09</v>
      </c>
      <c r="CBT24" s="78">
        <f t="shared" si="1270"/>
        <v>175482.02</v>
      </c>
      <c r="CBU24" s="117"/>
      <c r="CBV24" s="26"/>
      <c r="CBW24" s="48"/>
      <c r="CBX24" s="50"/>
      <c r="CBY24" s="50"/>
      <c r="CBZ24" s="50"/>
      <c r="CCA24" s="50">
        <v>0</v>
      </c>
      <c r="CCB24" s="78">
        <f t="shared" si="1271"/>
        <v>175482.02</v>
      </c>
      <c r="CCC24" s="117"/>
      <c r="CCD24" s="26"/>
      <c r="CCE24" s="48"/>
      <c r="CCF24" s="50">
        <v>3199.44</v>
      </c>
      <c r="CCG24" s="50"/>
      <c r="CCH24" s="50"/>
      <c r="CCI24" s="50">
        <f t="shared" si="1272"/>
        <v>3199.44</v>
      </c>
      <c r="CCJ24" s="78">
        <f t="shared" si="1273"/>
        <v>178681.46</v>
      </c>
      <c r="CCK24" s="117"/>
      <c r="CCL24" s="26"/>
      <c r="CCM24" s="48"/>
      <c r="CCN24" s="50"/>
      <c r="CCO24" s="50"/>
      <c r="CCP24" s="50"/>
      <c r="CCQ24" s="50">
        <f t="shared" si="1274"/>
        <v>0</v>
      </c>
      <c r="CCR24" s="78">
        <f t="shared" si="1275"/>
        <v>0</v>
      </c>
      <c r="CCS24" s="117"/>
      <c r="CCT24" s="26"/>
      <c r="CCU24" s="48"/>
      <c r="CCV24" s="50"/>
      <c r="CCW24" s="50"/>
      <c r="CCX24" s="50"/>
      <c r="CCY24" s="50">
        <f t="shared" si="1276"/>
        <v>0</v>
      </c>
      <c r="CCZ24" s="78">
        <f t="shared" si="1277"/>
        <v>0</v>
      </c>
      <c r="CDA24" s="117"/>
      <c r="CDB24" s="26"/>
      <c r="CDC24" s="48"/>
      <c r="CDD24" s="50"/>
      <c r="CDE24" s="50"/>
      <c r="CDF24" s="50"/>
      <c r="CDG24" s="50">
        <f t="shared" si="1278"/>
        <v>0</v>
      </c>
      <c r="CDH24" s="78">
        <f t="shared" si="1279"/>
        <v>0</v>
      </c>
      <c r="CDI24" s="117"/>
      <c r="CDJ24" s="26"/>
      <c r="CDK24" s="48"/>
      <c r="CDL24" s="50">
        <v>1262.1199999999999</v>
      </c>
      <c r="CDM24" s="50"/>
      <c r="CDN24" s="50"/>
      <c r="CDO24" s="50">
        <f t="shared" si="1280"/>
        <v>1262.1199999999999</v>
      </c>
      <c r="CDP24" s="78">
        <f t="shared" si="1281"/>
        <v>1262.1199999999999</v>
      </c>
      <c r="CDQ24" s="117"/>
      <c r="CDR24" s="26"/>
      <c r="CDS24" s="48"/>
      <c r="CDT24" s="50">
        <v>1233.1799999999998</v>
      </c>
      <c r="CDU24" s="50"/>
      <c r="CDV24" s="50"/>
      <c r="CDW24" s="50">
        <f t="shared" si="1282"/>
        <v>1233.1799999999998</v>
      </c>
      <c r="CDX24" s="78">
        <f t="shared" si="1283"/>
        <v>2495.2999999999997</v>
      </c>
      <c r="CDY24" s="117"/>
      <c r="CDZ24" s="26"/>
      <c r="CEA24" s="48"/>
      <c r="CEB24" s="50"/>
      <c r="CEC24" s="50"/>
      <c r="CED24" s="50">
        <v>48967.7</v>
      </c>
      <c r="CEE24" s="50">
        <v>48967.7</v>
      </c>
      <c r="CEF24" s="78">
        <f t="shared" si="1284"/>
        <v>51463</v>
      </c>
      <c r="CEG24" s="117"/>
      <c r="CEH24" s="26"/>
      <c r="CEI24" s="48"/>
      <c r="CEJ24" s="50"/>
      <c r="CEK24" s="50"/>
      <c r="CEL24" s="50"/>
      <c r="CEM24" s="50">
        <v>0</v>
      </c>
      <c r="CEN24" s="78">
        <f t="shared" si="1285"/>
        <v>51463</v>
      </c>
      <c r="CEO24" s="117"/>
      <c r="CEP24" s="26"/>
      <c r="CEQ24" s="48"/>
      <c r="CER24" s="50"/>
      <c r="CES24" s="50"/>
      <c r="CET24" s="50"/>
      <c r="CEU24" s="50">
        <v>0</v>
      </c>
      <c r="CEV24" s="78">
        <f t="shared" si="1286"/>
        <v>51463</v>
      </c>
      <c r="CEW24" s="117"/>
      <c r="CEX24" s="26"/>
      <c r="CEY24" s="48"/>
      <c r="CEZ24" s="50"/>
      <c r="CFA24" s="50"/>
      <c r="CFB24" s="50">
        <v>261</v>
      </c>
      <c r="CFC24" s="50">
        <v>261</v>
      </c>
      <c r="CFD24" s="78">
        <f t="shared" si="1287"/>
        <v>51724</v>
      </c>
      <c r="CFE24" s="117"/>
      <c r="CFF24" s="26"/>
      <c r="CFG24" s="48"/>
      <c r="CFH24" s="50"/>
      <c r="CFI24" s="50"/>
      <c r="CFJ24" s="50"/>
      <c r="CFK24" s="50">
        <v>0</v>
      </c>
      <c r="CFL24" s="78">
        <f t="shared" si="1288"/>
        <v>51724</v>
      </c>
      <c r="CFM24" s="117"/>
      <c r="CFN24" s="26"/>
      <c r="CFO24" s="48"/>
      <c r="CFP24" s="50"/>
      <c r="CFQ24" s="50"/>
      <c r="CFR24" s="50">
        <f>+CFS24</f>
        <v>313.69</v>
      </c>
      <c r="CFS24" s="50">
        <v>313.69</v>
      </c>
      <c r="CFT24" s="78">
        <f t="shared" si="1289"/>
        <v>52037.69</v>
      </c>
      <c r="CFU24" s="117"/>
      <c r="CFV24" s="26"/>
      <c r="CFW24" s="48"/>
      <c r="CFX24" s="50"/>
      <c r="CFY24" s="50"/>
      <c r="CFZ24" s="50">
        <v>4000</v>
      </c>
      <c r="CGA24" s="50">
        <v>4000</v>
      </c>
      <c r="CGB24" s="78">
        <f t="shared" si="1290"/>
        <v>56037.69</v>
      </c>
      <c r="CGC24" s="117"/>
      <c r="CGD24" s="26"/>
      <c r="CGE24" s="48"/>
      <c r="CGF24" s="50"/>
      <c r="CGG24" s="50"/>
      <c r="CGH24" s="50"/>
      <c r="CGI24" s="50">
        <v>0</v>
      </c>
      <c r="CGJ24" s="78">
        <f t="shared" si="1291"/>
        <v>56037.69</v>
      </c>
      <c r="CGK24" s="117"/>
      <c r="CGL24" s="26"/>
      <c r="CGM24" s="48"/>
      <c r="CGN24" s="50"/>
      <c r="CGO24" s="50"/>
      <c r="CGP24" s="50"/>
      <c r="CGQ24" s="50">
        <v>0</v>
      </c>
      <c r="CGR24" s="78">
        <f t="shared" si="1292"/>
        <v>56037.69</v>
      </c>
      <c r="CGS24" s="117"/>
      <c r="CGT24" s="26"/>
      <c r="CGU24" s="48"/>
      <c r="CGV24" s="50"/>
      <c r="CGW24" s="50"/>
      <c r="CGX24" s="50">
        <v>1977</v>
      </c>
      <c r="CGY24" s="50">
        <v>1977</v>
      </c>
      <c r="CGZ24" s="78">
        <f t="shared" si="1293"/>
        <v>58014.69</v>
      </c>
      <c r="CHA24" s="117"/>
      <c r="CHB24" s="26"/>
      <c r="CHC24" s="48"/>
      <c r="CHD24" s="50"/>
      <c r="CHE24" s="50"/>
      <c r="CHF24" s="50">
        <v>2000.92</v>
      </c>
      <c r="CHG24" s="50">
        <v>2000.92</v>
      </c>
      <c r="CHH24" s="78">
        <f t="shared" si="1294"/>
        <v>60015.61</v>
      </c>
      <c r="CHI24" s="117"/>
      <c r="CHJ24" s="26"/>
      <c r="CHK24" s="48"/>
      <c r="CHL24" s="50"/>
      <c r="CHM24" s="50"/>
      <c r="CHN24" s="50"/>
      <c r="CHO24" s="50">
        <v>0</v>
      </c>
      <c r="CHP24" s="78">
        <f t="shared" si="1295"/>
        <v>60015.61</v>
      </c>
      <c r="CHQ24" s="117"/>
      <c r="CHR24" s="26"/>
      <c r="CHS24" s="48"/>
      <c r="CHT24" s="50"/>
      <c r="CHU24" s="50"/>
      <c r="CHV24" s="50"/>
      <c r="CHW24" s="50">
        <v>0</v>
      </c>
      <c r="CHX24" s="78">
        <f t="shared" si="1296"/>
        <v>60015.61</v>
      </c>
      <c r="CHY24" s="117"/>
      <c r="CHZ24" s="26"/>
      <c r="CIA24" s="48"/>
      <c r="CIB24" s="50"/>
      <c r="CIC24" s="50"/>
      <c r="CID24" s="50">
        <v>60395.14</v>
      </c>
      <c r="CIE24" s="50">
        <v>60395.14</v>
      </c>
      <c r="CIF24" s="78">
        <f t="shared" si="1297"/>
        <v>120410.75</v>
      </c>
      <c r="CIG24" s="117"/>
      <c r="CIH24" s="26"/>
      <c r="CIJ24" s="50"/>
      <c r="CIK24" s="50"/>
      <c r="CIL24" s="50">
        <v>1408.97</v>
      </c>
      <c r="CIM24" s="50">
        <v>1408.97</v>
      </c>
      <c r="CIN24" s="78">
        <f t="shared" si="1312"/>
        <v>121819.72</v>
      </c>
      <c r="CIO24" s="117"/>
      <c r="CIP24" s="26"/>
      <c r="CIQ24" s="48"/>
      <c r="CIR24" s="50">
        <v>2561.58</v>
      </c>
      <c r="CIS24" s="50"/>
      <c r="CIT24" s="50"/>
      <c r="CIU24" s="50">
        <f t="shared" si="1298"/>
        <v>2561.58</v>
      </c>
      <c r="CIV24" s="78">
        <f t="shared" si="1313"/>
        <v>124381.3</v>
      </c>
      <c r="CIW24" s="117"/>
      <c r="CIX24" s="26"/>
      <c r="CIY24" s="48"/>
      <c r="CIZ24" s="50">
        <v>2672.6</v>
      </c>
      <c r="CJA24" s="50"/>
      <c r="CJB24" s="50"/>
      <c r="CJC24" s="50">
        <f t="shared" si="1299"/>
        <v>2672.6</v>
      </c>
      <c r="CJD24" s="78">
        <f t="shared" si="1300"/>
        <v>2672.6</v>
      </c>
      <c r="CJE24" s="117"/>
      <c r="CJF24" s="26"/>
      <c r="CJG24" s="48"/>
      <c r="CJH24" s="50"/>
      <c r="CJI24" s="50"/>
      <c r="CJJ24" s="50"/>
      <c r="CJK24" s="50">
        <f t="shared" si="1301"/>
        <v>0</v>
      </c>
      <c r="CJL24" s="78">
        <f t="shared" si="1302"/>
        <v>2672.6</v>
      </c>
      <c r="CJM24" s="117"/>
      <c r="CJN24" s="26"/>
      <c r="CJO24" s="48"/>
      <c r="CJP24" s="50"/>
      <c r="CJQ24" s="50"/>
      <c r="CJR24" s="50"/>
      <c r="CJS24" s="50">
        <f t="shared" si="1303"/>
        <v>0</v>
      </c>
      <c r="CJT24" s="78">
        <f t="shared" si="1304"/>
        <v>2672.6</v>
      </c>
      <c r="CJU24" s="117"/>
      <c r="CJV24" s="26"/>
      <c r="CJW24" s="48"/>
      <c r="CJX24" s="50"/>
      <c r="CJY24" s="50"/>
      <c r="CJZ24" s="50"/>
      <c r="CKA24" s="50">
        <f t="shared" si="1305"/>
        <v>0</v>
      </c>
      <c r="CKB24" s="78">
        <f t="shared" si="1306"/>
        <v>2672.6</v>
      </c>
      <c r="CKC24" s="117"/>
      <c r="CKD24" s="26"/>
      <c r="CKE24" s="48"/>
      <c r="CKF24" s="50"/>
      <c r="CKG24" s="50"/>
      <c r="CKH24" s="50">
        <v>2640.71</v>
      </c>
      <c r="CKI24" s="50">
        <v>2640.71</v>
      </c>
      <c r="CKJ24" s="78">
        <f t="shared" si="1307"/>
        <v>5313.3099999999995</v>
      </c>
      <c r="CKK24" s="117"/>
      <c r="CKL24" s="26"/>
      <c r="CKM24" s="48"/>
      <c r="CKN24" s="50"/>
      <c r="CKO24" s="50"/>
      <c r="CKP24" s="50">
        <v>9157.3799999999992</v>
      </c>
      <c r="CKQ24" s="50">
        <v>9157.3799999999992</v>
      </c>
      <c r="CKR24" s="78">
        <f t="shared" si="1308"/>
        <v>14470.689999999999</v>
      </c>
      <c r="CKS24" s="117"/>
      <c r="CKT24" s="26"/>
      <c r="CKU24" s="48"/>
      <c r="CKV24" s="50"/>
      <c r="CKW24" s="50"/>
      <c r="CKX24" s="50"/>
      <c r="CKY24" s="50">
        <v>0</v>
      </c>
      <c r="CKZ24" s="78">
        <f t="shared" si="1309"/>
        <v>14470.689999999999</v>
      </c>
      <c r="CLA24" s="117"/>
      <c r="CLB24" s="26"/>
      <c r="CLC24" s="48"/>
      <c r="CLD24" s="50"/>
      <c r="CLE24" s="50"/>
      <c r="CLF24" s="50">
        <v>819</v>
      </c>
      <c r="CLG24" s="50">
        <v>819</v>
      </c>
      <c r="CLH24" s="78">
        <f t="shared" si="1310"/>
        <v>15289.689999999999</v>
      </c>
      <c r="CLI24" s="117"/>
      <c r="CLJ24" s="26"/>
      <c r="CLK24" s="48"/>
      <c r="CLL24" s="50"/>
      <c r="CLM24" s="50"/>
      <c r="CLN24" s="50">
        <v>35661.9</v>
      </c>
      <c r="CLO24" s="50">
        <v>35661.9</v>
      </c>
      <c r="CLP24" s="78">
        <f t="shared" si="1311"/>
        <v>50951.59</v>
      </c>
    </row>
    <row r="25" spans="1:2356" ht="13.5" customHeight="1" x14ac:dyDescent="0.2">
      <c r="B25" s="47" t="s">
        <v>2</v>
      </c>
      <c r="C25" s="49"/>
      <c r="D25" s="49"/>
      <c r="E25" s="49"/>
      <c r="F25" s="49">
        <v>1291723</v>
      </c>
      <c r="G25" s="49"/>
      <c r="H25" s="49"/>
      <c r="I25" s="75">
        <f t="shared" si="1064"/>
        <v>1291723</v>
      </c>
      <c r="J25" s="49"/>
      <c r="K25" s="48"/>
      <c r="L25" s="48">
        <v>47620</v>
      </c>
      <c r="M25" s="48"/>
      <c r="N25" s="48"/>
      <c r="O25" s="50">
        <f t="shared" si="1065"/>
        <v>1339343</v>
      </c>
      <c r="P25" s="50"/>
      <c r="Q25" s="48"/>
      <c r="R25" s="48"/>
      <c r="S25" s="48"/>
      <c r="T25" s="50">
        <f t="shared" si="1066"/>
        <v>0</v>
      </c>
      <c r="U25" s="78">
        <f t="shared" si="1067"/>
        <v>1339343</v>
      </c>
      <c r="V25" s="50"/>
      <c r="W25" s="50"/>
      <c r="X25" s="48"/>
      <c r="Y25" s="48"/>
      <c r="Z25" s="48"/>
      <c r="AA25" s="50">
        <f t="shared" si="1068"/>
        <v>0</v>
      </c>
      <c r="AB25" s="78">
        <f t="shared" si="786"/>
        <v>1339343</v>
      </c>
      <c r="AC25" s="50"/>
      <c r="AD25" s="50"/>
      <c r="AE25" s="48"/>
      <c r="AF25" s="48"/>
      <c r="AG25" s="48"/>
      <c r="AH25" s="50">
        <f t="shared" si="1069"/>
        <v>0</v>
      </c>
      <c r="AI25" s="78">
        <f t="shared" si="1070"/>
        <v>0</v>
      </c>
      <c r="AJ25" s="50"/>
      <c r="AK25" s="50"/>
      <c r="AL25" s="48"/>
      <c r="AM25" s="48"/>
      <c r="AN25" s="48"/>
      <c r="AO25" s="50">
        <f t="shared" si="1071"/>
        <v>0</v>
      </c>
      <c r="AP25" s="78">
        <f t="shared" si="787"/>
        <v>0</v>
      </c>
      <c r="AQ25" s="50"/>
      <c r="AR25" s="50"/>
      <c r="AS25" s="48"/>
      <c r="AT25" s="48"/>
      <c r="AU25" s="48"/>
      <c r="AV25" s="50">
        <f t="shared" si="1072"/>
        <v>0</v>
      </c>
      <c r="AW25" s="78">
        <f t="shared" si="788"/>
        <v>0</v>
      </c>
      <c r="AX25" s="50"/>
      <c r="AY25" s="50"/>
      <c r="AZ25" s="48">
        <v>17500</v>
      </c>
      <c r="BA25" s="48"/>
      <c r="BB25" s="48"/>
      <c r="BC25" s="50">
        <f t="shared" si="1073"/>
        <v>17500</v>
      </c>
      <c r="BD25" s="78">
        <f t="shared" si="789"/>
        <v>17500</v>
      </c>
      <c r="BE25" s="50"/>
      <c r="BF25" s="50"/>
      <c r="BG25" s="48"/>
      <c r="BH25" s="48"/>
      <c r="BI25" s="48"/>
      <c r="BJ25" s="50">
        <f t="shared" si="1074"/>
        <v>0</v>
      </c>
      <c r="BK25" s="78">
        <f t="shared" si="790"/>
        <v>17500</v>
      </c>
      <c r="BL25" s="50"/>
      <c r="BM25" s="50"/>
      <c r="BN25" s="48">
        <v>1329</v>
      </c>
      <c r="BO25" s="48"/>
      <c r="BP25" s="48"/>
      <c r="BQ25" s="50">
        <f t="shared" si="1075"/>
        <v>1329</v>
      </c>
      <c r="BR25" s="78">
        <f t="shared" si="791"/>
        <v>18829</v>
      </c>
      <c r="BS25" s="50"/>
      <c r="BT25" s="50"/>
      <c r="BU25" s="48"/>
      <c r="BV25" s="48"/>
      <c r="BW25" s="48"/>
      <c r="BX25" s="50">
        <f t="shared" si="1076"/>
        <v>0</v>
      </c>
      <c r="BY25" s="78">
        <f t="shared" si="792"/>
        <v>18829</v>
      </c>
      <c r="BZ25" s="50"/>
      <c r="CA25" s="50"/>
      <c r="CB25" s="48"/>
      <c r="CC25" s="48"/>
      <c r="CD25" s="48"/>
      <c r="CE25" s="50">
        <f t="shared" si="1077"/>
        <v>0</v>
      </c>
      <c r="CF25" s="78">
        <f t="shared" si="793"/>
        <v>18829</v>
      </c>
      <c r="CG25" s="50"/>
      <c r="CH25" s="50"/>
      <c r="CI25" s="48"/>
      <c r="CJ25" s="48"/>
      <c r="CK25" s="48"/>
      <c r="CL25" s="50">
        <f t="shared" si="1078"/>
        <v>0</v>
      </c>
      <c r="CM25" s="78">
        <f t="shared" si="794"/>
        <v>18829</v>
      </c>
      <c r="CN25" s="50"/>
      <c r="CO25" s="50"/>
      <c r="CP25" s="48"/>
      <c r="CQ25" s="48"/>
      <c r="CR25" s="48"/>
      <c r="CS25" s="50">
        <f t="shared" si="1079"/>
        <v>0</v>
      </c>
      <c r="CT25" s="78">
        <f t="shared" si="795"/>
        <v>18829</v>
      </c>
      <c r="CU25" s="50"/>
      <c r="CV25" s="50"/>
      <c r="CW25" s="48"/>
      <c r="CX25" s="48"/>
      <c r="CY25" s="48"/>
      <c r="CZ25" s="50">
        <f t="shared" si="1080"/>
        <v>0</v>
      </c>
      <c r="DA25" s="78">
        <f t="shared" si="796"/>
        <v>18829</v>
      </c>
      <c r="DB25" s="50"/>
      <c r="DC25" s="50"/>
      <c r="DD25" s="53">
        <v>2466.92</v>
      </c>
      <c r="DE25" s="48"/>
      <c r="DF25" s="48"/>
      <c r="DG25" s="50">
        <f t="shared" si="1081"/>
        <v>2466.92</v>
      </c>
      <c r="DH25" s="78">
        <f t="shared" si="797"/>
        <v>21295.919999999998</v>
      </c>
      <c r="DI25" s="50"/>
      <c r="DJ25" s="50"/>
      <c r="DK25" s="53"/>
      <c r="DL25" s="48"/>
      <c r="DM25" s="48"/>
      <c r="DN25" s="50">
        <f t="shared" si="1082"/>
        <v>0</v>
      </c>
      <c r="DO25" s="78">
        <f t="shared" si="798"/>
        <v>21295.919999999998</v>
      </c>
      <c r="DP25" s="50"/>
      <c r="DQ25" s="50"/>
      <c r="DR25" s="53"/>
      <c r="DS25" s="48"/>
      <c r="DT25" s="48"/>
      <c r="DU25" s="50">
        <f t="shared" si="1083"/>
        <v>0</v>
      </c>
      <c r="DV25" s="78">
        <f t="shared" si="799"/>
        <v>21295.919999999998</v>
      </c>
      <c r="DW25" s="50"/>
      <c r="DX25" s="50"/>
      <c r="DY25" s="53"/>
      <c r="DZ25" s="48"/>
      <c r="EA25" s="48"/>
      <c r="EB25" s="50">
        <f t="shared" si="1084"/>
        <v>0</v>
      </c>
      <c r="EC25" s="78">
        <f t="shared" si="800"/>
        <v>21295.919999999998</v>
      </c>
      <c r="ED25" s="50"/>
      <c r="EE25" s="50"/>
      <c r="EF25" s="53"/>
      <c r="EG25" s="48"/>
      <c r="EH25" s="48"/>
      <c r="EI25" s="50">
        <f t="shared" si="1085"/>
        <v>0</v>
      </c>
      <c r="EJ25" s="78">
        <f t="shared" si="801"/>
        <v>21295.919999999998</v>
      </c>
      <c r="EK25" s="50"/>
      <c r="EL25" s="50"/>
      <c r="EM25" s="50"/>
      <c r="EN25" s="50"/>
      <c r="EO25" s="48"/>
      <c r="EP25" s="50">
        <f t="shared" si="1086"/>
        <v>0</v>
      </c>
      <c r="EQ25" s="78">
        <f t="shared" si="802"/>
        <v>21295.919999999998</v>
      </c>
      <c r="ER25" s="50"/>
      <c r="ES25" s="50"/>
      <c r="ET25" s="50"/>
      <c r="EU25" s="50"/>
      <c r="EV25" s="48"/>
      <c r="EW25" s="50">
        <f t="shared" si="1087"/>
        <v>0</v>
      </c>
      <c r="EX25" s="78">
        <f t="shared" si="803"/>
        <v>21295.919999999998</v>
      </c>
      <c r="EY25" s="50"/>
      <c r="EZ25" s="50"/>
      <c r="FA25" s="50"/>
      <c r="FB25" s="50"/>
      <c r="FC25" s="48"/>
      <c r="FD25" s="50">
        <f t="shared" si="1088"/>
        <v>0</v>
      </c>
      <c r="FE25" s="78">
        <f t="shared" si="804"/>
        <v>21295.919999999998</v>
      </c>
      <c r="FF25" s="50"/>
      <c r="FG25" s="50"/>
      <c r="FH25" s="50"/>
      <c r="FI25" s="50"/>
      <c r="FJ25" s="48"/>
      <c r="FK25" s="50">
        <f t="shared" si="1089"/>
        <v>0</v>
      </c>
      <c r="FL25" s="78">
        <f t="shared" si="805"/>
        <v>21295.919999999998</v>
      </c>
      <c r="FM25" s="50">
        <v>0</v>
      </c>
      <c r="FN25" s="50"/>
      <c r="FO25" s="50"/>
      <c r="FP25" s="50"/>
      <c r="FQ25" s="50"/>
      <c r="FR25" s="50"/>
      <c r="FS25" s="48"/>
      <c r="FT25" s="50">
        <f t="shared" si="1090"/>
        <v>0</v>
      </c>
      <c r="FU25" s="78">
        <f t="shared" si="806"/>
        <v>0</v>
      </c>
      <c r="FV25" s="50"/>
      <c r="FW25" s="50"/>
      <c r="FX25" s="50"/>
      <c r="FY25" s="50"/>
      <c r="FZ25" s="50"/>
      <c r="GA25" s="48"/>
      <c r="GB25" s="50">
        <f t="shared" si="1091"/>
        <v>0</v>
      </c>
      <c r="GC25" s="78">
        <f t="shared" si="807"/>
        <v>0</v>
      </c>
      <c r="GD25" s="50"/>
      <c r="GE25" s="50"/>
      <c r="GF25" s="50"/>
      <c r="GG25" s="26">
        <v>7118.28</v>
      </c>
      <c r="GH25" s="50"/>
      <c r="GI25" s="48"/>
      <c r="GJ25" s="50">
        <f t="shared" si="1092"/>
        <v>7118.28</v>
      </c>
      <c r="GK25" s="78">
        <f t="shared" si="808"/>
        <v>7118.28</v>
      </c>
      <c r="GL25" s="50"/>
      <c r="GM25" s="50"/>
      <c r="GN25" s="50"/>
      <c r="GO25" s="26"/>
      <c r="GP25" s="50"/>
      <c r="GQ25" s="48"/>
      <c r="GR25" s="50">
        <f t="shared" si="1093"/>
        <v>0</v>
      </c>
      <c r="GS25" s="78">
        <f t="shared" si="809"/>
        <v>7118.28</v>
      </c>
      <c r="GT25" s="50"/>
      <c r="GU25" s="50"/>
      <c r="GV25" s="50"/>
      <c r="GW25" s="26"/>
      <c r="GX25" s="50"/>
      <c r="GY25" s="48"/>
      <c r="GZ25" s="50">
        <f t="shared" si="1094"/>
        <v>0</v>
      </c>
      <c r="HA25" s="78">
        <f t="shared" si="810"/>
        <v>7118.28</v>
      </c>
      <c r="HB25" s="50"/>
      <c r="HC25" s="50"/>
      <c r="HD25" s="50"/>
      <c r="HE25" s="26"/>
      <c r="HF25" s="50"/>
      <c r="HG25" s="48"/>
      <c r="HH25" s="50">
        <f t="shared" si="1095"/>
        <v>0</v>
      </c>
      <c r="HI25" s="78">
        <f t="shared" si="811"/>
        <v>7118.28</v>
      </c>
      <c r="HJ25" s="50"/>
      <c r="HK25" s="50"/>
      <c r="HL25" s="50"/>
      <c r="HM25" s="50">
        <v>1288.42</v>
      </c>
      <c r="HN25" s="50"/>
      <c r="HO25" s="48"/>
      <c r="HP25" s="50">
        <f t="shared" si="1096"/>
        <v>1288.42</v>
      </c>
      <c r="HQ25" s="78">
        <f t="shared" si="812"/>
        <v>8406.7000000000007</v>
      </c>
      <c r="HR25" s="50"/>
      <c r="HS25" s="50"/>
      <c r="HT25" s="50"/>
      <c r="HU25" s="50">
        <v>21500</v>
      </c>
      <c r="HV25" s="50"/>
      <c r="HW25" s="48"/>
      <c r="HX25" s="50">
        <f t="shared" si="1097"/>
        <v>21500</v>
      </c>
      <c r="HY25" s="78">
        <f t="shared" si="813"/>
        <v>29906.7</v>
      </c>
      <c r="HZ25" s="50"/>
      <c r="IA25" s="50"/>
      <c r="IB25" s="50"/>
      <c r="IC25" s="50"/>
      <c r="ID25" s="50"/>
      <c r="IE25" s="48"/>
      <c r="IF25" s="50">
        <f t="shared" ref="IF25:IF31" si="1314">SUM(HZ25:IE25)</f>
        <v>0</v>
      </c>
      <c r="IG25" s="78">
        <f t="shared" si="814"/>
        <v>29906.7</v>
      </c>
      <c r="IH25" s="50"/>
      <c r="II25" s="50"/>
      <c r="IJ25" s="50"/>
      <c r="IK25" s="50"/>
      <c r="IL25" s="50"/>
      <c r="IM25" s="48"/>
      <c r="IN25" s="50">
        <f t="shared" ref="IN25:IN31" si="1315">SUM(IH25:IM25)</f>
        <v>0</v>
      </c>
      <c r="IO25" s="78">
        <f t="shared" si="815"/>
        <v>29906.7</v>
      </c>
      <c r="IP25" s="50"/>
      <c r="IQ25" s="50"/>
      <c r="IR25" s="50"/>
      <c r="IS25" s="50">
        <v>6305.92</v>
      </c>
      <c r="IT25" s="50"/>
      <c r="IU25" s="48"/>
      <c r="IV25" s="50">
        <f t="shared" ref="IV25:IV31" si="1316">SUM(IP25:IU25)</f>
        <v>6305.92</v>
      </c>
      <c r="IW25" s="78">
        <f t="shared" si="816"/>
        <v>36212.620000000003</v>
      </c>
      <c r="IX25" s="50"/>
      <c r="IY25" s="50"/>
      <c r="IZ25" s="50"/>
      <c r="JA25" s="50"/>
      <c r="JB25" s="50"/>
      <c r="JC25" s="48"/>
      <c r="JD25" s="50">
        <f t="shared" ref="JD25:JD31" si="1317">SUM(IX25:JC25)</f>
        <v>0</v>
      </c>
      <c r="JE25" s="78">
        <f t="shared" si="817"/>
        <v>36212.620000000003</v>
      </c>
      <c r="JF25" s="50"/>
      <c r="JG25" s="50"/>
      <c r="JH25" s="50"/>
      <c r="JI25" s="50"/>
      <c r="JJ25" s="50"/>
      <c r="JK25" s="48"/>
      <c r="JL25" s="50">
        <f t="shared" ref="JL25:JL31" si="1318">SUM(JF25:JK25)</f>
        <v>0</v>
      </c>
      <c r="JM25" s="78">
        <f t="shared" si="818"/>
        <v>36212.620000000003</v>
      </c>
      <c r="JN25" s="50"/>
      <c r="JO25" s="50"/>
      <c r="JP25" s="50"/>
      <c r="JQ25" s="50">
        <v>1924.17</v>
      </c>
      <c r="JR25" s="50"/>
      <c r="JS25" s="48"/>
      <c r="JT25" s="50">
        <f t="shared" ref="JT25:JT31" si="1319">SUM(JN25:JS25)</f>
        <v>1924.17</v>
      </c>
      <c r="JU25" s="78">
        <f t="shared" si="819"/>
        <v>38136.79</v>
      </c>
      <c r="JV25" s="50"/>
      <c r="JW25" s="50"/>
      <c r="JX25" s="50"/>
      <c r="JY25" s="50"/>
      <c r="JZ25" s="50"/>
      <c r="KA25" s="48"/>
      <c r="KB25" s="50">
        <f t="shared" ref="KB25:KB31" si="1320">SUM(JV25:KA25)</f>
        <v>0</v>
      </c>
      <c r="KC25" s="78">
        <f t="shared" si="820"/>
        <v>38136.79</v>
      </c>
      <c r="KD25" s="50"/>
      <c r="KE25" s="50"/>
      <c r="KF25" s="50"/>
      <c r="KG25" s="50">
        <v>1421.29</v>
      </c>
      <c r="KH25" s="50"/>
      <c r="KI25" s="48"/>
      <c r="KJ25" s="50">
        <f t="shared" ref="KJ25:KJ31" si="1321">SUM(KD25:KI25)</f>
        <v>1421.29</v>
      </c>
      <c r="KK25" s="78">
        <f t="shared" si="821"/>
        <v>39558.080000000002</v>
      </c>
      <c r="KL25" s="50"/>
      <c r="KM25" s="50"/>
      <c r="KN25" s="50"/>
      <c r="KO25" s="50"/>
      <c r="KP25" s="50"/>
      <c r="KQ25" s="48"/>
      <c r="KR25" s="50">
        <f t="shared" ref="KR25:KR31" si="1322">SUM(KL25:KQ25)</f>
        <v>0</v>
      </c>
      <c r="KS25" s="78">
        <f t="shared" si="822"/>
        <v>39558.080000000002</v>
      </c>
      <c r="KT25" s="50"/>
      <c r="KU25" s="50"/>
      <c r="KV25" s="50"/>
      <c r="KW25" s="50"/>
      <c r="KX25" s="50"/>
      <c r="KY25" s="48"/>
      <c r="KZ25" s="50">
        <f t="shared" ref="KZ25:KZ31" si="1323">SUM(KT25:KY25)</f>
        <v>0</v>
      </c>
      <c r="LA25" s="78">
        <f t="shared" si="823"/>
        <v>39558.080000000002</v>
      </c>
      <c r="LB25" s="50"/>
      <c r="LC25" s="50"/>
      <c r="LD25" s="48"/>
      <c r="LE25" s="48">
        <v>8081</v>
      </c>
      <c r="LF25" s="48"/>
      <c r="LG25" s="48"/>
      <c r="LH25" s="50">
        <f t="shared" ref="LH25:LH31" si="1324">SUM(LB25:LG25)</f>
        <v>8081</v>
      </c>
      <c r="LI25" s="78">
        <f t="shared" si="824"/>
        <v>47639.08</v>
      </c>
      <c r="LJ25" s="50"/>
      <c r="LK25" s="50"/>
      <c r="LL25" s="48"/>
      <c r="LM25" s="48"/>
      <c r="LN25" s="48"/>
      <c r="LO25" s="48"/>
      <c r="LP25" s="50">
        <f t="shared" ref="LP25:LP31" si="1325">SUM(LJ25:LO25)</f>
        <v>0</v>
      </c>
      <c r="LQ25" s="78">
        <f t="shared" si="825"/>
        <v>0</v>
      </c>
      <c r="LR25" s="50"/>
      <c r="LS25" s="50"/>
      <c r="LT25" s="48"/>
      <c r="LU25" s="48"/>
      <c r="LV25" s="48"/>
      <c r="LW25" s="48"/>
      <c r="LX25" s="50">
        <f t="shared" ref="LX25:LX31" si="1326">SUM(LR25:LW25)</f>
        <v>0</v>
      </c>
      <c r="LY25" s="78">
        <f t="shared" si="826"/>
        <v>0</v>
      </c>
      <c r="LZ25" s="50"/>
      <c r="MA25" s="50"/>
      <c r="MB25" s="48"/>
      <c r="MC25" s="48">
        <v>8879</v>
      </c>
      <c r="MD25" s="48"/>
      <c r="ME25" s="48"/>
      <c r="MF25" s="50">
        <f t="shared" ref="MF25:MF31" si="1327">SUM(LZ25:ME25)</f>
        <v>8879</v>
      </c>
      <c r="MG25" s="78">
        <f t="shared" si="827"/>
        <v>8879</v>
      </c>
      <c r="MH25" s="50"/>
      <c r="MI25" s="50"/>
      <c r="MJ25" s="48"/>
      <c r="MK25" s="48"/>
      <c r="ML25" s="48"/>
      <c r="MM25" s="48"/>
      <c r="MN25" s="50">
        <f t="shared" ref="MN25:MN31" si="1328">SUM(MH25:MM25)</f>
        <v>0</v>
      </c>
      <c r="MO25" s="78">
        <f t="shared" si="828"/>
        <v>8879</v>
      </c>
      <c r="MP25" s="50"/>
      <c r="MQ25" s="50"/>
      <c r="MR25" s="48"/>
      <c r="MS25" s="48">
        <v>16.23</v>
      </c>
      <c r="MT25" s="48"/>
      <c r="MU25" s="48"/>
      <c r="MV25" s="50">
        <f t="shared" ref="MV25:MV31" si="1329">SUM(MP25:MU25)</f>
        <v>16.23</v>
      </c>
      <c r="MW25" s="78">
        <f t="shared" si="829"/>
        <v>8895.23</v>
      </c>
      <c r="MX25" s="50"/>
      <c r="MY25" s="50"/>
      <c r="MZ25" s="48"/>
      <c r="NA25" s="48">
        <v>26661.599999999999</v>
      </c>
      <c r="NB25" s="48"/>
      <c r="NC25" s="48"/>
      <c r="ND25" s="50">
        <f t="shared" ref="ND25:ND31" si="1330">SUM(MX25:NC25)</f>
        <v>26661.599999999999</v>
      </c>
      <c r="NE25" s="78">
        <f t="shared" si="830"/>
        <v>35556.83</v>
      </c>
      <c r="NF25" s="50"/>
      <c r="NG25" s="50"/>
      <c r="NH25" s="48"/>
      <c r="NI25" s="48"/>
      <c r="NJ25" s="48"/>
      <c r="NK25" s="48"/>
      <c r="NL25" s="50">
        <f t="shared" ref="NL25:NL31" si="1331">SUM(NF25:NK25)</f>
        <v>0</v>
      </c>
      <c r="NM25" s="78">
        <f t="shared" si="831"/>
        <v>35556.83</v>
      </c>
      <c r="NN25" s="50"/>
      <c r="NO25" s="50"/>
      <c r="NP25" s="48"/>
      <c r="NQ25" s="48">
        <v>42.88</v>
      </c>
      <c r="NR25" s="48"/>
      <c r="NS25" s="48"/>
      <c r="NT25" s="50">
        <f t="shared" ref="NT25:NT31" si="1332">SUM(NN25:NS25)</f>
        <v>42.88</v>
      </c>
      <c r="NU25" s="78">
        <f t="shared" si="832"/>
        <v>35599.71</v>
      </c>
      <c r="NV25" s="50"/>
      <c r="NW25" s="50"/>
      <c r="NX25" s="48"/>
      <c r="NY25" s="48"/>
      <c r="NZ25" s="48"/>
      <c r="OA25" s="48"/>
      <c r="OB25" s="50">
        <f t="shared" ref="OB25:OB31" si="1333">SUM(NV25:OA25)</f>
        <v>0</v>
      </c>
      <c r="OC25" s="78">
        <f t="shared" si="833"/>
        <v>35599.71</v>
      </c>
      <c r="OD25" s="50"/>
      <c r="OE25" s="50"/>
      <c r="OF25" s="48"/>
      <c r="OG25" s="48">
        <v>56840</v>
      </c>
      <c r="OH25" s="48"/>
      <c r="OI25" s="48"/>
      <c r="OJ25" s="50">
        <f t="shared" ref="OJ25:OJ31" si="1334">SUM(OD25:OI25)</f>
        <v>56840</v>
      </c>
      <c r="OK25" s="78">
        <f t="shared" si="834"/>
        <v>92439.709999999992</v>
      </c>
      <c r="OL25" s="50"/>
      <c r="OM25" s="50"/>
      <c r="ON25" s="48"/>
      <c r="OO25" s="48"/>
      <c r="OP25" s="48"/>
      <c r="OQ25" s="48"/>
      <c r="OR25" s="50">
        <f t="shared" ref="OR25:OR31" si="1335">SUM(OL25:OQ25)</f>
        <v>0</v>
      </c>
      <c r="OS25" s="78">
        <f t="shared" si="835"/>
        <v>92439.709999999992</v>
      </c>
      <c r="OT25" s="50"/>
      <c r="OU25" s="50"/>
      <c r="OV25" s="48"/>
      <c r="OW25" s="48"/>
      <c r="OX25" s="48"/>
      <c r="OY25" s="48"/>
      <c r="OZ25" s="50">
        <f t="shared" ref="OZ25:OZ31" si="1336">SUM(OT25:OY25)</f>
        <v>0</v>
      </c>
      <c r="PA25" s="78">
        <f t="shared" si="836"/>
        <v>92439.709999999992</v>
      </c>
      <c r="PB25" s="50"/>
      <c r="PC25" s="50"/>
      <c r="PD25" s="48"/>
      <c r="PE25" s="48">
        <v>322.56</v>
      </c>
      <c r="PF25" s="48"/>
      <c r="PG25" s="48"/>
      <c r="PH25" s="50">
        <f t="shared" ref="PH25:PH31" si="1337">SUM(PB25:PG25)</f>
        <v>322.56</v>
      </c>
      <c r="PI25" s="78">
        <f t="shared" si="837"/>
        <v>92762.26999999999</v>
      </c>
      <c r="PJ25" s="50"/>
      <c r="PK25" s="50"/>
      <c r="PL25" s="48"/>
      <c r="PM25" s="48"/>
      <c r="PN25" s="48"/>
      <c r="PO25" s="48"/>
      <c r="PP25" s="50">
        <f t="shared" ref="PP25:PP31" si="1338">SUM(PJ25:PO25)</f>
        <v>0</v>
      </c>
      <c r="PQ25" s="78">
        <f t="shared" si="838"/>
        <v>92762.26999999999</v>
      </c>
      <c r="PR25" s="50"/>
      <c r="PS25" s="50"/>
      <c r="PT25" s="48"/>
      <c r="PU25" s="48"/>
      <c r="PV25" s="48"/>
      <c r="PW25" s="48"/>
      <c r="PX25" s="50">
        <f t="shared" ref="PX25:PX31" si="1339">SUM(PR25:PW25)</f>
        <v>0</v>
      </c>
      <c r="PY25" s="78">
        <f t="shared" si="839"/>
        <v>92762.26999999999</v>
      </c>
      <c r="PZ25" s="50"/>
      <c r="QA25" s="50"/>
      <c r="QB25" s="48"/>
      <c r="QC25" s="48"/>
      <c r="QD25" s="48"/>
      <c r="QE25" s="48"/>
      <c r="QF25" s="50">
        <f t="shared" ref="QF25:QF31" si="1340">SUM(PZ25:QE25)</f>
        <v>0</v>
      </c>
      <c r="QG25" s="78">
        <f t="shared" si="840"/>
        <v>92762.26999999999</v>
      </c>
      <c r="QH25" s="50"/>
      <c r="QI25" s="50"/>
      <c r="QJ25" s="48"/>
      <c r="QK25" s="48"/>
      <c r="QL25" s="48"/>
      <c r="QM25" s="48"/>
      <c r="QN25" s="50">
        <f t="shared" ref="QN25:QN31" si="1341">SUM(QH25:QM25)</f>
        <v>0</v>
      </c>
      <c r="QO25" s="78">
        <f t="shared" si="841"/>
        <v>92762.26999999999</v>
      </c>
      <c r="QP25" s="50"/>
      <c r="QQ25" s="50"/>
      <c r="QR25" s="48"/>
      <c r="QS25" s="48">
        <v>682.75</v>
      </c>
      <c r="QT25" s="48"/>
      <c r="QU25" s="48"/>
      <c r="QV25" s="50">
        <f t="shared" ref="QV25:QV31" si="1342">SUM(QP25:QU25)</f>
        <v>682.75</v>
      </c>
      <c r="QW25" s="78">
        <f t="shared" si="842"/>
        <v>93445.01999999999</v>
      </c>
      <c r="QX25" s="50"/>
      <c r="QY25" s="50"/>
      <c r="QZ25" s="48"/>
      <c r="RA25" s="48"/>
      <c r="RB25" s="48"/>
      <c r="RC25" s="48"/>
      <c r="RD25" s="50">
        <f t="shared" ref="RD25:RD31" si="1343">SUM(QX25:RC25)</f>
        <v>0</v>
      </c>
      <c r="RE25" s="78">
        <f t="shared" si="843"/>
        <v>93445.01999999999</v>
      </c>
      <c r="RF25" s="50"/>
      <c r="RG25" s="50"/>
      <c r="RH25" s="48"/>
      <c r="RI25" s="48"/>
      <c r="RJ25" s="48"/>
      <c r="RK25" s="48"/>
      <c r="RL25" s="50">
        <f t="shared" ref="RL25:RL31" si="1344">SUM(RF25:RK25)</f>
        <v>0</v>
      </c>
      <c r="RM25" s="78">
        <f t="shared" si="844"/>
        <v>93445.01999999999</v>
      </c>
      <c r="RN25" s="50"/>
      <c r="RO25" s="50"/>
      <c r="RP25" s="48"/>
      <c r="RQ25" s="48">
        <v>22991.119999999999</v>
      </c>
      <c r="RR25" s="48"/>
      <c r="RS25" s="48"/>
      <c r="RT25" s="50">
        <f t="shared" ref="RT25:RT31" si="1345">SUM(RN25:RS25)</f>
        <v>22991.119999999999</v>
      </c>
      <c r="RU25" s="78">
        <f t="shared" si="845"/>
        <v>116436.13999999998</v>
      </c>
      <c r="RV25" s="50"/>
      <c r="RW25" s="50"/>
      <c r="RX25" s="48"/>
      <c r="RY25" s="48"/>
      <c r="RZ25" s="48"/>
      <c r="SA25" s="48"/>
      <c r="SB25" s="50">
        <f t="shared" ref="SB25:SB31" si="1346">SUM(RV25:SA25)</f>
        <v>0</v>
      </c>
      <c r="SC25" s="78">
        <f t="shared" si="846"/>
        <v>116436.13999999998</v>
      </c>
      <c r="SD25" s="50"/>
      <c r="SE25" s="50"/>
      <c r="SF25" s="48"/>
      <c r="SG25" s="48"/>
      <c r="SH25" s="48"/>
      <c r="SI25" s="48"/>
      <c r="SJ25" s="50">
        <f t="shared" ref="SJ25:SJ31" si="1347">SUM(SD25:SI25)</f>
        <v>0</v>
      </c>
      <c r="SK25" s="78">
        <f t="shared" si="1132"/>
        <v>0</v>
      </c>
      <c r="SL25" s="50"/>
      <c r="SM25" s="50"/>
      <c r="SN25" s="48"/>
      <c r="SO25" s="48">
        <v>1476.83</v>
      </c>
      <c r="SP25" s="48"/>
      <c r="SQ25" s="48"/>
      <c r="SR25" s="50">
        <f t="shared" ref="SR25:SR31" si="1348">SUM(SL25:SQ25)</f>
        <v>1476.83</v>
      </c>
      <c r="SS25" s="78">
        <f t="shared" si="1134"/>
        <v>1476.83</v>
      </c>
      <c r="ST25" s="50"/>
      <c r="SU25" s="50"/>
      <c r="SV25" s="48"/>
      <c r="SW25" s="48">
        <v>1410000</v>
      </c>
      <c r="SX25" s="48"/>
      <c r="SY25" s="48"/>
      <c r="SZ25" s="50">
        <f t="shared" ref="SZ25:SZ31" si="1349">SUM(ST25:SY25)</f>
        <v>1410000</v>
      </c>
      <c r="TA25" s="78">
        <f t="shared" si="1136"/>
        <v>1411476.83</v>
      </c>
      <c r="TB25" s="50"/>
      <c r="TC25" s="50"/>
      <c r="TD25" s="48"/>
      <c r="TE25" s="48"/>
      <c r="TF25" s="48"/>
      <c r="TG25" s="48"/>
      <c r="TH25" s="50">
        <f t="shared" ref="TH25:TH31" si="1350">SUM(TB25:TG25)</f>
        <v>0</v>
      </c>
      <c r="TI25" s="78">
        <f t="shared" si="1138"/>
        <v>1411476.83</v>
      </c>
      <c r="TJ25" s="50"/>
      <c r="TK25" s="50"/>
      <c r="TL25" s="48"/>
      <c r="TM25" s="48">
        <v>430</v>
      </c>
      <c r="TN25" s="48"/>
      <c r="TO25" s="48"/>
      <c r="TP25" s="50">
        <f t="shared" ref="TP25:TP31" si="1351">SUM(TJ25:TO25)</f>
        <v>430</v>
      </c>
      <c r="TQ25" s="78">
        <f t="shared" si="1140"/>
        <v>1411906.83</v>
      </c>
      <c r="TR25" s="50"/>
      <c r="TS25" s="50"/>
      <c r="TT25" s="48"/>
      <c r="TU25" s="48">
        <v>67.459999999999994</v>
      </c>
      <c r="TV25" s="48"/>
      <c r="TW25" s="48"/>
      <c r="TX25" s="50">
        <f t="shared" ref="TX25:TX31" si="1352">SUM(TR25:TW25)</f>
        <v>67.459999999999994</v>
      </c>
      <c r="TY25" s="78">
        <f t="shared" si="1142"/>
        <v>1411974.29</v>
      </c>
      <c r="TZ25" s="50"/>
      <c r="UA25" s="50"/>
      <c r="UB25" s="48"/>
      <c r="UC25" s="48"/>
      <c r="UD25" s="48"/>
      <c r="UE25" s="48"/>
      <c r="UF25" s="50">
        <f t="shared" ref="UF25:UF31" si="1353">SUM(TZ25:UE25)</f>
        <v>0</v>
      </c>
      <c r="UG25" s="78">
        <f t="shared" si="1144"/>
        <v>1411974.29</v>
      </c>
      <c r="UH25" s="50"/>
      <c r="UI25" s="50"/>
      <c r="UJ25" s="48"/>
      <c r="UK25" s="48"/>
      <c r="UL25" s="48"/>
      <c r="UM25" s="48"/>
      <c r="UN25" s="50">
        <f t="shared" ref="UN25:UN31" si="1354">SUM(UH25:UM25)</f>
        <v>0</v>
      </c>
      <c r="UO25" s="78">
        <f t="shared" si="1146"/>
        <v>1411974.29</v>
      </c>
      <c r="UP25" s="50"/>
      <c r="UQ25" s="50">
        <v>2500000</v>
      </c>
      <c r="UR25" s="48"/>
      <c r="US25" s="48"/>
      <c r="UT25" s="48">
        <f>1030000+400000+160000</f>
        <v>1590000</v>
      </c>
      <c r="UU25" s="48"/>
      <c r="UV25" s="50">
        <f t="shared" ref="UV25:UV31" si="1355">SUM(UP25:UU25)</f>
        <v>4090000</v>
      </c>
      <c r="UW25" s="78">
        <f t="shared" si="1148"/>
        <v>5501974.29</v>
      </c>
      <c r="UX25" s="50"/>
      <c r="UY25" s="50"/>
      <c r="UZ25" s="48"/>
      <c r="VA25" s="48"/>
      <c r="VB25" s="48"/>
      <c r="VC25" s="48"/>
      <c r="VD25" s="50">
        <f t="shared" ref="VD25:VD31" si="1356">SUM(UX25:VC25)</f>
        <v>0</v>
      </c>
      <c r="VE25" s="78">
        <f t="shared" si="1150"/>
        <v>5501974.29</v>
      </c>
      <c r="VF25" s="50"/>
      <c r="VG25" s="50"/>
      <c r="VH25" s="48"/>
      <c r="VI25" s="48"/>
      <c r="VJ25" s="48"/>
      <c r="VK25" s="48"/>
      <c r="VL25" s="83">
        <f t="shared" ref="VL25:VL31" si="1357">SUM(VF25:VK25)</f>
        <v>0</v>
      </c>
      <c r="VM25" s="78">
        <f t="shared" si="1152"/>
        <v>5501974.29</v>
      </c>
      <c r="VN25" s="50"/>
      <c r="VO25" s="50"/>
      <c r="VP25" s="48"/>
      <c r="VQ25" s="48"/>
      <c r="VR25" s="48"/>
      <c r="VS25" s="48"/>
      <c r="VT25" s="83">
        <f t="shared" ref="VT25:VT31" si="1358">SUM(VN25:VS25)</f>
        <v>0</v>
      </c>
      <c r="VU25" s="78">
        <f t="shared" si="1154"/>
        <v>5501974.29</v>
      </c>
      <c r="VV25" s="50"/>
      <c r="VW25" s="50"/>
      <c r="VX25" s="48"/>
      <c r="VY25" s="48"/>
      <c r="VZ25" s="48"/>
      <c r="WA25" s="48"/>
      <c r="WB25" s="83">
        <f t="shared" ref="WB25:WB31" si="1359">SUM(VV25:WA25)</f>
        <v>0</v>
      </c>
      <c r="WC25" s="78">
        <f t="shared" si="1156"/>
        <v>5501974.29</v>
      </c>
      <c r="WD25" s="50"/>
      <c r="WE25" s="50"/>
      <c r="WF25" s="48"/>
      <c r="WG25" s="48">
        <v>94818.53</v>
      </c>
      <c r="WH25" s="48"/>
      <c r="WI25" s="48"/>
      <c r="WJ25" s="83">
        <f t="shared" ref="WJ25:WJ31" si="1360">SUM(WD25:WI25)</f>
        <v>94818.53</v>
      </c>
      <c r="WK25" s="78">
        <f t="shared" si="1158"/>
        <v>5596792.8200000003</v>
      </c>
      <c r="WL25" s="50"/>
      <c r="WM25" s="50"/>
      <c r="WN25" s="48"/>
      <c r="WO25" s="48"/>
      <c r="WP25" s="48"/>
      <c r="WQ25" s="48"/>
      <c r="WR25" s="83">
        <f t="shared" ref="WR25:WR31" si="1361">SUM(WL25:WQ25)</f>
        <v>0</v>
      </c>
      <c r="WS25" s="78">
        <f t="shared" si="1160"/>
        <v>5596792.8200000003</v>
      </c>
      <c r="WT25" s="50"/>
      <c r="WU25" s="50"/>
      <c r="WV25" s="48"/>
      <c r="WW25" s="48"/>
      <c r="WX25" s="48"/>
      <c r="WY25" s="48"/>
      <c r="WZ25" s="83">
        <f t="shared" ref="WZ25:WZ31" si="1362">SUM(WT25:WY25)</f>
        <v>0</v>
      </c>
      <c r="XA25" s="78">
        <f t="shared" si="1162"/>
        <v>5596792.8200000003</v>
      </c>
      <c r="XB25" s="50"/>
      <c r="XC25" s="50"/>
      <c r="XD25" s="48"/>
      <c r="XE25" s="48"/>
      <c r="XF25" s="48"/>
      <c r="XG25" s="48"/>
      <c r="XH25" s="83">
        <f t="shared" ref="XH25:XH31" si="1363">SUM(XB25:XG25)</f>
        <v>0</v>
      </c>
      <c r="XI25" s="78">
        <f t="shared" si="1164"/>
        <v>5596792.8200000003</v>
      </c>
      <c r="XJ25" s="50">
        <v>2125290.92</v>
      </c>
      <c r="XK25" s="50"/>
      <c r="XL25" s="48"/>
      <c r="XM25" s="48"/>
      <c r="XN25" s="48"/>
      <c r="XO25" s="48"/>
      <c r="XP25" s="83">
        <f t="shared" ref="XP25:XP31" si="1364">SUM(XJ25:XO25)</f>
        <v>2125290.92</v>
      </c>
      <c r="XQ25" s="78">
        <f t="shared" si="1166"/>
        <v>7722083.7400000002</v>
      </c>
      <c r="XR25" s="50"/>
      <c r="XS25" s="50"/>
      <c r="XT25" s="48"/>
      <c r="XU25" s="48"/>
      <c r="XV25" s="48"/>
      <c r="XW25" s="48"/>
      <c r="XX25" s="83">
        <f t="shared" ref="XX25:XX31" si="1365">SUM(XR25:XW25)</f>
        <v>0</v>
      </c>
      <c r="XY25" s="78">
        <f t="shared" si="1168"/>
        <v>7722083.7400000002</v>
      </c>
      <c r="XZ25" s="50"/>
      <c r="YA25" s="50"/>
      <c r="YB25" s="48"/>
      <c r="YC25" s="48">
        <v>6184.43</v>
      </c>
      <c r="YD25" s="48"/>
      <c r="YE25" s="48"/>
      <c r="YF25" s="83">
        <f t="shared" ref="YF25:YF31" si="1366">SUM(XZ25:YE25)</f>
        <v>6184.43</v>
      </c>
      <c r="YG25" s="78">
        <f t="shared" si="1170"/>
        <v>7728268.1699999999</v>
      </c>
      <c r="YH25" s="50"/>
      <c r="YI25" s="50"/>
      <c r="YJ25" s="48"/>
      <c r="YK25" s="48">
        <v>800</v>
      </c>
      <c r="YL25" s="48">
        <v>235000</v>
      </c>
      <c r="YM25" s="48"/>
      <c r="YN25" s="83">
        <f t="shared" ref="YN25:YN31" si="1367">SUM(YH25:YM25)</f>
        <v>235800</v>
      </c>
      <c r="YO25" s="78">
        <f t="shared" si="1172"/>
        <v>235800</v>
      </c>
      <c r="YP25" s="50"/>
      <c r="YQ25" s="50"/>
      <c r="YR25" s="48"/>
      <c r="YS25" s="48"/>
      <c r="YT25" s="48"/>
      <c r="YU25" s="48"/>
      <c r="YV25" s="83">
        <f t="shared" ref="YV25:YV31" si="1368">SUM(YP25:YU25)</f>
        <v>0</v>
      </c>
      <c r="YW25" s="78">
        <f t="shared" si="1174"/>
        <v>235800</v>
      </c>
      <c r="YX25" s="50"/>
      <c r="YY25" s="50"/>
      <c r="YZ25" s="48"/>
      <c r="ZA25" s="48"/>
      <c r="ZB25" s="48"/>
      <c r="ZC25" s="48"/>
      <c r="ZD25" s="83">
        <f t="shared" ref="ZD25:ZD31" si="1369">SUM(YX25:ZC25)</f>
        <v>0</v>
      </c>
      <c r="ZE25" s="78">
        <f t="shared" si="1176"/>
        <v>235800</v>
      </c>
      <c r="ZF25" s="50"/>
      <c r="ZG25" s="50"/>
      <c r="ZH25" s="48"/>
      <c r="ZI25" s="48"/>
      <c r="ZJ25" s="48"/>
      <c r="ZK25" s="48"/>
      <c r="ZL25" s="83">
        <f t="shared" ref="ZL25:ZL31" si="1370">SUM(ZF25:ZK25)</f>
        <v>0</v>
      </c>
      <c r="ZM25" s="78">
        <f t="shared" si="1178"/>
        <v>235800</v>
      </c>
      <c r="ZN25" s="50"/>
      <c r="ZO25" s="50"/>
      <c r="ZP25" s="48"/>
      <c r="ZQ25" s="48"/>
      <c r="ZR25" s="48"/>
      <c r="ZS25" s="48"/>
      <c r="ZT25" s="83">
        <f t="shared" ref="ZT25:ZT31" si="1371">SUM(ZN25:ZS25)</f>
        <v>0</v>
      </c>
      <c r="ZU25" s="78">
        <f t="shared" si="1180"/>
        <v>235800</v>
      </c>
      <c r="ZV25" s="50"/>
      <c r="ZW25" s="50"/>
      <c r="ZX25" s="48"/>
      <c r="ZY25" s="48"/>
      <c r="ZZ25" s="48"/>
      <c r="AAA25" s="48"/>
      <c r="AAB25" s="83">
        <f t="shared" ref="AAB25:AAB31" si="1372">SUM(ZV25:AAA25)</f>
        <v>0</v>
      </c>
      <c r="AAC25" s="78">
        <f t="shared" si="1182"/>
        <v>235800</v>
      </c>
      <c r="AAD25" s="50"/>
      <c r="AAE25" s="50"/>
      <c r="AAF25" s="48"/>
      <c r="AAG25" s="48"/>
      <c r="AAH25" s="48"/>
      <c r="AAI25" s="48"/>
      <c r="AAJ25" s="83">
        <f t="shared" ref="AAJ25:AAJ31" si="1373">SUM(AAD25:AAI25)</f>
        <v>0</v>
      </c>
      <c r="AAK25" s="78">
        <f t="shared" si="1184"/>
        <v>235800</v>
      </c>
      <c r="AAL25" s="50"/>
      <c r="AAM25" s="50"/>
      <c r="AAN25" s="48"/>
      <c r="AAO25" s="48"/>
      <c r="AAP25" s="48"/>
      <c r="AAQ25" s="48"/>
      <c r="AAR25" s="83">
        <f t="shared" ref="AAR25:AAR31" si="1374">SUM(AAL25:AAQ25)</f>
        <v>0</v>
      </c>
      <c r="AAS25" s="78">
        <f t="shared" si="1186"/>
        <v>235800</v>
      </c>
      <c r="AAT25" s="50"/>
      <c r="AAU25" s="50"/>
      <c r="AAV25" s="48"/>
      <c r="AAW25" s="48"/>
      <c r="AAX25" s="48"/>
      <c r="AAY25" s="48"/>
      <c r="AAZ25" s="83">
        <f t="shared" ref="AAZ25:AAZ31" si="1375">SUM(AAT25:AAY25)</f>
        <v>0</v>
      </c>
      <c r="ABA25" s="78">
        <f t="shared" si="1188"/>
        <v>235800</v>
      </c>
      <c r="ABB25" s="50"/>
      <c r="ABC25" s="50"/>
      <c r="ABD25" s="48"/>
      <c r="ABE25" s="48"/>
      <c r="ABF25" s="48"/>
      <c r="ABG25" s="48"/>
      <c r="ABH25" s="83">
        <f t="shared" ref="ABH25:ABH31" si="1376">SUM(ABB25:ABG25)</f>
        <v>0</v>
      </c>
      <c r="ABI25" s="78">
        <f t="shared" si="1190"/>
        <v>235800</v>
      </c>
      <c r="ABJ25" s="50"/>
      <c r="ABK25" s="50"/>
      <c r="ABL25" s="48"/>
      <c r="ABM25" s="48">
        <v>33500</v>
      </c>
      <c r="ABN25" s="48"/>
      <c r="ABO25" s="48"/>
      <c r="ABP25" s="83">
        <f t="shared" ref="ABP25:ABP31" si="1377">SUM(ABJ25:ABO25)</f>
        <v>33500</v>
      </c>
      <c r="ABQ25" s="78">
        <f t="shared" si="1192"/>
        <v>269300</v>
      </c>
      <c r="ABR25" s="50"/>
      <c r="ABS25" s="50"/>
      <c r="ABT25" s="48"/>
      <c r="ABU25" s="48"/>
      <c r="ABV25" s="48"/>
      <c r="ABW25" s="48"/>
      <c r="ABX25" s="83">
        <f t="shared" ref="ABX25:ABX31" si="1378">SUM(ABR25:ABW25)</f>
        <v>0</v>
      </c>
      <c r="ABY25" s="78">
        <f t="shared" si="1194"/>
        <v>269300</v>
      </c>
      <c r="ABZ25" s="50"/>
      <c r="ACA25" s="50"/>
      <c r="ACB25" s="48"/>
      <c r="ACC25" s="48"/>
      <c r="ACD25" s="48"/>
      <c r="ACE25" s="48"/>
      <c r="ACF25" s="83">
        <f t="shared" ref="ACF25:ACF31" si="1379">SUM(ABZ25:ACE25)</f>
        <v>0</v>
      </c>
      <c r="ACG25" s="78">
        <f t="shared" si="1196"/>
        <v>269300</v>
      </c>
      <c r="ACH25" s="50"/>
      <c r="ACI25" s="50"/>
      <c r="ACJ25" s="48"/>
      <c r="ACK25" s="48"/>
      <c r="ACL25" s="48"/>
      <c r="ACM25" s="48"/>
      <c r="ACN25" s="83">
        <f t="shared" ref="ACN25:ACN31" si="1380">SUM(ACH25:ACM25)</f>
        <v>0</v>
      </c>
      <c r="ACO25" s="78">
        <f t="shared" si="1198"/>
        <v>269300</v>
      </c>
      <c r="ACP25" s="50"/>
      <c r="ACQ25" s="50"/>
      <c r="ACR25" s="48"/>
      <c r="ACS25" s="48"/>
      <c r="ACT25" s="48"/>
      <c r="ACU25" s="48"/>
      <c r="ACV25" s="83">
        <f t="shared" ref="ACV25:ACV31" si="1381">SUM(ACP25:ACU25)</f>
        <v>0</v>
      </c>
      <c r="ACW25" s="78">
        <f t="shared" si="1200"/>
        <v>269300</v>
      </c>
      <c r="ACX25" s="50"/>
      <c r="ACY25" s="50"/>
      <c r="ACZ25" s="48"/>
      <c r="ADA25" s="48">
        <v>1270.5</v>
      </c>
      <c r="ADB25" s="48"/>
      <c r="ADC25" s="48"/>
      <c r="ADD25" s="83">
        <f t="shared" ref="ADD25:ADD31" si="1382">SUM(ACX25:ADC25)</f>
        <v>1270.5</v>
      </c>
      <c r="ADE25" s="78">
        <f t="shared" si="1202"/>
        <v>270570.5</v>
      </c>
      <c r="ADF25" s="50"/>
      <c r="ADG25" s="50"/>
      <c r="ADH25" s="48"/>
      <c r="ADI25" s="48"/>
      <c r="ADJ25" s="48"/>
      <c r="ADK25" s="48"/>
      <c r="ADL25" s="83">
        <f t="shared" ref="ADL25:ADL31" si="1383">SUM(ADF25:ADK25)</f>
        <v>0</v>
      </c>
      <c r="ADM25" s="78">
        <f t="shared" si="1204"/>
        <v>270570.5</v>
      </c>
      <c r="ADN25" s="50"/>
      <c r="ADO25" s="50"/>
      <c r="ADP25" s="48"/>
      <c r="ADQ25" s="48"/>
      <c r="ADR25" s="48"/>
      <c r="ADS25" s="48"/>
      <c r="ADT25" s="83">
        <f t="shared" ref="ADT25:ADT31" si="1384">SUM(ADN25:ADS25)</f>
        <v>0</v>
      </c>
      <c r="ADU25" s="78">
        <f t="shared" si="1206"/>
        <v>270570.5</v>
      </c>
      <c r="ADV25" s="50"/>
      <c r="ADW25" s="50"/>
      <c r="ADX25" s="48"/>
      <c r="ADY25" s="48"/>
      <c r="ADZ25" s="48"/>
      <c r="AEA25" s="48"/>
      <c r="AEB25" s="83">
        <f t="shared" ref="AEB25:AEB31" si="1385">SUM(ADV25:AEA25)</f>
        <v>0</v>
      </c>
      <c r="AEC25" s="78">
        <f t="shared" si="1208"/>
        <v>270570.5</v>
      </c>
      <c r="AED25" s="50"/>
      <c r="AEE25" s="50"/>
      <c r="AEF25" s="48"/>
      <c r="AEG25" s="48"/>
      <c r="AEH25" s="48"/>
      <c r="AEI25" s="48"/>
      <c r="AEJ25" s="83">
        <f t="shared" ref="AEJ25:AEJ31" si="1386">SUM(AED25:AEI25)</f>
        <v>0</v>
      </c>
      <c r="AEK25" s="78">
        <f t="shared" si="1210"/>
        <v>270570.5</v>
      </c>
      <c r="AEL25" s="50"/>
      <c r="AEM25" s="50">
        <v>492913.57</v>
      </c>
      <c r="AEN25" s="48"/>
      <c r="AEO25" s="48">
        <v>453.6</v>
      </c>
      <c r="AEP25" s="48"/>
      <c r="AEQ25" s="48"/>
      <c r="AER25" s="83">
        <f t="shared" ref="AER25:AER31" si="1387">SUM(AEL25:AEQ25)</f>
        <v>493367.17</v>
      </c>
      <c r="AES25" s="78">
        <f t="shared" si="1212"/>
        <v>763937.66999999993</v>
      </c>
      <c r="AEU25" s="50"/>
      <c r="AEV25" s="50"/>
      <c r="AEW25" s="48"/>
      <c r="AEX25" s="48">
        <v>898.81</v>
      </c>
      <c r="AEY25" s="48">
        <v>250000</v>
      </c>
      <c r="AEZ25" s="48"/>
      <c r="AFA25" s="83">
        <f t="shared" ref="AFA25:AFA31" si="1388">SUM(AEU25:AEZ25)</f>
        <v>250898.81</v>
      </c>
      <c r="AFB25" s="78">
        <f t="shared" si="1214"/>
        <v>250898.81</v>
      </c>
      <c r="AFC25" s="50"/>
      <c r="AFD25" s="50"/>
      <c r="AFE25" s="48"/>
      <c r="AFF25" s="48"/>
      <c r="AFG25" s="48"/>
      <c r="AFH25" s="48"/>
      <c r="AFI25" s="83">
        <f t="shared" ref="AFI25:AFI31" si="1389">SUM(AFC25:AFH25)</f>
        <v>0</v>
      </c>
      <c r="AFJ25" s="78">
        <f t="shared" si="847"/>
        <v>250898.81</v>
      </c>
      <c r="AFK25" s="50"/>
      <c r="AFL25" s="50"/>
      <c r="AFM25" s="48"/>
      <c r="AFN25" s="48"/>
      <c r="AFO25" s="48"/>
      <c r="AFP25" s="48"/>
      <c r="AFQ25" s="83">
        <f t="shared" ref="AFQ25:AFQ31" si="1390">SUM(AFK25:AFP25)</f>
        <v>0</v>
      </c>
      <c r="AFR25" s="78">
        <f t="shared" si="848"/>
        <v>250898.81</v>
      </c>
      <c r="AFS25" s="50"/>
      <c r="AFT25" s="50"/>
      <c r="AFU25" s="48"/>
      <c r="AFV25" s="48"/>
      <c r="AFW25" s="48"/>
      <c r="AFX25" s="48"/>
      <c r="AFY25" s="83">
        <f t="shared" ref="AFY25:AFY31" si="1391">SUM(AFS25:AFX25)</f>
        <v>0</v>
      </c>
      <c r="AFZ25" s="78">
        <f t="shared" si="849"/>
        <v>250898.81</v>
      </c>
      <c r="AGA25" s="50"/>
      <c r="AGB25" s="50"/>
      <c r="AGC25" s="48"/>
      <c r="AGD25" s="48"/>
      <c r="AGE25" s="48"/>
      <c r="AGF25" s="48"/>
      <c r="AGG25" s="83">
        <f t="shared" ref="AGG25:AGG31" si="1392">SUM(AGA25:AGF25)</f>
        <v>0</v>
      </c>
      <c r="AGH25" s="78">
        <f t="shared" si="850"/>
        <v>250898.81</v>
      </c>
      <c r="AGI25" s="50"/>
      <c r="AGJ25" s="50"/>
      <c r="AGK25" s="48"/>
      <c r="AGL25" s="48"/>
      <c r="AGM25" s="48"/>
      <c r="AGN25" s="48"/>
      <c r="AGO25" s="83">
        <f t="shared" ref="AGO25:AGO31" si="1393">SUM(AGI25:AGN25)</f>
        <v>0</v>
      </c>
      <c r="AGP25" s="78">
        <f t="shared" si="851"/>
        <v>250898.81</v>
      </c>
      <c r="AGQ25" s="50"/>
      <c r="AGR25" s="50"/>
      <c r="AGS25" s="48"/>
      <c r="AGT25" s="48"/>
      <c r="AGU25" s="48"/>
      <c r="AGV25" s="48"/>
      <c r="AGW25" s="48"/>
      <c r="AGX25" s="83">
        <f t="shared" ref="AGX25:AGX31" si="1394">SUM(AGQ25:AGW25)</f>
        <v>0</v>
      </c>
      <c r="AGY25" s="78">
        <f t="shared" si="852"/>
        <v>250898.81</v>
      </c>
      <c r="AGZ25" s="50"/>
      <c r="AHA25" s="50"/>
      <c r="AHB25" s="48"/>
      <c r="AHC25" s="48">
        <v>536.9</v>
      </c>
      <c r="AHD25" s="48"/>
      <c r="AHE25" s="48"/>
      <c r="AHF25" s="83">
        <f t="shared" si="853"/>
        <v>536.9</v>
      </c>
      <c r="AHG25" s="78">
        <f t="shared" si="854"/>
        <v>251435.71</v>
      </c>
      <c r="AHH25" s="50"/>
      <c r="AHI25" s="50"/>
      <c r="AHJ25" s="48"/>
      <c r="AHK25" s="48"/>
      <c r="AHL25" s="48"/>
      <c r="AHM25" s="48"/>
      <c r="AHN25" s="83">
        <f t="shared" si="855"/>
        <v>0</v>
      </c>
      <c r="AHO25" s="78">
        <f t="shared" si="856"/>
        <v>251435.71</v>
      </c>
      <c r="AHP25" s="50"/>
      <c r="AHQ25" s="50"/>
      <c r="AHR25" s="48"/>
      <c r="AHS25" s="48">
        <v>18000</v>
      </c>
      <c r="AHT25" s="48"/>
      <c r="AHU25" s="48"/>
      <c r="AHV25" s="83">
        <f t="shared" si="857"/>
        <v>18000</v>
      </c>
      <c r="AHW25" s="78">
        <f t="shared" si="858"/>
        <v>269435.70999999996</v>
      </c>
      <c r="AHX25" s="50"/>
      <c r="AHY25" s="50"/>
      <c r="AHZ25" s="48"/>
      <c r="AIA25" s="48">
        <v>56778.400000000001</v>
      </c>
      <c r="AIB25" s="48"/>
      <c r="AIC25" s="48"/>
      <c r="AID25" s="83">
        <f t="shared" si="859"/>
        <v>56778.400000000001</v>
      </c>
      <c r="AIE25" s="78">
        <f t="shared" si="860"/>
        <v>326214.11</v>
      </c>
      <c r="AIF25" s="50"/>
      <c r="AIG25" s="50"/>
      <c r="AIH25" s="48"/>
      <c r="AII25" s="48">
        <v>68000</v>
      </c>
      <c r="AIJ25" s="48"/>
      <c r="AIK25" s="48"/>
      <c r="AIL25" s="83">
        <f t="shared" si="861"/>
        <v>68000</v>
      </c>
      <c r="AIM25" s="78">
        <f t="shared" si="862"/>
        <v>394214.11</v>
      </c>
      <c r="AIN25" s="48">
        <v>397660</v>
      </c>
      <c r="AIO25" s="50"/>
      <c r="AIP25" s="48"/>
      <c r="AIQ25" s="48"/>
      <c r="AIR25" s="48"/>
      <c r="AIS25" s="48"/>
      <c r="AIT25" s="83">
        <f t="shared" si="863"/>
        <v>397660</v>
      </c>
      <c r="AIU25" s="78">
        <f t="shared" si="864"/>
        <v>791874.11</v>
      </c>
      <c r="AIV25" s="48"/>
      <c r="AIW25" s="50"/>
      <c r="AIX25" s="48"/>
      <c r="AIY25" s="48"/>
      <c r="AIZ25" s="48"/>
      <c r="AJA25" s="48"/>
      <c r="AJB25" s="83">
        <f t="shared" si="865"/>
        <v>0</v>
      </c>
      <c r="AJC25" s="78">
        <f t="shared" si="866"/>
        <v>791874.11</v>
      </c>
      <c r="AJD25" s="48">
        <v>79532</v>
      </c>
      <c r="AJE25" s="50"/>
      <c r="AJF25" s="48"/>
      <c r="AJG25" s="48"/>
      <c r="AJH25" s="48"/>
      <c r="AJI25" s="48"/>
      <c r="AJJ25" s="83">
        <f t="shared" si="867"/>
        <v>79532</v>
      </c>
      <c r="AJK25" s="78">
        <f t="shared" si="868"/>
        <v>871406.11</v>
      </c>
      <c r="AJL25" s="48"/>
      <c r="AJM25" s="50"/>
      <c r="AJN25" s="48"/>
      <c r="AJO25" s="48"/>
      <c r="AJP25" s="48"/>
      <c r="AJQ25" s="48"/>
      <c r="AJR25" s="83">
        <f t="shared" si="869"/>
        <v>0</v>
      </c>
      <c r="AJS25" s="78">
        <f t="shared" si="870"/>
        <v>871406.11</v>
      </c>
      <c r="AJT25" s="48"/>
      <c r="AJU25" s="50"/>
      <c r="AJV25" s="48"/>
      <c r="AJW25" s="48">
        <v>1770</v>
      </c>
      <c r="AJX25" s="48"/>
      <c r="AJY25" s="48"/>
      <c r="AJZ25" s="83">
        <f t="shared" si="871"/>
        <v>1770</v>
      </c>
      <c r="AKA25" s="78">
        <f t="shared" si="872"/>
        <v>873176.11</v>
      </c>
      <c r="AKB25" s="48"/>
      <c r="AKC25" s="50"/>
      <c r="AKD25" s="48"/>
      <c r="AKE25" s="48"/>
      <c r="AKF25" s="48"/>
      <c r="AKG25" s="48"/>
      <c r="AKH25" s="83">
        <f t="shared" si="873"/>
        <v>0</v>
      </c>
      <c r="AKI25" s="78">
        <f t="shared" si="874"/>
        <v>873176.11</v>
      </c>
      <c r="AKJ25" s="48"/>
      <c r="AKK25" s="50"/>
      <c r="AKL25" s="48"/>
      <c r="AKM25" s="48"/>
      <c r="AKN25" s="48"/>
      <c r="AKO25" s="48"/>
      <c r="AKP25" s="83">
        <f t="shared" si="875"/>
        <v>0</v>
      </c>
      <c r="AKQ25" s="78">
        <f t="shared" si="876"/>
        <v>873176.11</v>
      </c>
      <c r="AKR25" s="48"/>
      <c r="AKS25" s="50"/>
      <c r="AKT25" s="48"/>
      <c r="AKU25" s="48">
        <v>15000</v>
      </c>
      <c r="AKV25" s="48"/>
      <c r="AKW25" s="48"/>
      <c r="AKX25" s="83">
        <f t="shared" si="877"/>
        <v>15000</v>
      </c>
      <c r="AKY25" s="78">
        <f t="shared" si="878"/>
        <v>888176.11</v>
      </c>
      <c r="AKZ25" s="48"/>
      <c r="ALA25" s="50"/>
      <c r="ALB25" s="48"/>
      <c r="ALC25" s="48">
        <v>13800</v>
      </c>
      <c r="ALD25" s="48"/>
      <c r="ALE25" s="48"/>
      <c r="ALF25" s="83">
        <f t="shared" si="879"/>
        <v>13800</v>
      </c>
      <c r="ALG25" s="78">
        <f t="shared" si="1221"/>
        <v>13800</v>
      </c>
      <c r="ALH25" s="48"/>
      <c r="ALI25" s="50"/>
      <c r="ALJ25" s="48"/>
      <c r="ALK25" s="48">
        <v>8750</v>
      </c>
      <c r="ALL25" s="48"/>
      <c r="ALM25" s="48"/>
      <c r="ALN25" s="83">
        <f t="shared" si="880"/>
        <v>8750</v>
      </c>
      <c r="ALO25" s="78">
        <f t="shared" si="881"/>
        <v>22550</v>
      </c>
      <c r="ALP25" s="48"/>
      <c r="ALQ25" s="50"/>
      <c r="ALR25" s="48"/>
      <c r="ALS25" s="48"/>
      <c r="ALT25" s="48"/>
      <c r="ALU25" s="48"/>
      <c r="ALV25" s="83">
        <f t="shared" si="882"/>
        <v>0</v>
      </c>
      <c r="ALW25" s="78">
        <f t="shared" si="883"/>
        <v>22550</v>
      </c>
      <c r="ALX25" s="48"/>
      <c r="ALY25" s="50"/>
      <c r="ALZ25" s="48"/>
      <c r="AMA25" s="48">
        <v>38212</v>
      </c>
      <c r="AMB25" s="48"/>
      <c r="AMC25" s="48"/>
      <c r="AMD25" s="83">
        <f t="shared" si="884"/>
        <v>38212</v>
      </c>
      <c r="AME25" s="78">
        <f t="shared" si="885"/>
        <v>60762</v>
      </c>
      <c r="AMF25" s="48"/>
      <c r="AMG25" s="50"/>
      <c r="AMH25" s="48"/>
      <c r="AMI25" s="48"/>
      <c r="AMJ25" s="48"/>
      <c r="AMK25" s="48"/>
      <c r="AML25" s="83">
        <f t="shared" si="886"/>
        <v>0</v>
      </c>
      <c r="AMM25" s="78">
        <f t="shared" si="887"/>
        <v>60762</v>
      </c>
      <c r="AMN25" s="48"/>
      <c r="AMO25" s="50"/>
      <c r="AMP25" s="48"/>
      <c r="AMQ25" s="48"/>
      <c r="AMR25" s="48"/>
      <c r="AMS25" s="48"/>
      <c r="AMT25" s="83">
        <f t="shared" si="888"/>
        <v>0</v>
      </c>
      <c r="AMU25" s="78">
        <f t="shared" si="889"/>
        <v>60762</v>
      </c>
      <c r="AMV25" s="48">
        <v>77000</v>
      </c>
      <c r="AMW25" s="50"/>
      <c r="AMX25" s="48"/>
      <c r="AMY25" s="48"/>
      <c r="AMZ25" s="48"/>
      <c r="ANA25" s="48"/>
      <c r="ANB25" s="83">
        <f t="shared" si="890"/>
        <v>77000</v>
      </c>
      <c r="ANC25" s="78">
        <f t="shared" si="891"/>
        <v>137762</v>
      </c>
      <c r="AND25" s="48"/>
      <c r="ANE25" s="50"/>
      <c r="ANF25" s="48"/>
      <c r="ANG25" s="48"/>
      <c r="ANH25" s="48"/>
      <c r="ANI25" s="48"/>
      <c r="ANJ25" s="83">
        <f t="shared" si="892"/>
        <v>0</v>
      </c>
      <c r="ANK25" s="78">
        <f t="shared" si="893"/>
        <v>137762</v>
      </c>
      <c r="ANL25" s="48"/>
      <c r="ANM25" s="50"/>
      <c r="ANN25" s="48"/>
      <c r="ANO25" s="48"/>
      <c r="ANP25" s="48"/>
      <c r="ANQ25" s="48"/>
      <c r="ANR25" s="83">
        <f t="shared" si="894"/>
        <v>0</v>
      </c>
      <c r="ANS25" s="78">
        <f t="shared" si="895"/>
        <v>137762</v>
      </c>
      <c r="ANT25" s="48"/>
      <c r="ANU25" s="50"/>
      <c r="ANV25" s="48"/>
      <c r="ANW25" s="48">
        <v>20000</v>
      </c>
      <c r="ANX25" s="48"/>
      <c r="ANY25" s="48"/>
      <c r="ANZ25" s="83">
        <f t="shared" si="896"/>
        <v>20000</v>
      </c>
      <c r="AOA25" s="78">
        <f t="shared" si="897"/>
        <v>157762</v>
      </c>
      <c r="AOB25" s="48"/>
      <c r="AOC25" s="50"/>
      <c r="AOD25" s="48"/>
      <c r="AOE25" s="48">
        <v>842.25</v>
      </c>
      <c r="AOF25" s="48"/>
      <c r="AOG25" s="48"/>
      <c r="AOH25" s="83">
        <f t="shared" si="898"/>
        <v>842.25</v>
      </c>
      <c r="AOI25" s="78">
        <f t="shared" si="899"/>
        <v>158604.25</v>
      </c>
      <c r="AOJ25" s="48"/>
      <c r="AOK25" s="50"/>
      <c r="AOL25" s="48"/>
      <c r="AOM25" s="48"/>
      <c r="AON25" s="48"/>
      <c r="AOO25" s="48"/>
      <c r="AOP25" s="83">
        <f t="shared" si="900"/>
        <v>0</v>
      </c>
      <c r="AOQ25" s="78">
        <f t="shared" si="901"/>
        <v>158604.25</v>
      </c>
      <c r="AOR25" s="48"/>
      <c r="AOS25" s="50"/>
      <c r="AOT25" s="48"/>
      <c r="AOU25" s="48"/>
      <c r="AOV25" s="48"/>
      <c r="AOW25" s="48"/>
      <c r="AOX25" s="83">
        <f t="shared" si="902"/>
        <v>0</v>
      </c>
      <c r="AOY25" s="78">
        <f t="shared" si="903"/>
        <v>158604.25</v>
      </c>
      <c r="AOZ25" s="48"/>
      <c r="APA25" s="50"/>
      <c r="APB25" s="48"/>
      <c r="APC25" s="48"/>
      <c r="APD25" s="48"/>
      <c r="APE25" s="48"/>
      <c r="APF25" s="83">
        <f t="shared" si="904"/>
        <v>0</v>
      </c>
      <c r="APG25" s="78">
        <f t="shared" si="905"/>
        <v>158604.25</v>
      </c>
      <c r="APH25" s="48"/>
      <c r="API25" s="50"/>
      <c r="APJ25" s="48"/>
      <c r="APK25" s="48">
        <v>69850</v>
      </c>
      <c r="APL25" s="48"/>
      <c r="APM25" s="48"/>
      <c r="APN25" s="83">
        <f t="shared" si="906"/>
        <v>69850</v>
      </c>
      <c r="APO25" s="78">
        <f t="shared" si="907"/>
        <v>228454.25</v>
      </c>
      <c r="APP25" s="48"/>
      <c r="APQ25" s="50"/>
      <c r="APR25" s="48"/>
      <c r="APS25" s="48">
        <v>43500</v>
      </c>
      <c r="APT25" s="48"/>
      <c r="APU25" s="48"/>
      <c r="APV25" s="83">
        <f t="shared" si="908"/>
        <v>43500</v>
      </c>
      <c r="APW25" s="78">
        <f t="shared" si="909"/>
        <v>271954.25</v>
      </c>
      <c r="APX25" s="48"/>
      <c r="APY25" s="50"/>
      <c r="APZ25" s="48"/>
      <c r="AQA25" s="48"/>
      <c r="AQB25" s="48"/>
      <c r="AQC25" s="48"/>
      <c r="AQD25" s="83">
        <f t="shared" si="910"/>
        <v>0</v>
      </c>
      <c r="AQE25" s="78">
        <f t="shared" si="911"/>
        <v>271954.25</v>
      </c>
      <c r="AQF25" s="48"/>
      <c r="AQG25" s="50"/>
      <c r="AQH25" s="48"/>
      <c r="AQI25" s="48"/>
      <c r="AQJ25" s="48"/>
      <c r="AQK25" s="48"/>
      <c r="AQL25" s="83">
        <f t="shared" si="912"/>
        <v>0</v>
      </c>
      <c r="AQM25" s="78">
        <f t="shared" si="913"/>
        <v>271954.25</v>
      </c>
      <c r="AQN25" s="48"/>
      <c r="AQO25" s="50"/>
      <c r="AQP25" s="48"/>
      <c r="AQQ25" s="48">
        <v>6000</v>
      </c>
      <c r="AQR25" s="48"/>
      <c r="AQS25" s="48"/>
      <c r="AQT25" s="83">
        <f t="shared" si="914"/>
        <v>6000</v>
      </c>
      <c r="AQU25" s="78">
        <f t="shared" si="915"/>
        <v>277954.25</v>
      </c>
      <c r="AQV25" s="48"/>
      <c r="AQW25" s="50"/>
      <c r="AQX25" s="48"/>
      <c r="AQY25" s="48">
        <v>17000</v>
      </c>
      <c r="AQZ25" s="48"/>
      <c r="ARA25" s="48"/>
      <c r="ARB25" s="83">
        <f t="shared" si="916"/>
        <v>17000</v>
      </c>
      <c r="ARC25" s="78">
        <f t="shared" si="917"/>
        <v>294954.25</v>
      </c>
      <c r="ARD25" s="48"/>
      <c r="ARE25" s="50"/>
      <c r="ARF25" s="48"/>
      <c r="ARG25" s="48"/>
      <c r="ARH25" s="48"/>
      <c r="ARI25" s="48"/>
      <c r="ARJ25" s="83">
        <f t="shared" si="918"/>
        <v>0</v>
      </c>
      <c r="ARK25" s="78">
        <f t="shared" si="919"/>
        <v>294954.25</v>
      </c>
      <c r="ARL25" s="48"/>
      <c r="ARM25" s="50"/>
      <c r="ARN25" s="48"/>
      <c r="ARO25" s="48">
        <v>5360</v>
      </c>
      <c r="ARP25" s="48"/>
      <c r="ARQ25" s="48"/>
      <c r="ARR25" s="83">
        <f t="shared" si="920"/>
        <v>5360</v>
      </c>
      <c r="ARS25" s="78">
        <f t="shared" si="921"/>
        <v>300314.25</v>
      </c>
      <c r="ART25" s="48"/>
      <c r="ARU25" s="50"/>
      <c r="ARV25" s="48"/>
      <c r="ARW25" s="48"/>
      <c r="ARX25" s="48"/>
      <c r="ARY25" s="48"/>
      <c r="ARZ25" s="83">
        <f t="shared" si="922"/>
        <v>0</v>
      </c>
      <c r="ASA25" s="78">
        <f t="shared" si="1222"/>
        <v>0</v>
      </c>
      <c r="ASB25" s="48"/>
      <c r="ASC25" s="50"/>
      <c r="ASD25" s="48"/>
      <c r="ASE25" s="48">
        <v>878.46</v>
      </c>
      <c r="ASF25" s="48"/>
      <c r="ASG25" s="48"/>
      <c r="ASH25" s="83">
        <f t="shared" si="923"/>
        <v>878.46</v>
      </c>
      <c r="ASI25" s="78">
        <f t="shared" si="924"/>
        <v>878.46</v>
      </c>
      <c r="ASJ25" s="48"/>
      <c r="ASK25" s="50"/>
      <c r="ASL25" s="48"/>
      <c r="ASM25" s="48"/>
      <c r="ASN25" s="48"/>
      <c r="ASO25" s="48"/>
      <c r="ASP25" s="83">
        <f t="shared" si="925"/>
        <v>0</v>
      </c>
      <c r="ASQ25" s="78">
        <f t="shared" si="926"/>
        <v>878.46</v>
      </c>
      <c r="ASR25" s="48"/>
      <c r="ASS25" s="50"/>
      <c r="AST25" s="48"/>
      <c r="ASU25" s="48"/>
      <c r="ASV25" s="48"/>
      <c r="ASW25" s="48"/>
      <c r="ASX25" s="83">
        <f t="shared" si="927"/>
        <v>0</v>
      </c>
      <c r="ASY25" s="78">
        <f t="shared" si="928"/>
        <v>878.46</v>
      </c>
      <c r="ASZ25" s="48"/>
      <c r="ATA25" s="50"/>
      <c r="ATB25" s="48"/>
      <c r="ATC25" s="48">
        <v>17700</v>
      </c>
      <c r="ATD25" s="48"/>
      <c r="ATE25" s="48"/>
      <c r="ATF25" s="83">
        <f t="shared" si="929"/>
        <v>17700</v>
      </c>
      <c r="ATG25" s="78">
        <f t="shared" si="930"/>
        <v>18578.46</v>
      </c>
      <c r="ATH25" s="48"/>
      <c r="ATI25" s="50"/>
      <c r="ATJ25" s="48"/>
      <c r="ATK25" s="48">
        <v>38731</v>
      </c>
      <c r="ATL25" s="48"/>
      <c r="ATM25" s="48"/>
      <c r="ATN25" s="83">
        <f t="shared" si="931"/>
        <v>38731</v>
      </c>
      <c r="ATO25" s="78">
        <f t="shared" si="932"/>
        <v>57309.46</v>
      </c>
      <c r="ATP25" s="48"/>
      <c r="ATQ25" s="50"/>
      <c r="ATR25" s="48"/>
      <c r="ATS25" s="48"/>
      <c r="ATT25" s="48"/>
      <c r="ATU25" s="48"/>
      <c r="ATV25" s="83">
        <f t="shared" si="933"/>
        <v>0</v>
      </c>
      <c r="ATW25" s="78">
        <f t="shared" si="934"/>
        <v>57309.46</v>
      </c>
      <c r="ATX25" s="48"/>
      <c r="ATY25" s="50"/>
      <c r="ATZ25" s="48"/>
      <c r="AUA25" s="48">
        <v>3242.59</v>
      </c>
      <c r="AUB25" s="48"/>
      <c r="AUC25" s="48"/>
      <c r="AUD25" s="83">
        <f t="shared" si="935"/>
        <v>3242.59</v>
      </c>
      <c r="AUE25" s="78">
        <f t="shared" si="936"/>
        <v>60552.05</v>
      </c>
      <c r="AUF25" s="48"/>
      <c r="AUG25" s="50"/>
      <c r="AUH25" s="48"/>
      <c r="AUI25" s="48"/>
      <c r="AUJ25" s="48"/>
      <c r="AUK25" s="48"/>
      <c r="AUL25" s="83">
        <f t="shared" si="937"/>
        <v>0</v>
      </c>
      <c r="AUM25" s="78">
        <f t="shared" si="938"/>
        <v>60552.05</v>
      </c>
      <c r="AUN25" s="48"/>
      <c r="AUO25" s="50"/>
      <c r="AUP25" s="48"/>
      <c r="AUQ25" s="48">
        <v>12268.52</v>
      </c>
      <c r="AUR25" s="48"/>
      <c r="AUS25" s="48"/>
      <c r="AUT25" s="83">
        <f t="shared" si="939"/>
        <v>12268.52</v>
      </c>
      <c r="AUU25" s="78">
        <f t="shared" si="940"/>
        <v>72820.570000000007</v>
      </c>
      <c r="AUV25" s="48"/>
      <c r="AUW25" s="50"/>
      <c r="AUX25" s="48"/>
      <c r="AUY25" s="48"/>
      <c r="AUZ25" s="48"/>
      <c r="AVA25" s="48"/>
      <c r="AVB25" s="83">
        <f t="shared" si="941"/>
        <v>0</v>
      </c>
      <c r="AVC25" s="78">
        <f t="shared" si="942"/>
        <v>72820.570000000007</v>
      </c>
      <c r="AVD25" s="48"/>
      <c r="AVE25" s="50"/>
      <c r="AVF25" s="48"/>
      <c r="AVG25" s="48"/>
      <c r="AVH25" s="48"/>
      <c r="AVI25" s="48"/>
      <c r="AVJ25" s="83">
        <f t="shared" si="943"/>
        <v>0</v>
      </c>
      <c r="AVK25" s="78">
        <f t="shared" si="944"/>
        <v>72820.570000000007</v>
      </c>
      <c r="AVL25" s="48"/>
      <c r="AVM25" s="50"/>
      <c r="AVN25" s="48"/>
      <c r="AVO25" s="48">
        <v>2000</v>
      </c>
      <c r="AVP25" s="48"/>
      <c r="AVQ25" s="48"/>
      <c r="AVR25" s="83">
        <f t="shared" si="945"/>
        <v>2000</v>
      </c>
      <c r="AVS25" s="78">
        <f t="shared" si="946"/>
        <v>74820.570000000007</v>
      </c>
      <c r="AVT25" s="48"/>
      <c r="AVU25" s="50"/>
      <c r="AVV25" s="48"/>
      <c r="AVW25" s="48">
        <v>67000</v>
      </c>
      <c r="AVX25" s="48"/>
      <c r="AVY25" s="48"/>
      <c r="AVZ25" s="83">
        <f t="shared" si="947"/>
        <v>67000</v>
      </c>
      <c r="AWA25" s="78">
        <f t="shared" si="948"/>
        <v>141820.57</v>
      </c>
      <c r="AWB25" s="48"/>
      <c r="AWC25" s="50"/>
      <c r="AWD25" s="48"/>
      <c r="AWE25" s="48">
        <v>34791</v>
      </c>
      <c r="AWF25" s="48"/>
      <c r="AWG25" s="48"/>
      <c r="AWH25" s="83">
        <f t="shared" si="949"/>
        <v>34791</v>
      </c>
      <c r="AWI25" s="78">
        <f t="shared" si="950"/>
        <v>176611.57</v>
      </c>
      <c r="AWJ25" s="48"/>
      <c r="AWK25" s="50"/>
      <c r="AWL25" s="48"/>
      <c r="AWM25" s="48"/>
      <c r="AWN25" s="48"/>
      <c r="AWO25" s="48"/>
      <c r="AWP25" s="83">
        <f t="shared" si="951"/>
        <v>0</v>
      </c>
      <c r="AWQ25" s="78">
        <f t="shared" si="952"/>
        <v>176611.57</v>
      </c>
      <c r="AWR25" s="48"/>
      <c r="AWS25" s="50"/>
      <c r="AWT25" s="48"/>
      <c r="AWU25" s="48"/>
      <c r="AWV25" s="48"/>
      <c r="AWW25" s="48"/>
      <c r="AWX25" s="83">
        <f t="shared" si="953"/>
        <v>0</v>
      </c>
      <c r="AWY25" s="78">
        <f t="shared" si="954"/>
        <v>176611.57</v>
      </c>
      <c r="AWZ25" s="48"/>
      <c r="AXA25" s="50"/>
      <c r="AXB25" s="48"/>
      <c r="AXC25" s="48">
        <v>45300</v>
      </c>
      <c r="AXD25" s="48"/>
      <c r="AXE25" s="48"/>
      <c r="AXF25" s="83">
        <f t="shared" si="955"/>
        <v>45300</v>
      </c>
      <c r="AXG25" s="78">
        <f t="shared" si="956"/>
        <v>221911.57</v>
      </c>
      <c r="AXH25" s="48"/>
      <c r="AXI25" s="50"/>
      <c r="AXJ25" s="48"/>
      <c r="AXK25" s="48">
        <v>19900</v>
      </c>
      <c r="AXL25" s="48"/>
      <c r="AXM25" s="48"/>
      <c r="AXN25" s="83">
        <f t="shared" si="957"/>
        <v>19900</v>
      </c>
      <c r="AXO25" s="78">
        <f t="shared" si="958"/>
        <v>241811.57</v>
      </c>
      <c r="AXP25" s="48">
        <v>61950</v>
      </c>
      <c r="AXQ25" s="50"/>
      <c r="AXR25" s="48"/>
      <c r="AXS25" s="48">
        <v>9900</v>
      </c>
      <c r="AXT25" s="48"/>
      <c r="AXU25" s="48"/>
      <c r="AXV25" s="83">
        <f t="shared" si="959"/>
        <v>71850</v>
      </c>
      <c r="AXW25" s="78">
        <f t="shared" si="960"/>
        <v>313661.57</v>
      </c>
      <c r="AXX25" s="48"/>
      <c r="AXY25" s="50"/>
      <c r="AXZ25" s="48"/>
      <c r="AYA25" s="48">
        <v>8350</v>
      </c>
      <c r="AYB25" s="48"/>
      <c r="AYC25" s="48"/>
      <c r="AYD25" s="83">
        <f t="shared" si="961"/>
        <v>8350</v>
      </c>
      <c r="AYE25" s="78">
        <f t="shared" si="962"/>
        <v>8350</v>
      </c>
      <c r="AYF25" s="48"/>
      <c r="AYG25" s="50"/>
      <c r="AYH25" s="48"/>
      <c r="AYI25" s="48">
        <v>601.95000000000005</v>
      </c>
      <c r="AYJ25" s="48"/>
      <c r="AYK25" s="48"/>
      <c r="AYL25" s="83">
        <f t="shared" si="963"/>
        <v>601.95000000000005</v>
      </c>
      <c r="AYM25" s="78">
        <f t="shared" si="964"/>
        <v>8951.9500000000007</v>
      </c>
      <c r="AYN25" s="48"/>
      <c r="AYO25" s="50"/>
      <c r="AYP25" s="48"/>
      <c r="AYQ25" s="48"/>
      <c r="AYR25" s="48"/>
      <c r="AYS25" s="48"/>
      <c r="AYT25" s="83">
        <f t="shared" si="965"/>
        <v>0</v>
      </c>
      <c r="AYU25" s="78">
        <f t="shared" si="966"/>
        <v>8951.9500000000007</v>
      </c>
      <c r="AYV25" s="48"/>
      <c r="AYW25" s="50"/>
      <c r="AYX25" s="48"/>
      <c r="AYY25" s="48"/>
      <c r="AYZ25" s="48"/>
      <c r="AZA25" s="48"/>
      <c r="AZB25" s="83">
        <f t="shared" si="967"/>
        <v>0</v>
      </c>
      <c r="AZC25" s="78">
        <f t="shared" si="968"/>
        <v>8951.9500000000007</v>
      </c>
      <c r="AZD25" s="48"/>
      <c r="AZE25" s="50"/>
      <c r="AZF25" s="48"/>
      <c r="AZG25" s="48">
        <v>12040</v>
      </c>
      <c r="AZH25" s="48"/>
      <c r="AZI25" s="48"/>
      <c r="AZJ25" s="83">
        <f t="shared" si="969"/>
        <v>12040</v>
      </c>
      <c r="AZK25" s="78">
        <f t="shared" si="970"/>
        <v>20991.95</v>
      </c>
      <c r="AZL25" s="48"/>
      <c r="AZM25" s="50"/>
      <c r="AZN25" s="48"/>
      <c r="AZO25" s="48"/>
      <c r="AZP25" s="48"/>
      <c r="AZQ25" s="48"/>
      <c r="AZR25" s="83">
        <f t="shared" si="971"/>
        <v>0</v>
      </c>
      <c r="AZS25" s="78">
        <f t="shared" si="972"/>
        <v>20991.95</v>
      </c>
      <c r="AZT25" s="48"/>
      <c r="AZU25" s="50"/>
      <c r="AZV25" s="48"/>
      <c r="AZW25" s="48">
        <v>418.91</v>
      </c>
      <c r="AZX25" s="48"/>
      <c r="AZY25" s="48"/>
      <c r="AZZ25" s="83">
        <f t="shared" si="973"/>
        <v>418.91</v>
      </c>
      <c r="BAA25" s="78">
        <f t="shared" si="974"/>
        <v>21410.86</v>
      </c>
      <c r="BAB25" s="48"/>
      <c r="BAC25" s="50"/>
      <c r="BAD25" s="48"/>
      <c r="BAE25" s="48">
        <v>31010</v>
      </c>
      <c r="BAF25" s="48"/>
      <c r="BAG25" s="48"/>
      <c r="BAH25" s="83">
        <f t="shared" si="975"/>
        <v>31010</v>
      </c>
      <c r="BAI25" s="78">
        <f t="shared" si="976"/>
        <v>52420.86</v>
      </c>
      <c r="BAJ25" s="48"/>
      <c r="BAK25" s="50"/>
      <c r="BAL25" s="48"/>
      <c r="BAM25" s="48"/>
      <c r="BAN25" s="48"/>
      <c r="BAO25" s="48"/>
      <c r="BAP25" s="83">
        <f t="shared" si="977"/>
        <v>0</v>
      </c>
      <c r="BAQ25" s="78">
        <f t="shared" si="978"/>
        <v>52420.86</v>
      </c>
      <c r="BAR25" s="48"/>
      <c r="BAS25" s="50"/>
      <c r="BAT25" s="48"/>
      <c r="BAU25" s="48">
        <v>21397.5</v>
      </c>
      <c r="BAV25" s="48"/>
      <c r="BAW25" s="48"/>
      <c r="BAX25" s="83">
        <f t="shared" si="979"/>
        <v>21397.5</v>
      </c>
      <c r="BAY25" s="78">
        <f t="shared" si="980"/>
        <v>73818.36</v>
      </c>
      <c r="BAZ25" s="48"/>
      <c r="BBA25" s="50"/>
      <c r="BBB25" s="48"/>
      <c r="BBC25" s="48">
        <v>106344.08</v>
      </c>
      <c r="BBD25" s="48"/>
      <c r="BBE25" s="48"/>
      <c r="BBF25" s="83">
        <f t="shared" si="981"/>
        <v>106344.08</v>
      </c>
      <c r="BBG25" s="78">
        <f t="shared" si="982"/>
        <v>180162.44</v>
      </c>
      <c r="BBH25" s="48"/>
      <c r="BBI25" s="50"/>
      <c r="BBJ25" s="48"/>
      <c r="BBK25" s="48">
        <v>17834.580000000002</v>
      </c>
      <c r="BBL25" s="48"/>
      <c r="BBM25" s="48"/>
      <c r="BBN25" s="83">
        <f t="shared" si="983"/>
        <v>17834.580000000002</v>
      </c>
      <c r="BBO25" s="78">
        <f t="shared" si="984"/>
        <v>197997.02000000002</v>
      </c>
      <c r="BBP25" s="48"/>
      <c r="BBQ25" s="50"/>
      <c r="BBR25" s="48"/>
      <c r="BBS25" s="48">
        <v>44470</v>
      </c>
      <c r="BBT25" s="48"/>
      <c r="BBU25" s="48"/>
      <c r="BBV25" s="83">
        <f t="shared" si="985"/>
        <v>44470</v>
      </c>
      <c r="BBW25" s="78">
        <f t="shared" si="986"/>
        <v>242467.02000000002</v>
      </c>
      <c r="BBX25" s="48"/>
      <c r="BBY25" s="50"/>
      <c r="BBZ25" s="48"/>
      <c r="BCA25" s="48">
        <v>53372.9</v>
      </c>
      <c r="BCB25" s="48"/>
      <c r="BCC25" s="48"/>
      <c r="BCD25" s="83">
        <f t="shared" si="987"/>
        <v>53372.9</v>
      </c>
      <c r="BCE25" s="78">
        <f t="shared" si="988"/>
        <v>295839.92000000004</v>
      </c>
      <c r="BCF25" s="48"/>
      <c r="BCG25" s="50"/>
      <c r="BCH25" s="48"/>
      <c r="BCI25" s="48">
        <v>36800</v>
      </c>
      <c r="BCJ25" s="48"/>
      <c r="BCK25" s="48"/>
      <c r="BCL25" s="83">
        <f t="shared" si="989"/>
        <v>36800</v>
      </c>
      <c r="BCM25" s="78">
        <f t="shared" si="990"/>
        <v>332639.92000000004</v>
      </c>
      <c r="BCN25" s="48"/>
      <c r="BCO25" s="50"/>
      <c r="BCP25" s="48"/>
      <c r="BCQ25" s="48">
        <v>97147</v>
      </c>
      <c r="BCR25" s="48"/>
      <c r="BCS25" s="48"/>
      <c r="BCT25" s="83">
        <f t="shared" si="991"/>
        <v>97147</v>
      </c>
      <c r="BCU25" s="78">
        <f t="shared" si="992"/>
        <v>429786.92000000004</v>
      </c>
      <c r="BCV25" s="48"/>
      <c r="BCW25" s="50"/>
      <c r="BCX25" s="48"/>
      <c r="BCY25" s="48"/>
      <c r="BCZ25" s="48"/>
      <c r="BDA25" s="48"/>
      <c r="BDB25" s="83">
        <f t="shared" si="993"/>
        <v>0</v>
      </c>
      <c r="BDC25" s="78">
        <f t="shared" si="994"/>
        <v>429786.92000000004</v>
      </c>
      <c r="BDD25" s="48"/>
      <c r="BDE25" s="50"/>
      <c r="BDF25" s="48"/>
      <c r="BDG25" s="48"/>
      <c r="BDH25" s="48"/>
      <c r="BDI25" s="48"/>
      <c r="BDJ25" s="83">
        <f t="shared" si="995"/>
        <v>0</v>
      </c>
      <c r="BDK25" s="78">
        <f t="shared" si="996"/>
        <v>429786.92000000004</v>
      </c>
      <c r="BDL25" s="48"/>
      <c r="BDM25" s="50"/>
      <c r="BDN25" s="48"/>
      <c r="BDO25" s="48">
        <v>44159.32</v>
      </c>
      <c r="BDP25" s="48"/>
      <c r="BDQ25" s="48"/>
      <c r="BDR25" s="83">
        <f t="shared" si="997"/>
        <v>44159.32</v>
      </c>
      <c r="BDS25" s="78">
        <f t="shared" si="998"/>
        <v>473946.24000000005</v>
      </c>
      <c r="BDT25" s="48"/>
      <c r="BDU25" s="50"/>
      <c r="BDV25" s="48"/>
      <c r="BDW25" s="48">
        <v>43000</v>
      </c>
      <c r="BDX25" s="48"/>
      <c r="BDY25" s="48"/>
      <c r="BDZ25" s="83">
        <f t="shared" si="999"/>
        <v>43000</v>
      </c>
      <c r="BEA25" s="78">
        <f t="shared" si="1000"/>
        <v>516946.24000000005</v>
      </c>
      <c r="BEB25" s="48"/>
      <c r="BEC25" s="50"/>
      <c r="BED25" s="48"/>
      <c r="BEE25" s="48"/>
      <c r="BEF25" s="48"/>
      <c r="BEG25" s="48"/>
      <c r="BEH25" s="83">
        <f t="shared" si="1001"/>
        <v>0</v>
      </c>
      <c r="BEI25" s="78">
        <f t="shared" si="1002"/>
        <v>516946.24000000005</v>
      </c>
      <c r="BEJ25" s="48"/>
      <c r="BEK25" s="50"/>
      <c r="BEL25" s="48"/>
      <c r="BEM25" s="48"/>
      <c r="BEN25" s="48"/>
      <c r="BEO25" s="48"/>
      <c r="BEP25" s="83">
        <f t="shared" si="1003"/>
        <v>0</v>
      </c>
      <c r="BEQ25" s="78">
        <f t="shared" si="1223"/>
        <v>0</v>
      </c>
      <c r="BER25" s="48"/>
      <c r="BES25" s="50"/>
      <c r="BET25" s="48"/>
      <c r="BEU25" s="48"/>
      <c r="BEV25" s="48"/>
      <c r="BEW25" s="48"/>
      <c r="BEX25" s="83">
        <f t="shared" si="1004"/>
        <v>0</v>
      </c>
      <c r="BEY25" s="78">
        <f t="shared" si="1005"/>
        <v>0</v>
      </c>
      <c r="BEZ25" s="48"/>
      <c r="BFA25" s="50"/>
      <c r="BFB25" s="48"/>
      <c r="BFC25" s="48"/>
      <c r="BFD25" s="48"/>
      <c r="BFE25" s="48"/>
      <c r="BFF25" s="83">
        <f t="shared" si="1006"/>
        <v>0</v>
      </c>
      <c r="BFG25" s="78">
        <f t="shared" si="1007"/>
        <v>0</v>
      </c>
      <c r="BFH25" s="48"/>
      <c r="BFI25" s="50"/>
      <c r="BFJ25" s="48"/>
      <c r="BFK25" s="48"/>
      <c r="BFL25" s="48"/>
      <c r="BFM25" s="48"/>
      <c r="BFN25" s="83">
        <f t="shared" si="1008"/>
        <v>0</v>
      </c>
      <c r="BFO25" s="78">
        <f t="shared" si="1009"/>
        <v>0</v>
      </c>
      <c r="BFP25" s="48"/>
      <c r="BFQ25" s="50"/>
      <c r="BFR25" s="48"/>
      <c r="BFS25" s="48"/>
      <c r="BFT25" s="48"/>
      <c r="BFU25" s="48"/>
      <c r="BFV25" s="83">
        <f t="shared" si="1010"/>
        <v>0</v>
      </c>
      <c r="BFW25" s="78">
        <f t="shared" si="1011"/>
        <v>0</v>
      </c>
      <c r="BFX25" s="48"/>
      <c r="BFY25" s="50"/>
      <c r="BFZ25" s="48"/>
      <c r="BGA25" s="48"/>
      <c r="BGB25" s="48"/>
      <c r="BGC25" s="48"/>
      <c r="BGD25" s="83">
        <f t="shared" si="1012"/>
        <v>0</v>
      </c>
      <c r="BGE25" s="78">
        <f t="shared" si="1013"/>
        <v>0</v>
      </c>
      <c r="BGF25" s="48"/>
      <c r="BGG25" s="50"/>
      <c r="BGH25" s="48"/>
      <c r="BGI25" s="48">
        <v>1655.52</v>
      </c>
      <c r="BGJ25" s="48"/>
      <c r="BGK25" s="48"/>
      <c r="BGL25" s="83">
        <f t="shared" si="1014"/>
        <v>1655.52</v>
      </c>
      <c r="BGM25" s="78">
        <f t="shared" si="1015"/>
        <v>1655.52</v>
      </c>
      <c r="BGN25" s="48"/>
      <c r="BGO25" s="50"/>
      <c r="BGP25" s="48"/>
      <c r="BGQ25" s="48"/>
      <c r="BGR25" s="48"/>
      <c r="BGS25" s="48"/>
      <c r="BGT25" s="83">
        <f t="shared" si="1016"/>
        <v>0</v>
      </c>
      <c r="BGU25" s="78">
        <f t="shared" si="1017"/>
        <v>1655.52</v>
      </c>
      <c r="BGV25" s="48"/>
      <c r="BGW25" s="50"/>
      <c r="BGX25" s="48"/>
      <c r="BGY25" s="48"/>
      <c r="BGZ25" s="48"/>
      <c r="BHA25" s="48"/>
      <c r="BHB25" s="83">
        <f t="shared" si="1018"/>
        <v>0</v>
      </c>
      <c r="BHC25" s="78">
        <f t="shared" si="1019"/>
        <v>1655.52</v>
      </c>
      <c r="BHD25" s="48"/>
      <c r="BHE25" s="50"/>
      <c r="BHF25" s="48"/>
      <c r="BHG25" s="48"/>
      <c r="BHH25" s="48"/>
      <c r="BHI25" s="48"/>
      <c r="BHJ25" s="83">
        <f t="shared" si="1020"/>
        <v>0</v>
      </c>
      <c r="BHK25" s="78">
        <f t="shared" si="1021"/>
        <v>1655.52</v>
      </c>
      <c r="BHL25" s="48"/>
      <c r="BHM25" s="50"/>
      <c r="BHN25" s="48"/>
      <c r="BHO25" s="48">
        <v>4000</v>
      </c>
      <c r="BHP25" s="48"/>
      <c r="BHQ25" s="48"/>
      <c r="BHR25" s="83">
        <f t="shared" si="1022"/>
        <v>4000</v>
      </c>
      <c r="BHS25" s="78">
        <f t="shared" si="1023"/>
        <v>5655.52</v>
      </c>
      <c r="BHT25" s="48"/>
      <c r="BHU25" s="50"/>
      <c r="BHV25" s="48"/>
      <c r="BHW25" s="48"/>
      <c r="BHX25" s="48"/>
      <c r="BHY25" s="48"/>
      <c r="BHZ25" s="83">
        <f t="shared" si="1024"/>
        <v>0</v>
      </c>
      <c r="BIA25" s="78">
        <f t="shared" si="1025"/>
        <v>5655.52</v>
      </c>
      <c r="BIB25" s="48"/>
      <c r="BIC25" s="50"/>
      <c r="BID25" s="48"/>
      <c r="BIE25" s="48"/>
      <c r="BIF25" s="48"/>
      <c r="BIG25" s="48"/>
      <c r="BIH25" s="83">
        <f t="shared" si="1026"/>
        <v>0</v>
      </c>
      <c r="BII25" s="78">
        <f t="shared" si="1027"/>
        <v>5655.52</v>
      </c>
      <c r="BIJ25" s="48"/>
      <c r="BIK25" s="50"/>
      <c r="BIL25" s="48"/>
      <c r="BIM25" s="48">
        <v>14250</v>
      </c>
      <c r="BIN25" s="48"/>
      <c r="BIO25" s="48"/>
      <c r="BIP25" s="83">
        <f t="shared" si="1028"/>
        <v>14250</v>
      </c>
      <c r="BIQ25" s="78">
        <f t="shared" si="1029"/>
        <v>19905.52</v>
      </c>
      <c r="BIR25" s="48"/>
      <c r="BIS25" s="50"/>
      <c r="BIT25" s="48"/>
      <c r="BIU25" s="48">
        <v>34532.559999999998</v>
      </c>
      <c r="BIV25" s="48"/>
      <c r="BIW25" s="48"/>
      <c r="BIX25" s="83">
        <f t="shared" si="1030"/>
        <v>34532.559999999998</v>
      </c>
      <c r="BIY25" s="78">
        <f t="shared" si="1031"/>
        <v>54438.080000000002</v>
      </c>
      <c r="BIZ25" s="48"/>
      <c r="BJA25" s="50"/>
      <c r="BJB25" s="48"/>
      <c r="BJC25" s="48">
        <v>53800</v>
      </c>
      <c r="BJD25" s="48"/>
      <c r="BJE25" s="48"/>
      <c r="BJF25" s="83">
        <f t="shared" si="1032"/>
        <v>53800</v>
      </c>
      <c r="BJG25" s="78">
        <f t="shared" si="1033"/>
        <v>108238.08</v>
      </c>
      <c r="BJH25" s="48"/>
      <c r="BJI25" s="50"/>
      <c r="BJJ25" s="48"/>
      <c r="BJK25" s="48"/>
      <c r="BJL25" s="48"/>
      <c r="BJM25" s="48"/>
      <c r="BJN25" s="83">
        <f t="shared" si="1034"/>
        <v>0</v>
      </c>
      <c r="BJO25" s="78">
        <f t="shared" si="1035"/>
        <v>108238.08</v>
      </c>
      <c r="BJP25" s="48"/>
      <c r="BJQ25" s="50"/>
      <c r="BJR25" s="48"/>
      <c r="BJS25" s="48">
        <v>24572</v>
      </c>
      <c r="BJT25" s="48"/>
      <c r="BJU25" s="48"/>
      <c r="BJV25" s="83">
        <f t="shared" si="1036"/>
        <v>24572</v>
      </c>
      <c r="BJW25" s="78">
        <f t="shared" si="1037"/>
        <v>132810.08000000002</v>
      </c>
      <c r="BJX25" s="48"/>
      <c r="BJY25" s="50"/>
      <c r="BJZ25" s="48"/>
      <c r="BKA25" s="48">
        <v>10000</v>
      </c>
      <c r="BKB25" s="48"/>
      <c r="BKC25" s="48"/>
      <c r="BKD25" s="83">
        <f t="shared" si="1038"/>
        <v>10000</v>
      </c>
      <c r="BKE25" s="78">
        <f t="shared" si="1039"/>
        <v>142810.08000000002</v>
      </c>
      <c r="BKF25" s="48"/>
      <c r="BKG25" s="50"/>
      <c r="BKH25" s="48"/>
      <c r="BKI25" s="48">
        <v>28195</v>
      </c>
      <c r="BKJ25" s="48"/>
      <c r="BKK25" s="48"/>
      <c r="BKL25" s="83">
        <f t="shared" si="1040"/>
        <v>28195</v>
      </c>
      <c r="BKM25" s="78">
        <f t="shared" si="1041"/>
        <v>171005.08000000002</v>
      </c>
      <c r="BKN25" s="48"/>
      <c r="BKO25" s="50"/>
      <c r="BKP25" s="48"/>
      <c r="BKQ25" s="48">
        <v>39550</v>
      </c>
      <c r="BKR25" s="48"/>
      <c r="BKS25" s="48"/>
      <c r="BKT25" s="83">
        <f t="shared" si="1042"/>
        <v>39550</v>
      </c>
      <c r="BKU25" s="78">
        <f t="shared" si="1043"/>
        <v>210555.08000000002</v>
      </c>
      <c r="BKV25" s="48"/>
      <c r="BKW25" s="50"/>
      <c r="BKX25" s="48"/>
      <c r="BKY25" s="48">
        <v>51600</v>
      </c>
      <c r="BKZ25" s="48"/>
      <c r="BLA25" s="48"/>
      <c r="BLB25" s="83">
        <f t="shared" si="1044"/>
        <v>51600</v>
      </c>
      <c r="BLC25" s="78">
        <f t="shared" si="1045"/>
        <v>51600</v>
      </c>
      <c r="BLD25" s="48"/>
      <c r="BLE25" s="50"/>
      <c r="BLF25" s="48"/>
      <c r="BLG25" s="48"/>
      <c r="BLH25" s="48"/>
      <c r="BLI25" s="48">
        <v>22900</v>
      </c>
      <c r="BLJ25" s="83">
        <f t="shared" si="1046"/>
        <v>22900</v>
      </c>
      <c r="BLK25" s="78">
        <f t="shared" si="1224"/>
        <v>74500</v>
      </c>
      <c r="BLL25" s="48"/>
      <c r="BLM25" s="50"/>
      <c r="BLN25" s="48"/>
      <c r="BLO25" s="48">
        <v>10750</v>
      </c>
      <c r="BLP25" s="48"/>
      <c r="BLQ25" s="48"/>
      <c r="BLR25" s="83">
        <f t="shared" si="1047"/>
        <v>10750</v>
      </c>
      <c r="BLS25" s="78">
        <f t="shared" si="1225"/>
        <v>85250</v>
      </c>
      <c r="BLT25" s="48"/>
      <c r="BLU25" s="50"/>
      <c r="BLV25" s="48"/>
      <c r="BLW25" s="48">
        <v>727.72</v>
      </c>
      <c r="BLX25" s="48"/>
      <c r="BLY25" s="48"/>
      <c r="BLZ25" s="83">
        <f t="shared" si="1048"/>
        <v>727.72</v>
      </c>
      <c r="BMA25" s="78">
        <f t="shared" si="1226"/>
        <v>85977.72</v>
      </c>
      <c r="BMB25" s="48"/>
      <c r="BMC25" s="50"/>
      <c r="BMD25" s="48"/>
      <c r="BME25" s="48">
        <f>2280000-1200000</f>
        <v>1080000</v>
      </c>
      <c r="BMF25" s="48">
        <v>1200000</v>
      </c>
      <c r="BMG25" s="48"/>
      <c r="BMH25" s="83">
        <f t="shared" si="1049"/>
        <v>2280000</v>
      </c>
      <c r="BMI25" s="78">
        <f t="shared" si="1227"/>
        <v>2365977.7200000002</v>
      </c>
      <c r="BMJ25" s="48"/>
      <c r="BMK25" s="50"/>
      <c r="BML25" s="48"/>
      <c r="BMM25" s="48"/>
      <c r="BMN25" s="48"/>
      <c r="BMO25" s="48"/>
      <c r="BMP25" s="83">
        <f t="shared" si="1050"/>
        <v>0</v>
      </c>
      <c r="BMQ25" s="78">
        <f t="shared" si="1228"/>
        <v>2365977.7200000002</v>
      </c>
      <c r="BMR25" s="48"/>
      <c r="BMS25" s="50"/>
      <c r="BMT25" s="48"/>
      <c r="BMU25" s="48"/>
      <c r="BMV25" s="48"/>
      <c r="BMW25" s="48"/>
      <c r="BMX25" s="83">
        <f t="shared" si="1051"/>
        <v>0</v>
      </c>
      <c r="BMY25" s="78">
        <f t="shared" si="1229"/>
        <v>2365977.7200000002</v>
      </c>
      <c r="BMZ25" s="48"/>
      <c r="BNA25" s="50"/>
      <c r="BNB25" s="48"/>
      <c r="BNC25" s="48"/>
      <c r="BND25" s="48"/>
      <c r="BNE25" s="48"/>
      <c r="BNF25" s="83">
        <f t="shared" si="1052"/>
        <v>0</v>
      </c>
      <c r="BNG25" s="78">
        <f t="shared" si="1230"/>
        <v>2365977.7200000002</v>
      </c>
      <c r="BNH25" s="48"/>
      <c r="BNI25" s="50"/>
      <c r="BNJ25" s="48"/>
      <c r="BNK25" s="48"/>
      <c r="BNL25" s="48"/>
      <c r="BNM25" s="48"/>
      <c r="BNN25" s="83">
        <f t="shared" si="1053"/>
        <v>0</v>
      </c>
      <c r="BNO25" s="78">
        <f t="shared" si="1231"/>
        <v>2365977.7200000002</v>
      </c>
      <c r="BNP25" s="48"/>
      <c r="BNQ25" s="50"/>
      <c r="BNR25" s="48"/>
      <c r="BNS25" s="48">
        <v>530.91999999999996</v>
      </c>
      <c r="BNT25" s="48"/>
      <c r="BNU25" s="48"/>
      <c r="BNV25" s="83">
        <f t="shared" si="1054"/>
        <v>530.91999999999996</v>
      </c>
      <c r="BNW25" s="78">
        <f t="shared" si="1232"/>
        <v>2366508.64</v>
      </c>
      <c r="BNX25" s="48"/>
      <c r="BNY25" s="50"/>
      <c r="BNZ25" s="48"/>
      <c r="BOA25" s="48"/>
      <c r="BOB25" s="48"/>
      <c r="BOC25" s="48"/>
      <c r="BOD25" s="83">
        <f t="shared" si="1055"/>
        <v>0</v>
      </c>
      <c r="BOE25" s="78">
        <f t="shared" si="1233"/>
        <v>2366508.64</v>
      </c>
      <c r="BOF25" s="48"/>
      <c r="BOG25" s="50"/>
      <c r="BOH25" s="48"/>
      <c r="BOI25" s="48">
        <v>196.27</v>
      </c>
      <c r="BOJ25" s="48"/>
      <c r="BOK25" s="48"/>
      <c r="BOL25" s="83">
        <f t="shared" si="1056"/>
        <v>196.27</v>
      </c>
      <c r="BOM25" s="78">
        <f t="shared" si="1234"/>
        <v>2366704.91</v>
      </c>
      <c r="BON25" s="48"/>
      <c r="BOO25" s="50"/>
      <c r="BOP25" s="48"/>
      <c r="BOQ25" s="48"/>
      <c r="BOR25" s="48"/>
      <c r="BOS25" s="48"/>
      <c r="BOT25" s="83">
        <f t="shared" si="1057"/>
        <v>0</v>
      </c>
      <c r="BOU25" s="78">
        <f t="shared" si="1235"/>
        <v>2366704.91</v>
      </c>
      <c r="BOV25" s="48"/>
      <c r="BOW25" s="50"/>
      <c r="BOX25" s="48"/>
      <c r="BOY25" s="48">
        <v>10000</v>
      </c>
      <c r="BOZ25" s="48"/>
      <c r="BPA25" s="48"/>
      <c r="BPB25" s="83">
        <f t="shared" si="1058"/>
        <v>10000</v>
      </c>
      <c r="BPC25" s="78">
        <f t="shared" si="1236"/>
        <v>2376704.91</v>
      </c>
      <c r="BPD25" s="48"/>
      <c r="BPE25" s="50"/>
      <c r="BPF25" s="48"/>
      <c r="BPG25" s="48">
        <v>31200</v>
      </c>
      <c r="BPH25" s="48"/>
      <c r="BPI25" s="48"/>
      <c r="BPJ25" s="83">
        <f t="shared" si="1059"/>
        <v>31200</v>
      </c>
      <c r="BPK25" s="78">
        <f t="shared" si="1237"/>
        <v>2407904.91</v>
      </c>
      <c r="BPL25" s="48"/>
      <c r="BPM25" s="50"/>
      <c r="BPN25" s="48"/>
      <c r="BPO25" s="48">
        <v>29900</v>
      </c>
      <c r="BPP25" s="48"/>
      <c r="BPQ25" s="48"/>
      <c r="BPR25" s="83">
        <f t="shared" si="1060"/>
        <v>29900</v>
      </c>
      <c r="BPS25" s="78">
        <f t="shared" si="1238"/>
        <v>2437804.91</v>
      </c>
      <c r="BPT25" s="48"/>
      <c r="BPU25" s="50"/>
      <c r="BPV25" s="48"/>
      <c r="BPW25" s="48"/>
      <c r="BPX25" s="48"/>
      <c r="BPY25" s="48"/>
      <c r="BPZ25" s="83">
        <f t="shared" si="1061"/>
        <v>0</v>
      </c>
      <c r="BQA25" s="78">
        <f t="shared" si="1239"/>
        <v>2437804.91</v>
      </c>
      <c r="BQB25" s="48"/>
      <c r="BQC25" s="50"/>
      <c r="BQD25" s="48"/>
      <c r="BQE25" s="48"/>
      <c r="BQF25" s="48"/>
      <c r="BQG25" s="48"/>
      <c r="BQH25" s="83">
        <f t="shared" si="1062"/>
        <v>0</v>
      </c>
      <c r="BQI25" s="78">
        <f t="shared" si="1240"/>
        <v>2437804.91</v>
      </c>
      <c r="BQJ25" s="48"/>
      <c r="BQK25" s="50"/>
      <c r="BQL25" s="48"/>
      <c r="BQM25" s="48">
        <v>11037.31</v>
      </c>
      <c r="BQN25" s="48"/>
      <c r="BQO25" s="48"/>
      <c r="BQP25" s="83">
        <f t="shared" si="1063"/>
        <v>11037.31</v>
      </c>
      <c r="BQQ25" s="78">
        <f t="shared" si="1241"/>
        <v>2448842.2200000002</v>
      </c>
      <c r="BQR25" s="78">
        <f t="shared" si="1241"/>
        <v>2448842.2200000002</v>
      </c>
      <c r="BQS25" s="86">
        <v>1251.22</v>
      </c>
      <c r="BQT25" s="26">
        <v>2755000</v>
      </c>
      <c r="BQU25" s="26">
        <v>6823</v>
      </c>
      <c r="BQV25" s="26">
        <v>0</v>
      </c>
      <c r="BQW25" s="26">
        <v>1150000</v>
      </c>
      <c r="BQX25" s="26">
        <v>250</v>
      </c>
      <c r="BQY25" s="26">
        <v>0</v>
      </c>
      <c r="BQZ25" s="26">
        <v>0</v>
      </c>
      <c r="BRA25" s="117">
        <v>27040</v>
      </c>
      <c r="BRB25" s="117">
        <v>4000</v>
      </c>
      <c r="BRC25" s="117">
        <v>0</v>
      </c>
      <c r="BRD25" s="117">
        <v>28000</v>
      </c>
      <c r="BRE25" s="117">
        <v>920400</v>
      </c>
      <c r="BRF25" s="117">
        <v>0</v>
      </c>
      <c r="BRG25" s="117">
        <v>0</v>
      </c>
      <c r="BRH25" s="117">
        <v>10727</v>
      </c>
      <c r="BRI25" s="117">
        <v>0</v>
      </c>
      <c r="BRJ25" s="117">
        <v>0</v>
      </c>
      <c r="BRK25" s="117">
        <v>250.83</v>
      </c>
      <c r="BRL25" s="117">
        <v>276.12</v>
      </c>
      <c r="BRM25" s="117">
        <v>1923</v>
      </c>
      <c r="BRN25" s="117">
        <v>5000</v>
      </c>
      <c r="BRO25" s="117">
        <v>0</v>
      </c>
      <c r="BRP25" s="117">
        <v>0</v>
      </c>
      <c r="BRQ25" s="117">
        <v>3000</v>
      </c>
      <c r="BRR25" s="117">
        <v>55750</v>
      </c>
      <c r="BRS25" s="117">
        <v>0</v>
      </c>
      <c r="BRT25" s="117">
        <v>0</v>
      </c>
      <c r="BRU25" s="117"/>
      <c r="BRV25" s="117">
        <v>0</v>
      </c>
      <c r="BRW25" s="117">
        <v>0</v>
      </c>
      <c r="BRX25" s="117">
        <v>0</v>
      </c>
      <c r="BRY25" s="117">
        <v>0</v>
      </c>
      <c r="BRZ25" s="117">
        <v>150</v>
      </c>
      <c r="BSA25" s="117">
        <v>92.29</v>
      </c>
      <c r="BSB25" s="117">
        <v>0</v>
      </c>
      <c r="BSC25" s="117">
        <v>1571.6</v>
      </c>
      <c r="BSD25" s="117">
        <v>0</v>
      </c>
      <c r="BSE25" s="117">
        <v>1000</v>
      </c>
      <c r="BSF25" s="117">
        <v>0</v>
      </c>
      <c r="BSG25" s="117">
        <v>0</v>
      </c>
      <c r="BSH25" s="117">
        <v>0</v>
      </c>
      <c r="BSI25" s="117">
        <v>222.46</v>
      </c>
      <c r="BSJ25" s="117">
        <v>0</v>
      </c>
      <c r="BSK25" s="117">
        <v>0</v>
      </c>
      <c r="BSL25" s="117">
        <v>0</v>
      </c>
      <c r="BSM25" s="117">
        <v>220.74</v>
      </c>
      <c r="BSN25" s="117">
        <v>0</v>
      </c>
      <c r="BSO25" s="117">
        <v>523.42999999999995</v>
      </c>
      <c r="BSP25" s="117">
        <v>0</v>
      </c>
      <c r="BSQ25" s="117">
        <v>0</v>
      </c>
      <c r="BSR25" s="117">
        <v>418.89</v>
      </c>
      <c r="BSS25" s="117">
        <v>0</v>
      </c>
      <c r="BST25" s="117">
        <v>0</v>
      </c>
      <c r="BSU25" s="117">
        <v>0</v>
      </c>
      <c r="BSV25" s="117">
        <v>43500</v>
      </c>
      <c r="BSW25" s="117"/>
      <c r="BSX25" s="50"/>
      <c r="BSY25" s="48"/>
      <c r="BSZ25" s="48"/>
      <c r="BTA25" s="48"/>
      <c r="BTB25" s="48"/>
      <c r="BTC25" s="83">
        <v>0</v>
      </c>
      <c r="BTD25" s="78">
        <f t="shared" si="1242"/>
        <v>44663.06</v>
      </c>
      <c r="BTE25" s="117"/>
      <c r="BTF25" s="50"/>
      <c r="BTG25" s="48"/>
      <c r="BTH25" s="48">
        <v>1065.42</v>
      </c>
      <c r="BTI25" s="48"/>
      <c r="BTJ25" s="48"/>
      <c r="BTK25" s="83">
        <v>1065.42</v>
      </c>
      <c r="BTL25" s="78">
        <f t="shared" si="1243"/>
        <v>45728.479999999996</v>
      </c>
      <c r="BTM25" s="117"/>
      <c r="BTN25" s="50"/>
      <c r="BTO25" s="48"/>
      <c r="BTP25" s="48"/>
      <c r="BTQ25" s="48"/>
      <c r="BTR25" s="48"/>
      <c r="BTS25" s="83">
        <v>0</v>
      </c>
      <c r="BTT25" s="78">
        <f t="shared" si="1244"/>
        <v>45728.479999999996</v>
      </c>
      <c r="BTU25" s="117"/>
      <c r="BTV25" s="50"/>
      <c r="BTW25" s="48"/>
      <c r="BTX25" s="50"/>
      <c r="BTY25" s="50"/>
      <c r="BTZ25" s="50"/>
      <c r="BUA25" s="50">
        <v>0</v>
      </c>
      <c r="BUB25" s="78">
        <f t="shared" si="1245"/>
        <v>45728.479999999996</v>
      </c>
      <c r="BUC25" s="117"/>
      <c r="BUD25" s="50"/>
      <c r="BUE25" s="48"/>
      <c r="BUF25" s="50"/>
      <c r="BUG25" s="50"/>
      <c r="BUH25" s="50"/>
      <c r="BUI25" s="50">
        <v>0</v>
      </c>
      <c r="BUJ25" s="78">
        <f t="shared" si="1246"/>
        <v>45728.479999999996</v>
      </c>
      <c r="BUK25" s="117"/>
      <c r="BUL25" s="50"/>
      <c r="BUM25" s="48"/>
      <c r="BUN25" s="50"/>
      <c r="BUO25" s="50"/>
      <c r="BUP25" s="50"/>
      <c r="BUQ25" s="50">
        <v>0</v>
      </c>
      <c r="BUR25" s="78">
        <f t="shared" si="1247"/>
        <v>45728.479999999996</v>
      </c>
      <c r="BUS25" s="117"/>
      <c r="BUT25" s="50"/>
      <c r="BUU25" s="48"/>
      <c r="BUV25" s="50"/>
      <c r="BUW25" s="50"/>
      <c r="BUX25" s="50"/>
      <c r="BUY25" s="50">
        <v>0</v>
      </c>
      <c r="BUZ25" s="78">
        <f t="shared" si="1248"/>
        <v>45728.479999999996</v>
      </c>
      <c r="BVA25" s="117"/>
      <c r="BVB25" s="50"/>
      <c r="BVC25" s="48"/>
      <c r="BVD25" s="50"/>
      <c r="BVE25" s="50"/>
      <c r="BVF25" s="50"/>
      <c r="BVG25" s="50">
        <v>0</v>
      </c>
      <c r="BVH25" s="78">
        <f t="shared" si="1249"/>
        <v>45728.479999999996</v>
      </c>
      <c r="BVI25" s="117"/>
      <c r="BVJ25" s="50"/>
      <c r="BVK25" s="48"/>
      <c r="BVL25" s="50">
        <v>1000</v>
      </c>
      <c r="BVM25" s="50"/>
      <c r="BVN25" s="50"/>
      <c r="BVO25" s="50">
        <v>1000</v>
      </c>
      <c r="BVP25" s="78">
        <f t="shared" si="1250"/>
        <v>46728.479999999996</v>
      </c>
      <c r="BVQ25" s="117"/>
      <c r="BVR25" s="50"/>
      <c r="BVS25" s="48"/>
      <c r="BVT25" s="50"/>
      <c r="BVU25" s="50"/>
      <c r="BVV25" s="50"/>
      <c r="BVW25" s="50">
        <v>0</v>
      </c>
      <c r="BVX25" s="78">
        <f t="shared" si="1251"/>
        <v>0</v>
      </c>
      <c r="BVY25" s="117"/>
      <c r="BVZ25" s="50"/>
      <c r="BWA25" s="48"/>
      <c r="BWB25" s="50"/>
      <c r="BWC25" s="50"/>
      <c r="BWD25" s="50"/>
      <c r="BWE25" s="50">
        <v>0</v>
      </c>
      <c r="BWF25" s="78">
        <f t="shared" si="1252"/>
        <v>0</v>
      </c>
      <c r="BWG25" s="117"/>
      <c r="BWH25" s="50"/>
      <c r="BWI25" s="48"/>
      <c r="BWJ25" s="50"/>
      <c r="BWK25" s="50"/>
      <c r="BWL25" s="50"/>
      <c r="BWM25" s="50">
        <v>0</v>
      </c>
      <c r="BWN25" s="78">
        <f t="shared" si="1253"/>
        <v>0</v>
      </c>
      <c r="BWO25" s="117"/>
      <c r="BWP25" s="50"/>
      <c r="BWQ25" s="48"/>
      <c r="BWR25" s="50"/>
      <c r="BWS25" s="50"/>
      <c r="BWT25" s="50">
        <v>259.26</v>
      </c>
      <c r="BWU25" s="50">
        <v>259.26</v>
      </c>
      <c r="BWV25" s="78">
        <f t="shared" si="1254"/>
        <v>259.26</v>
      </c>
      <c r="BWW25" s="117">
        <v>53000</v>
      </c>
      <c r="BWX25" s="50"/>
      <c r="BWY25" s="48"/>
      <c r="BWZ25" s="50"/>
      <c r="BXA25" s="50"/>
      <c r="BXB25" s="50"/>
      <c r="BXC25" s="50">
        <v>53000</v>
      </c>
      <c r="BXD25" s="78">
        <f t="shared" si="1255"/>
        <v>53259.26</v>
      </c>
      <c r="BXE25" s="117"/>
      <c r="BXF25" s="50"/>
      <c r="BXG25" s="48"/>
      <c r="BXH25" s="50"/>
      <c r="BXI25" s="50"/>
      <c r="BXJ25" s="50"/>
      <c r="BXK25" s="50">
        <v>0</v>
      </c>
      <c r="BXL25" s="78">
        <f t="shared" si="1256"/>
        <v>53259.26</v>
      </c>
      <c r="BXM25" s="117"/>
      <c r="BXN25" s="50"/>
      <c r="BXO25" s="48"/>
      <c r="BXP25" s="50"/>
      <c r="BXQ25" s="50"/>
      <c r="BXR25" s="50"/>
      <c r="BXS25" s="50">
        <v>0</v>
      </c>
      <c r="BXT25" s="78">
        <f t="shared" si="1257"/>
        <v>53259.26</v>
      </c>
      <c r="BXU25" s="117"/>
      <c r="BXV25" s="50"/>
      <c r="BXW25" s="48"/>
      <c r="BXX25" s="50"/>
      <c r="BXY25" s="50"/>
      <c r="BXZ25" s="50"/>
      <c r="BYA25" s="50">
        <v>0</v>
      </c>
      <c r="BYB25" s="78">
        <f t="shared" si="1258"/>
        <v>53259.26</v>
      </c>
      <c r="BYC25" s="117"/>
      <c r="BYD25" s="50"/>
      <c r="BYE25" s="48"/>
      <c r="BYF25" s="50"/>
      <c r="BYG25" s="50"/>
      <c r="BYH25" s="50"/>
      <c r="BYI25" s="50">
        <v>0</v>
      </c>
      <c r="BYJ25" s="78">
        <f t="shared" si="1259"/>
        <v>53259.26</v>
      </c>
      <c r="BYK25" s="117"/>
      <c r="BYL25" s="50"/>
      <c r="BYM25" s="48"/>
      <c r="BYN25" s="50"/>
      <c r="BYO25" s="50"/>
      <c r="BYP25" s="50"/>
      <c r="BYQ25" s="50">
        <v>0</v>
      </c>
      <c r="BYR25" s="78">
        <f t="shared" si="1260"/>
        <v>53259.26</v>
      </c>
      <c r="BYS25" s="117"/>
      <c r="BYT25" s="50"/>
      <c r="BYU25" s="48"/>
      <c r="BYV25" s="50"/>
      <c r="BYW25" s="50"/>
      <c r="BYX25" s="50"/>
      <c r="BYY25" s="50">
        <v>0</v>
      </c>
      <c r="BYZ25" s="78">
        <f t="shared" si="1261"/>
        <v>53259.26</v>
      </c>
      <c r="BZA25" s="117"/>
      <c r="BZB25" s="50"/>
      <c r="BZC25" s="48"/>
      <c r="BZD25" s="50"/>
      <c r="BZE25" s="50"/>
      <c r="BZF25" s="50"/>
      <c r="BZG25" s="50">
        <v>0</v>
      </c>
      <c r="BZH25" s="78">
        <f t="shared" si="1262"/>
        <v>53259.26</v>
      </c>
      <c r="BZI25" s="117"/>
      <c r="BZJ25" s="50"/>
      <c r="BZK25" s="48"/>
      <c r="BZL25" s="50"/>
      <c r="BZM25" s="50"/>
      <c r="BZN25" s="50"/>
      <c r="BZO25" s="50">
        <v>0</v>
      </c>
      <c r="BZP25" s="78">
        <f t="shared" si="1263"/>
        <v>53259.26</v>
      </c>
      <c r="BZQ25" s="117"/>
      <c r="BZR25" s="50"/>
      <c r="BZS25" s="48"/>
      <c r="BZT25" s="50"/>
      <c r="BZU25" s="50"/>
      <c r="BZV25" s="50"/>
      <c r="BZW25" s="50">
        <v>0</v>
      </c>
      <c r="BZX25" s="78">
        <f t="shared" si="1264"/>
        <v>53259.26</v>
      </c>
      <c r="BZY25" s="117"/>
      <c r="BZZ25" s="50"/>
      <c r="CAA25" s="48"/>
      <c r="CAB25" s="50"/>
      <c r="CAC25" s="50"/>
      <c r="CAD25" s="50">
        <v>242.97</v>
      </c>
      <c r="CAE25" s="50">
        <v>242.97</v>
      </c>
      <c r="CAF25" s="78">
        <f t="shared" si="1265"/>
        <v>53502.23</v>
      </c>
      <c r="CAG25" s="117"/>
      <c r="CAH25" s="50"/>
      <c r="CAI25" s="48"/>
      <c r="CAJ25" s="50"/>
      <c r="CAK25" s="50"/>
      <c r="CAL25" s="50">
        <v>8000</v>
      </c>
      <c r="CAM25" s="50">
        <v>8000</v>
      </c>
      <c r="CAN25" s="78">
        <f t="shared" si="1266"/>
        <v>61502.23</v>
      </c>
      <c r="CAO25" s="117"/>
      <c r="CAP25" s="50"/>
      <c r="CAQ25" s="48"/>
      <c r="CAR25" s="50"/>
      <c r="CAS25" s="50"/>
      <c r="CAT25" s="50">
        <v>14136.4</v>
      </c>
      <c r="CAU25" s="50">
        <v>14136.4</v>
      </c>
      <c r="CAV25" s="78">
        <f t="shared" si="1267"/>
        <v>75638.63</v>
      </c>
      <c r="CAW25" s="117"/>
      <c r="CAX25" s="50"/>
      <c r="CAY25" s="48"/>
      <c r="CAZ25" s="50"/>
      <c r="CBA25" s="50"/>
      <c r="CBB25" s="50">
        <v>85000</v>
      </c>
      <c r="CBC25" s="50">
        <v>85000</v>
      </c>
      <c r="CBD25" s="78">
        <f t="shared" si="1268"/>
        <v>160638.63</v>
      </c>
      <c r="CBE25" s="117"/>
      <c r="CBF25" s="50"/>
      <c r="CBG25" s="48"/>
      <c r="CBH25" s="50"/>
      <c r="CBI25" s="50"/>
      <c r="CBJ25" s="50"/>
      <c r="CBK25" s="50">
        <v>0</v>
      </c>
      <c r="CBL25" s="78">
        <f t="shared" si="1269"/>
        <v>160638.63</v>
      </c>
      <c r="CBM25" s="117"/>
      <c r="CBN25" s="50"/>
      <c r="CBO25" s="48"/>
      <c r="CBP25" s="50"/>
      <c r="CBQ25" s="50"/>
      <c r="CBR25" s="50"/>
      <c r="CBS25" s="50">
        <v>0</v>
      </c>
      <c r="CBT25" s="78">
        <f t="shared" si="1270"/>
        <v>160638.63</v>
      </c>
      <c r="CBU25" s="117"/>
      <c r="CBV25" s="50"/>
      <c r="CBW25" s="48"/>
      <c r="CBX25" s="50"/>
      <c r="CBY25" s="50"/>
      <c r="CBZ25" s="50"/>
      <c r="CCA25" s="50">
        <v>0</v>
      </c>
      <c r="CCB25" s="78">
        <f t="shared" si="1271"/>
        <v>160638.63</v>
      </c>
      <c r="CCC25" s="117"/>
      <c r="CCD25" s="50"/>
      <c r="CCE25" s="48"/>
      <c r="CCF25" s="50">
        <v>55981.1</v>
      </c>
      <c r="CCG25" s="50"/>
      <c r="CCH25" s="50"/>
      <c r="CCI25" s="50">
        <f t="shared" si="1272"/>
        <v>55981.1</v>
      </c>
      <c r="CCJ25" s="78">
        <f t="shared" si="1273"/>
        <v>216619.73</v>
      </c>
      <c r="CCK25" s="117"/>
      <c r="CCL25" s="50"/>
      <c r="CCM25" s="48"/>
      <c r="CCN25" s="50"/>
      <c r="CCO25" s="50"/>
      <c r="CCP25" s="50"/>
      <c r="CCQ25" s="50">
        <f t="shared" si="1274"/>
        <v>0</v>
      </c>
      <c r="CCR25" s="78">
        <f t="shared" si="1275"/>
        <v>0</v>
      </c>
      <c r="CCS25" s="117"/>
      <c r="CCT25" s="50"/>
      <c r="CCU25" s="48"/>
      <c r="CCV25" s="50"/>
      <c r="CCW25" s="50"/>
      <c r="CCX25" s="50"/>
      <c r="CCY25" s="50">
        <f t="shared" si="1276"/>
        <v>0</v>
      </c>
      <c r="CCZ25" s="78">
        <f t="shared" si="1277"/>
        <v>0</v>
      </c>
      <c r="CDA25" s="117"/>
      <c r="CDB25" s="50"/>
      <c r="CDC25" s="48"/>
      <c r="CDD25" s="50"/>
      <c r="CDE25" s="50"/>
      <c r="CDF25" s="50"/>
      <c r="CDG25" s="50">
        <f t="shared" si="1278"/>
        <v>0</v>
      </c>
      <c r="CDH25" s="78">
        <f t="shared" si="1279"/>
        <v>0</v>
      </c>
      <c r="CDI25" s="50">
        <v>40000</v>
      </c>
      <c r="CDJ25" s="50"/>
      <c r="CDK25" s="48"/>
      <c r="CDL25" s="50"/>
      <c r="CDM25" s="50"/>
      <c r="CDN25" s="50"/>
      <c r="CDO25" s="50">
        <f t="shared" si="1280"/>
        <v>40000</v>
      </c>
      <c r="CDP25" s="78">
        <f t="shared" si="1281"/>
        <v>40000</v>
      </c>
      <c r="CDQ25" s="50"/>
      <c r="CDR25" s="50"/>
      <c r="CDS25" s="48"/>
      <c r="CDT25" s="50"/>
      <c r="CDU25" s="50"/>
      <c r="CDV25" s="50"/>
      <c r="CDW25" s="50">
        <f t="shared" si="1282"/>
        <v>0</v>
      </c>
      <c r="CDX25" s="78">
        <f t="shared" si="1283"/>
        <v>40000</v>
      </c>
      <c r="CDY25" s="50"/>
      <c r="CDZ25" s="50"/>
      <c r="CEA25" s="48"/>
      <c r="CEB25" s="50"/>
      <c r="CEC25" s="50">
        <f>1050000+150000+1250000</f>
        <v>2450000</v>
      </c>
      <c r="CED25" s="50">
        <f>+CEE25-CEC25</f>
        <v>18507.410000000149</v>
      </c>
      <c r="CEE25" s="50">
        <v>2468507.41</v>
      </c>
      <c r="CEF25" s="78">
        <f t="shared" si="1284"/>
        <v>2508507.41</v>
      </c>
      <c r="CEG25" s="50"/>
      <c r="CEH25" s="50"/>
      <c r="CEI25" s="48"/>
      <c r="CEJ25" s="50"/>
      <c r="CEK25" s="50"/>
      <c r="CEL25" s="50"/>
      <c r="CEM25" s="50">
        <v>0</v>
      </c>
      <c r="CEN25" s="78">
        <f t="shared" si="1285"/>
        <v>2508507.41</v>
      </c>
      <c r="CEO25" s="50"/>
      <c r="CEP25" s="50"/>
      <c r="CEQ25" s="48"/>
      <c r="CER25" s="50"/>
      <c r="CES25" s="50"/>
      <c r="CET25" s="50"/>
      <c r="CEU25" s="50">
        <v>0</v>
      </c>
      <c r="CEV25" s="78">
        <f t="shared" si="1286"/>
        <v>2508507.41</v>
      </c>
      <c r="CEW25" s="50"/>
      <c r="CEX25" s="50">
        <f>+CFC25-CEZ25</f>
        <v>2700000</v>
      </c>
      <c r="CEY25" s="48"/>
      <c r="CEZ25" s="50">
        <v>1476.03</v>
      </c>
      <c r="CFA25" s="50"/>
      <c r="CFB25" s="50"/>
      <c r="CFC25" s="50">
        <v>2701476.03</v>
      </c>
      <c r="CFD25" s="78">
        <f t="shared" si="1287"/>
        <v>5209983.4399999995</v>
      </c>
      <c r="CFE25" s="50"/>
      <c r="CFF25" s="50"/>
      <c r="CFG25" s="48"/>
      <c r="CFH25" s="50"/>
      <c r="CFI25" s="50"/>
      <c r="CFJ25" s="50"/>
      <c r="CFK25" s="50">
        <v>0</v>
      </c>
      <c r="CFL25" s="78">
        <f t="shared" si="1288"/>
        <v>5209983.4399999995</v>
      </c>
      <c r="CFM25" s="50"/>
      <c r="CFN25" s="50"/>
      <c r="CFO25" s="48"/>
      <c r="CFP25" s="50"/>
      <c r="CFQ25" s="50"/>
      <c r="CFR25" s="50"/>
      <c r="CFS25" s="50">
        <v>0</v>
      </c>
      <c r="CFT25" s="78">
        <f t="shared" si="1289"/>
        <v>5209983.4399999995</v>
      </c>
      <c r="CFU25" s="50"/>
      <c r="CFV25" s="50"/>
      <c r="CFW25" s="48"/>
      <c r="CFX25" s="50"/>
      <c r="CFY25" s="50"/>
      <c r="CFZ25" s="50"/>
      <c r="CGA25" s="50">
        <v>0</v>
      </c>
      <c r="CGB25" s="78">
        <f t="shared" si="1290"/>
        <v>5209983.4399999995</v>
      </c>
      <c r="CGC25" s="50"/>
      <c r="CGD25" s="50"/>
      <c r="CGE25" s="48"/>
      <c r="CGF25" s="50"/>
      <c r="CGG25" s="50"/>
      <c r="CGH25" s="50"/>
      <c r="CGI25" s="50">
        <v>0</v>
      </c>
      <c r="CGJ25" s="78">
        <f t="shared" si="1291"/>
        <v>5209983.4399999995</v>
      </c>
      <c r="CGK25" s="50"/>
      <c r="CGL25" s="50"/>
      <c r="CGM25" s="48"/>
      <c r="CGN25" s="50"/>
      <c r="CGO25" s="50"/>
      <c r="CGP25" s="50">
        <v>1721.19</v>
      </c>
      <c r="CGQ25" s="50">
        <v>1721.19</v>
      </c>
      <c r="CGR25" s="78">
        <f t="shared" si="1292"/>
        <v>5211704.63</v>
      </c>
      <c r="CGS25" s="50"/>
      <c r="CGT25" s="50"/>
      <c r="CGU25" s="48"/>
      <c r="CGV25" s="50"/>
      <c r="CGW25" s="50"/>
      <c r="CGX25" s="50"/>
      <c r="CGY25" s="50">
        <v>0</v>
      </c>
      <c r="CGZ25" s="78">
        <f t="shared" si="1293"/>
        <v>5211704.63</v>
      </c>
      <c r="CHA25" s="50"/>
      <c r="CHB25" s="50"/>
      <c r="CHC25" s="48"/>
      <c r="CHD25" s="50"/>
      <c r="CHE25" s="50"/>
      <c r="CHF25" s="50"/>
      <c r="CHG25" s="50">
        <v>0</v>
      </c>
      <c r="CHH25" s="78">
        <f t="shared" si="1294"/>
        <v>5211704.63</v>
      </c>
      <c r="CHI25" s="50"/>
      <c r="CHJ25" s="50"/>
      <c r="CHK25" s="48"/>
      <c r="CHL25" s="50"/>
      <c r="CHM25" s="50"/>
      <c r="CHN25" s="50">
        <v>6173.3</v>
      </c>
      <c r="CHO25" s="50">
        <v>6173.3</v>
      </c>
      <c r="CHP25" s="78">
        <f t="shared" si="1295"/>
        <v>5217877.93</v>
      </c>
      <c r="CHQ25" s="50"/>
      <c r="CHR25" s="50"/>
      <c r="CHS25" s="48"/>
      <c r="CHT25" s="50"/>
      <c r="CHU25" s="50"/>
      <c r="CHV25" s="50"/>
      <c r="CHW25" s="50">
        <v>0</v>
      </c>
      <c r="CHX25" s="78">
        <f t="shared" si="1296"/>
        <v>5217877.93</v>
      </c>
      <c r="CHY25" s="50"/>
      <c r="CHZ25" s="50"/>
      <c r="CIA25" s="48"/>
      <c r="CIB25" s="50"/>
      <c r="CIC25" s="50"/>
      <c r="CID25" s="50"/>
      <c r="CIE25" s="50">
        <v>0</v>
      </c>
      <c r="CIF25" s="78">
        <f t="shared" si="1297"/>
        <v>5217877.93</v>
      </c>
      <c r="CIG25" s="50"/>
      <c r="CIH25" s="50"/>
      <c r="CII25" s="48"/>
      <c r="CIJ25" s="50"/>
      <c r="CIK25" s="50"/>
      <c r="CIL25" s="50"/>
      <c r="CIM25" s="50">
        <v>0</v>
      </c>
      <c r="CIN25" s="78">
        <f t="shared" si="1312"/>
        <v>5217877.93</v>
      </c>
      <c r="CIO25" s="50"/>
      <c r="CIP25" s="50"/>
      <c r="CIQ25" s="48"/>
      <c r="CIR25" s="50"/>
      <c r="CIS25" s="50"/>
      <c r="CIT25" s="50"/>
      <c r="CIU25" s="50">
        <f t="shared" si="1298"/>
        <v>0</v>
      </c>
      <c r="CIV25" s="78">
        <f t="shared" si="1313"/>
        <v>5217877.93</v>
      </c>
      <c r="CIW25" s="50"/>
      <c r="CIX25" s="50"/>
      <c r="CIY25" s="48"/>
      <c r="CIZ25" s="50"/>
      <c r="CJA25" s="50"/>
      <c r="CJB25" s="50"/>
      <c r="CJC25" s="50">
        <f t="shared" si="1299"/>
        <v>0</v>
      </c>
      <c r="CJD25" s="78">
        <f t="shared" si="1300"/>
        <v>0</v>
      </c>
      <c r="CJE25" s="50"/>
      <c r="CJF25" s="50"/>
      <c r="CJG25" s="48"/>
      <c r="CJH25" s="50"/>
      <c r="CJI25" s="50"/>
      <c r="CJJ25" s="50"/>
      <c r="CJK25" s="50">
        <f t="shared" si="1301"/>
        <v>0</v>
      </c>
      <c r="CJL25" s="78">
        <f t="shared" si="1302"/>
        <v>0</v>
      </c>
      <c r="CJM25" s="50"/>
      <c r="CJN25" s="50"/>
      <c r="CJO25" s="48"/>
      <c r="CJP25" s="50">
        <v>7165.6</v>
      </c>
      <c r="CJQ25" s="50"/>
      <c r="CJR25" s="50"/>
      <c r="CJS25" s="50">
        <f t="shared" si="1303"/>
        <v>7165.6</v>
      </c>
      <c r="CJT25" s="78">
        <f t="shared" si="1304"/>
        <v>7165.6</v>
      </c>
      <c r="CJU25" s="50"/>
      <c r="CJV25" s="50"/>
      <c r="CJW25" s="48"/>
      <c r="CJX25" s="50"/>
      <c r="CJY25" s="50"/>
      <c r="CJZ25" s="50"/>
      <c r="CKA25" s="50">
        <f t="shared" si="1305"/>
        <v>0</v>
      </c>
      <c r="CKB25" s="78">
        <f t="shared" si="1306"/>
        <v>7165.6</v>
      </c>
      <c r="CKC25" s="50"/>
      <c r="CKD25" s="50"/>
      <c r="CKE25" s="48"/>
      <c r="CKF25" s="50"/>
      <c r="CKG25" s="50"/>
      <c r="CKH25" s="50"/>
      <c r="CKI25" s="50">
        <v>0</v>
      </c>
      <c r="CKJ25" s="78">
        <f t="shared" si="1307"/>
        <v>7165.6</v>
      </c>
      <c r="CKK25" s="50"/>
      <c r="CKL25" s="50"/>
      <c r="CKM25" s="48"/>
      <c r="CKN25" s="50"/>
      <c r="CKO25" s="50"/>
      <c r="CKP25" s="50"/>
      <c r="CKQ25" s="50">
        <v>0</v>
      </c>
      <c r="CKR25" s="78">
        <f t="shared" si="1308"/>
        <v>7165.6</v>
      </c>
      <c r="CKS25" s="50"/>
      <c r="CKT25" s="50"/>
      <c r="CKU25" s="48"/>
      <c r="CKV25" s="50"/>
      <c r="CKW25" s="50"/>
      <c r="CKX25" s="50"/>
      <c r="CKY25" s="50">
        <v>0</v>
      </c>
      <c r="CKZ25" s="78">
        <f t="shared" si="1309"/>
        <v>7165.6</v>
      </c>
      <c r="CLA25" s="50"/>
      <c r="CLB25" s="50"/>
      <c r="CLC25" s="48"/>
      <c r="CLD25" s="50"/>
      <c r="CLE25" s="50"/>
      <c r="CLF25" s="50"/>
      <c r="CLG25" s="50">
        <v>0</v>
      </c>
      <c r="CLH25" s="78">
        <f t="shared" si="1310"/>
        <v>7165.6</v>
      </c>
      <c r="CLI25" s="50"/>
      <c r="CLJ25" s="50"/>
      <c r="CLK25" s="48"/>
      <c r="CLL25" s="50"/>
      <c r="CLM25" s="50"/>
      <c r="CLN25" s="50"/>
      <c r="CLO25" s="50">
        <v>0</v>
      </c>
      <c r="CLP25" s="78">
        <f t="shared" si="1311"/>
        <v>7165.6</v>
      </c>
    </row>
    <row r="26" spans="1:2356" ht="13.5" customHeight="1" x14ac:dyDescent="0.2">
      <c r="B26" s="47" t="s">
        <v>5</v>
      </c>
      <c r="C26" s="49"/>
      <c r="D26" s="49"/>
      <c r="E26" s="49"/>
      <c r="F26" s="49">
        <v>4764.2</v>
      </c>
      <c r="G26" s="49"/>
      <c r="H26" s="49"/>
      <c r="I26" s="75">
        <f t="shared" si="1064"/>
        <v>4764.2</v>
      </c>
      <c r="J26" s="49"/>
      <c r="K26" s="48"/>
      <c r="L26" s="48"/>
      <c r="M26" s="48"/>
      <c r="N26" s="48"/>
      <c r="O26" s="50">
        <f t="shared" si="1065"/>
        <v>4764.2</v>
      </c>
      <c r="P26" s="50"/>
      <c r="Q26" s="48"/>
      <c r="R26" s="48"/>
      <c r="S26" s="48"/>
      <c r="T26" s="50">
        <f t="shared" si="1066"/>
        <v>0</v>
      </c>
      <c r="U26" s="78">
        <f t="shared" si="1067"/>
        <v>4764.2</v>
      </c>
      <c r="V26" s="50"/>
      <c r="W26" s="50"/>
      <c r="X26" s="48"/>
      <c r="Y26" s="48"/>
      <c r="Z26" s="48"/>
      <c r="AA26" s="50">
        <f t="shared" si="1068"/>
        <v>0</v>
      </c>
      <c r="AB26" s="78">
        <f t="shared" si="786"/>
        <v>4764.2</v>
      </c>
      <c r="AC26" s="50"/>
      <c r="AD26" s="50"/>
      <c r="AE26" s="48"/>
      <c r="AF26" s="48"/>
      <c r="AG26" s="48"/>
      <c r="AH26" s="50">
        <f t="shared" si="1069"/>
        <v>0</v>
      </c>
      <c r="AI26" s="78">
        <f t="shared" si="1070"/>
        <v>0</v>
      </c>
      <c r="AJ26" s="50"/>
      <c r="AK26" s="50"/>
      <c r="AL26" s="48"/>
      <c r="AM26" s="48"/>
      <c r="AN26" s="48"/>
      <c r="AO26" s="50">
        <f t="shared" si="1071"/>
        <v>0</v>
      </c>
      <c r="AP26" s="78">
        <f t="shared" si="787"/>
        <v>0</v>
      </c>
      <c r="AQ26" s="50"/>
      <c r="AR26" s="50"/>
      <c r="AS26" s="48"/>
      <c r="AT26" s="48"/>
      <c r="AU26" s="48"/>
      <c r="AV26" s="50">
        <f t="shared" si="1072"/>
        <v>0</v>
      </c>
      <c r="AW26" s="78">
        <f t="shared" si="788"/>
        <v>0</v>
      </c>
      <c r="AX26" s="50"/>
      <c r="AY26" s="50"/>
      <c r="AZ26" s="48"/>
      <c r="BA26" s="48"/>
      <c r="BB26" s="48"/>
      <c r="BC26" s="50">
        <f t="shared" si="1073"/>
        <v>0</v>
      </c>
      <c r="BD26" s="78">
        <f t="shared" si="789"/>
        <v>0</v>
      </c>
      <c r="BE26" s="50"/>
      <c r="BF26" s="50"/>
      <c r="BG26" s="48"/>
      <c r="BH26" s="48"/>
      <c r="BI26" s="48"/>
      <c r="BJ26" s="50">
        <f t="shared" si="1074"/>
        <v>0</v>
      </c>
      <c r="BK26" s="78">
        <f t="shared" si="790"/>
        <v>0</v>
      </c>
      <c r="BL26" s="50"/>
      <c r="BM26" s="50"/>
      <c r="BN26" s="48"/>
      <c r="BO26" s="48"/>
      <c r="BP26" s="48"/>
      <c r="BQ26" s="50">
        <f t="shared" si="1075"/>
        <v>0</v>
      </c>
      <c r="BR26" s="78">
        <f t="shared" si="791"/>
        <v>0</v>
      </c>
      <c r="BS26" s="50"/>
      <c r="BT26" s="50"/>
      <c r="BU26" s="48"/>
      <c r="BV26" s="48"/>
      <c r="BW26" s="48"/>
      <c r="BX26" s="50">
        <f t="shared" si="1076"/>
        <v>0</v>
      </c>
      <c r="BY26" s="78">
        <f t="shared" si="792"/>
        <v>0</v>
      </c>
      <c r="BZ26" s="50"/>
      <c r="CA26" s="50"/>
      <c r="CB26" s="48"/>
      <c r="CC26" s="48"/>
      <c r="CD26" s="48"/>
      <c r="CE26" s="50">
        <f t="shared" si="1077"/>
        <v>0</v>
      </c>
      <c r="CF26" s="78">
        <f t="shared" si="793"/>
        <v>0</v>
      </c>
      <c r="CG26" s="50"/>
      <c r="CH26" s="50"/>
      <c r="CI26" s="48"/>
      <c r="CJ26" s="48"/>
      <c r="CK26" s="48"/>
      <c r="CL26" s="50">
        <f t="shared" si="1078"/>
        <v>0</v>
      </c>
      <c r="CM26" s="78">
        <f t="shared" si="794"/>
        <v>0</v>
      </c>
      <c r="CN26" s="50"/>
      <c r="CO26" s="50"/>
      <c r="CP26" s="48"/>
      <c r="CQ26" s="48"/>
      <c r="CR26" s="48"/>
      <c r="CS26" s="50">
        <f t="shared" si="1079"/>
        <v>0</v>
      </c>
      <c r="CT26" s="78">
        <f t="shared" si="795"/>
        <v>0</v>
      </c>
      <c r="CU26" s="50"/>
      <c r="CV26" s="50"/>
      <c r="CW26" s="48"/>
      <c r="CX26" s="48"/>
      <c r="CY26" s="48"/>
      <c r="CZ26" s="50">
        <f t="shared" si="1080"/>
        <v>0</v>
      </c>
      <c r="DA26" s="78">
        <f t="shared" si="796"/>
        <v>0</v>
      </c>
      <c r="DB26" s="50"/>
      <c r="DC26" s="50"/>
      <c r="DD26" s="48"/>
      <c r="DE26" s="48"/>
      <c r="DF26" s="48"/>
      <c r="DG26" s="50">
        <f t="shared" si="1081"/>
        <v>0</v>
      </c>
      <c r="DH26" s="78">
        <f t="shared" si="797"/>
        <v>0</v>
      </c>
      <c r="DI26" s="50"/>
      <c r="DJ26" s="50"/>
      <c r="DK26" s="48"/>
      <c r="DL26" s="48"/>
      <c r="DM26" s="48"/>
      <c r="DN26" s="50">
        <f t="shared" si="1082"/>
        <v>0</v>
      </c>
      <c r="DO26" s="78">
        <f t="shared" si="798"/>
        <v>0</v>
      </c>
      <c r="DP26" s="50"/>
      <c r="DQ26" s="50"/>
      <c r="DR26" s="48"/>
      <c r="DS26" s="48"/>
      <c r="DT26" s="48"/>
      <c r="DU26" s="50">
        <f t="shared" si="1083"/>
        <v>0</v>
      </c>
      <c r="DV26" s="78">
        <f t="shared" si="799"/>
        <v>0</v>
      </c>
      <c r="DW26" s="50"/>
      <c r="DX26" s="50"/>
      <c r="DY26" s="48"/>
      <c r="DZ26" s="48"/>
      <c r="EA26" s="48"/>
      <c r="EB26" s="50">
        <f t="shared" si="1084"/>
        <v>0</v>
      </c>
      <c r="EC26" s="78">
        <f t="shared" si="800"/>
        <v>0</v>
      </c>
      <c r="ED26" s="50"/>
      <c r="EE26" s="50"/>
      <c r="EF26" s="48"/>
      <c r="EG26" s="48"/>
      <c r="EH26" s="48"/>
      <c r="EI26" s="50">
        <f t="shared" si="1085"/>
        <v>0</v>
      </c>
      <c r="EJ26" s="78">
        <f t="shared" si="801"/>
        <v>0</v>
      </c>
      <c r="EK26" s="50"/>
      <c r="EL26" s="50"/>
      <c r="EM26" s="50"/>
      <c r="EN26" s="50"/>
      <c r="EO26" s="48"/>
      <c r="EP26" s="50">
        <f t="shared" si="1086"/>
        <v>0</v>
      </c>
      <c r="EQ26" s="78">
        <f t="shared" si="802"/>
        <v>0</v>
      </c>
      <c r="ER26" s="50"/>
      <c r="ES26" s="50"/>
      <c r="ET26" s="50"/>
      <c r="EU26" s="50"/>
      <c r="EV26" s="48"/>
      <c r="EW26" s="50">
        <f t="shared" si="1087"/>
        <v>0</v>
      </c>
      <c r="EX26" s="78">
        <f t="shared" si="803"/>
        <v>0</v>
      </c>
      <c r="EY26" s="50"/>
      <c r="EZ26" s="50"/>
      <c r="FA26" s="50"/>
      <c r="FB26" s="50"/>
      <c r="FC26" s="48"/>
      <c r="FD26" s="50">
        <f t="shared" si="1088"/>
        <v>0</v>
      </c>
      <c r="FE26" s="78">
        <f t="shared" si="804"/>
        <v>0</v>
      </c>
      <c r="FF26" s="50"/>
      <c r="FG26" s="50"/>
      <c r="FH26" s="50"/>
      <c r="FI26" s="50"/>
      <c r="FJ26" s="48"/>
      <c r="FK26" s="50">
        <f t="shared" si="1089"/>
        <v>0</v>
      </c>
      <c r="FL26" s="78">
        <f t="shared" si="805"/>
        <v>0</v>
      </c>
      <c r="FM26" s="50">
        <v>0</v>
      </c>
      <c r="FN26" s="50"/>
      <c r="FO26" s="50"/>
      <c r="FP26" s="50"/>
      <c r="FQ26" s="50"/>
      <c r="FR26" s="50"/>
      <c r="FS26" s="48"/>
      <c r="FT26" s="50">
        <f t="shared" si="1090"/>
        <v>0</v>
      </c>
      <c r="FU26" s="78">
        <f t="shared" si="806"/>
        <v>0</v>
      </c>
      <c r="FV26" s="50"/>
      <c r="FW26" s="50"/>
      <c r="FX26" s="50"/>
      <c r="FY26" s="50"/>
      <c r="FZ26" s="50"/>
      <c r="GA26" s="48"/>
      <c r="GB26" s="50">
        <f t="shared" si="1091"/>
        <v>0</v>
      </c>
      <c r="GC26" s="78">
        <f t="shared" si="807"/>
        <v>0</v>
      </c>
      <c r="GD26" s="50"/>
      <c r="GE26" s="50"/>
      <c r="GF26" s="50"/>
      <c r="GG26" s="50"/>
      <c r="GH26" s="50"/>
      <c r="GI26" s="48"/>
      <c r="GJ26" s="50">
        <f t="shared" si="1092"/>
        <v>0</v>
      </c>
      <c r="GK26" s="78">
        <f t="shared" si="808"/>
        <v>0</v>
      </c>
      <c r="GL26" s="50"/>
      <c r="GM26" s="50"/>
      <c r="GN26" s="50"/>
      <c r="GO26" s="50"/>
      <c r="GP26" s="50"/>
      <c r="GQ26" s="48"/>
      <c r="GR26" s="50">
        <f t="shared" si="1093"/>
        <v>0</v>
      </c>
      <c r="GS26" s="78">
        <f t="shared" si="809"/>
        <v>0</v>
      </c>
      <c r="GT26" s="50"/>
      <c r="GU26" s="50"/>
      <c r="GV26" s="50"/>
      <c r="GW26" s="50"/>
      <c r="GX26" s="50"/>
      <c r="GY26" s="48"/>
      <c r="GZ26" s="50">
        <f t="shared" si="1094"/>
        <v>0</v>
      </c>
      <c r="HA26" s="78">
        <f t="shared" si="810"/>
        <v>0</v>
      </c>
      <c r="HB26" s="50"/>
      <c r="HC26" s="50"/>
      <c r="HD26" s="50"/>
      <c r="HE26" s="50"/>
      <c r="HF26" s="50"/>
      <c r="HG26" s="48"/>
      <c r="HH26" s="50">
        <f t="shared" si="1095"/>
        <v>0</v>
      </c>
      <c r="HI26" s="78">
        <f t="shared" si="811"/>
        <v>0</v>
      </c>
      <c r="HJ26" s="50"/>
      <c r="HK26" s="50"/>
      <c r="HL26" s="50"/>
      <c r="HM26" s="50"/>
      <c r="HN26" s="50"/>
      <c r="HO26" s="48"/>
      <c r="HP26" s="50">
        <f t="shared" si="1096"/>
        <v>0</v>
      </c>
      <c r="HQ26" s="78">
        <f t="shared" si="812"/>
        <v>0</v>
      </c>
      <c r="HR26" s="50"/>
      <c r="HS26" s="50"/>
      <c r="HT26" s="50"/>
      <c r="HU26" s="50"/>
      <c r="HV26" s="50"/>
      <c r="HW26" s="48"/>
      <c r="HX26" s="50">
        <f t="shared" si="1097"/>
        <v>0</v>
      </c>
      <c r="HY26" s="78">
        <f t="shared" si="813"/>
        <v>0</v>
      </c>
      <c r="HZ26" s="50"/>
      <c r="IA26" s="50"/>
      <c r="IB26" s="50"/>
      <c r="IC26" s="50"/>
      <c r="ID26" s="50"/>
      <c r="IE26" s="48"/>
      <c r="IF26" s="50">
        <f t="shared" si="1314"/>
        <v>0</v>
      </c>
      <c r="IG26" s="78">
        <f t="shared" si="814"/>
        <v>0</v>
      </c>
      <c r="IH26" s="50"/>
      <c r="II26" s="50"/>
      <c r="IJ26" s="50"/>
      <c r="IK26" s="50"/>
      <c r="IL26" s="50"/>
      <c r="IM26" s="48"/>
      <c r="IN26" s="50">
        <f t="shared" si="1315"/>
        <v>0</v>
      </c>
      <c r="IO26" s="78">
        <f t="shared" si="815"/>
        <v>0</v>
      </c>
      <c r="IP26" s="50"/>
      <c r="IQ26" s="50"/>
      <c r="IR26" s="50"/>
      <c r="IS26" s="50"/>
      <c r="IT26" s="50"/>
      <c r="IU26" s="48"/>
      <c r="IV26" s="50">
        <f t="shared" si="1316"/>
        <v>0</v>
      </c>
      <c r="IW26" s="78">
        <f t="shared" si="816"/>
        <v>0</v>
      </c>
      <c r="IX26" s="50"/>
      <c r="IY26" s="50"/>
      <c r="IZ26" s="50"/>
      <c r="JA26" s="50"/>
      <c r="JB26" s="50"/>
      <c r="JC26" s="48"/>
      <c r="JD26" s="50">
        <f t="shared" si="1317"/>
        <v>0</v>
      </c>
      <c r="JE26" s="78">
        <f t="shared" si="817"/>
        <v>0</v>
      </c>
      <c r="JF26" s="50"/>
      <c r="JG26" s="50"/>
      <c r="JH26" s="50"/>
      <c r="JI26" s="50"/>
      <c r="JJ26" s="50"/>
      <c r="JK26" s="48"/>
      <c r="JL26" s="50">
        <f t="shared" si="1318"/>
        <v>0</v>
      </c>
      <c r="JM26" s="78">
        <f t="shared" si="818"/>
        <v>0</v>
      </c>
      <c r="JN26" s="50"/>
      <c r="JO26" s="50"/>
      <c r="JP26" s="50"/>
      <c r="JQ26" s="50"/>
      <c r="JR26" s="50"/>
      <c r="JS26" s="48"/>
      <c r="JT26" s="50">
        <f t="shared" si="1319"/>
        <v>0</v>
      </c>
      <c r="JU26" s="78">
        <f t="shared" si="819"/>
        <v>0</v>
      </c>
      <c r="JV26" s="50"/>
      <c r="JW26" s="50"/>
      <c r="JX26" s="50"/>
      <c r="JY26" s="50"/>
      <c r="JZ26" s="50"/>
      <c r="KA26" s="48"/>
      <c r="KB26" s="50">
        <f t="shared" si="1320"/>
        <v>0</v>
      </c>
      <c r="KC26" s="78">
        <f t="shared" si="820"/>
        <v>0</v>
      </c>
      <c r="KD26" s="50"/>
      <c r="KE26" s="50"/>
      <c r="KF26" s="50"/>
      <c r="KG26" s="50"/>
      <c r="KH26" s="50"/>
      <c r="KI26" s="48"/>
      <c r="KJ26" s="50">
        <f t="shared" si="1321"/>
        <v>0</v>
      </c>
      <c r="KK26" s="78">
        <f t="shared" si="821"/>
        <v>0</v>
      </c>
      <c r="KL26" s="50"/>
      <c r="KM26" s="50"/>
      <c r="KN26" s="50"/>
      <c r="KO26" s="50"/>
      <c r="KP26" s="50"/>
      <c r="KQ26" s="48"/>
      <c r="KR26" s="50">
        <f t="shared" si="1322"/>
        <v>0</v>
      </c>
      <c r="KS26" s="78">
        <f t="shared" si="822"/>
        <v>0</v>
      </c>
      <c r="KT26" s="50"/>
      <c r="KU26" s="50"/>
      <c r="KV26" s="50"/>
      <c r="KW26" s="50"/>
      <c r="KX26" s="50"/>
      <c r="KY26" s="48"/>
      <c r="KZ26" s="50">
        <f t="shared" si="1323"/>
        <v>0</v>
      </c>
      <c r="LA26" s="78">
        <f t="shared" si="823"/>
        <v>0</v>
      </c>
      <c r="LB26" s="50"/>
      <c r="LC26" s="50"/>
      <c r="LD26" s="50"/>
      <c r="LE26" s="50"/>
      <c r="LF26" s="50"/>
      <c r="LG26" s="48"/>
      <c r="LH26" s="50">
        <f t="shared" si="1324"/>
        <v>0</v>
      </c>
      <c r="LI26" s="78">
        <f t="shared" si="824"/>
        <v>0</v>
      </c>
      <c r="LJ26" s="50"/>
      <c r="LK26" s="50"/>
      <c r="LL26" s="50"/>
      <c r="LM26" s="50"/>
      <c r="LN26" s="50"/>
      <c r="LO26" s="48"/>
      <c r="LP26" s="50">
        <f t="shared" si="1325"/>
        <v>0</v>
      </c>
      <c r="LQ26" s="78">
        <f t="shared" si="825"/>
        <v>0</v>
      </c>
      <c r="LR26" s="50"/>
      <c r="LS26" s="50"/>
      <c r="LT26" s="50"/>
      <c r="LU26" s="50"/>
      <c r="LV26" s="50"/>
      <c r="LW26" s="48"/>
      <c r="LX26" s="50">
        <f t="shared" si="1326"/>
        <v>0</v>
      </c>
      <c r="LY26" s="78">
        <f t="shared" si="826"/>
        <v>0</v>
      </c>
      <c r="LZ26" s="50"/>
      <c r="MA26" s="50"/>
      <c r="MB26" s="50"/>
      <c r="MC26" s="50"/>
      <c r="MD26" s="50"/>
      <c r="ME26" s="48"/>
      <c r="MF26" s="50">
        <f t="shared" si="1327"/>
        <v>0</v>
      </c>
      <c r="MG26" s="78">
        <f t="shared" si="827"/>
        <v>0</v>
      </c>
      <c r="MH26" s="50"/>
      <c r="MI26" s="50"/>
      <c r="MJ26" s="50"/>
      <c r="MK26" s="50"/>
      <c r="ML26" s="50"/>
      <c r="MM26" s="48"/>
      <c r="MN26" s="50">
        <f t="shared" si="1328"/>
        <v>0</v>
      </c>
      <c r="MO26" s="78">
        <f t="shared" si="828"/>
        <v>0</v>
      </c>
      <c r="MP26" s="50"/>
      <c r="MQ26" s="50"/>
      <c r="MR26" s="50"/>
      <c r="MS26" s="50"/>
      <c r="MT26" s="50"/>
      <c r="MU26" s="48"/>
      <c r="MV26" s="50">
        <f t="shared" si="1329"/>
        <v>0</v>
      </c>
      <c r="MW26" s="78">
        <f t="shared" si="829"/>
        <v>0</v>
      </c>
      <c r="MX26" s="50"/>
      <c r="MY26" s="50"/>
      <c r="MZ26" s="50"/>
      <c r="NA26" s="50"/>
      <c r="NB26" s="50"/>
      <c r="NC26" s="48"/>
      <c r="ND26" s="50">
        <f t="shared" si="1330"/>
        <v>0</v>
      </c>
      <c r="NE26" s="78">
        <f t="shared" si="830"/>
        <v>0</v>
      </c>
      <c r="NF26" s="50"/>
      <c r="NG26" s="50"/>
      <c r="NH26" s="50"/>
      <c r="NI26" s="50"/>
      <c r="NJ26" s="50"/>
      <c r="NK26" s="48"/>
      <c r="NL26" s="50">
        <f t="shared" si="1331"/>
        <v>0</v>
      </c>
      <c r="NM26" s="78">
        <f t="shared" si="831"/>
        <v>0</v>
      </c>
      <c r="NN26" s="50"/>
      <c r="NO26" s="50"/>
      <c r="NP26" s="50"/>
      <c r="NQ26" s="50"/>
      <c r="NR26" s="50"/>
      <c r="NS26" s="48"/>
      <c r="NT26" s="50">
        <f t="shared" si="1332"/>
        <v>0</v>
      </c>
      <c r="NU26" s="78">
        <f t="shared" si="832"/>
        <v>0</v>
      </c>
      <c r="NV26" s="50"/>
      <c r="NW26" s="50"/>
      <c r="NX26" s="50"/>
      <c r="NY26" s="50"/>
      <c r="NZ26" s="50"/>
      <c r="OA26" s="48"/>
      <c r="OB26" s="50">
        <f t="shared" si="1333"/>
        <v>0</v>
      </c>
      <c r="OC26" s="78">
        <f t="shared" si="833"/>
        <v>0</v>
      </c>
      <c r="OD26" s="50"/>
      <c r="OE26" s="50"/>
      <c r="OF26" s="50"/>
      <c r="OG26" s="50"/>
      <c r="OH26" s="50"/>
      <c r="OI26" s="48"/>
      <c r="OJ26" s="50">
        <f t="shared" si="1334"/>
        <v>0</v>
      </c>
      <c r="OK26" s="78">
        <f t="shared" si="834"/>
        <v>0</v>
      </c>
      <c r="OL26" s="50"/>
      <c r="OM26" s="50"/>
      <c r="ON26" s="50"/>
      <c r="OO26" s="50"/>
      <c r="OP26" s="50"/>
      <c r="OQ26" s="48"/>
      <c r="OR26" s="50">
        <f t="shared" si="1335"/>
        <v>0</v>
      </c>
      <c r="OS26" s="78">
        <f t="shared" si="835"/>
        <v>0</v>
      </c>
      <c r="OT26" s="50"/>
      <c r="OU26" s="50"/>
      <c r="OV26" s="50"/>
      <c r="OW26" s="50"/>
      <c r="OX26" s="50"/>
      <c r="OY26" s="48"/>
      <c r="OZ26" s="50">
        <f t="shared" si="1336"/>
        <v>0</v>
      </c>
      <c r="PA26" s="78">
        <f t="shared" si="836"/>
        <v>0</v>
      </c>
      <c r="PB26" s="50"/>
      <c r="PC26" s="50"/>
      <c r="PD26" s="50"/>
      <c r="PE26" s="50"/>
      <c r="PF26" s="50"/>
      <c r="PG26" s="48"/>
      <c r="PH26" s="50">
        <f t="shared" si="1337"/>
        <v>0</v>
      </c>
      <c r="PI26" s="78">
        <f t="shared" si="837"/>
        <v>0</v>
      </c>
      <c r="PJ26" s="50"/>
      <c r="PK26" s="50"/>
      <c r="PL26" s="50"/>
      <c r="PM26" s="50"/>
      <c r="PN26" s="50"/>
      <c r="PO26" s="48"/>
      <c r="PP26" s="50">
        <f t="shared" si="1338"/>
        <v>0</v>
      </c>
      <c r="PQ26" s="78">
        <f t="shared" si="838"/>
        <v>0</v>
      </c>
      <c r="PR26" s="50"/>
      <c r="PS26" s="50"/>
      <c r="PT26" s="50"/>
      <c r="PU26" s="50"/>
      <c r="PV26" s="50"/>
      <c r="PW26" s="48"/>
      <c r="PX26" s="50">
        <f t="shared" si="1339"/>
        <v>0</v>
      </c>
      <c r="PY26" s="78">
        <f t="shared" si="839"/>
        <v>0</v>
      </c>
      <c r="PZ26" s="50"/>
      <c r="QA26" s="50"/>
      <c r="QB26" s="50"/>
      <c r="QC26" s="50"/>
      <c r="QD26" s="50"/>
      <c r="QE26" s="48"/>
      <c r="QF26" s="50">
        <f t="shared" si="1340"/>
        <v>0</v>
      </c>
      <c r="QG26" s="78">
        <f t="shared" si="840"/>
        <v>0</v>
      </c>
      <c r="QH26" s="50"/>
      <c r="QI26" s="50"/>
      <c r="QJ26" s="50"/>
      <c r="QK26" s="50"/>
      <c r="QL26" s="50"/>
      <c r="QM26" s="48"/>
      <c r="QN26" s="50">
        <f t="shared" si="1341"/>
        <v>0</v>
      </c>
      <c r="QO26" s="78">
        <f t="shared" si="841"/>
        <v>0</v>
      </c>
      <c r="QP26" s="50"/>
      <c r="QQ26" s="50"/>
      <c r="QR26" s="50"/>
      <c r="QS26" s="50"/>
      <c r="QT26" s="50"/>
      <c r="QU26" s="48"/>
      <c r="QV26" s="50">
        <f t="shared" si="1342"/>
        <v>0</v>
      </c>
      <c r="QW26" s="78">
        <f t="shared" si="842"/>
        <v>0</v>
      </c>
      <c r="QX26" s="50"/>
      <c r="QY26" s="50"/>
      <c r="QZ26" s="50"/>
      <c r="RA26" s="50"/>
      <c r="RB26" s="50"/>
      <c r="RC26" s="48"/>
      <c r="RD26" s="50">
        <f t="shared" si="1343"/>
        <v>0</v>
      </c>
      <c r="RE26" s="78">
        <f t="shared" si="843"/>
        <v>0</v>
      </c>
      <c r="RF26" s="50"/>
      <c r="RG26" s="50"/>
      <c r="RH26" s="50"/>
      <c r="RI26" s="50"/>
      <c r="RJ26" s="50"/>
      <c r="RK26" s="48"/>
      <c r="RL26" s="50">
        <f t="shared" si="1344"/>
        <v>0</v>
      </c>
      <c r="RM26" s="78">
        <f t="shared" si="844"/>
        <v>0</v>
      </c>
      <c r="RN26" s="50"/>
      <c r="RO26" s="50"/>
      <c r="RP26" s="50"/>
      <c r="RQ26" s="50"/>
      <c r="RR26" s="50"/>
      <c r="RS26" s="48"/>
      <c r="RT26" s="50">
        <f t="shared" si="1345"/>
        <v>0</v>
      </c>
      <c r="RU26" s="78">
        <f t="shared" si="845"/>
        <v>0</v>
      </c>
      <c r="RV26" s="50"/>
      <c r="RW26" s="50"/>
      <c r="RX26" s="50"/>
      <c r="RY26" s="50"/>
      <c r="RZ26" s="50"/>
      <c r="SA26" s="48"/>
      <c r="SB26" s="50">
        <f t="shared" si="1346"/>
        <v>0</v>
      </c>
      <c r="SC26" s="78">
        <f t="shared" si="846"/>
        <v>0</v>
      </c>
      <c r="SD26" s="50"/>
      <c r="SE26" s="50"/>
      <c r="SF26" s="50"/>
      <c r="SG26" s="50"/>
      <c r="SH26" s="50"/>
      <c r="SI26" s="48"/>
      <c r="SJ26" s="50">
        <f t="shared" si="1347"/>
        <v>0</v>
      </c>
      <c r="SK26" s="78">
        <f t="shared" si="1132"/>
        <v>0</v>
      </c>
      <c r="SL26" s="50"/>
      <c r="SM26" s="50"/>
      <c r="SN26" s="50"/>
      <c r="SO26" s="50"/>
      <c r="SP26" s="50"/>
      <c r="SQ26" s="48"/>
      <c r="SR26" s="50">
        <f t="shared" si="1348"/>
        <v>0</v>
      </c>
      <c r="SS26" s="78">
        <f t="shared" si="1134"/>
        <v>0</v>
      </c>
      <c r="ST26" s="50"/>
      <c r="SU26" s="50"/>
      <c r="SV26" s="50"/>
      <c r="SW26" s="50"/>
      <c r="SX26" s="50"/>
      <c r="SY26" s="48"/>
      <c r="SZ26" s="50">
        <f t="shared" si="1349"/>
        <v>0</v>
      </c>
      <c r="TA26" s="78">
        <f t="shared" si="1136"/>
        <v>0</v>
      </c>
      <c r="TB26" s="50"/>
      <c r="TC26" s="50"/>
      <c r="TD26" s="50"/>
      <c r="TE26" s="50"/>
      <c r="TF26" s="50"/>
      <c r="TG26" s="48"/>
      <c r="TH26" s="50">
        <f t="shared" si="1350"/>
        <v>0</v>
      </c>
      <c r="TI26" s="78">
        <f t="shared" si="1138"/>
        <v>0</v>
      </c>
      <c r="TJ26" s="50"/>
      <c r="TK26" s="50"/>
      <c r="TL26" s="50"/>
      <c r="TM26" s="50"/>
      <c r="TN26" s="50"/>
      <c r="TO26" s="48"/>
      <c r="TP26" s="50">
        <f t="shared" si="1351"/>
        <v>0</v>
      </c>
      <c r="TQ26" s="78">
        <f t="shared" si="1140"/>
        <v>0</v>
      </c>
      <c r="TR26" s="50"/>
      <c r="TS26" s="50"/>
      <c r="TT26" s="50"/>
      <c r="TU26" s="50"/>
      <c r="TV26" s="50"/>
      <c r="TW26" s="48"/>
      <c r="TX26" s="50">
        <f t="shared" si="1352"/>
        <v>0</v>
      </c>
      <c r="TY26" s="78">
        <f t="shared" si="1142"/>
        <v>0</v>
      </c>
      <c r="TZ26" s="50"/>
      <c r="UA26" s="50"/>
      <c r="UB26" s="50"/>
      <c r="UC26" s="50"/>
      <c r="UD26" s="50"/>
      <c r="UE26" s="48"/>
      <c r="UF26" s="50">
        <f t="shared" si="1353"/>
        <v>0</v>
      </c>
      <c r="UG26" s="78">
        <f t="shared" si="1144"/>
        <v>0</v>
      </c>
      <c r="UH26" s="50"/>
      <c r="UI26" s="50"/>
      <c r="UJ26" s="50"/>
      <c r="UK26" s="50"/>
      <c r="UL26" s="50"/>
      <c r="UM26" s="48"/>
      <c r="UN26" s="50">
        <f t="shared" si="1354"/>
        <v>0</v>
      </c>
      <c r="UO26" s="78">
        <f t="shared" si="1146"/>
        <v>0</v>
      </c>
      <c r="UP26" s="50"/>
      <c r="UQ26" s="50"/>
      <c r="UR26" s="50"/>
      <c r="US26" s="50"/>
      <c r="UT26" s="50"/>
      <c r="UU26" s="48"/>
      <c r="UV26" s="50">
        <f t="shared" si="1355"/>
        <v>0</v>
      </c>
      <c r="UW26" s="78">
        <f t="shared" si="1148"/>
        <v>0</v>
      </c>
      <c r="UX26" s="50"/>
      <c r="UY26" s="50"/>
      <c r="UZ26" s="50"/>
      <c r="VA26" s="50"/>
      <c r="VB26" s="50"/>
      <c r="VC26" s="48"/>
      <c r="VD26" s="50">
        <f t="shared" si="1356"/>
        <v>0</v>
      </c>
      <c r="VE26" s="78">
        <f t="shared" si="1150"/>
        <v>0</v>
      </c>
      <c r="VF26" s="50"/>
      <c r="VG26" s="50"/>
      <c r="VH26" s="50"/>
      <c r="VI26" s="50"/>
      <c r="VJ26" s="50"/>
      <c r="VK26" s="48"/>
      <c r="VL26" s="83">
        <f t="shared" si="1357"/>
        <v>0</v>
      </c>
      <c r="VM26" s="78">
        <f t="shared" si="1152"/>
        <v>0</v>
      </c>
      <c r="VN26" s="50"/>
      <c r="VO26" s="50"/>
      <c r="VP26" s="50"/>
      <c r="VQ26" s="50"/>
      <c r="VR26" s="50"/>
      <c r="VS26" s="48"/>
      <c r="VT26" s="83">
        <f t="shared" si="1358"/>
        <v>0</v>
      </c>
      <c r="VU26" s="78">
        <f t="shared" si="1154"/>
        <v>0</v>
      </c>
      <c r="VV26" s="50"/>
      <c r="VW26" s="50"/>
      <c r="VX26" s="50"/>
      <c r="VY26" s="50"/>
      <c r="VZ26" s="50"/>
      <c r="WA26" s="48"/>
      <c r="WB26" s="83">
        <f t="shared" si="1359"/>
        <v>0</v>
      </c>
      <c r="WC26" s="78">
        <f t="shared" si="1156"/>
        <v>0</v>
      </c>
      <c r="WD26" s="50"/>
      <c r="WE26" s="50"/>
      <c r="WF26" s="50"/>
      <c r="WG26" s="50"/>
      <c r="WH26" s="50"/>
      <c r="WI26" s="48"/>
      <c r="WJ26" s="83">
        <f t="shared" si="1360"/>
        <v>0</v>
      </c>
      <c r="WK26" s="78">
        <f t="shared" si="1158"/>
        <v>0</v>
      </c>
      <c r="WL26" s="50"/>
      <c r="WM26" s="50"/>
      <c r="WN26" s="50"/>
      <c r="WO26" s="50"/>
      <c r="WP26" s="50"/>
      <c r="WQ26" s="48"/>
      <c r="WR26" s="83">
        <f t="shared" si="1361"/>
        <v>0</v>
      </c>
      <c r="WS26" s="78">
        <f t="shared" si="1160"/>
        <v>0</v>
      </c>
      <c r="WT26" s="50"/>
      <c r="WU26" s="50"/>
      <c r="WV26" s="50"/>
      <c r="WW26" s="50"/>
      <c r="WX26" s="50"/>
      <c r="WY26" s="48"/>
      <c r="WZ26" s="83">
        <f t="shared" si="1362"/>
        <v>0</v>
      </c>
      <c r="XA26" s="78">
        <f t="shared" si="1162"/>
        <v>0</v>
      </c>
      <c r="XB26" s="50"/>
      <c r="XC26" s="50"/>
      <c r="XD26" s="50"/>
      <c r="XE26" s="50"/>
      <c r="XF26" s="50"/>
      <c r="XG26" s="48"/>
      <c r="XH26" s="83">
        <f t="shared" si="1363"/>
        <v>0</v>
      </c>
      <c r="XI26" s="78">
        <f t="shared" si="1164"/>
        <v>0</v>
      </c>
      <c r="XJ26" s="50"/>
      <c r="XK26" s="50"/>
      <c r="XL26" s="50"/>
      <c r="XM26" s="50"/>
      <c r="XN26" s="50"/>
      <c r="XO26" s="48"/>
      <c r="XP26" s="83">
        <f t="shared" si="1364"/>
        <v>0</v>
      </c>
      <c r="XQ26" s="78">
        <f t="shared" si="1166"/>
        <v>0</v>
      </c>
      <c r="XR26" s="50"/>
      <c r="XS26" s="50"/>
      <c r="XT26" s="50"/>
      <c r="XU26" s="50"/>
      <c r="XV26" s="50"/>
      <c r="XW26" s="48"/>
      <c r="XX26" s="83">
        <f t="shared" si="1365"/>
        <v>0</v>
      </c>
      <c r="XY26" s="78">
        <f t="shared" si="1168"/>
        <v>0</v>
      </c>
      <c r="XZ26" s="50"/>
      <c r="YA26" s="50"/>
      <c r="YB26" s="50"/>
      <c r="YC26" s="50"/>
      <c r="YD26" s="50"/>
      <c r="YE26" s="48"/>
      <c r="YF26" s="83">
        <f t="shared" si="1366"/>
        <v>0</v>
      </c>
      <c r="YG26" s="78">
        <f t="shared" si="1170"/>
        <v>0</v>
      </c>
      <c r="YH26" s="50"/>
      <c r="YI26" s="50"/>
      <c r="YJ26" s="50"/>
      <c r="YK26" s="50"/>
      <c r="YL26" s="50"/>
      <c r="YM26" s="48"/>
      <c r="YN26" s="83">
        <f t="shared" si="1367"/>
        <v>0</v>
      </c>
      <c r="YO26" s="78">
        <f t="shared" si="1172"/>
        <v>0</v>
      </c>
      <c r="YP26" s="50"/>
      <c r="YQ26" s="50"/>
      <c r="YR26" s="50"/>
      <c r="YS26" s="50"/>
      <c r="YT26" s="50"/>
      <c r="YU26" s="48"/>
      <c r="YV26" s="83">
        <f t="shared" si="1368"/>
        <v>0</v>
      </c>
      <c r="YW26" s="78">
        <f t="shared" si="1174"/>
        <v>0</v>
      </c>
      <c r="YX26" s="50"/>
      <c r="YY26" s="50"/>
      <c r="YZ26" s="50"/>
      <c r="ZA26" s="50"/>
      <c r="ZB26" s="50"/>
      <c r="ZC26" s="48"/>
      <c r="ZD26" s="83">
        <f t="shared" si="1369"/>
        <v>0</v>
      </c>
      <c r="ZE26" s="78">
        <f t="shared" si="1176"/>
        <v>0</v>
      </c>
      <c r="ZF26" s="50"/>
      <c r="ZG26" s="50"/>
      <c r="ZH26" s="50"/>
      <c r="ZI26" s="50"/>
      <c r="ZJ26" s="50"/>
      <c r="ZK26" s="48"/>
      <c r="ZL26" s="83">
        <f t="shared" si="1370"/>
        <v>0</v>
      </c>
      <c r="ZM26" s="78">
        <f t="shared" si="1178"/>
        <v>0</v>
      </c>
      <c r="ZN26" s="50"/>
      <c r="ZO26" s="50"/>
      <c r="ZP26" s="50"/>
      <c r="ZQ26" s="50"/>
      <c r="ZR26" s="50"/>
      <c r="ZS26" s="48"/>
      <c r="ZT26" s="83">
        <f t="shared" si="1371"/>
        <v>0</v>
      </c>
      <c r="ZU26" s="78">
        <f t="shared" si="1180"/>
        <v>0</v>
      </c>
      <c r="ZV26" s="50"/>
      <c r="ZW26" s="50"/>
      <c r="ZX26" s="50"/>
      <c r="ZY26" s="50"/>
      <c r="ZZ26" s="50"/>
      <c r="AAA26" s="48"/>
      <c r="AAB26" s="83">
        <f t="shared" si="1372"/>
        <v>0</v>
      </c>
      <c r="AAC26" s="78">
        <f t="shared" si="1182"/>
        <v>0</v>
      </c>
      <c r="AAD26" s="50"/>
      <c r="AAE26" s="50"/>
      <c r="AAF26" s="50"/>
      <c r="AAG26" s="50"/>
      <c r="AAH26" s="50"/>
      <c r="AAI26" s="48"/>
      <c r="AAJ26" s="83">
        <f t="shared" si="1373"/>
        <v>0</v>
      </c>
      <c r="AAK26" s="78">
        <f t="shared" si="1184"/>
        <v>0</v>
      </c>
      <c r="AAL26" s="50"/>
      <c r="AAM26" s="50"/>
      <c r="AAN26" s="50"/>
      <c r="AAO26" s="50"/>
      <c r="AAP26" s="50"/>
      <c r="AAQ26" s="48"/>
      <c r="AAR26" s="83">
        <f t="shared" si="1374"/>
        <v>0</v>
      </c>
      <c r="AAS26" s="78">
        <f t="shared" si="1186"/>
        <v>0</v>
      </c>
      <c r="AAT26" s="50"/>
      <c r="AAU26" s="50"/>
      <c r="AAV26" s="50"/>
      <c r="AAW26" s="50"/>
      <c r="AAX26" s="50"/>
      <c r="AAY26" s="48"/>
      <c r="AAZ26" s="83">
        <f t="shared" si="1375"/>
        <v>0</v>
      </c>
      <c r="ABA26" s="78">
        <f t="shared" si="1188"/>
        <v>0</v>
      </c>
      <c r="ABB26" s="50"/>
      <c r="ABC26" s="50"/>
      <c r="ABD26" s="50"/>
      <c r="ABE26" s="50"/>
      <c r="ABF26" s="50"/>
      <c r="ABG26" s="48"/>
      <c r="ABH26" s="83">
        <f t="shared" si="1376"/>
        <v>0</v>
      </c>
      <c r="ABI26" s="78">
        <f t="shared" si="1190"/>
        <v>0</v>
      </c>
      <c r="ABJ26" s="50"/>
      <c r="ABK26" s="50"/>
      <c r="ABL26" s="50"/>
      <c r="ABM26" s="50"/>
      <c r="ABN26" s="50"/>
      <c r="ABO26" s="48"/>
      <c r="ABP26" s="83">
        <f t="shared" si="1377"/>
        <v>0</v>
      </c>
      <c r="ABQ26" s="78">
        <f t="shared" si="1192"/>
        <v>0</v>
      </c>
      <c r="ABR26" s="50"/>
      <c r="ABS26" s="50"/>
      <c r="ABT26" s="50"/>
      <c r="ABU26" s="50"/>
      <c r="ABV26" s="50"/>
      <c r="ABW26" s="48"/>
      <c r="ABX26" s="83">
        <f t="shared" si="1378"/>
        <v>0</v>
      </c>
      <c r="ABY26" s="78">
        <f t="shared" si="1194"/>
        <v>0</v>
      </c>
      <c r="ABZ26" s="50"/>
      <c r="ACA26" s="50"/>
      <c r="ACB26" s="50"/>
      <c r="ACC26" s="50"/>
      <c r="ACD26" s="50"/>
      <c r="ACE26" s="48"/>
      <c r="ACF26" s="83">
        <f t="shared" si="1379"/>
        <v>0</v>
      </c>
      <c r="ACG26" s="78">
        <f t="shared" si="1196"/>
        <v>0</v>
      </c>
      <c r="ACH26" s="50"/>
      <c r="ACI26" s="50"/>
      <c r="ACJ26" s="50"/>
      <c r="ACK26" s="50"/>
      <c r="ACL26" s="50"/>
      <c r="ACM26" s="48"/>
      <c r="ACN26" s="83">
        <f t="shared" si="1380"/>
        <v>0</v>
      </c>
      <c r="ACO26" s="78">
        <f t="shared" si="1198"/>
        <v>0</v>
      </c>
      <c r="ACP26" s="50"/>
      <c r="ACQ26" s="50"/>
      <c r="ACR26" s="50"/>
      <c r="ACS26" s="50"/>
      <c r="ACT26" s="50"/>
      <c r="ACU26" s="48"/>
      <c r="ACV26" s="83">
        <f t="shared" si="1381"/>
        <v>0</v>
      </c>
      <c r="ACW26" s="78">
        <f t="shared" si="1200"/>
        <v>0</v>
      </c>
      <c r="ACX26" s="50"/>
      <c r="ACY26" s="50"/>
      <c r="ACZ26" s="50"/>
      <c r="ADA26" s="50"/>
      <c r="ADB26" s="50"/>
      <c r="ADC26" s="48"/>
      <c r="ADD26" s="83">
        <f t="shared" si="1382"/>
        <v>0</v>
      </c>
      <c r="ADE26" s="78">
        <f t="shared" si="1202"/>
        <v>0</v>
      </c>
      <c r="ADF26" s="50"/>
      <c r="ADG26" s="50"/>
      <c r="ADH26" s="50"/>
      <c r="ADI26" s="50"/>
      <c r="ADJ26" s="50"/>
      <c r="ADK26" s="48"/>
      <c r="ADL26" s="83">
        <f t="shared" si="1383"/>
        <v>0</v>
      </c>
      <c r="ADM26" s="78">
        <f t="shared" si="1204"/>
        <v>0</v>
      </c>
      <c r="ADN26" s="50"/>
      <c r="ADO26" s="50"/>
      <c r="ADP26" s="50"/>
      <c r="ADQ26" s="50"/>
      <c r="ADR26" s="50"/>
      <c r="ADS26" s="48"/>
      <c r="ADT26" s="83">
        <f t="shared" si="1384"/>
        <v>0</v>
      </c>
      <c r="ADU26" s="78">
        <f t="shared" si="1206"/>
        <v>0</v>
      </c>
      <c r="ADV26" s="50"/>
      <c r="ADW26" s="50"/>
      <c r="ADX26" s="50"/>
      <c r="ADY26" s="50"/>
      <c r="ADZ26" s="50"/>
      <c r="AEA26" s="48"/>
      <c r="AEB26" s="83">
        <f t="shared" si="1385"/>
        <v>0</v>
      </c>
      <c r="AEC26" s="78">
        <f t="shared" si="1208"/>
        <v>0</v>
      </c>
      <c r="AED26" s="50"/>
      <c r="AEE26" s="50"/>
      <c r="AEF26" s="50"/>
      <c r="AEG26" s="50"/>
      <c r="AEH26" s="50"/>
      <c r="AEI26" s="48"/>
      <c r="AEJ26" s="83">
        <f t="shared" si="1386"/>
        <v>0</v>
      </c>
      <c r="AEK26" s="78">
        <f t="shared" si="1210"/>
        <v>0</v>
      </c>
      <c r="AEL26" s="50"/>
      <c r="AEM26" s="50"/>
      <c r="AEN26" s="50"/>
      <c r="AEO26" s="50"/>
      <c r="AEP26" s="50"/>
      <c r="AEQ26" s="48"/>
      <c r="AER26" s="83">
        <f t="shared" si="1387"/>
        <v>0</v>
      </c>
      <c r="AES26" s="78">
        <f t="shared" si="1212"/>
        <v>0</v>
      </c>
      <c r="AEU26" s="50"/>
      <c r="AEV26" s="50"/>
      <c r="AEW26" s="50"/>
      <c r="AEX26" s="50"/>
      <c r="AEY26" s="50"/>
      <c r="AEZ26" s="48"/>
      <c r="AFA26" s="83">
        <f t="shared" si="1388"/>
        <v>0</v>
      </c>
      <c r="AFB26" s="78">
        <f t="shared" si="1214"/>
        <v>0</v>
      </c>
      <c r="AFC26" s="50"/>
      <c r="AFD26" s="50"/>
      <c r="AFE26" s="50"/>
      <c r="AFF26" s="50"/>
      <c r="AFG26" s="50"/>
      <c r="AFH26" s="48"/>
      <c r="AFI26" s="83">
        <f t="shared" si="1389"/>
        <v>0</v>
      </c>
      <c r="AFJ26" s="78">
        <f t="shared" si="847"/>
        <v>0</v>
      </c>
      <c r="AFK26" s="50"/>
      <c r="AFL26" s="50"/>
      <c r="AFM26" s="50"/>
      <c r="AFN26" s="50"/>
      <c r="AFO26" s="50"/>
      <c r="AFP26" s="48"/>
      <c r="AFQ26" s="83">
        <f t="shared" si="1390"/>
        <v>0</v>
      </c>
      <c r="AFR26" s="78">
        <f t="shared" si="848"/>
        <v>0</v>
      </c>
      <c r="AFS26" s="50"/>
      <c r="AFT26" s="50"/>
      <c r="AFU26" s="50"/>
      <c r="AFV26" s="50"/>
      <c r="AFW26" s="50"/>
      <c r="AFX26" s="48"/>
      <c r="AFY26" s="83">
        <f t="shared" si="1391"/>
        <v>0</v>
      </c>
      <c r="AFZ26" s="78">
        <f t="shared" si="849"/>
        <v>0</v>
      </c>
      <c r="AGA26" s="50"/>
      <c r="AGB26" s="50"/>
      <c r="AGC26" s="50"/>
      <c r="AGD26" s="50"/>
      <c r="AGE26" s="50"/>
      <c r="AGF26" s="48"/>
      <c r="AGG26" s="83">
        <f t="shared" si="1392"/>
        <v>0</v>
      </c>
      <c r="AGH26" s="78">
        <f t="shared" si="850"/>
        <v>0</v>
      </c>
      <c r="AGI26" s="50"/>
      <c r="AGJ26" s="50"/>
      <c r="AGK26" s="50"/>
      <c r="AGL26" s="50"/>
      <c r="AGM26" s="50"/>
      <c r="AGN26" s="48"/>
      <c r="AGO26" s="83">
        <f t="shared" si="1393"/>
        <v>0</v>
      </c>
      <c r="AGP26" s="78">
        <f t="shared" si="851"/>
        <v>0</v>
      </c>
      <c r="AGQ26" s="50"/>
      <c r="AGR26" s="50"/>
      <c r="AGS26" s="50"/>
      <c r="AGT26" s="50"/>
      <c r="AGU26" s="50"/>
      <c r="AGV26" s="50"/>
      <c r="AGW26" s="48"/>
      <c r="AGX26" s="83">
        <f t="shared" si="1394"/>
        <v>0</v>
      </c>
      <c r="AGY26" s="78">
        <f t="shared" si="852"/>
        <v>0</v>
      </c>
      <c r="AGZ26" s="50"/>
      <c r="AHA26" s="50"/>
      <c r="AHB26" s="50"/>
      <c r="AHC26" s="50"/>
      <c r="AHD26" s="50"/>
      <c r="AHE26" s="48"/>
      <c r="AHF26" s="83">
        <f t="shared" si="853"/>
        <v>0</v>
      </c>
      <c r="AHG26" s="78">
        <f t="shared" si="854"/>
        <v>0</v>
      </c>
      <c r="AHH26" s="50"/>
      <c r="AHI26" s="50"/>
      <c r="AHJ26" s="50"/>
      <c r="AHK26" s="50"/>
      <c r="AHL26" s="50"/>
      <c r="AHM26" s="48"/>
      <c r="AHN26" s="83">
        <f t="shared" si="855"/>
        <v>0</v>
      </c>
      <c r="AHO26" s="78">
        <f t="shared" si="856"/>
        <v>0</v>
      </c>
      <c r="AHP26" s="50"/>
      <c r="AHQ26" s="50"/>
      <c r="AHR26" s="50"/>
      <c r="AHS26" s="50"/>
      <c r="AHT26" s="50"/>
      <c r="AHU26" s="48"/>
      <c r="AHV26" s="83">
        <f t="shared" si="857"/>
        <v>0</v>
      </c>
      <c r="AHW26" s="78">
        <f t="shared" si="858"/>
        <v>0</v>
      </c>
      <c r="AHX26" s="50"/>
      <c r="AHY26" s="50"/>
      <c r="AHZ26" s="50"/>
      <c r="AIA26" s="50"/>
      <c r="AIB26" s="50"/>
      <c r="AIC26" s="48"/>
      <c r="AID26" s="83">
        <f t="shared" si="859"/>
        <v>0</v>
      </c>
      <c r="AIE26" s="78">
        <f t="shared" si="860"/>
        <v>0</v>
      </c>
      <c r="AIF26" s="50"/>
      <c r="AIG26" s="50"/>
      <c r="AIH26" s="50"/>
      <c r="AII26" s="50"/>
      <c r="AIJ26" s="50"/>
      <c r="AIK26" s="48"/>
      <c r="AIL26" s="83">
        <f t="shared" si="861"/>
        <v>0</v>
      </c>
      <c r="AIM26" s="78">
        <f t="shared" si="862"/>
        <v>0</v>
      </c>
      <c r="AIN26" s="50"/>
      <c r="AIO26" s="50"/>
      <c r="AIP26" s="50"/>
      <c r="AIQ26" s="50"/>
      <c r="AIR26" s="50"/>
      <c r="AIS26" s="48"/>
      <c r="AIT26" s="83">
        <f t="shared" si="863"/>
        <v>0</v>
      </c>
      <c r="AIU26" s="78">
        <f t="shared" si="864"/>
        <v>0</v>
      </c>
      <c r="AIV26" s="50"/>
      <c r="AIW26" s="50"/>
      <c r="AIX26" s="50"/>
      <c r="AIY26" s="50"/>
      <c r="AIZ26" s="50"/>
      <c r="AJA26" s="48"/>
      <c r="AJB26" s="83">
        <f t="shared" si="865"/>
        <v>0</v>
      </c>
      <c r="AJC26" s="78">
        <f t="shared" si="866"/>
        <v>0</v>
      </c>
      <c r="AJD26" s="50"/>
      <c r="AJE26" s="50"/>
      <c r="AJF26" s="50"/>
      <c r="AJG26" s="50"/>
      <c r="AJH26" s="50"/>
      <c r="AJI26" s="48"/>
      <c r="AJJ26" s="83">
        <f t="shared" si="867"/>
        <v>0</v>
      </c>
      <c r="AJK26" s="78">
        <f t="shared" si="868"/>
        <v>0</v>
      </c>
      <c r="AJL26" s="50"/>
      <c r="AJM26" s="50"/>
      <c r="AJN26" s="50"/>
      <c r="AJO26" s="50"/>
      <c r="AJP26" s="50"/>
      <c r="AJQ26" s="48"/>
      <c r="AJR26" s="83">
        <f t="shared" si="869"/>
        <v>0</v>
      </c>
      <c r="AJS26" s="78">
        <f t="shared" si="870"/>
        <v>0</v>
      </c>
      <c r="AJT26" s="50"/>
      <c r="AJU26" s="50"/>
      <c r="AJV26" s="50"/>
      <c r="AJW26" s="50"/>
      <c r="AJX26" s="50"/>
      <c r="AJY26" s="48"/>
      <c r="AJZ26" s="83">
        <f t="shared" si="871"/>
        <v>0</v>
      </c>
      <c r="AKA26" s="78">
        <f t="shared" si="872"/>
        <v>0</v>
      </c>
      <c r="AKB26" s="50"/>
      <c r="AKC26" s="50"/>
      <c r="AKD26" s="50"/>
      <c r="AKE26" s="50"/>
      <c r="AKF26" s="50"/>
      <c r="AKG26" s="48"/>
      <c r="AKH26" s="83">
        <f t="shared" si="873"/>
        <v>0</v>
      </c>
      <c r="AKI26" s="78">
        <f t="shared" si="874"/>
        <v>0</v>
      </c>
      <c r="AKJ26" s="50"/>
      <c r="AKK26" s="50"/>
      <c r="AKL26" s="50"/>
      <c r="AKM26" s="50"/>
      <c r="AKN26" s="50"/>
      <c r="AKO26" s="48"/>
      <c r="AKP26" s="83">
        <f t="shared" si="875"/>
        <v>0</v>
      </c>
      <c r="AKQ26" s="78">
        <f t="shared" si="876"/>
        <v>0</v>
      </c>
      <c r="AKR26" s="50"/>
      <c r="AKS26" s="50"/>
      <c r="AKT26" s="50"/>
      <c r="AKU26" s="50"/>
      <c r="AKV26" s="50"/>
      <c r="AKW26" s="48"/>
      <c r="AKX26" s="83">
        <f t="shared" si="877"/>
        <v>0</v>
      </c>
      <c r="AKY26" s="78">
        <f t="shared" si="878"/>
        <v>0</v>
      </c>
      <c r="AKZ26" s="50"/>
      <c r="ALA26" s="50"/>
      <c r="ALB26" s="50"/>
      <c r="ALC26" s="50"/>
      <c r="ALD26" s="50"/>
      <c r="ALE26" s="48"/>
      <c r="ALF26" s="83">
        <f t="shared" si="879"/>
        <v>0</v>
      </c>
      <c r="ALG26" s="78">
        <f t="shared" si="1221"/>
        <v>0</v>
      </c>
      <c r="ALH26" s="50"/>
      <c r="ALI26" s="50"/>
      <c r="ALJ26" s="50"/>
      <c r="ALK26" s="50"/>
      <c r="ALL26" s="50"/>
      <c r="ALM26" s="48"/>
      <c r="ALN26" s="83">
        <f t="shared" si="880"/>
        <v>0</v>
      </c>
      <c r="ALO26" s="78">
        <f t="shared" si="881"/>
        <v>0</v>
      </c>
      <c r="ALP26" s="50"/>
      <c r="ALQ26" s="50"/>
      <c r="ALR26" s="50"/>
      <c r="ALS26" s="50"/>
      <c r="ALT26" s="50"/>
      <c r="ALU26" s="48"/>
      <c r="ALV26" s="83">
        <f t="shared" si="882"/>
        <v>0</v>
      </c>
      <c r="ALW26" s="78">
        <f t="shared" si="883"/>
        <v>0</v>
      </c>
      <c r="ALX26" s="50"/>
      <c r="ALY26" s="50"/>
      <c r="ALZ26" s="50"/>
      <c r="AMA26" s="50"/>
      <c r="AMB26" s="50"/>
      <c r="AMC26" s="48"/>
      <c r="AMD26" s="83">
        <f t="shared" si="884"/>
        <v>0</v>
      </c>
      <c r="AME26" s="78">
        <f t="shared" si="885"/>
        <v>0</v>
      </c>
      <c r="AMF26" s="50"/>
      <c r="AMG26" s="50"/>
      <c r="AMH26" s="50"/>
      <c r="AMI26" s="50"/>
      <c r="AMJ26" s="50"/>
      <c r="AMK26" s="48"/>
      <c r="AML26" s="83">
        <f t="shared" si="886"/>
        <v>0</v>
      </c>
      <c r="AMM26" s="78">
        <f t="shared" si="887"/>
        <v>0</v>
      </c>
      <c r="AMN26" s="50"/>
      <c r="AMO26" s="50"/>
      <c r="AMP26" s="50"/>
      <c r="AMQ26" s="50"/>
      <c r="AMR26" s="50"/>
      <c r="AMS26" s="48"/>
      <c r="AMT26" s="83">
        <f t="shared" si="888"/>
        <v>0</v>
      </c>
      <c r="AMU26" s="78">
        <f t="shared" si="889"/>
        <v>0</v>
      </c>
      <c r="AMV26" s="50"/>
      <c r="AMW26" s="50"/>
      <c r="AMX26" s="50"/>
      <c r="AMY26" s="50"/>
      <c r="AMZ26" s="50"/>
      <c r="ANA26" s="48"/>
      <c r="ANB26" s="83">
        <f t="shared" si="890"/>
        <v>0</v>
      </c>
      <c r="ANC26" s="78">
        <f t="shared" si="891"/>
        <v>0</v>
      </c>
      <c r="AND26" s="50"/>
      <c r="ANE26" s="50"/>
      <c r="ANF26" s="50"/>
      <c r="ANG26" s="50"/>
      <c r="ANH26" s="50"/>
      <c r="ANI26" s="48"/>
      <c r="ANJ26" s="83">
        <f t="shared" si="892"/>
        <v>0</v>
      </c>
      <c r="ANK26" s="78">
        <f t="shared" si="893"/>
        <v>0</v>
      </c>
      <c r="ANL26" s="50"/>
      <c r="ANM26" s="50"/>
      <c r="ANN26" s="50"/>
      <c r="ANO26" s="50"/>
      <c r="ANP26" s="50"/>
      <c r="ANQ26" s="48"/>
      <c r="ANR26" s="83">
        <f t="shared" si="894"/>
        <v>0</v>
      </c>
      <c r="ANS26" s="78">
        <f t="shared" si="895"/>
        <v>0</v>
      </c>
      <c r="ANT26" s="50"/>
      <c r="ANU26" s="50"/>
      <c r="ANV26" s="50"/>
      <c r="ANW26" s="50"/>
      <c r="ANX26" s="50"/>
      <c r="ANY26" s="48"/>
      <c r="ANZ26" s="83">
        <f t="shared" si="896"/>
        <v>0</v>
      </c>
      <c r="AOA26" s="78">
        <f t="shared" si="897"/>
        <v>0</v>
      </c>
      <c r="AOB26" s="50"/>
      <c r="AOC26" s="50"/>
      <c r="AOD26" s="50"/>
      <c r="AOE26" s="50"/>
      <c r="AOF26" s="50"/>
      <c r="AOG26" s="48"/>
      <c r="AOH26" s="83">
        <f t="shared" si="898"/>
        <v>0</v>
      </c>
      <c r="AOI26" s="78">
        <f t="shared" si="899"/>
        <v>0</v>
      </c>
      <c r="AOJ26" s="50"/>
      <c r="AOK26" s="50"/>
      <c r="AOL26" s="50"/>
      <c r="AOM26" s="50"/>
      <c r="AON26" s="50"/>
      <c r="AOO26" s="48"/>
      <c r="AOP26" s="83">
        <f t="shared" si="900"/>
        <v>0</v>
      </c>
      <c r="AOQ26" s="78">
        <f t="shared" si="901"/>
        <v>0</v>
      </c>
      <c r="AOR26" s="50"/>
      <c r="AOS26" s="50"/>
      <c r="AOT26" s="50"/>
      <c r="AOU26" s="50"/>
      <c r="AOV26" s="50"/>
      <c r="AOW26" s="48"/>
      <c r="AOX26" s="83">
        <f t="shared" si="902"/>
        <v>0</v>
      </c>
      <c r="AOY26" s="78">
        <f t="shared" si="903"/>
        <v>0</v>
      </c>
      <c r="AOZ26" s="50"/>
      <c r="APA26" s="50"/>
      <c r="APB26" s="50"/>
      <c r="APC26" s="50"/>
      <c r="APD26" s="50"/>
      <c r="APE26" s="48"/>
      <c r="APF26" s="83">
        <f t="shared" si="904"/>
        <v>0</v>
      </c>
      <c r="APG26" s="78">
        <f t="shared" si="905"/>
        <v>0</v>
      </c>
      <c r="APH26" s="50"/>
      <c r="API26" s="50"/>
      <c r="APJ26" s="50"/>
      <c r="APK26" s="50"/>
      <c r="APL26" s="50"/>
      <c r="APM26" s="48"/>
      <c r="APN26" s="83">
        <f t="shared" si="906"/>
        <v>0</v>
      </c>
      <c r="APO26" s="78">
        <f t="shared" si="907"/>
        <v>0</v>
      </c>
      <c r="APP26" s="50"/>
      <c r="APQ26" s="50"/>
      <c r="APR26" s="50"/>
      <c r="APS26" s="50"/>
      <c r="APT26" s="50"/>
      <c r="APU26" s="48"/>
      <c r="APV26" s="83">
        <f t="shared" si="908"/>
        <v>0</v>
      </c>
      <c r="APW26" s="78">
        <f t="shared" si="909"/>
        <v>0</v>
      </c>
      <c r="APX26" s="50"/>
      <c r="APY26" s="50"/>
      <c r="APZ26" s="50"/>
      <c r="AQA26" s="50"/>
      <c r="AQB26" s="50"/>
      <c r="AQC26" s="48"/>
      <c r="AQD26" s="83">
        <f t="shared" si="910"/>
        <v>0</v>
      </c>
      <c r="AQE26" s="78">
        <f t="shared" si="911"/>
        <v>0</v>
      </c>
      <c r="AQF26" s="50"/>
      <c r="AQG26" s="50"/>
      <c r="AQH26" s="50"/>
      <c r="AQI26" s="50"/>
      <c r="AQJ26" s="50"/>
      <c r="AQK26" s="48"/>
      <c r="AQL26" s="83">
        <f t="shared" si="912"/>
        <v>0</v>
      </c>
      <c r="AQM26" s="78">
        <f t="shared" si="913"/>
        <v>0</v>
      </c>
      <c r="AQN26" s="50"/>
      <c r="AQO26" s="50"/>
      <c r="AQP26" s="50"/>
      <c r="AQQ26" s="50"/>
      <c r="AQR26" s="50"/>
      <c r="AQS26" s="48"/>
      <c r="AQT26" s="83">
        <f t="shared" si="914"/>
        <v>0</v>
      </c>
      <c r="AQU26" s="78">
        <f t="shared" si="915"/>
        <v>0</v>
      </c>
      <c r="AQV26" s="50"/>
      <c r="AQW26" s="50"/>
      <c r="AQX26" s="50"/>
      <c r="AQY26" s="50"/>
      <c r="AQZ26" s="50"/>
      <c r="ARA26" s="48"/>
      <c r="ARB26" s="83">
        <f t="shared" si="916"/>
        <v>0</v>
      </c>
      <c r="ARC26" s="78">
        <f t="shared" si="917"/>
        <v>0</v>
      </c>
      <c r="ARD26" s="50"/>
      <c r="ARE26" s="50"/>
      <c r="ARF26" s="50"/>
      <c r="ARG26" s="50"/>
      <c r="ARH26" s="50"/>
      <c r="ARI26" s="48"/>
      <c r="ARJ26" s="83">
        <f t="shared" si="918"/>
        <v>0</v>
      </c>
      <c r="ARK26" s="78">
        <f t="shared" si="919"/>
        <v>0</v>
      </c>
      <c r="ARL26" s="50"/>
      <c r="ARM26" s="50"/>
      <c r="ARN26" s="50"/>
      <c r="ARO26" s="50"/>
      <c r="ARP26" s="50"/>
      <c r="ARQ26" s="48"/>
      <c r="ARR26" s="83">
        <f t="shared" si="920"/>
        <v>0</v>
      </c>
      <c r="ARS26" s="78">
        <f t="shared" si="921"/>
        <v>0</v>
      </c>
      <c r="ART26" s="50"/>
      <c r="ARU26" s="50"/>
      <c r="ARV26" s="50"/>
      <c r="ARW26" s="50"/>
      <c r="ARX26" s="50"/>
      <c r="ARY26" s="48"/>
      <c r="ARZ26" s="83">
        <f t="shared" si="922"/>
        <v>0</v>
      </c>
      <c r="ASA26" s="78">
        <f t="shared" si="1222"/>
        <v>0</v>
      </c>
      <c r="ASB26" s="50"/>
      <c r="ASC26" s="50"/>
      <c r="ASD26" s="50"/>
      <c r="ASE26" s="50"/>
      <c r="ASF26" s="50"/>
      <c r="ASG26" s="48"/>
      <c r="ASH26" s="83">
        <f t="shared" si="923"/>
        <v>0</v>
      </c>
      <c r="ASI26" s="78">
        <f t="shared" si="924"/>
        <v>0</v>
      </c>
      <c r="ASJ26" s="50"/>
      <c r="ASK26" s="50"/>
      <c r="ASL26" s="50"/>
      <c r="ASM26" s="50"/>
      <c r="ASN26" s="50"/>
      <c r="ASO26" s="48"/>
      <c r="ASP26" s="83">
        <f t="shared" si="925"/>
        <v>0</v>
      </c>
      <c r="ASQ26" s="78">
        <f t="shared" si="926"/>
        <v>0</v>
      </c>
      <c r="ASR26" s="50"/>
      <c r="ASS26" s="50"/>
      <c r="AST26" s="50"/>
      <c r="ASU26" s="50"/>
      <c r="ASV26" s="50"/>
      <c r="ASW26" s="48"/>
      <c r="ASX26" s="83">
        <f t="shared" si="927"/>
        <v>0</v>
      </c>
      <c r="ASY26" s="78">
        <f t="shared" si="928"/>
        <v>0</v>
      </c>
      <c r="ASZ26" s="50"/>
      <c r="ATA26" s="50"/>
      <c r="ATB26" s="50"/>
      <c r="ATC26" s="50"/>
      <c r="ATD26" s="50"/>
      <c r="ATE26" s="48"/>
      <c r="ATF26" s="83">
        <f t="shared" si="929"/>
        <v>0</v>
      </c>
      <c r="ATG26" s="78">
        <f t="shared" si="930"/>
        <v>0</v>
      </c>
      <c r="ATH26" s="50"/>
      <c r="ATI26" s="50"/>
      <c r="ATJ26" s="50"/>
      <c r="ATK26" s="50"/>
      <c r="ATL26" s="50"/>
      <c r="ATM26" s="48"/>
      <c r="ATN26" s="83">
        <f t="shared" si="931"/>
        <v>0</v>
      </c>
      <c r="ATO26" s="78">
        <f t="shared" si="932"/>
        <v>0</v>
      </c>
      <c r="ATP26" s="50"/>
      <c r="ATQ26" s="50"/>
      <c r="ATR26" s="50"/>
      <c r="ATS26" s="50"/>
      <c r="ATT26" s="50"/>
      <c r="ATU26" s="48"/>
      <c r="ATV26" s="83">
        <f t="shared" si="933"/>
        <v>0</v>
      </c>
      <c r="ATW26" s="78">
        <f t="shared" si="934"/>
        <v>0</v>
      </c>
      <c r="ATX26" s="50"/>
      <c r="ATY26" s="50"/>
      <c r="ATZ26" s="50"/>
      <c r="AUA26" s="50"/>
      <c r="AUB26" s="50"/>
      <c r="AUC26" s="48"/>
      <c r="AUD26" s="83">
        <f t="shared" si="935"/>
        <v>0</v>
      </c>
      <c r="AUE26" s="78">
        <f t="shared" si="936"/>
        <v>0</v>
      </c>
      <c r="AUF26" s="50"/>
      <c r="AUG26" s="50"/>
      <c r="AUH26" s="50"/>
      <c r="AUI26" s="50"/>
      <c r="AUJ26" s="50"/>
      <c r="AUK26" s="48"/>
      <c r="AUL26" s="83">
        <f t="shared" si="937"/>
        <v>0</v>
      </c>
      <c r="AUM26" s="78">
        <f t="shared" si="938"/>
        <v>0</v>
      </c>
      <c r="AUN26" s="50"/>
      <c r="AUO26" s="50"/>
      <c r="AUP26" s="50"/>
      <c r="AUQ26" s="50"/>
      <c r="AUR26" s="50"/>
      <c r="AUS26" s="48"/>
      <c r="AUT26" s="83">
        <f t="shared" si="939"/>
        <v>0</v>
      </c>
      <c r="AUU26" s="78">
        <f t="shared" si="940"/>
        <v>0</v>
      </c>
      <c r="AUV26" s="50"/>
      <c r="AUW26" s="50"/>
      <c r="AUX26" s="50"/>
      <c r="AUY26" s="50"/>
      <c r="AUZ26" s="50"/>
      <c r="AVA26" s="48"/>
      <c r="AVB26" s="83">
        <f t="shared" si="941"/>
        <v>0</v>
      </c>
      <c r="AVC26" s="78">
        <f t="shared" si="942"/>
        <v>0</v>
      </c>
      <c r="AVD26" s="50"/>
      <c r="AVE26" s="50"/>
      <c r="AVF26" s="50"/>
      <c r="AVG26" s="50"/>
      <c r="AVH26" s="50"/>
      <c r="AVI26" s="48"/>
      <c r="AVJ26" s="83">
        <f t="shared" si="943"/>
        <v>0</v>
      </c>
      <c r="AVK26" s="78">
        <f t="shared" si="944"/>
        <v>0</v>
      </c>
      <c r="AVL26" s="50"/>
      <c r="AVM26" s="50"/>
      <c r="AVN26" s="50"/>
      <c r="AVO26" s="50"/>
      <c r="AVP26" s="50"/>
      <c r="AVQ26" s="48"/>
      <c r="AVR26" s="83">
        <f t="shared" si="945"/>
        <v>0</v>
      </c>
      <c r="AVS26" s="78">
        <f t="shared" si="946"/>
        <v>0</v>
      </c>
      <c r="AVT26" s="50"/>
      <c r="AVU26" s="50"/>
      <c r="AVV26" s="50"/>
      <c r="AVW26" s="50"/>
      <c r="AVX26" s="50"/>
      <c r="AVY26" s="48"/>
      <c r="AVZ26" s="83">
        <f t="shared" si="947"/>
        <v>0</v>
      </c>
      <c r="AWA26" s="78">
        <f t="shared" si="948"/>
        <v>0</v>
      </c>
      <c r="AWB26" s="50"/>
      <c r="AWC26" s="50"/>
      <c r="AWD26" s="50"/>
      <c r="AWE26" s="50"/>
      <c r="AWF26" s="50"/>
      <c r="AWG26" s="48"/>
      <c r="AWH26" s="83">
        <f t="shared" si="949"/>
        <v>0</v>
      </c>
      <c r="AWI26" s="78">
        <f t="shared" si="950"/>
        <v>0</v>
      </c>
      <c r="AWJ26" s="50"/>
      <c r="AWK26" s="50"/>
      <c r="AWL26" s="50"/>
      <c r="AWM26" s="50"/>
      <c r="AWN26" s="50"/>
      <c r="AWO26" s="48"/>
      <c r="AWP26" s="83">
        <f t="shared" si="951"/>
        <v>0</v>
      </c>
      <c r="AWQ26" s="78">
        <f t="shared" si="952"/>
        <v>0</v>
      </c>
      <c r="AWR26" s="50"/>
      <c r="AWS26" s="50"/>
      <c r="AWT26" s="50"/>
      <c r="AWU26" s="50"/>
      <c r="AWV26" s="50"/>
      <c r="AWW26" s="48"/>
      <c r="AWX26" s="83">
        <f t="shared" si="953"/>
        <v>0</v>
      </c>
      <c r="AWY26" s="78">
        <f t="shared" si="954"/>
        <v>0</v>
      </c>
      <c r="AWZ26" s="50"/>
      <c r="AXA26" s="50"/>
      <c r="AXB26" s="50"/>
      <c r="AXC26" s="50"/>
      <c r="AXD26" s="50"/>
      <c r="AXE26" s="48"/>
      <c r="AXF26" s="83">
        <f t="shared" si="955"/>
        <v>0</v>
      </c>
      <c r="AXG26" s="78">
        <f t="shared" si="956"/>
        <v>0</v>
      </c>
      <c r="AXH26" s="50"/>
      <c r="AXI26" s="50"/>
      <c r="AXJ26" s="50"/>
      <c r="AXK26" s="50"/>
      <c r="AXL26" s="50"/>
      <c r="AXM26" s="48"/>
      <c r="AXN26" s="83">
        <f t="shared" si="957"/>
        <v>0</v>
      </c>
      <c r="AXO26" s="78">
        <f t="shared" si="958"/>
        <v>0</v>
      </c>
      <c r="AXP26" s="50"/>
      <c r="AXQ26" s="50"/>
      <c r="AXR26" s="50"/>
      <c r="AXS26" s="50"/>
      <c r="AXT26" s="50"/>
      <c r="AXU26" s="48"/>
      <c r="AXV26" s="83">
        <f t="shared" si="959"/>
        <v>0</v>
      </c>
      <c r="AXW26" s="78">
        <f t="shared" si="960"/>
        <v>0</v>
      </c>
      <c r="AXX26" s="50"/>
      <c r="AXY26" s="50"/>
      <c r="AXZ26" s="50"/>
      <c r="AYA26" s="50"/>
      <c r="AYB26" s="50"/>
      <c r="AYC26" s="48"/>
      <c r="AYD26" s="83">
        <f t="shared" si="961"/>
        <v>0</v>
      </c>
      <c r="AYE26" s="78">
        <f t="shared" si="962"/>
        <v>0</v>
      </c>
      <c r="AYF26" s="50"/>
      <c r="AYG26" s="50"/>
      <c r="AYH26" s="50"/>
      <c r="AYI26" s="50"/>
      <c r="AYJ26" s="50"/>
      <c r="AYK26" s="48"/>
      <c r="AYL26" s="83">
        <f t="shared" si="963"/>
        <v>0</v>
      </c>
      <c r="AYM26" s="78">
        <f t="shared" si="964"/>
        <v>0</v>
      </c>
      <c r="AYN26" s="50"/>
      <c r="AYO26" s="50"/>
      <c r="AYP26" s="50"/>
      <c r="AYQ26" s="50"/>
      <c r="AYR26" s="50"/>
      <c r="AYS26" s="48"/>
      <c r="AYT26" s="83">
        <f t="shared" si="965"/>
        <v>0</v>
      </c>
      <c r="AYU26" s="78">
        <f t="shared" si="966"/>
        <v>0</v>
      </c>
      <c r="AYV26" s="50"/>
      <c r="AYW26" s="50"/>
      <c r="AYX26" s="50"/>
      <c r="AYY26" s="50"/>
      <c r="AYZ26" s="50"/>
      <c r="AZA26" s="48"/>
      <c r="AZB26" s="83">
        <f t="shared" si="967"/>
        <v>0</v>
      </c>
      <c r="AZC26" s="78">
        <f t="shared" si="968"/>
        <v>0</v>
      </c>
      <c r="AZD26" s="50"/>
      <c r="AZE26" s="50"/>
      <c r="AZF26" s="50"/>
      <c r="AZG26" s="50"/>
      <c r="AZH26" s="50"/>
      <c r="AZI26" s="48"/>
      <c r="AZJ26" s="83">
        <f t="shared" si="969"/>
        <v>0</v>
      </c>
      <c r="AZK26" s="78">
        <f t="shared" si="970"/>
        <v>0</v>
      </c>
      <c r="AZL26" s="50"/>
      <c r="AZM26" s="50"/>
      <c r="AZN26" s="50"/>
      <c r="AZO26" s="50"/>
      <c r="AZP26" s="50"/>
      <c r="AZQ26" s="48"/>
      <c r="AZR26" s="83">
        <f t="shared" si="971"/>
        <v>0</v>
      </c>
      <c r="AZS26" s="78">
        <f t="shared" si="972"/>
        <v>0</v>
      </c>
      <c r="AZT26" s="50"/>
      <c r="AZU26" s="50"/>
      <c r="AZV26" s="50"/>
      <c r="AZW26" s="50"/>
      <c r="AZX26" s="50"/>
      <c r="AZY26" s="48"/>
      <c r="AZZ26" s="83">
        <f t="shared" si="973"/>
        <v>0</v>
      </c>
      <c r="BAA26" s="78">
        <f t="shared" si="974"/>
        <v>0</v>
      </c>
      <c r="BAB26" s="50"/>
      <c r="BAC26" s="50"/>
      <c r="BAD26" s="50"/>
      <c r="BAE26" s="50"/>
      <c r="BAF26" s="50"/>
      <c r="BAG26" s="48"/>
      <c r="BAH26" s="83">
        <f t="shared" si="975"/>
        <v>0</v>
      </c>
      <c r="BAI26" s="78">
        <f t="shared" si="976"/>
        <v>0</v>
      </c>
      <c r="BAJ26" s="50"/>
      <c r="BAK26" s="50"/>
      <c r="BAL26" s="50"/>
      <c r="BAM26" s="50"/>
      <c r="BAN26" s="50"/>
      <c r="BAO26" s="48"/>
      <c r="BAP26" s="83">
        <f t="shared" si="977"/>
        <v>0</v>
      </c>
      <c r="BAQ26" s="78">
        <f t="shared" si="978"/>
        <v>0</v>
      </c>
      <c r="BAR26" s="50"/>
      <c r="BAS26" s="50"/>
      <c r="BAT26" s="50"/>
      <c r="BAU26" s="50"/>
      <c r="BAV26" s="50"/>
      <c r="BAW26" s="48"/>
      <c r="BAX26" s="83">
        <f t="shared" si="979"/>
        <v>0</v>
      </c>
      <c r="BAY26" s="78">
        <f t="shared" si="980"/>
        <v>0</v>
      </c>
      <c r="BAZ26" s="50"/>
      <c r="BBA26" s="50"/>
      <c r="BBB26" s="50"/>
      <c r="BBC26" s="50"/>
      <c r="BBD26" s="50"/>
      <c r="BBE26" s="48"/>
      <c r="BBF26" s="83">
        <f t="shared" si="981"/>
        <v>0</v>
      </c>
      <c r="BBG26" s="78">
        <f t="shared" si="982"/>
        <v>0</v>
      </c>
      <c r="BBH26" s="50"/>
      <c r="BBI26" s="50"/>
      <c r="BBJ26" s="50"/>
      <c r="BBK26" s="50"/>
      <c r="BBL26" s="50"/>
      <c r="BBM26" s="48"/>
      <c r="BBN26" s="83">
        <f t="shared" si="983"/>
        <v>0</v>
      </c>
      <c r="BBO26" s="78">
        <f t="shared" si="984"/>
        <v>0</v>
      </c>
      <c r="BBP26" s="50"/>
      <c r="BBQ26" s="50"/>
      <c r="BBR26" s="50"/>
      <c r="BBS26" s="50"/>
      <c r="BBT26" s="50"/>
      <c r="BBU26" s="48"/>
      <c r="BBV26" s="83">
        <f t="shared" si="985"/>
        <v>0</v>
      </c>
      <c r="BBW26" s="78">
        <f t="shared" si="986"/>
        <v>0</v>
      </c>
      <c r="BBX26" s="50"/>
      <c r="BBY26" s="50"/>
      <c r="BBZ26" s="50"/>
      <c r="BCA26" s="50"/>
      <c r="BCB26" s="50"/>
      <c r="BCC26" s="48"/>
      <c r="BCD26" s="83">
        <f t="shared" si="987"/>
        <v>0</v>
      </c>
      <c r="BCE26" s="78">
        <f t="shared" si="988"/>
        <v>0</v>
      </c>
      <c r="BCF26" s="50"/>
      <c r="BCG26" s="50"/>
      <c r="BCH26" s="50"/>
      <c r="BCI26" s="50"/>
      <c r="BCJ26" s="50"/>
      <c r="BCK26" s="48"/>
      <c r="BCL26" s="83">
        <f t="shared" si="989"/>
        <v>0</v>
      </c>
      <c r="BCM26" s="78">
        <f t="shared" si="990"/>
        <v>0</v>
      </c>
      <c r="BCN26" s="50"/>
      <c r="BCO26" s="50"/>
      <c r="BCP26" s="50"/>
      <c r="BCQ26" s="50"/>
      <c r="BCR26" s="50"/>
      <c r="BCS26" s="48"/>
      <c r="BCT26" s="83">
        <f t="shared" si="991"/>
        <v>0</v>
      </c>
      <c r="BCU26" s="78">
        <f t="shared" si="992"/>
        <v>0</v>
      </c>
      <c r="BCV26" s="50"/>
      <c r="BCW26" s="50"/>
      <c r="BCX26" s="50"/>
      <c r="BCY26" s="50"/>
      <c r="BCZ26" s="50"/>
      <c r="BDA26" s="48"/>
      <c r="BDB26" s="83">
        <f t="shared" si="993"/>
        <v>0</v>
      </c>
      <c r="BDC26" s="78">
        <f t="shared" si="994"/>
        <v>0</v>
      </c>
      <c r="BDD26" s="50"/>
      <c r="BDE26" s="50"/>
      <c r="BDF26" s="50"/>
      <c r="BDG26" s="50"/>
      <c r="BDH26" s="50"/>
      <c r="BDI26" s="48"/>
      <c r="BDJ26" s="83">
        <f t="shared" si="995"/>
        <v>0</v>
      </c>
      <c r="BDK26" s="78">
        <f t="shared" si="996"/>
        <v>0</v>
      </c>
      <c r="BDL26" s="50"/>
      <c r="BDM26" s="50"/>
      <c r="BDN26" s="50"/>
      <c r="BDO26" s="50"/>
      <c r="BDP26" s="50"/>
      <c r="BDQ26" s="48"/>
      <c r="BDR26" s="83">
        <f t="shared" si="997"/>
        <v>0</v>
      </c>
      <c r="BDS26" s="78">
        <f t="shared" si="998"/>
        <v>0</v>
      </c>
      <c r="BDT26" s="50"/>
      <c r="BDU26" s="50"/>
      <c r="BDV26" s="50"/>
      <c r="BDW26" s="50"/>
      <c r="BDX26" s="50"/>
      <c r="BDY26" s="48"/>
      <c r="BDZ26" s="83">
        <f t="shared" si="999"/>
        <v>0</v>
      </c>
      <c r="BEA26" s="78">
        <f t="shared" si="1000"/>
        <v>0</v>
      </c>
      <c r="BEB26" s="50"/>
      <c r="BEC26" s="50"/>
      <c r="BED26" s="50"/>
      <c r="BEE26" s="50"/>
      <c r="BEF26" s="50"/>
      <c r="BEG26" s="48"/>
      <c r="BEH26" s="83">
        <f t="shared" si="1001"/>
        <v>0</v>
      </c>
      <c r="BEI26" s="78">
        <f t="shared" si="1002"/>
        <v>0</v>
      </c>
      <c r="BEJ26" s="50"/>
      <c r="BEK26" s="50"/>
      <c r="BEL26" s="50"/>
      <c r="BEM26" s="50"/>
      <c r="BEN26" s="50"/>
      <c r="BEO26" s="48"/>
      <c r="BEP26" s="83">
        <f t="shared" si="1003"/>
        <v>0</v>
      </c>
      <c r="BEQ26" s="78">
        <f t="shared" si="1223"/>
        <v>0</v>
      </c>
      <c r="BER26" s="50"/>
      <c r="BES26" s="50"/>
      <c r="BET26" s="50"/>
      <c r="BEU26" s="50"/>
      <c r="BEV26" s="50"/>
      <c r="BEW26" s="48"/>
      <c r="BEX26" s="83">
        <f t="shared" si="1004"/>
        <v>0</v>
      </c>
      <c r="BEY26" s="78">
        <f t="shared" si="1005"/>
        <v>0</v>
      </c>
      <c r="BEZ26" s="50"/>
      <c r="BFA26" s="50"/>
      <c r="BFB26" s="50"/>
      <c r="BFC26" s="50"/>
      <c r="BFD26" s="50"/>
      <c r="BFE26" s="48"/>
      <c r="BFF26" s="83">
        <f t="shared" si="1006"/>
        <v>0</v>
      </c>
      <c r="BFG26" s="78">
        <f t="shared" si="1007"/>
        <v>0</v>
      </c>
      <c r="BFH26" s="50"/>
      <c r="BFI26" s="50"/>
      <c r="BFJ26" s="50"/>
      <c r="BFK26" s="50"/>
      <c r="BFL26" s="50"/>
      <c r="BFM26" s="48"/>
      <c r="BFN26" s="83">
        <f t="shared" si="1008"/>
        <v>0</v>
      </c>
      <c r="BFO26" s="78">
        <f t="shared" si="1009"/>
        <v>0</v>
      </c>
      <c r="BFP26" s="50"/>
      <c r="BFQ26" s="50"/>
      <c r="BFR26" s="50"/>
      <c r="BFS26" s="50"/>
      <c r="BFT26" s="50"/>
      <c r="BFU26" s="48"/>
      <c r="BFV26" s="83">
        <f t="shared" si="1010"/>
        <v>0</v>
      </c>
      <c r="BFW26" s="78">
        <f t="shared" si="1011"/>
        <v>0</v>
      </c>
      <c r="BFX26" s="50"/>
      <c r="BFY26" s="50"/>
      <c r="BFZ26" s="50"/>
      <c r="BGA26" s="50"/>
      <c r="BGB26" s="50"/>
      <c r="BGC26" s="48"/>
      <c r="BGD26" s="83">
        <f t="shared" si="1012"/>
        <v>0</v>
      </c>
      <c r="BGE26" s="78">
        <f t="shared" si="1013"/>
        <v>0</v>
      </c>
      <c r="BGF26" s="50">
        <v>88500</v>
      </c>
      <c r="BGG26" s="50"/>
      <c r="BGH26" s="50"/>
      <c r="BGI26" s="50"/>
      <c r="BGJ26" s="50"/>
      <c r="BGK26" s="48"/>
      <c r="BGL26" s="83">
        <f t="shared" si="1014"/>
        <v>88500</v>
      </c>
      <c r="BGM26" s="78">
        <f t="shared" si="1015"/>
        <v>88500</v>
      </c>
      <c r="BGN26" s="50"/>
      <c r="BGO26" s="50"/>
      <c r="BGP26" s="50"/>
      <c r="BGQ26" s="50"/>
      <c r="BGR26" s="50"/>
      <c r="BGS26" s="48"/>
      <c r="BGT26" s="83">
        <f t="shared" si="1016"/>
        <v>0</v>
      </c>
      <c r="BGU26" s="78">
        <f t="shared" si="1017"/>
        <v>88500</v>
      </c>
      <c r="BGV26" s="50"/>
      <c r="BGW26" s="50"/>
      <c r="BGX26" s="50"/>
      <c r="BGY26" s="50"/>
      <c r="BGZ26" s="50"/>
      <c r="BHA26" s="48"/>
      <c r="BHB26" s="83">
        <f t="shared" si="1018"/>
        <v>0</v>
      </c>
      <c r="BHC26" s="78">
        <f t="shared" si="1019"/>
        <v>88500</v>
      </c>
      <c r="BHD26" s="50"/>
      <c r="BHE26" s="50"/>
      <c r="BHF26" s="50"/>
      <c r="BHG26" s="50"/>
      <c r="BHH26" s="50"/>
      <c r="BHI26" s="48"/>
      <c r="BHJ26" s="83">
        <f t="shared" si="1020"/>
        <v>0</v>
      </c>
      <c r="BHK26" s="78">
        <f t="shared" si="1021"/>
        <v>88500</v>
      </c>
      <c r="BHL26" s="50"/>
      <c r="BHM26" s="50"/>
      <c r="BHN26" s="50"/>
      <c r="BHO26" s="50"/>
      <c r="BHP26" s="50"/>
      <c r="BHQ26" s="48"/>
      <c r="BHR26" s="83">
        <f t="shared" si="1022"/>
        <v>0</v>
      </c>
      <c r="BHS26" s="78">
        <f t="shared" si="1023"/>
        <v>88500</v>
      </c>
      <c r="BHT26" s="50"/>
      <c r="BHU26" s="50"/>
      <c r="BHV26" s="50"/>
      <c r="BHW26" s="50"/>
      <c r="BHX26" s="50"/>
      <c r="BHY26" s="48"/>
      <c r="BHZ26" s="83">
        <f t="shared" si="1024"/>
        <v>0</v>
      </c>
      <c r="BIA26" s="78">
        <f t="shared" si="1025"/>
        <v>88500</v>
      </c>
      <c r="BIB26" s="50"/>
      <c r="BIC26" s="50"/>
      <c r="BID26" s="50"/>
      <c r="BIE26" s="50"/>
      <c r="BIF26" s="50"/>
      <c r="BIG26" s="48"/>
      <c r="BIH26" s="83">
        <f t="shared" si="1026"/>
        <v>0</v>
      </c>
      <c r="BII26" s="78">
        <f t="shared" si="1027"/>
        <v>88500</v>
      </c>
      <c r="BIJ26" s="50"/>
      <c r="BIK26" s="50"/>
      <c r="BIL26" s="50"/>
      <c r="BIM26" s="50"/>
      <c r="BIN26" s="50"/>
      <c r="BIO26" s="48"/>
      <c r="BIP26" s="83">
        <f t="shared" si="1028"/>
        <v>0</v>
      </c>
      <c r="BIQ26" s="78">
        <f t="shared" si="1029"/>
        <v>88500</v>
      </c>
      <c r="BIR26" s="50"/>
      <c r="BIS26" s="50"/>
      <c r="BIT26" s="50"/>
      <c r="BIU26" s="50"/>
      <c r="BIV26" s="50"/>
      <c r="BIW26" s="48"/>
      <c r="BIX26" s="83">
        <f t="shared" si="1030"/>
        <v>0</v>
      </c>
      <c r="BIY26" s="78">
        <f t="shared" si="1031"/>
        <v>88500</v>
      </c>
      <c r="BIZ26" s="50"/>
      <c r="BJA26" s="50"/>
      <c r="BJB26" s="50"/>
      <c r="BJC26" s="50"/>
      <c r="BJD26" s="50"/>
      <c r="BJE26" s="48"/>
      <c r="BJF26" s="83">
        <f t="shared" si="1032"/>
        <v>0</v>
      </c>
      <c r="BJG26" s="78">
        <f t="shared" si="1033"/>
        <v>88500</v>
      </c>
      <c r="BJH26" s="50"/>
      <c r="BJI26" s="50"/>
      <c r="BJJ26" s="50"/>
      <c r="BJK26" s="50"/>
      <c r="BJL26" s="50"/>
      <c r="BJM26" s="48"/>
      <c r="BJN26" s="83">
        <f t="shared" si="1034"/>
        <v>0</v>
      </c>
      <c r="BJO26" s="78">
        <f t="shared" si="1035"/>
        <v>88500</v>
      </c>
      <c r="BJP26" s="50"/>
      <c r="BJQ26" s="50"/>
      <c r="BJR26" s="50"/>
      <c r="BJS26" s="50"/>
      <c r="BJT26" s="50"/>
      <c r="BJU26" s="48"/>
      <c r="BJV26" s="83">
        <f t="shared" si="1036"/>
        <v>0</v>
      </c>
      <c r="BJW26" s="78">
        <f t="shared" si="1037"/>
        <v>88500</v>
      </c>
      <c r="BJX26" s="50"/>
      <c r="BJY26" s="50"/>
      <c r="BJZ26" s="50"/>
      <c r="BKA26" s="50"/>
      <c r="BKB26" s="50"/>
      <c r="BKC26" s="48"/>
      <c r="BKD26" s="83">
        <f t="shared" si="1038"/>
        <v>0</v>
      </c>
      <c r="BKE26" s="78">
        <f t="shared" si="1039"/>
        <v>88500</v>
      </c>
      <c r="BKF26" s="50"/>
      <c r="BKG26" s="50"/>
      <c r="BKH26" s="50"/>
      <c r="BKI26" s="50"/>
      <c r="BKJ26" s="50"/>
      <c r="BKK26" s="48"/>
      <c r="BKL26" s="83">
        <f t="shared" si="1040"/>
        <v>0</v>
      </c>
      <c r="BKM26" s="78">
        <f t="shared" si="1041"/>
        <v>88500</v>
      </c>
      <c r="BKN26" s="50"/>
      <c r="BKO26" s="50"/>
      <c r="BKP26" s="50"/>
      <c r="BKQ26" s="50"/>
      <c r="BKR26" s="50"/>
      <c r="BKS26" s="48"/>
      <c r="BKT26" s="83">
        <f t="shared" si="1042"/>
        <v>0</v>
      </c>
      <c r="BKU26" s="78">
        <f t="shared" si="1043"/>
        <v>88500</v>
      </c>
      <c r="BKV26" s="50"/>
      <c r="BKW26" s="50"/>
      <c r="BKX26" s="50"/>
      <c r="BKY26" s="50"/>
      <c r="BKZ26" s="50"/>
      <c r="BLA26" s="48"/>
      <c r="BLB26" s="83">
        <f t="shared" si="1044"/>
        <v>0</v>
      </c>
      <c r="BLC26" s="78">
        <f t="shared" si="1045"/>
        <v>0</v>
      </c>
      <c r="BLD26" s="50"/>
      <c r="BLE26" s="50"/>
      <c r="BLF26" s="50"/>
      <c r="BLG26" s="50"/>
      <c r="BLH26" s="50"/>
      <c r="BLI26" s="48"/>
      <c r="BLJ26" s="83">
        <f t="shared" si="1046"/>
        <v>0</v>
      </c>
      <c r="BLK26" s="78">
        <f t="shared" si="1224"/>
        <v>0</v>
      </c>
      <c r="BLL26" s="50"/>
      <c r="BLM26" s="50"/>
      <c r="BLN26" s="50"/>
      <c r="BLO26" s="50"/>
      <c r="BLP26" s="50"/>
      <c r="BLQ26" s="48"/>
      <c r="BLR26" s="83">
        <f t="shared" si="1047"/>
        <v>0</v>
      </c>
      <c r="BLS26" s="78">
        <f t="shared" si="1225"/>
        <v>0</v>
      </c>
      <c r="BLT26" s="50"/>
      <c r="BLU26" s="50"/>
      <c r="BLV26" s="50"/>
      <c r="BLW26" s="50"/>
      <c r="BLX26" s="50"/>
      <c r="BLY26" s="48"/>
      <c r="BLZ26" s="83">
        <f t="shared" si="1048"/>
        <v>0</v>
      </c>
      <c r="BMA26" s="78">
        <f t="shared" si="1226"/>
        <v>0</v>
      </c>
      <c r="BMB26" s="50"/>
      <c r="BMC26" s="50"/>
      <c r="BMD26" s="50"/>
      <c r="BME26" s="50"/>
      <c r="BMF26" s="50"/>
      <c r="BMG26" s="48"/>
      <c r="BMH26" s="83">
        <f t="shared" si="1049"/>
        <v>0</v>
      </c>
      <c r="BMI26" s="78">
        <f t="shared" si="1227"/>
        <v>0</v>
      </c>
      <c r="BMJ26" s="50"/>
      <c r="BMK26" s="50"/>
      <c r="BML26" s="50"/>
      <c r="BMM26" s="50"/>
      <c r="BMN26" s="50"/>
      <c r="BMO26" s="48"/>
      <c r="BMP26" s="83">
        <f t="shared" si="1050"/>
        <v>0</v>
      </c>
      <c r="BMQ26" s="78">
        <f t="shared" si="1228"/>
        <v>0</v>
      </c>
      <c r="BMR26" s="50"/>
      <c r="BMS26" s="50"/>
      <c r="BMT26" s="50"/>
      <c r="BMU26" s="50"/>
      <c r="BMV26" s="50"/>
      <c r="BMW26" s="48"/>
      <c r="BMX26" s="83">
        <f t="shared" si="1051"/>
        <v>0</v>
      </c>
      <c r="BMY26" s="78">
        <f t="shared" si="1229"/>
        <v>0</v>
      </c>
      <c r="BMZ26" s="50"/>
      <c r="BNA26" s="50"/>
      <c r="BNB26" s="50"/>
      <c r="BNC26" s="50"/>
      <c r="BND26" s="50"/>
      <c r="BNE26" s="48"/>
      <c r="BNF26" s="83">
        <f t="shared" si="1052"/>
        <v>0</v>
      </c>
      <c r="BNG26" s="78">
        <f t="shared" si="1230"/>
        <v>0</v>
      </c>
      <c r="BNH26" s="50"/>
      <c r="BNI26" s="50"/>
      <c r="BNJ26" s="50"/>
      <c r="BNK26" s="50"/>
      <c r="BNL26" s="50"/>
      <c r="BNM26" s="48"/>
      <c r="BNN26" s="83">
        <f t="shared" si="1053"/>
        <v>0</v>
      </c>
      <c r="BNO26" s="78">
        <f t="shared" si="1231"/>
        <v>0</v>
      </c>
      <c r="BNP26" s="50"/>
      <c r="BNQ26" s="50"/>
      <c r="BNR26" s="50"/>
      <c r="BNS26" s="50"/>
      <c r="BNT26" s="50"/>
      <c r="BNU26" s="48"/>
      <c r="BNV26" s="83">
        <f t="shared" si="1054"/>
        <v>0</v>
      </c>
      <c r="BNW26" s="78">
        <f t="shared" si="1232"/>
        <v>0</v>
      </c>
      <c r="BNX26" s="50"/>
      <c r="BNY26" s="50"/>
      <c r="BNZ26" s="50"/>
      <c r="BOA26" s="50"/>
      <c r="BOB26" s="50"/>
      <c r="BOC26" s="48"/>
      <c r="BOD26" s="83">
        <f t="shared" si="1055"/>
        <v>0</v>
      </c>
      <c r="BOE26" s="78">
        <f t="shared" si="1233"/>
        <v>0</v>
      </c>
      <c r="BOF26" s="50"/>
      <c r="BOG26" s="50"/>
      <c r="BOH26" s="50"/>
      <c r="BOI26" s="50"/>
      <c r="BOJ26" s="50"/>
      <c r="BOK26" s="48"/>
      <c r="BOL26" s="83">
        <f t="shared" si="1056"/>
        <v>0</v>
      </c>
      <c r="BOM26" s="78">
        <f t="shared" si="1234"/>
        <v>0</v>
      </c>
      <c r="BON26" s="50"/>
      <c r="BOO26" s="50"/>
      <c r="BOP26" s="50"/>
      <c r="BOQ26" s="50"/>
      <c r="BOR26" s="50"/>
      <c r="BOS26" s="48"/>
      <c r="BOT26" s="83">
        <f t="shared" si="1057"/>
        <v>0</v>
      </c>
      <c r="BOU26" s="78">
        <f t="shared" si="1235"/>
        <v>0</v>
      </c>
      <c r="BOV26" s="50"/>
      <c r="BOW26" s="50"/>
      <c r="BOX26" s="50"/>
      <c r="BOY26" s="50"/>
      <c r="BOZ26" s="50"/>
      <c r="BPA26" s="48"/>
      <c r="BPB26" s="83">
        <f t="shared" si="1058"/>
        <v>0</v>
      </c>
      <c r="BPC26" s="78">
        <f t="shared" si="1236"/>
        <v>0</v>
      </c>
      <c r="BPD26" s="50"/>
      <c r="BPE26" s="50"/>
      <c r="BPF26" s="50"/>
      <c r="BPG26" s="50"/>
      <c r="BPH26" s="50"/>
      <c r="BPI26" s="48"/>
      <c r="BPJ26" s="83">
        <f t="shared" si="1059"/>
        <v>0</v>
      </c>
      <c r="BPK26" s="78">
        <f t="shared" si="1237"/>
        <v>0</v>
      </c>
      <c r="BPL26" s="50"/>
      <c r="BPM26" s="50"/>
      <c r="BPN26" s="50"/>
      <c r="BPO26" s="50"/>
      <c r="BPP26" s="50"/>
      <c r="BPQ26" s="48"/>
      <c r="BPR26" s="83">
        <f t="shared" si="1060"/>
        <v>0</v>
      </c>
      <c r="BPS26" s="78">
        <f t="shared" si="1238"/>
        <v>0</v>
      </c>
      <c r="BPT26" s="50"/>
      <c r="BPU26" s="50"/>
      <c r="BPV26" s="50"/>
      <c r="BPW26" s="50"/>
      <c r="BPX26" s="50"/>
      <c r="BPY26" s="48"/>
      <c r="BPZ26" s="83">
        <f t="shared" si="1061"/>
        <v>0</v>
      </c>
      <c r="BQA26" s="78">
        <f t="shared" si="1239"/>
        <v>0</v>
      </c>
      <c r="BQB26" s="50"/>
      <c r="BQC26" s="50"/>
      <c r="BQD26" s="50"/>
      <c r="BQE26" s="50"/>
      <c r="BQF26" s="50"/>
      <c r="BQG26" s="48"/>
      <c r="BQH26" s="83">
        <f t="shared" si="1062"/>
        <v>0</v>
      </c>
      <c r="BQI26" s="78">
        <f t="shared" si="1240"/>
        <v>0</v>
      </c>
      <c r="BQJ26" s="50"/>
      <c r="BQK26" s="50"/>
      <c r="BQL26" s="50"/>
      <c r="BQM26" s="50"/>
      <c r="BQN26" s="50"/>
      <c r="BQO26" s="48"/>
      <c r="BQP26" s="83">
        <f t="shared" si="1063"/>
        <v>0</v>
      </c>
      <c r="BQQ26" s="78">
        <f t="shared" si="1241"/>
        <v>0</v>
      </c>
      <c r="BQR26" s="78">
        <f t="shared" si="1241"/>
        <v>0</v>
      </c>
      <c r="BQS26" s="36">
        <v>0</v>
      </c>
      <c r="BQT26" s="36">
        <v>0</v>
      </c>
      <c r="BQU26" s="36">
        <v>0</v>
      </c>
      <c r="BQV26" s="36">
        <v>0</v>
      </c>
      <c r="BQW26" s="36">
        <v>0</v>
      </c>
      <c r="BQX26" s="36">
        <v>0</v>
      </c>
      <c r="BQY26" s="36">
        <v>0</v>
      </c>
      <c r="BQZ26" s="36">
        <v>0</v>
      </c>
      <c r="BRA26" s="36">
        <v>0</v>
      </c>
      <c r="BRB26" s="36">
        <v>0</v>
      </c>
      <c r="BRC26" s="36">
        <v>0</v>
      </c>
      <c r="BRD26" s="36">
        <v>0</v>
      </c>
      <c r="BRE26" s="36">
        <v>0</v>
      </c>
      <c r="BRF26" s="36">
        <v>0</v>
      </c>
      <c r="BRG26" s="36">
        <v>0</v>
      </c>
      <c r="BRH26" s="36">
        <v>0</v>
      </c>
      <c r="BRI26" s="36">
        <v>0</v>
      </c>
      <c r="BRJ26" s="36">
        <v>0</v>
      </c>
      <c r="BRK26" s="36">
        <v>0</v>
      </c>
      <c r="BRL26" s="36">
        <v>0</v>
      </c>
      <c r="BRM26" s="36">
        <v>0</v>
      </c>
      <c r="BRN26" s="36">
        <v>0</v>
      </c>
      <c r="BRO26" s="36">
        <v>0</v>
      </c>
      <c r="BRP26" s="36">
        <v>0</v>
      </c>
      <c r="BRQ26" s="36">
        <v>0</v>
      </c>
      <c r="BRR26" s="36">
        <v>0</v>
      </c>
      <c r="BRS26" s="36">
        <v>0</v>
      </c>
      <c r="BRT26" s="36">
        <v>0</v>
      </c>
      <c r="BRU26" s="36">
        <v>0</v>
      </c>
      <c r="BRV26" s="36">
        <v>0</v>
      </c>
      <c r="BRW26" s="36">
        <v>0</v>
      </c>
      <c r="BRX26" s="36">
        <v>0</v>
      </c>
      <c r="BRY26" s="36">
        <v>0</v>
      </c>
      <c r="BRZ26" s="36">
        <v>0</v>
      </c>
      <c r="BSA26" s="36">
        <v>0</v>
      </c>
      <c r="BSB26" s="36">
        <v>0</v>
      </c>
      <c r="BSC26" s="36">
        <v>0</v>
      </c>
      <c r="BSD26" s="36">
        <v>0</v>
      </c>
      <c r="BSE26" s="36">
        <v>0</v>
      </c>
      <c r="BSF26" s="36">
        <v>0</v>
      </c>
      <c r="BSG26" s="36">
        <v>0</v>
      </c>
      <c r="BSH26" s="36">
        <v>0</v>
      </c>
      <c r="BSI26" s="36">
        <v>0</v>
      </c>
      <c r="BSJ26" s="36">
        <v>0</v>
      </c>
      <c r="BSK26" s="36">
        <v>0</v>
      </c>
      <c r="BSL26" s="36">
        <v>0</v>
      </c>
      <c r="BSM26" s="36">
        <v>0</v>
      </c>
      <c r="BSN26" s="36">
        <v>0</v>
      </c>
      <c r="BSO26" s="36">
        <v>0</v>
      </c>
      <c r="BSP26" s="36">
        <v>0</v>
      </c>
      <c r="BSQ26" s="36">
        <v>0</v>
      </c>
      <c r="BSR26" s="36">
        <v>0</v>
      </c>
      <c r="BSS26" s="36">
        <v>0</v>
      </c>
      <c r="BST26" s="36">
        <v>0</v>
      </c>
      <c r="BSU26" s="36">
        <v>0</v>
      </c>
      <c r="BSV26" s="36">
        <v>0</v>
      </c>
      <c r="BSW26" s="36"/>
      <c r="BSX26" s="50"/>
      <c r="BSY26" s="50"/>
      <c r="BSZ26" s="50"/>
      <c r="BTA26" s="50"/>
      <c r="BTB26" s="48"/>
      <c r="BTC26" s="83">
        <v>0</v>
      </c>
      <c r="BTD26" s="78">
        <f t="shared" si="1242"/>
        <v>0</v>
      </c>
      <c r="BTE26" s="36"/>
      <c r="BTF26" s="50"/>
      <c r="BTG26" s="50"/>
      <c r="BTH26" s="50"/>
      <c r="BTI26" s="50"/>
      <c r="BTJ26" s="48"/>
      <c r="BTK26" s="83">
        <v>0</v>
      </c>
      <c r="BTL26" s="78">
        <f t="shared" si="1243"/>
        <v>0</v>
      </c>
      <c r="BTM26" s="36"/>
      <c r="BTN26" s="50"/>
      <c r="BTO26" s="50"/>
      <c r="BTP26" s="50"/>
      <c r="BTQ26" s="50"/>
      <c r="BTR26" s="48"/>
      <c r="BTS26" s="83">
        <v>0</v>
      </c>
      <c r="BTT26" s="78">
        <f t="shared" si="1244"/>
        <v>0</v>
      </c>
      <c r="BTU26" s="36"/>
      <c r="BTV26" s="50"/>
      <c r="BTW26" s="50"/>
      <c r="BTX26" s="50"/>
      <c r="BTY26" s="50"/>
      <c r="BTZ26" s="50"/>
      <c r="BUA26" s="50">
        <v>0</v>
      </c>
      <c r="BUB26" s="78">
        <f t="shared" si="1245"/>
        <v>0</v>
      </c>
      <c r="BUC26" s="36"/>
      <c r="BUD26" s="50"/>
      <c r="BUE26" s="50"/>
      <c r="BUF26" s="50"/>
      <c r="BUG26" s="50"/>
      <c r="BUH26" s="50"/>
      <c r="BUI26" s="50">
        <v>0</v>
      </c>
      <c r="BUJ26" s="78">
        <f t="shared" si="1246"/>
        <v>0</v>
      </c>
      <c r="BUK26" s="36"/>
      <c r="BUL26" s="50"/>
      <c r="BUM26" s="50"/>
      <c r="BUN26" s="50"/>
      <c r="BUO26" s="50"/>
      <c r="BUP26" s="50"/>
      <c r="BUQ26" s="50">
        <v>0</v>
      </c>
      <c r="BUR26" s="78">
        <f t="shared" si="1247"/>
        <v>0</v>
      </c>
      <c r="BUS26" s="36"/>
      <c r="BUT26" s="50"/>
      <c r="BUU26" s="50"/>
      <c r="BUV26" s="50"/>
      <c r="BUW26" s="50"/>
      <c r="BUX26" s="50"/>
      <c r="BUY26" s="50">
        <v>0</v>
      </c>
      <c r="BUZ26" s="78">
        <f t="shared" si="1248"/>
        <v>0</v>
      </c>
      <c r="BVA26" s="36"/>
      <c r="BVB26" s="50"/>
      <c r="BVC26" s="50"/>
      <c r="BVD26" s="50"/>
      <c r="BVE26" s="50"/>
      <c r="BVF26" s="50"/>
      <c r="BVG26" s="50">
        <v>0</v>
      </c>
      <c r="BVH26" s="78">
        <f t="shared" si="1249"/>
        <v>0</v>
      </c>
      <c r="BVI26" s="36"/>
      <c r="BVJ26" s="50"/>
      <c r="BVK26" s="50"/>
      <c r="BVL26" s="50"/>
      <c r="BVM26" s="50"/>
      <c r="BVN26" s="50"/>
      <c r="BVO26" s="50">
        <v>0</v>
      </c>
      <c r="BVP26" s="78">
        <f t="shared" si="1250"/>
        <v>0</v>
      </c>
      <c r="BVQ26" s="36"/>
      <c r="BVR26" s="50"/>
      <c r="BVS26" s="50"/>
      <c r="BVT26" s="50"/>
      <c r="BVU26" s="50"/>
      <c r="BVV26" s="50"/>
      <c r="BVW26" s="50">
        <v>0</v>
      </c>
      <c r="BVX26" s="78">
        <f t="shared" si="1251"/>
        <v>0</v>
      </c>
      <c r="BVY26" s="36"/>
      <c r="BVZ26" s="50"/>
      <c r="BWA26" s="50"/>
      <c r="BWB26" s="50"/>
      <c r="BWC26" s="50"/>
      <c r="BWD26" s="50"/>
      <c r="BWE26" s="50">
        <v>0</v>
      </c>
      <c r="BWF26" s="78">
        <f t="shared" si="1252"/>
        <v>0</v>
      </c>
      <c r="BWG26" s="36"/>
      <c r="BWH26" s="50"/>
      <c r="BWI26" s="50"/>
      <c r="BWJ26" s="50"/>
      <c r="BWK26" s="50"/>
      <c r="BWL26" s="50"/>
      <c r="BWM26" s="50">
        <v>0</v>
      </c>
      <c r="BWN26" s="78">
        <f t="shared" si="1253"/>
        <v>0</v>
      </c>
      <c r="BWO26" s="36"/>
      <c r="BWP26" s="50"/>
      <c r="BWQ26" s="50"/>
      <c r="BWR26" s="50"/>
      <c r="BWS26" s="50"/>
      <c r="BWT26" s="50"/>
      <c r="BWU26" s="50">
        <v>0</v>
      </c>
      <c r="BWV26" s="78">
        <f t="shared" si="1254"/>
        <v>0</v>
      </c>
      <c r="BWW26" s="36"/>
      <c r="BWX26" s="50"/>
      <c r="BWY26" s="50"/>
      <c r="BWZ26" s="50"/>
      <c r="BXA26" s="50"/>
      <c r="BXB26" s="50"/>
      <c r="BXC26" s="50">
        <v>0</v>
      </c>
      <c r="BXD26" s="78">
        <f t="shared" si="1255"/>
        <v>0</v>
      </c>
      <c r="BXE26" s="36"/>
      <c r="BXF26" s="50"/>
      <c r="BXG26" s="50"/>
      <c r="BXH26" s="50"/>
      <c r="BXI26" s="50"/>
      <c r="BXJ26" s="50"/>
      <c r="BXK26" s="50">
        <v>0</v>
      </c>
      <c r="BXL26" s="78">
        <f t="shared" si="1256"/>
        <v>0</v>
      </c>
      <c r="BXM26" s="36"/>
      <c r="BXN26" s="50"/>
      <c r="BXO26" s="50"/>
      <c r="BXP26" s="50"/>
      <c r="BXQ26" s="50"/>
      <c r="BXR26" s="50"/>
      <c r="BXS26" s="50">
        <v>0</v>
      </c>
      <c r="BXT26" s="78">
        <f t="shared" si="1257"/>
        <v>0</v>
      </c>
      <c r="BXU26" s="36"/>
      <c r="BXV26" s="50"/>
      <c r="BXW26" s="50"/>
      <c r="BXX26" s="50"/>
      <c r="BXY26" s="50"/>
      <c r="BXZ26" s="50"/>
      <c r="BYA26" s="50">
        <v>0</v>
      </c>
      <c r="BYB26" s="78">
        <f t="shared" si="1258"/>
        <v>0</v>
      </c>
      <c r="BYC26" s="36"/>
      <c r="BYD26" s="50"/>
      <c r="BYE26" s="50"/>
      <c r="BYF26" s="50"/>
      <c r="BYG26" s="50"/>
      <c r="BYH26" s="50"/>
      <c r="BYI26" s="50">
        <v>0</v>
      </c>
      <c r="BYJ26" s="78">
        <f t="shared" si="1259"/>
        <v>0</v>
      </c>
      <c r="BYK26" s="36"/>
      <c r="BYL26" s="50"/>
      <c r="BYM26" s="50"/>
      <c r="BYN26" s="50"/>
      <c r="BYO26" s="50"/>
      <c r="BYP26" s="50"/>
      <c r="BYQ26" s="50">
        <v>0</v>
      </c>
      <c r="BYR26" s="78">
        <f t="shared" si="1260"/>
        <v>0</v>
      </c>
      <c r="BYS26" s="36"/>
      <c r="BYT26" s="50"/>
      <c r="BYU26" s="50"/>
      <c r="BYV26" s="50"/>
      <c r="BYW26" s="50"/>
      <c r="BYX26" s="50"/>
      <c r="BYY26" s="50">
        <v>0</v>
      </c>
      <c r="BYZ26" s="78">
        <f t="shared" si="1261"/>
        <v>0</v>
      </c>
      <c r="BZA26" s="36"/>
      <c r="BZB26" s="50"/>
      <c r="BZC26" s="50"/>
      <c r="BZD26" s="50"/>
      <c r="BZE26" s="50"/>
      <c r="BZF26" s="50"/>
      <c r="BZG26" s="50">
        <v>0</v>
      </c>
      <c r="BZH26" s="78">
        <f t="shared" si="1262"/>
        <v>0</v>
      </c>
      <c r="BZI26" s="36"/>
      <c r="BZJ26" s="50"/>
      <c r="BZK26" s="50"/>
      <c r="BZL26" s="50"/>
      <c r="BZM26" s="50"/>
      <c r="BZN26" s="50"/>
      <c r="BZO26" s="50">
        <v>0</v>
      </c>
      <c r="BZP26" s="78">
        <f t="shared" si="1263"/>
        <v>0</v>
      </c>
      <c r="BZQ26" s="36"/>
      <c r="BZR26" s="50"/>
      <c r="BZS26" s="50"/>
      <c r="BZT26" s="50"/>
      <c r="BZU26" s="50"/>
      <c r="BZV26" s="50"/>
      <c r="BZW26" s="50">
        <v>0</v>
      </c>
      <c r="BZX26" s="78">
        <f t="shared" si="1264"/>
        <v>0</v>
      </c>
      <c r="BZY26" s="36"/>
      <c r="BZZ26" s="50"/>
      <c r="CAA26" s="50"/>
      <c r="CAB26" s="50"/>
      <c r="CAC26" s="50"/>
      <c r="CAD26" s="50"/>
      <c r="CAE26" s="50">
        <v>0</v>
      </c>
      <c r="CAF26" s="78">
        <f t="shared" si="1265"/>
        <v>0</v>
      </c>
      <c r="CAG26" s="36"/>
      <c r="CAH26" s="50"/>
      <c r="CAI26" s="50"/>
      <c r="CAJ26" s="50"/>
      <c r="CAK26" s="50"/>
      <c r="CAL26" s="50"/>
      <c r="CAM26" s="50">
        <v>0</v>
      </c>
      <c r="CAN26" s="78">
        <f t="shared" si="1266"/>
        <v>0</v>
      </c>
      <c r="CAO26" s="36"/>
      <c r="CAP26" s="50"/>
      <c r="CAQ26" s="50"/>
      <c r="CAR26" s="50"/>
      <c r="CAS26" s="50"/>
      <c r="CAT26" s="50"/>
      <c r="CAU26" s="50">
        <v>0</v>
      </c>
      <c r="CAV26" s="78">
        <f t="shared" si="1267"/>
        <v>0</v>
      </c>
      <c r="CAW26" s="36"/>
      <c r="CAX26" s="50"/>
      <c r="CAY26" s="50"/>
      <c r="CAZ26" s="50"/>
      <c r="CBA26" s="50"/>
      <c r="CBB26" s="50"/>
      <c r="CBC26" s="50">
        <v>0</v>
      </c>
      <c r="CBD26" s="78">
        <f t="shared" si="1268"/>
        <v>0</v>
      </c>
      <c r="CBE26" s="36"/>
      <c r="CBF26" s="50"/>
      <c r="CBG26" s="50"/>
      <c r="CBH26" s="50"/>
      <c r="CBI26" s="50"/>
      <c r="CBJ26" s="50"/>
      <c r="CBK26" s="50">
        <v>0</v>
      </c>
      <c r="CBL26" s="78">
        <f t="shared" si="1269"/>
        <v>0</v>
      </c>
      <c r="CBM26" s="36"/>
      <c r="CBN26" s="50"/>
      <c r="CBO26" s="50"/>
      <c r="CBP26" s="50"/>
      <c r="CBQ26" s="50"/>
      <c r="CBR26" s="50"/>
      <c r="CBS26" s="50">
        <v>0</v>
      </c>
      <c r="CBT26" s="78">
        <f t="shared" si="1270"/>
        <v>0</v>
      </c>
      <c r="CBU26" s="36"/>
      <c r="CBV26" s="50"/>
      <c r="CBW26" s="50"/>
      <c r="CBX26" s="50"/>
      <c r="CBY26" s="50"/>
      <c r="CBZ26" s="50"/>
      <c r="CCA26" s="50">
        <v>0</v>
      </c>
      <c r="CCB26" s="78">
        <f t="shared" si="1271"/>
        <v>0</v>
      </c>
      <c r="CCC26" s="36"/>
      <c r="CCD26" s="50"/>
      <c r="CCE26" s="50"/>
      <c r="CCF26" s="50"/>
      <c r="CCG26" s="50"/>
      <c r="CCH26" s="50"/>
      <c r="CCI26" s="50">
        <f t="shared" si="1272"/>
        <v>0</v>
      </c>
      <c r="CCJ26" s="78">
        <f t="shared" si="1273"/>
        <v>0</v>
      </c>
      <c r="CCK26" s="36"/>
      <c r="CCL26" s="50"/>
      <c r="CCM26" s="50"/>
      <c r="CCN26" s="50"/>
      <c r="CCO26" s="50"/>
      <c r="CCP26" s="50"/>
      <c r="CCQ26" s="50">
        <f t="shared" si="1274"/>
        <v>0</v>
      </c>
      <c r="CCR26" s="78">
        <f t="shared" si="1275"/>
        <v>0</v>
      </c>
      <c r="CCS26" s="36"/>
      <c r="CCT26" s="50"/>
      <c r="CCU26" s="50"/>
      <c r="CCV26" s="50"/>
      <c r="CCW26" s="50"/>
      <c r="CCX26" s="50"/>
      <c r="CCY26" s="50">
        <f t="shared" si="1276"/>
        <v>0</v>
      </c>
      <c r="CCZ26" s="78">
        <f t="shared" si="1277"/>
        <v>0</v>
      </c>
      <c r="CDA26" s="36"/>
      <c r="CDB26" s="50"/>
      <c r="CDC26" s="50"/>
      <c r="CDD26" s="50"/>
      <c r="CDE26" s="50"/>
      <c r="CDF26" s="50"/>
      <c r="CDG26" s="50">
        <f t="shared" si="1278"/>
        <v>0</v>
      </c>
      <c r="CDH26" s="78">
        <f t="shared" si="1279"/>
        <v>0</v>
      </c>
      <c r="CDI26" s="36"/>
      <c r="CDJ26" s="50"/>
      <c r="CDK26" s="50"/>
      <c r="CDL26" s="50"/>
      <c r="CDM26" s="50"/>
      <c r="CDN26" s="50"/>
      <c r="CDO26" s="50">
        <f t="shared" si="1280"/>
        <v>0</v>
      </c>
      <c r="CDP26" s="78">
        <f t="shared" si="1281"/>
        <v>0</v>
      </c>
      <c r="CDQ26" s="36"/>
      <c r="CDR26" s="50"/>
      <c r="CDS26" s="50"/>
      <c r="CDT26" s="50"/>
      <c r="CDU26" s="50"/>
      <c r="CDV26" s="50"/>
      <c r="CDW26" s="50">
        <f t="shared" si="1282"/>
        <v>0</v>
      </c>
      <c r="CDX26" s="78">
        <f t="shared" si="1283"/>
        <v>0</v>
      </c>
      <c r="CDY26" s="36"/>
      <c r="CDZ26" s="50"/>
      <c r="CEA26" s="50"/>
      <c r="CEB26" s="50"/>
      <c r="CEC26" s="50"/>
      <c r="CED26" s="50"/>
      <c r="CEE26" s="50">
        <v>0</v>
      </c>
      <c r="CEF26" s="78">
        <f t="shared" si="1284"/>
        <v>0</v>
      </c>
      <c r="CEG26" s="36"/>
      <c r="CEH26" s="50"/>
      <c r="CEI26" s="50"/>
      <c r="CEJ26" s="50"/>
      <c r="CEK26" s="50"/>
      <c r="CEL26" s="50"/>
      <c r="CEM26" s="50">
        <v>0</v>
      </c>
      <c r="CEN26" s="78">
        <f t="shared" si="1285"/>
        <v>0</v>
      </c>
      <c r="CEO26" s="36"/>
      <c r="CEP26" s="50"/>
      <c r="CEQ26" s="50"/>
      <c r="CER26" s="50"/>
      <c r="CES26" s="50"/>
      <c r="CET26" s="50"/>
      <c r="CEU26" s="50">
        <v>0</v>
      </c>
      <c r="CEV26" s="78">
        <f t="shared" si="1286"/>
        <v>0</v>
      </c>
      <c r="CEW26" s="36"/>
      <c r="CEX26" s="50"/>
      <c r="CEY26" s="50"/>
      <c r="CEZ26" s="50"/>
      <c r="CFA26" s="50"/>
      <c r="CFB26" s="50"/>
      <c r="CFC26" s="50">
        <v>0</v>
      </c>
      <c r="CFD26" s="78">
        <f t="shared" si="1287"/>
        <v>0</v>
      </c>
      <c r="CFE26" s="36"/>
      <c r="CFF26" s="50"/>
      <c r="CFG26" s="50"/>
      <c r="CFH26" s="50"/>
      <c r="CFI26" s="50"/>
      <c r="CFJ26" s="50"/>
      <c r="CFK26" s="50">
        <v>0</v>
      </c>
      <c r="CFL26" s="78">
        <f t="shared" si="1288"/>
        <v>0</v>
      </c>
      <c r="CFM26" s="36"/>
      <c r="CFN26" s="50"/>
      <c r="CFO26" s="50"/>
      <c r="CFP26" s="50"/>
      <c r="CFQ26" s="50"/>
      <c r="CFR26" s="50"/>
      <c r="CFS26" s="50">
        <v>0</v>
      </c>
      <c r="CFT26" s="78">
        <f t="shared" si="1289"/>
        <v>0</v>
      </c>
      <c r="CFU26" s="36"/>
      <c r="CFV26" s="50"/>
      <c r="CFW26" s="50"/>
      <c r="CFX26" s="50"/>
      <c r="CFY26" s="50"/>
      <c r="CFZ26" s="50"/>
      <c r="CGA26" s="50">
        <v>0</v>
      </c>
      <c r="CGB26" s="78">
        <f t="shared" si="1290"/>
        <v>0</v>
      </c>
      <c r="CGC26" s="36"/>
      <c r="CGD26" s="50"/>
      <c r="CGE26" s="50"/>
      <c r="CGF26" s="50"/>
      <c r="CGG26" s="50"/>
      <c r="CGH26" s="50"/>
      <c r="CGI26" s="50">
        <v>0</v>
      </c>
      <c r="CGJ26" s="78">
        <f t="shared" si="1291"/>
        <v>0</v>
      </c>
      <c r="CGK26" s="36"/>
      <c r="CGL26" s="50"/>
      <c r="CGM26" s="50"/>
      <c r="CGN26" s="50"/>
      <c r="CGO26" s="50"/>
      <c r="CGP26" s="50"/>
      <c r="CGQ26" s="50">
        <v>0</v>
      </c>
      <c r="CGR26" s="78">
        <f t="shared" si="1292"/>
        <v>0</v>
      </c>
      <c r="CGS26" s="36"/>
      <c r="CGT26" s="50"/>
      <c r="CGU26" s="50"/>
      <c r="CGV26" s="50"/>
      <c r="CGW26" s="50"/>
      <c r="CGX26" s="50"/>
      <c r="CGY26" s="50">
        <v>0</v>
      </c>
      <c r="CGZ26" s="78">
        <f t="shared" si="1293"/>
        <v>0</v>
      </c>
      <c r="CHA26" s="36"/>
      <c r="CHB26" s="50"/>
      <c r="CHC26" s="50"/>
      <c r="CHD26" s="50"/>
      <c r="CHE26" s="50"/>
      <c r="CHF26" s="50"/>
      <c r="CHG26" s="50">
        <v>0</v>
      </c>
      <c r="CHH26" s="78">
        <f t="shared" si="1294"/>
        <v>0</v>
      </c>
      <c r="CHI26" s="36"/>
      <c r="CHJ26" s="50"/>
      <c r="CHK26" s="50"/>
      <c r="CHL26" s="50"/>
      <c r="CHM26" s="50"/>
      <c r="CHN26" s="50"/>
      <c r="CHO26" s="50">
        <v>0</v>
      </c>
      <c r="CHP26" s="78">
        <f t="shared" si="1295"/>
        <v>0</v>
      </c>
      <c r="CHQ26" s="36"/>
      <c r="CHR26" s="50"/>
      <c r="CHS26" s="50"/>
      <c r="CHT26" s="50"/>
      <c r="CHU26" s="50"/>
      <c r="CHV26" s="50"/>
      <c r="CHW26" s="50">
        <v>0</v>
      </c>
      <c r="CHX26" s="78">
        <f t="shared" si="1296"/>
        <v>0</v>
      </c>
      <c r="CHY26" s="36"/>
      <c r="CHZ26" s="50"/>
      <c r="CIA26" s="50"/>
      <c r="CIB26" s="50"/>
      <c r="CIC26" s="50"/>
      <c r="CID26" s="50"/>
      <c r="CIE26" s="50">
        <v>0</v>
      </c>
      <c r="CIF26" s="78">
        <f t="shared" si="1297"/>
        <v>0</v>
      </c>
      <c r="CIG26" s="36"/>
      <c r="CIH26" s="50"/>
      <c r="CII26" s="50"/>
      <c r="CIJ26" s="50"/>
      <c r="CIK26" s="50"/>
      <c r="CIL26" s="50"/>
      <c r="CIM26" s="50">
        <v>0</v>
      </c>
      <c r="CIN26" s="78">
        <f t="shared" si="1312"/>
        <v>0</v>
      </c>
      <c r="CIO26" s="36"/>
      <c r="CIP26" s="50"/>
      <c r="CIQ26" s="50"/>
      <c r="CIR26" s="50"/>
      <c r="CIS26" s="50"/>
      <c r="CIT26" s="50"/>
      <c r="CIU26" s="50">
        <f t="shared" si="1298"/>
        <v>0</v>
      </c>
      <c r="CIV26" s="78">
        <f t="shared" si="1313"/>
        <v>0</v>
      </c>
      <c r="CIW26" s="36"/>
      <c r="CIX26" s="50"/>
      <c r="CIY26" s="50"/>
      <c r="CIZ26" s="50"/>
      <c r="CJA26" s="50"/>
      <c r="CJB26" s="50"/>
      <c r="CJC26" s="50">
        <f t="shared" si="1299"/>
        <v>0</v>
      </c>
      <c r="CJD26" s="78">
        <f t="shared" si="1300"/>
        <v>0</v>
      </c>
      <c r="CJE26" s="36"/>
      <c r="CJF26" s="50"/>
      <c r="CJG26" s="50"/>
      <c r="CJH26" s="50"/>
      <c r="CJI26" s="50"/>
      <c r="CJJ26" s="50"/>
      <c r="CJK26" s="50">
        <f t="shared" si="1301"/>
        <v>0</v>
      </c>
      <c r="CJL26" s="78">
        <f t="shared" si="1302"/>
        <v>0</v>
      </c>
      <c r="CJM26" s="36"/>
      <c r="CJN26" s="50"/>
      <c r="CJO26" s="50"/>
      <c r="CJP26" s="50"/>
      <c r="CJQ26" s="50"/>
      <c r="CJR26" s="50"/>
      <c r="CJS26" s="50">
        <f t="shared" si="1303"/>
        <v>0</v>
      </c>
      <c r="CJT26" s="78">
        <f t="shared" si="1304"/>
        <v>0</v>
      </c>
      <c r="CJU26" s="36"/>
      <c r="CJV26" s="50"/>
      <c r="CJW26" s="50"/>
      <c r="CJX26" s="50"/>
      <c r="CJY26" s="50"/>
      <c r="CJZ26" s="50"/>
      <c r="CKA26" s="50">
        <f t="shared" si="1305"/>
        <v>0</v>
      </c>
      <c r="CKB26" s="78">
        <f t="shared" si="1306"/>
        <v>0</v>
      </c>
      <c r="CKC26" s="36"/>
      <c r="CKD26" s="50"/>
      <c r="CKE26" s="50"/>
      <c r="CKF26" s="50"/>
      <c r="CKG26" s="50"/>
      <c r="CKH26" s="50"/>
      <c r="CKI26" s="50">
        <v>0</v>
      </c>
      <c r="CKJ26" s="78">
        <f t="shared" si="1307"/>
        <v>0</v>
      </c>
      <c r="CKK26" s="36"/>
      <c r="CKL26" s="50"/>
      <c r="CKM26" s="50"/>
      <c r="CKN26" s="50"/>
      <c r="CKO26" s="50"/>
      <c r="CKP26" s="50"/>
      <c r="CKQ26" s="50">
        <v>0</v>
      </c>
      <c r="CKR26" s="78">
        <f t="shared" si="1308"/>
        <v>0</v>
      </c>
      <c r="CKS26" s="36"/>
      <c r="CKT26" s="50"/>
      <c r="CKU26" s="50"/>
      <c r="CKV26" s="50"/>
      <c r="CKW26" s="50"/>
      <c r="CKX26" s="50"/>
      <c r="CKY26" s="50">
        <v>0</v>
      </c>
      <c r="CKZ26" s="78">
        <f t="shared" si="1309"/>
        <v>0</v>
      </c>
      <c r="CLA26" s="36"/>
      <c r="CLB26" s="50"/>
      <c r="CLC26" s="50"/>
      <c r="CLD26" s="50"/>
      <c r="CLE26" s="50"/>
      <c r="CLF26" s="50"/>
      <c r="CLG26" s="50">
        <v>0</v>
      </c>
      <c r="CLH26" s="78">
        <f t="shared" si="1310"/>
        <v>0</v>
      </c>
      <c r="CLI26" s="36"/>
      <c r="CLJ26" s="50"/>
      <c r="CLK26" s="50"/>
      <c r="CLL26" s="50"/>
      <c r="CLM26" s="50"/>
      <c r="CLN26" s="50"/>
      <c r="CLO26" s="50">
        <v>0</v>
      </c>
      <c r="CLP26" s="78">
        <f t="shared" si="1311"/>
        <v>0</v>
      </c>
    </row>
    <row r="27" spans="1:2356" ht="13.5" customHeight="1" x14ac:dyDescent="0.2">
      <c r="B27" s="47" t="s">
        <v>407</v>
      </c>
      <c r="C27" s="49"/>
      <c r="D27" s="49"/>
      <c r="E27" s="49"/>
      <c r="F27" s="49"/>
      <c r="G27" s="49"/>
      <c r="H27" s="49"/>
      <c r="I27" s="75">
        <f t="shared" si="1064"/>
        <v>0</v>
      </c>
      <c r="J27" s="49"/>
      <c r="K27" s="48"/>
      <c r="L27" s="48"/>
      <c r="M27" s="48"/>
      <c r="N27" s="48"/>
      <c r="O27" s="50">
        <f t="shared" si="1065"/>
        <v>0</v>
      </c>
      <c r="P27" s="50"/>
      <c r="Q27" s="48"/>
      <c r="R27" s="48"/>
      <c r="S27" s="48"/>
      <c r="T27" s="50">
        <f t="shared" si="1066"/>
        <v>0</v>
      </c>
      <c r="U27" s="78">
        <f t="shared" si="1067"/>
        <v>0</v>
      </c>
      <c r="V27" s="50"/>
      <c r="W27" s="50"/>
      <c r="X27" s="48"/>
      <c r="Y27" s="48"/>
      <c r="Z27" s="48"/>
      <c r="AA27" s="50">
        <f t="shared" si="1068"/>
        <v>0</v>
      </c>
      <c r="AB27" s="78">
        <f t="shared" si="786"/>
        <v>0</v>
      </c>
      <c r="AC27" s="50"/>
      <c r="AD27" s="50"/>
      <c r="AE27" s="48"/>
      <c r="AF27" s="48"/>
      <c r="AG27" s="48"/>
      <c r="AH27" s="50">
        <f t="shared" si="1069"/>
        <v>0</v>
      </c>
      <c r="AI27" s="78">
        <f t="shared" si="1070"/>
        <v>0</v>
      </c>
      <c r="AJ27" s="50"/>
      <c r="AK27" s="50"/>
      <c r="AL27" s="48"/>
      <c r="AM27" s="48"/>
      <c r="AN27" s="48"/>
      <c r="AO27" s="50">
        <f t="shared" si="1071"/>
        <v>0</v>
      </c>
      <c r="AP27" s="78">
        <f t="shared" si="787"/>
        <v>0</v>
      </c>
      <c r="AQ27" s="50"/>
      <c r="AR27" s="50"/>
      <c r="AS27" s="48"/>
      <c r="AT27" s="48"/>
      <c r="AU27" s="48"/>
      <c r="AV27" s="50">
        <f t="shared" si="1072"/>
        <v>0</v>
      </c>
      <c r="AW27" s="78">
        <f t="shared" si="788"/>
        <v>0</v>
      </c>
      <c r="AX27" s="50"/>
      <c r="AY27" s="50"/>
      <c r="AZ27" s="48"/>
      <c r="BA27" s="48"/>
      <c r="BB27" s="48"/>
      <c r="BC27" s="50">
        <f t="shared" si="1073"/>
        <v>0</v>
      </c>
      <c r="BD27" s="78">
        <f t="shared" si="789"/>
        <v>0</v>
      </c>
      <c r="BE27" s="50"/>
      <c r="BF27" s="50"/>
      <c r="BG27" s="48"/>
      <c r="BH27" s="48"/>
      <c r="BI27" s="48"/>
      <c r="BJ27" s="50">
        <f t="shared" si="1074"/>
        <v>0</v>
      </c>
      <c r="BK27" s="78">
        <f t="shared" si="790"/>
        <v>0</v>
      </c>
      <c r="BL27" s="50"/>
      <c r="BM27" s="50"/>
      <c r="BN27" s="48"/>
      <c r="BO27" s="48"/>
      <c r="BP27" s="48"/>
      <c r="BQ27" s="50">
        <f t="shared" si="1075"/>
        <v>0</v>
      </c>
      <c r="BR27" s="78">
        <f t="shared" si="791"/>
        <v>0</v>
      </c>
      <c r="BS27" s="50"/>
      <c r="BT27" s="50"/>
      <c r="BU27" s="48"/>
      <c r="BV27" s="48"/>
      <c r="BW27" s="48"/>
      <c r="BX27" s="50">
        <f t="shared" si="1076"/>
        <v>0</v>
      </c>
      <c r="BY27" s="78">
        <f t="shared" si="792"/>
        <v>0</v>
      </c>
      <c r="BZ27" s="50"/>
      <c r="CA27" s="50"/>
      <c r="CB27" s="48"/>
      <c r="CC27" s="48"/>
      <c r="CD27" s="48"/>
      <c r="CE27" s="50">
        <f t="shared" si="1077"/>
        <v>0</v>
      </c>
      <c r="CF27" s="78">
        <f t="shared" si="793"/>
        <v>0</v>
      </c>
      <c r="CG27" s="50"/>
      <c r="CH27" s="50"/>
      <c r="CI27" s="48"/>
      <c r="CJ27" s="48"/>
      <c r="CK27" s="48"/>
      <c r="CL27" s="50">
        <f t="shared" si="1078"/>
        <v>0</v>
      </c>
      <c r="CM27" s="78">
        <f t="shared" si="794"/>
        <v>0</v>
      </c>
      <c r="CN27" s="50"/>
      <c r="CO27" s="50"/>
      <c r="CP27" s="48"/>
      <c r="CQ27" s="48"/>
      <c r="CR27" s="48"/>
      <c r="CS27" s="50">
        <f t="shared" si="1079"/>
        <v>0</v>
      </c>
      <c r="CT27" s="78">
        <f t="shared" si="795"/>
        <v>0</v>
      </c>
      <c r="CU27" s="50"/>
      <c r="CV27" s="50"/>
      <c r="CW27" s="48">
        <v>2670.91</v>
      </c>
      <c r="CX27" s="48"/>
      <c r="CY27" s="48"/>
      <c r="CZ27" s="50">
        <f t="shared" si="1080"/>
        <v>2670.91</v>
      </c>
      <c r="DA27" s="78">
        <f t="shared" si="796"/>
        <v>2670.91</v>
      </c>
      <c r="DB27" s="50"/>
      <c r="DC27" s="50"/>
      <c r="DD27" s="26"/>
      <c r="DE27" s="48"/>
      <c r="DF27" s="48"/>
      <c r="DG27" s="50">
        <f t="shared" si="1081"/>
        <v>0</v>
      </c>
      <c r="DH27" s="78">
        <f t="shared" si="797"/>
        <v>2670.91</v>
      </c>
      <c r="DI27" s="50"/>
      <c r="DJ27" s="50"/>
      <c r="DK27" s="26"/>
      <c r="DL27" s="48"/>
      <c r="DM27" s="48"/>
      <c r="DN27" s="50">
        <f t="shared" si="1082"/>
        <v>0</v>
      </c>
      <c r="DO27" s="78">
        <f t="shared" si="798"/>
        <v>2670.91</v>
      </c>
      <c r="DP27" s="50"/>
      <c r="DQ27" s="50"/>
      <c r="DR27" s="26"/>
      <c r="DS27" s="48"/>
      <c r="DT27" s="48"/>
      <c r="DU27" s="50">
        <f t="shared" si="1083"/>
        <v>0</v>
      </c>
      <c r="DV27" s="78">
        <f t="shared" si="799"/>
        <v>2670.91</v>
      </c>
      <c r="DW27" s="50"/>
      <c r="DX27" s="50"/>
      <c r="DY27" s="26"/>
      <c r="DZ27" s="48"/>
      <c r="EA27" s="48"/>
      <c r="EB27" s="50">
        <f t="shared" si="1084"/>
        <v>0</v>
      </c>
      <c r="EC27" s="78">
        <f t="shared" si="800"/>
        <v>2670.91</v>
      </c>
      <c r="ED27" s="50"/>
      <c r="EE27" s="50"/>
      <c r="EF27" s="26"/>
      <c r="EG27" s="48"/>
      <c r="EH27" s="48"/>
      <c r="EI27" s="50">
        <f t="shared" si="1085"/>
        <v>0</v>
      </c>
      <c r="EJ27" s="78">
        <f t="shared" si="801"/>
        <v>2670.91</v>
      </c>
      <c r="EK27" s="50"/>
      <c r="EL27" s="50"/>
      <c r="EM27" s="26"/>
      <c r="EN27" s="48"/>
      <c r="EO27" s="48"/>
      <c r="EP27" s="50">
        <f t="shared" si="1086"/>
        <v>0</v>
      </c>
      <c r="EQ27" s="78">
        <f t="shared" si="802"/>
        <v>2670.91</v>
      </c>
      <c r="ER27" s="50"/>
      <c r="ES27" s="50"/>
      <c r="ET27" s="26"/>
      <c r="EU27" s="48"/>
      <c r="EV27" s="48"/>
      <c r="EW27" s="50">
        <f t="shared" si="1087"/>
        <v>0</v>
      </c>
      <c r="EX27" s="78">
        <f t="shared" si="803"/>
        <v>2670.91</v>
      </c>
      <c r="EY27" s="50"/>
      <c r="EZ27" s="50"/>
      <c r="FA27" s="26"/>
      <c r="FB27" s="48"/>
      <c r="FC27" s="48"/>
      <c r="FD27" s="50">
        <f t="shared" si="1088"/>
        <v>0</v>
      </c>
      <c r="FE27" s="78">
        <f t="shared" si="804"/>
        <v>2670.91</v>
      </c>
      <c r="FF27" s="50"/>
      <c r="FG27" s="50"/>
      <c r="FH27" s="26"/>
      <c r="FI27" s="48"/>
      <c r="FJ27" s="48"/>
      <c r="FK27" s="50">
        <f t="shared" si="1089"/>
        <v>0</v>
      </c>
      <c r="FL27" s="78">
        <f t="shared" si="805"/>
        <v>2670.91</v>
      </c>
      <c r="FM27" s="50">
        <v>0</v>
      </c>
      <c r="FN27" s="50"/>
      <c r="FO27" s="50"/>
      <c r="FP27" s="50"/>
      <c r="FQ27" s="26"/>
      <c r="FR27" s="48"/>
      <c r="FS27" s="48"/>
      <c r="FT27" s="50">
        <f t="shared" si="1090"/>
        <v>0</v>
      </c>
      <c r="FU27" s="78">
        <f t="shared" si="806"/>
        <v>0</v>
      </c>
      <c r="FV27" s="50"/>
      <c r="FW27" s="50"/>
      <c r="FX27" s="50"/>
      <c r="FY27" s="26"/>
      <c r="FZ27" s="48"/>
      <c r="GA27" s="48"/>
      <c r="GB27" s="50">
        <f t="shared" si="1091"/>
        <v>0</v>
      </c>
      <c r="GC27" s="78">
        <f t="shared" si="807"/>
        <v>0</v>
      </c>
      <c r="GD27" s="50"/>
      <c r="GE27" s="50"/>
      <c r="GF27" s="50"/>
      <c r="GG27" s="26"/>
      <c r="GH27" s="48"/>
      <c r="GI27" s="48"/>
      <c r="GJ27" s="50">
        <f t="shared" si="1092"/>
        <v>0</v>
      </c>
      <c r="GK27" s="78">
        <f t="shared" si="808"/>
        <v>0</v>
      </c>
      <c r="GL27" s="50"/>
      <c r="GM27" s="50"/>
      <c r="GN27" s="50"/>
      <c r="GO27" s="26"/>
      <c r="GP27" s="48"/>
      <c r="GQ27" s="48"/>
      <c r="GR27" s="50">
        <f t="shared" si="1093"/>
        <v>0</v>
      </c>
      <c r="GS27" s="78">
        <f t="shared" si="809"/>
        <v>0</v>
      </c>
      <c r="GT27" s="50"/>
      <c r="GU27" s="50"/>
      <c r="GV27" s="50"/>
      <c r="GW27" s="26"/>
      <c r="GX27" s="48"/>
      <c r="GY27" s="48"/>
      <c r="GZ27" s="50">
        <f t="shared" si="1094"/>
        <v>0</v>
      </c>
      <c r="HA27" s="78">
        <f t="shared" si="810"/>
        <v>0</v>
      </c>
      <c r="HB27" s="50"/>
      <c r="HC27" s="50"/>
      <c r="HD27" s="50"/>
      <c r="HE27" s="26"/>
      <c r="HF27" s="48"/>
      <c r="HG27" s="48"/>
      <c r="HH27" s="50">
        <f t="shared" si="1095"/>
        <v>0</v>
      </c>
      <c r="HI27" s="78">
        <f t="shared" si="811"/>
        <v>0</v>
      </c>
      <c r="HJ27" s="50"/>
      <c r="HK27" s="50"/>
      <c r="HL27" s="50"/>
      <c r="HM27" s="26"/>
      <c r="HN27" s="48"/>
      <c r="HO27" s="48"/>
      <c r="HP27" s="50">
        <f t="shared" si="1096"/>
        <v>0</v>
      </c>
      <c r="HQ27" s="78">
        <f t="shared" si="812"/>
        <v>0</v>
      </c>
      <c r="HR27" s="50"/>
      <c r="HS27" s="50"/>
      <c r="HT27" s="50"/>
      <c r="HU27" s="26"/>
      <c r="HV27" s="48"/>
      <c r="HW27" s="48"/>
      <c r="HX27" s="50">
        <f t="shared" si="1097"/>
        <v>0</v>
      </c>
      <c r="HY27" s="78">
        <f t="shared" si="813"/>
        <v>0</v>
      </c>
      <c r="HZ27" s="50"/>
      <c r="IA27" s="50"/>
      <c r="IB27" s="50"/>
      <c r="IC27" s="26"/>
      <c r="ID27" s="48"/>
      <c r="IE27" s="48"/>
      <c r="IF27" s="50">
        <f t="shared" si="1314"/>
        <v>0</v>
      </c>
      <c r="IG27" s="78">
        <f t="shared" si="814"/>
        <v>0</v>
      </c>
      <c r="IH27" s="50"/>
      <c r="II27" s="50"/>
      <c r="IJ27" s="50"/>
      <c r="IK27" s="26"/>
      <c r="IL27" s="48"/>
      <c r="IM27" s="48"/>
      <c r="IN27" s="50">
        <f t="shared" si="1315"/>
        <v>0</v>
      </c>
      <c r="IO27" s="78">
        <f t="shared" si="815"/>
        <v>0</v>
      </c>
      <c r="IP27" s="50"/>
      <c r="IQ27" s="50"/>
      <c r="IR27" s="50"/>
      <c r="IS27" s="26"/>
      <c r="IT27" s="48"/>
      <c r="IU27" s="48"/>
      <c r="IV27" s="50">
        <f t="shared" si="1316"/>
        <v>0</v>
      </c>
      <c r="IW27" s="78">
        <f t="shared" si="816"/>
        <v>0</v>
      </c>
      <c r="IX27" s="50"/>
      <c r="IY27" s="50"/>
      <c r="IZ27" s="50"/>
      <c r="JA27" s="26"/>
      <c r="JB27" s="48"/>
      <c r="JC27" s="48"/>
      <c r="JD27" s="50">
        <f t="shared" si="1317"/>
        <v>0</v>
      </c>
      <c r="JE27" s="78">
        <f t="shared" si="817"/>
        <v>0</v>
      </c>
      <c r="JF27" s="50"/>
      <c r="JG27" s="50"/>
      <c r="JH27" s="50"/>
      <c r="JI27" s="26"/>
      <c r="JJ27" s="48"/>
      <c r="JK27" s="48"/>
      <c r="JL27" s="50">
        <f t="shared" si="1318"/>
        <v>0</v>
      </c>
      <c r="JM27" s="78">
        <f t="shared" si="818"/>
        <v>0</v>
      </c>
      <c r="JN27" s="50"/>
      <c r="JO27" s="50"/>
      <c r="JP27" s="50"/>
      <c r="JQ27" s="26"/>
      <c r="JR27" s="48"/>
      <c r="JS27" s="48"/>
      <c r="JT27" s="50">
        <f t="shared" si="1319"/>
        <v>0</v>
      </c>
      <c r="JU27" s="78">
        <f t="shared" si="819"/>
        <v>0</v>
      </c>
      <c r="JV27" s="50"/>
      <c r="JW27" s="50"/>
      <c r="JX27" s="50"/>
      <c r="JY27" s="26"/>
      <c r="JZ27" s="48"/>
      <c r="KA27" s="48"/>
      <c r="KB27" s="50">
        <f t="shared" si="1320"/>
        <v>0</v>
      </c>
      <c r="KC27" s="78">
        <f t="shared" si="820"/>
        <v>0</v>
      </c>
      <c r="KD27" s="50"/>
      <c r="KE27" s="50"/>
      <c r="KF27" s="50"/>
      <c r="KG27" s="26"/>
      <c r="KH27" s="48"/>
      <c r="KI27" s="48"/>
      <c r="KJ27" s="50">
        <f t="shared" si="1321"/>
        <v>0</v>
      </c>
      <c r="KK27" s="78">
        <f t="shared" si="821"/>
        <v>0</v>
      </c>
      <c r="KL27" s="50"/>
      <c r="KM27" s="50"/>
      <c r="KN27" s="50"/>
      <c r="KO27" s="26"/>
      <c r="KP27" s="48"/>
      <c r="KQ27" s="48"/>
      <c r="KR27" s="50">
        <f t="shared" si="1322"/>
        <v>0</v>
      </c>
      <c r="KS27" s="78">
        <f t="shared" si="822"/>
        <v>0</v>
      </c>
      <c r="KT27" s="50"/>
      <c r="KU27" s="50"/>
      <c r="KV27" s="50"/>
      <c r="KW27" s="26"/>
      <c r="KX27" s="48"/>
      <c r="KY27" s="48"/>
      <c r="KZ27" s="50">
        <f t="shared" si="1323"/>
        <v>0</v>
      </c>
      <c r="LA27" s="78">
        <f t="shared" si="823"/>
        <v>0</v>
      </c>
      <c r="LB27" s="50"/>
      <c r="LC27" s="50"/>
      <c r="LD27" s="50"/>
      <c r="LE27" s="26"/>
      <c r="LF27" s="48"/>
      <c r="LG27" s="48"/>
      <c r="LH27" s="50">
        <f t="shared" si="1324"/>
        <v>0</v>
      </c>
      <c r="LI27" s="78">
        <f t="shared" si="824"/>
        <v>0</v>
      </c>
      <c r="LJ27" s="50"/>
      <c r="LK27" s="50"/>
      <c r="LL27" s="50"/>
      <c r="LM27" s="26"/>
      <c r="LN27" s="48"/>
      <c r="LO27" s="48"/>
      <c r="LP27" s="50">
        <f t="shared" si="1325"/>
        <v>0</v>
      </c>
      <c r="LQ27" s="78">
        <f t="shared" si="825"/>
        <v>0</v>
      </c>
      <c r="LR27" s="50"/>
      <c r="LS27" s="50"/>
      <c r="LT27" s="50"/>
      <c r="LU27" s="26"/>
      <c r="LV27" s="48"/>
      <c r="LW27" s="48"/>
      <c r="LX27" s="50">
        <f t="shared" si="1326"/>
        <v>0</v>
      </c>
      <c r="LY27" s="78">
        <f t="shared" si="826"/>
        <v>0</v>
      </c>
      <c r="LZ27" s="50"/>
      <c r="MA27" s="50"/>
      <c r="MB27" s="50"/>
      <c r="MC27" s="26">
        <v>279.42</v>
      </c>
      <c r="MD27" s="48"/>
      <c r="ME27" s="48"/>
      <c r="MF27" s="50">
        <f t="shared" si="1327"/>
        <v>279.42</v>
      </c>
      <c r="MG27" s="78">
        <f t="shared" si="827"/>
        <v>279.42</v>
      </c>
      <c r="MH27" s="50"/>
      <c r="MI27" s="50"/>
      <c r="MJ27" s="50"/>
      <c r="MK27" s="26"/>
      <c r="ML27" s="48"/>
      <c r="MM27" s="48"/>
      <c r="MN27" s="50">
        <f t="shared" si="1328"/>
        <v>0</v>
      </c>
      <c r="MO27" s="78">
        <f t="shared" si="828"/>
        <v>279.42</v>
      </c>
      <c r="MP27" s="50"/>
      <c r="MQ27" s="50"/>
      <c r="MR27" s="50"/>
      <c r="MS27" s="26"/>
      <c r="MT27" s="48"/>
      <c r="MU27" s="48"/>
      <c r="MV27" s="50">
        <f t="shared" si="1329"/>
        <v>0</v>
      </c>
      <c r="MW27" s="78">
        <f t="shared" si="829"/>
        <v>279.42</v>
      </c>
      <c r="MX27" s="50"/>
      <c r="MY27" s="50"/>
      <c r="MZ27" s="50"/>
      <c r="NA27" s="48">
        <v>349.13</v>
      </c>
      <c r="NB27" s="48"/>
      <c r="NC27" s="48"/>
      <c r="ND27" s="50">
        <f t="shared" si="1330"/>
        <v>349.13</v>
      </c>
      <c r="NE27" s="78">
        <f t="shared" si="830"/>
        <v>628.54999999999995</v>
      </c>
      <c r="NF27" s="50"/>
      <c r="NG27" s="50"/>
      <c r="NH27" s="50"/>
      <c r="NI27" s="48"/>
      <c r="NJ27" s="48"/>
      <c r="NK27" s="48"/>
      <c r="NL27" s="50">
        <f t="shared" si="1331"/>
        <v>0</v>
      </c>
      <c r="NM27" s="78">
        <f t="shared" si="831"/>
        <v>628.54999999999995</v>
      </c>
      <c r="NN27" s="50"/>
      <c r="NO27" s="50"/>
      <c r="NP27" s="50"/>
      <c r="NQ27" s="48"/>
      <c r="NR27" s="48"/>
      <c r="NS27" s="48"/>
      <c r="NT27" s="50">
        <f t="shared" si="1332"/>
        <v>0</v>
      </c>
      <c r="NU27" s="78">
        <f t="shared" si="832"/>
        <v>628.54999999999995</v>
      </c>
      <c r="NV27" s="50"/>
      <c r="NW27" s="50"/>
      <c r="NX27" s="50"/>
      <c r="NY27" s="48"/>
      <c r="NZ27" s="48"/>
      <c r="OA27" s="48"/>
      <c r="OB27" s="50">
        <f t="shared" si="1333"/>
        <v>0</v>
      </c>
      <c r="OC27" s="78">
        <f t="shared" si="833"/>
        <v>628.54999999999995</v>
      </c>
      <c r="OD27" s="50"/>
      <c r="OE27" s="50"/>
      <c r="OF27" s="50"/>
      <c r="OG27" s="48"/>
      <c r="OH27" s="48"/>
      <c r="OI27" s="48"/>
      <c r="OJ27" s="50">
        <f t="shared" si="1334"/>
        <v>0</v>
      </c>
      <c r="OK27" s="78">
        <f t="shared" si="834"/>
        <v>628.54999999999995</v>
      </c>
      <c r="OL27" s="50"/>
      <c r="OM27" s="50"/>
      <c r="ON27" s="50"/>
      <c r="OO27" s="48"/>
      <c r="OP27" s="48"/>
      <c r="OQ27" s="48"/>
      <c r="OR27" s="50">
        <f t="shared" si="1335"/>
        <v>0</v>
      </c>
      <c r="OS27" s="78">
        <f t="shared" si="835"/>
        <v>628.54999999999995</v>
      </c>
      <c r="OT27" s="50"/>
      <c r="OU27" s="50"/>
      <c r="OV27" s="50"/>
      <c r="OW27" s="48"/>
      <c r="OX27" s="48"/>
      <c r="OY27" s="48"/>
      <c r="OZ27" s="50">
        <f t="shared" si="1336"/>
        <v>0</v>
      </c>
      <c r="PA27" s="78">
        <f t="shared" si="836"/>
        <v>628.54999999999995</v>
      </c>
      <c r="PB27" s="50"/>
      <c r="PC27" s="50"/>
      <c r="PD27" s="50"/>
      <c r="PE27" s="48"/>
      <c r="PF27" s="48"/>
      <c r="PG27" s="48"/>
      <c r="PH27" s="50">
        <f t="shared" si="1337"/>
        <v>0</v>
      </c>
      <c r="PI27" s="78">
        <f t="shared" si="837"/>
        <v>628.54999999999995</v>
      </c>
      <c r="PJ27" s="50"/>
      <c r="PK27" s="50"/>
      <c r="PL27" s="50"/>
      <c r="PM27" s="48"/>
      <c r="PN27" s="48"/>
      <c r="PO27" s="48"/>
      <c r="PP27" s="50">
        <f t="shared" si="1338"/>
        <v>0</v>
      </c>
      <c r="PQ27" s="78">
        <f t="shared" si="838"/>
        <v>628.54999999999995</v>
      </c>
      <c r="PR27" s="50"/>
      <c r="PS27" s="50"/>
      <c r="PT27" s="50"/>
      <c r="PU27" s="48"/>
      <c r="PV27" s="48"/>
      <c r="PW27" s="48"/>
      <c r="PX27" s="50">
        <f t="shared" si="1339"/>
        <v>0</v>
      </c>
      <c r="PY27" s="78">
        <f t="shared" si="839"/>
        <v>628.54999999999995</v>
      </c>
      <c r="PZ27" s="50"/>
      <c r="QA27" s="50"/>
      <c r="QB27" s="50"/>
      <c r="QC27" s="48"/>
      <c r="QD27" s="48"/>
      <c r="QE27" s="48"/>
      <c r="QF27" s="50">
        <f t="shared" si="1340"/>
        <v>0</v>
      </c>
      <c r="QG27" s="78">
        <f t="shared" si="840"/>
        <v>628.54999999999995</v>
      </c>
      <c r="QH27" s="50"/>
      <c r="QI27" s="50"/>
      <c r="QJ27" s="50"/>
      <c r="QK27" s="48"/>
      <c r="QL27" s="48"/>
      <c r="QM27" s="48"/>
      <c r="QN27" s="50">
        <f t="shared" si="1341"/>
        <v>0</v>
      </c>
      <c r="QO27" s="78">
        <f t="shared" si="841"/>
        <v>628.54999999999995</v>
      </c>
      <c r="QP27" s="50"/>
      <c r="QQ27" s="50"/>
      <c r="QR27" s="50"/>
      <c r="QS27" s="48"/>
      <c r="QT27" s="48"/>
      <c r="QU27" s="48"/>
      <c r="QV27" s="50">
        <f t="shared" si="1342"/>
        <v>0</v>
      </c>
      <c r="QW27" s="78">
        <f t="shared" si="842"/>
        <v>628.54999999999995</v>
      </c>
      <c r="QX27" s="50"/>
      <c r="QY27" s="50"/>
      <c r="QZ27" s="50"/>
      <c r="RA27" s="48">
        <v>468.52</v>
      </c>
      <c r="RB27" s="48"/>
      <c r="RC27" s="48"/>
      <c r="RD27" s="50">
        <f t="shared" si="1343"/>
        <v>468.52</v>
      </c>
      <c r="RE27" s="78">
        <f t="shared" si="843"/>
        <v>1097.07</v>
      </c>
      <c r="RF27" s="50"/>
      <c r="RG27" s="50"/>
      <c r="RH27" s="50"/>
      <c r="RI27" s="48"/>
      <c r="RJ27" s="48"/>
      <c r="RK27" s="48"/>
      <c r="RL27" s="50">
        <f t="shared" si="1344"/>
        <v>0</v>
      </c>
      <c r="RM27" s="78">
        <f t="shared" si="844"/>
        <v>1097.07</v>
      </c>
      <c r="RN27" s="50"/>
      <c r="RO27" s="50"/>
      <c r="RP27" s="50"/>
      <c r="RQ27" s="48"/>
      <c r="RR27" s="48"/>
      <c r="RS27" s="48"/>
      <c r="RT27" s="50">
        <f t="shared" si="1345"/>
        <v>0</v>
      </c>
      <c r="RU27" s="78">
        <f t="shared" si="845"/>
        <v>1097.07</v>
      </c>
      <c r="RV27" s="50"/>
      <c r="RW27" s="50"/>
      <c r="RX27" s="50"/>
      <c r="RY27" s="48"/>
      <c r="RZ27" s="48"/>
      <c r="SA27" s="48"/>
      <c r="SB27" s="50">
        <f t="shared" si="1346"/>
        <v>0</v>
      </c>
      <c r="SC27" s="78">
        <f t="shared" si="846"/>
        <v>1097.07</v>
      </c>
      <c r="SD27" s="50"/>
      <c r="SE27" s="50"/>
      <c r="SF27" s="50"/>
      <c r="SG27" s="48"/>
      <c r="SH27" s="48"/>
      <c r="SI27" s="48"/>
      <c r="SJ27" s="50">
        <f t="shared" si="1347"/>
        <v>0</v>
      </c>
      <c r="SK27" s="78">
        <f t="shared" si="1132"/>
        <v>0</v>
      </c>
      <c r="SL27" s="50"/>
      <c r="SM27" s="50"/>
      <c r="SN27" s="50"/>
      <c r="SO27" s="48">
        <v>1035.3800000000001</v>
      </c>
      <c r="SP27" s="48"/>
      <c r="SQ27" s="48"/>
      <c r="SR27" s="50">
        <f t="shared" si="1348"/>
        <v>1035.3800000000001</v>
      </c>
      <c r="SS27" s="78">
        <f t="shared" si="1134"/>
        <v>1035.3800000000001</v>
      </c>
      <c r="ST27" s="50"/>
      <c r="SU27" s="50"/>
      <c r="SV27" s="50"/>
      <c r="SW27" s="48"/>
      <c r="SX27" s="48"/>
      <c r="SY27" s="48"/>
      <c r="SZ27" s="50">
        <f t="shared" si="1349"/>
        <v>0</v>
      </c>
      <c r="TA27" s="78">
        <f t="shared" si="1136"/>
        <v>1035.3800000000001</v>
      </c>
      <c r="TB27" s="50"/>
      <c r="TC27" s="50"/>
      <c r="TD27" s="50"/>
      <c r="TE27" s="48"/>
      <c r="TF27" s="48"/>
      <c r="TG27" s="48"/>
      <c r="TH27" s="50">
        <f t="shared" si="1350"/>
        <v>0</v>
      </c>
      <c r="TI27" s="78">
        <f t="shared" si="1138"/>
        <v>1035.3800000000001</v>
      </c>
      <c r="TJ27" s="50"/>
      <c r="TK27" s="50"/>
      <c r="TL27" s="50"/>
      <c r="TM27" s="48"/>
      <c r="TN27" s="48"/>
      <c r="TO27" s="48"/>
      <c r="TP27" s="50">
        <f t="shared" si="1351"/>
        <v>0</v>
      </c>
      <c r="TQ27" s="78">
        <f t="shared" si="1140"/>
        <v>1035.3800000000001</v>
      </c>
      <c r="TR27" s="50"/>
      <c r="TS27" s="50"/>
      <c r="TT27" s="50"/>
      <c r="TU27" s="48"/>
      <c r="TV27" s="48"/>
      <c r="TW27" s="48"/>
      <c r="TX27" s="50">
        <f t="shared" si="1352"/>
        <v>0</v>
      </c>
      <c r="TY27" s="78">
        <f t="shared" si="1142"/>
        <v>1035.3800000000001</v>
      </c>
      <c r="TZ27" s="50"/>
      <c r="UA27" s="50"/>
      <c r="UB27" s="50"/>
      <c r="UC27" s="48"/>
      <c r="UD27" s="48"/>
      <c r="UE27" s="48"/>
      <c r="UF27" s="50">
        <f t="shared" si="1353"/>
        <v>0</v>
      </c>
      <c r="UG27" s="78">
        <f t="shared" si="1144"/>
        <v>1035.3800000000001</v>
      </c>
      <c r="UH27" s="50"/>
      <c r="UI27" s="50"/>
      <c r="UJ27" s="50"/>
      <c r="UK27" s="48"/>
      <c r="UL27" s="48"/>
      <c r="UM27" s="48"/>
      <c r="UN27" s="50">
        <f t="shared" si="1354"/>
        <v>0</v>
      </c>
      <c r="UO27" s="78">
        <f t="shared" si="1146"/>
        <v>1035.3800000000001</v>
      </c>
      <c r="UP27" s="50"/>
      <c r="UQ27" s="50"/>
      <c r="UR27" s="50"/>
      <c r="US27" s="48"/>
      <c r="UT27" s="48"/>
      <c r="UU27" s="48"/>
      <c r="UV27" s="50">
        <f t="shared" si="1355"/>
        <v>0</v>
      </c>
      <c r="UW27" s="78">
        <f t="shared" si="1148"/>
        <v>1035.3800000000001</v>
      </c>
      <c r="UX27" s="50"/>
      <c r="UY27" s="50"/>
      <c r="UZ27" s="50"/>
      <c r="VA27" s="48"/>
      <c r="VB27" s="48"/>
      <c r="VC27" s="48"/>
      <c r="VD27" s="50">
        <f t="shared" si="1356"/>
        <v>0</v>
      </c>
      <c r="VE27" s="78">
        <f t="shared" si="1150"/>
        <v>1035.3800000000001</v>
      </c>
      <c r="VF27" s="50"/>
      <c r="VG27" s="50"/>
      <c r="VH27" s="50"/>
      <c r="VI27" s="48"/>
      <c r="VJ27" s="48"/>
      <c r="VK27" s="48"/>
      <c r="VL27" s="83">
        <f t="shared" si="1357"/>
        <v>0</v>
      </c>
      <c r="VM27" s="78">
        <f t="shared" si="1152"/>
        <v>1035.3800000000001</v>
      </c>
      <c r="VN27" s="50"/>
      <c r="VO27" s="50"/>
      <c r="VP27" s="50"/>
      <c r="VQ27" s="48"/>
      <c r="VR27" s="48"/>
      <c r="VS27" s="48"/>
      <c r="VT27" s="83">
        <f t="shared" si="1358"/>
        <v>0</v>
      </c>
      <c r="VU27" s="78">
        <f t="shared" si="1154"/>
        <v>1035.3800000000001</v>
      </c>
      <c r="VV27" s="50"/>
      <c r="VW27" s="50"/>
      <c r="VX27" s="50"/>
      <c r="VY27" s="48"/>
      <c r="VZ27" s="48"/>
      <c r="WA27" s="48"/>
      <c r="WB27" s="83">
        <f t="shared" si="1359"/>
        <v>0</v>
      </c>
      <c r="WC27" s="78">
        <f t="shared" si="1156"/>
        <v>1035.3800000000001</v>
      </c>
      <c r="WD27" s="50"/>
      <c r="WE27" s="50"/>
      <c r="WF27" s="50"/>
      <c r="WG27" s="48"/>
      <c r="WH27" s="48"/>
      <c r="WI27" s="48"/>
      <c r="WJ27" s="83">
        <f t="shared" si="1360"/>
        <v>0</v>
      </c>
      <c r="WK27" s="78">
        <f t="shared" si="1158"/>
        <v>1035.3800000000001</v>
      </c>
      <c r="WL27" s="50"/>
      <c r="WM27" s="50"/>
      <c r="WN27" s="50"/>
      <c r="WO27" s="48"/>
      <c r="WP27" s="48"/>
      <c r="WQ27" s="48"/>
      <c r="WR27" s="83">
        <f t="shared" si="1361"/>
        <v>0</v>
      </c>
      <c r="WS27" s="78">
        <f t="shared" si="1160"/>
        <v>1035.3800000000001</v>
      </c>
      <c r="WT27" s="50"/>
      <c r="WU27" s="50"/>
      <c r="WV27" s="50"/>
      <c r="WW27" s="48"/>
      <c r="WX27" s="48"/>
      <c r="WY27" s="48"/>
      <c r="WZ27" s="83">
        <f t="shared" si="1362"/>
        <v>0</v>
      </c>
      <c r="XA27" s="78">
        <f t="shared" si="1162"/>
        <v>1035.3800000000001</v>
      </c>
      <c r="XB27" s="50"/>
      <c r="XC27" s="50"/>
      <c r="XD27" s="50"/>
      <c r="XE27" s="48"/>
      <c r="XF27" s="48"/>
      <c r="XG27" s="48"/>
      <c r="XH27" s="83">
        <f t="shared" si="1363"/>
        <v>0</v>
      </c>
      <c r="XI27" s="78">
        <f t="shared" si="1164"/>
        <v>1035.3800000000001</v>
      </c>
      <c r="XJ27" s="50"/>
      <c r="XK27" s="50"/>
      <c r="XL27" s="50"/>
      <c r="XM27" s="48"/>
      <c r="XN27" s="48"/>
      <c r="XO27" s="48"/>
      <c r="XP27" s="83">
        <f t="shared" si="1364"/>
        <v>0</v>
      </c>
      <c r="XQ27" s="78">
        <f t="shared" si="1166"/>
        <v>1035.3800000000001</v>
      </c>
      <c r="XR27" s="50"/>
      <c r="XS27" s="50"/>
      <c r="XT27" s="50"/>
      <c r="XU27" s="48"/>
      <c r="XV27" s="48"/>
      <c r="XW27" s="48"/>
      <c r="XX27" s="83">
        <f t="shared" si="1365"/>
        <v>0</v>
      </c>
      <c r="XY27" s="78">
        <f t="shared" si="1168"/>
        <v>1035.3800000000001</v>
      </c>
      <c r="XZ27" s="50"/>
      <c r="YA27" s="50"/>
      <c r="YB27" s="50"/>
      <c r="YC27" s="48">
        <v>558.33000000000004</v>
      </c>
      <c r="YD27" s="48"/>
      <c r="YE27" s="48"/>
      <c r="YF27" s="83">
        <f t="shared" si="1366"/>
        <v>558.33000000000004</v>
      </c>
      <c r="YG27" s="78">
        <f t="shared" si="1170"/>
        <v>1593.71</v>
      </c>
      <c r="YH27" s="50"/>
      <c r="YI27" s="50"/>
      <c r="YJ27" s="50"/>
      <c r="YK27" s="48"/>
      <c r="YL27" s="48"/>
      <c r="YM27" s="48"/>
      <c r="YN27" s="83">
        <f t="shared" si="1367"/>
        <v>0</v>
      </c>
      <c r="YO27" s="78">
        <f t="shared" si="1172"/>
        <v>0</v>
      </c>
      <c r="YP27" s="50"/>
      <c r="YQ27" s="50"/>
      <c r="YR27" s="50"/>
      <c r="YS27" s="48"/>
      <c r="YT27" s="48"/>
      <c r="YU27" s="48"/>
      <c r="YV27" s="83">
        <f t="shared" si="1368"/>
        <v>0</v>
      </c>
      <c r="YW27" s="78">
        <f t="shared" si="1174"/>
        <v>0</v>
      </c>
      <c r="YX27" s="50"/>
      <c r="YY27" s="50"/>
      <c r="YZ27" s="50"/>
      <c r="ZA27" s="48"/>
      <c r="ZB27" s="48"/>
      <c r="ZC27" s="48"/>
      <c r="ZD27" s="83">
        <f t="shared" si="1369"/>
        <v>0</v>
      </c>
      <c r="ZE27" s="78">
        <f t="shared" si="1176"/>
        <v>0</v>
      </c>
      <c r="ZF27" s="50"/>
      <c r="ZG27" s="50"/>
      <c r="ZH27" s="50"/>
      <c r="ZI27" s="48">
        <v>403.5</v>
      </c>
      <c r="ZJ27" s="48"/>
      <c r="ZK27" s="48"/>
      <c r="ZL27" s="83">
        <f t="shared" si="1370"/>
        <v>403.5</v>
      </c>
      <c r="ZM27" s="78">
        <f t="shared" si="1178"/>
        <v>403.5</v>
      </c>
      <c r="ZN27" s="50"/>
      <c r="ZO27" s="50"/>
      <c r="ZP27" s="50"/>
      <c r="ZQ27" s="48">
        <v>493.59</v>
      </c>
      <c r="ZR27" s="48"/>
      <c r="ZS27" s="48"/>
      <c r="ZT27" s="83">
        <f t="shared" si="1371"/>
        <v>493.59</v>
      </c>
      <c r="ZU27" s="78">
        <f t="shared" si="1180"/>
        <v>897.08999999999992</v>
      </c>
      <c r="ZV27" s="50"/>
      <c r="ZW27" s="50"/>
      <c r="ZX27" s="50"/>
      <c r="ZY27" s="48"/>
      <c r="ZZ27" s="48"/>
      <c r="AAA27" s="48"/>
      <c r="AAB27" s="83">
        <f t="shared" si="1372"/>
        <v>0</v>
      </c>
      <c r="AAC27" s="78">
        <f t="shared" si="1182"/>
        <v>897.08999999999992</v>
      </c>
      <c r="AAD27" s="50"/>
      <c r="AAE27" s="50"/>
      <c r="AAF27" s="50"/>
      <c r="AAG27" s="48"/>
      <c r="AAH27" s="48"/>
      <c r="AAI27" s="48"/>
      <c r="AAJ27" s="83">
        <f t="shared" si="1373"/>
        <v>0</v>
      </c>
      <c r="AAK27" s="78">
        <f t="shared" si="1184"/>
        <v>897.08999999999992</v>
      </c>
      <c r="AAL27" s="50"/>
      <c r="AAM27" s="50"/>
      <c r="AAN27" s="50"/>
      <c r="AAO27" s="48"/>
      <c r="AAP27" s="48"/>
      <c r="AAQ27" s="48"/>
      <c r="AAR27" s="83">
        <f t="shared" si="1374"/>
        <v>0</v>
      </c>
      <c r="AAS27" s="78">
        <f t="shared" si="1186"/>
        <v>897.08999999999992</v>
      </c>
      <c r="AAT27" s="50"/>
      <c r="AAU27" s="50"/>
      <c r="AAV27" s="50"/>
      <c r="AAW27" s="48"/>
      <c r="AAX27" s="48"/>
      <c r="AAY27" s="48"/>
      <c r="AAZ27" s="83">
        <f t="shared" si="1375"/>
        <v>0</v>
      </c>
      <c r="ABA27" s="78">
        <f t="shared" si="1188"/>
        <v>897.08999999999992</v>
      </c>
      <c r="ABB27" s="50"/>
      <c r="ABC27" s="50"/>
      <c r="ABD27" s="50"/>
      <c r="ABE27" s="48"/>
      <c r="ABF27" s="48"/>
      <c r="ABG27" s="48"/>
      <c r="ABH27" s="83">
        <f t="shared" si="1376"/>
        <v>0</v>
      </c>
      <c r="ABI27" s="78">
        <f t="shared" si="1190"/>
        <v>897.08999999999992</v>
      </c>
      <c r="ABJ27" s="50"/>
      <c r="ABK27" s="50"/>
      <c r="ABL27" s="50"/>
      <c r="ABM27" s="48"/>
      <c r="ABN27" s="48"/>
      <c r="ABO27" s="48"/>
      <c r="ABP27" s="83">
        <f t="shared" si="1377"/>
        <v>0</v>
      </c>
      <c r="ABQ27" s="78">
        <f t="shared" si="1192"/>
        <v>897.08999999999992</v>
      </c>
      <c r="ABR27" s="50"/>
      <c r="ABS27" s="50"/>
      <c r="ABT27" s="50"/>
      <c r="ABU27" s="48"/>
      <c r="ABV27" s="48"/>
      <c r="ABW27" s="48"/>
      <c r="ABX27" s="83">
        <f t="shared" si="1378"/>
        <v>0</v>
      </c>
      <c r="ABY27" s="78">
        <f t="shared" si="1194"/>
        <v>897.08999999999992</v>
      </c>
      <c r="ABZ27" s="50"/>
      <c r="ACA27" s="50"/>
      <c r="ACB27" s="50"/>
      <c r="ACC27" s="48"/>
      <c r="ACD27" s="48"/>
      <c r="ACE27" s="48"/>
      <c r="ACF27" s="83">
        <f t="shared" si="1379"/>
        <v>0</v>
      </c>
      <c r="ACG27" s="78">
        <f t="shared" si="1196"/>
        <v>897.08999999999992</v>
      </c>
      <c r="ACH27" s="50"/>
      <c r="ACI27" s="50"/>
      <c r="ACJ27" s="50"/>
      <c r="ACK27" s="48"/>
      <c r="ACL27" s="48"/>
      <c r="ACM27" s="48"/>
      <c r="ACN27" s="83">
        <f t="shared" si="1380"/>
        <v>0</v>
      </c>
      <c r="ACO27" s="78">
        <f t="shared" si="1198"/>
        <v>897.08999999999992</v>
      </c>
      <c r="ACP27" s="50"/>
      <c r="ACQ27" s="50"/>
      <c r="ACR27" s="50"/>
      <c r="ACS27" s="48"/>
      <c r="ACT27" s="48"/>
      <c r="ACU27" s="48"/>
      <c r="ACV27" s="83">
        <f t="shared" si="1381"/>
        <v>0</v>
      </c>
      <c r="ACW27" s="78">
        <f t="shared" si="1200"/>
        <v>897.08999999999992</v>
      </c>
      <c r="ACX27" s="50"/>
      <c r="ACY27" s="50"/>
      <c r="ACZ27" s="50"/>
      <c r="ADA27" s="48"/>
      <c r="ADB27" s="48"/>
      <c r="ADC27" s="48"/>
      <c r="ADD27" s="83">
        <f t="shared" si="1382"/>
        <v>0</v>
      </c>
      <c r="ADE27" s="78">
        <f t="shared" si="1202"/>
        <v>897.08999999999992</v>
      </c>
      <c r="ADF27" s="50"/>
      <c r="ADG27" s="50"/>
      <c r="ADH27" s="50"/>
      <c r="ADI27" s="48"/>
      <c r="ADJ27" s="48"/>
      <c r="ADK27" s="48"/>
      <c r="ADL27" s="83">
        <f t="shared" si="1383"/>
        <v>0</v>
      </c>
      <c r="ADM27" s="78">
        <f t="shared" si="1204"/>
        <v>897.08999999999992</v>
      </c>
      <c r="ADN27" s="50"/>
      <c r="ADO27" s="50"/>
      <c r="ADP27" s="50"/>
      <c r="ADQ27" s="48"/>
      <c r="ADR27" s="48"/>
      <c r="ADS27" s="48"/>
      <c r="ADT27" s="83">
        <f t="shared" si="1384"/>
        <v>0</v>
      </c>
      <c r="ADU27" s="78">
        <f t="shared" si="1206"/>
        <v>897.08999999999992</v>
      </c>
      <c r="ADV27" s="50"/>
      <c r="ADW27" s="50"/>
      <c r="ADX27" s="50"/>
      <c r="ADY27" s="48"/>
      <c r="ADZ27" s="48"/>
      <c r="AEA27" s="48"/>
      <c r="AEB27" s="83">
        <f t="shared" si="1385"/>
        <v>0</v>
      </c>
      <c r="AEC27" s="78">
        <f t="shared" si="1208"/>
        <v>897.08999999999992</v>
      </c>
      <c r="AED27" s="50"/>
      <c r="AEE27" s="50"/>
      <c r="AEF27" s="50"/>
      <c r="AEG27" s="48"/>
      <c r="AEH27" s="48"/>
      <c r="AEI27" s="48"/>
      <c r="AEJ27" s="83">
        <f t="shared" si="1386"/>
        <v>0</v>
      </c>
      <c r="AEK27" s="78">
        <f t="shared" si="1210"/>
        <v>897.08999999999992</v>
      </c>
      <c r="AEL27" s="50"/>
      <c r="AEM27" s="50"/>
      <c r="AEN27" s="50"/>
      <c r="AEO27" s="48"/>
      <c r="AEP27" s="48"/>
      <c r="AEQ27" s="48"/>
      <c r="AER27" s="83">
        <f t="shared" si="1387"/>
        <v>0</v>
      </c>
      <c r="AES27" s="78">
        <f t="shared" si="1212"/>
        <v>897.08999999999992</v>
      </c>
      <c r="AEU27" s="50"/>
      <c r="AEV27" s="50"/>
      <c r="AEW27" s="50"/>
      <c r="AEX27" s="48"/>
      <c r="AEY27" s="48"/>
      <c r="AEZ27" s="48"/>
      <c r="AFA27" s="83">
        <f t="shared" si="1388"/>
        <v>0</v>
      </c>
      <c r="AFB27" s="78">
        <f t="shared" si="1214"/>
        <v>0</v>
      </c>
      <c r="AFC27" s="50"/>
      <c r="AFD27" s="50"/>
      <c r="AFE27" s="50"/>
      <c r="AFF27" s="48"/>
      <c r="AFG27" s="48"/>
      <c r="AFH27" s="48"/>
      <c r="AFI27" s="83">
        <f t="shared" si="1389"/>
        <v>0</v>
      </c>
      <c r="AFJ27" s="78">
        <f t="shared" si="847"/>
        <v>0</v>
      </c>
      <c r="AFK27" s="50"/>
      <c r="AFL27" s="50"/>
      <c r="AFM27" s="50"/>
      <c r="AFN27" s="48"/>
      <c r="AFO27" s="48"/>
      <c r="AFP27" s="48"/>
      <c r="AFQ27" s="83">
        <f t="shared" si="1390"/>
        <v>0</v>
      </c>
      <c r="AFR27" s="78">
        <f t="shared" si="848"/>
        <v>0</v>
      </c>
      <c r="AFS27" s="50"/>
      <c r="AFT27" s="50"/>
      <c r="AFU27" s="50"/>
      <c r="AFV27" s="48"/>
      <c r="AFW27" s="48"/>
      <c r="AFX27" s="48"/>
      <c r="AFY27" s="83">
        <f t="shared" si="1391"/>
        <v>0</v>
      </c>
      <c r="AFZ27" s="78">
        <f t="shared" si="849"/>
        <v>0</v>
      </c>
      <c r="AGA27" s="50"/>
      <c r="AGB27" s="50"/>
      <c r="AGC27" s="50"/>
      <c r="AGD27" s="48"/>
      <c r="AGE27" s="48"/>
      <c r="AGF27" s="48"/>
      <c r="AGG27" s="83">
        <f t="shared" si="1392"/>
        <v>0</v>
      </c>
      <c r="AGH27" s="78">
        <f t="shared" si="850"/>
        <v>0</v>
      </c>
      <c r="AGI27" s="50"/>
      <c r="AGJ27" s="50"/>
      <c r="AGK27" s="50"/>
      <c r="AGL27" s="48"/>
      <c r="AGM27" s="48"/>
      <c r="AGN27" s="48"/>
      <c r="AGO27" s="83">
        <f t="shared" si="1393"/>
        <v>0</v>
      </c>
      <c r="AGP27" s="78">
        <f t="shared" si="851"/>
        <v>0</v>
      </c>
      <c r="AGQ27" s="50"/>
      <c r="AGR27" s="50"/>
      <c r="AGS27" s="50"/>
      <c r="AGT27" s="48"/>
      <c r="AGU27" s="48"/>
      <c r="AGV27" s="48"/>
      <c r="AGW27" s="48"/>
      <c r="AGX27" s="83">
        <f t="shared" si="1394"/>
        <v>0</v>
      </c>
      <c r="AGY27" s="78">
        <f t="shared" si="852"/>
        <v>0</v>
      </c>
      <c r="AGZ27" s="50"/>
      <c r="AHA27" s="50"/>
      <c r="AHB27" s="50"/>
      <c r="AHC27" s="48"/>
      <c r="AHD27" s="48"/>
      <c r="AHE27" s="48"/>
      <c r="AHF27" s="83">
        <f t="shared" si="853"/>
        <v>0</v>
      </c>
      <c r="AHG27" s="78">
        <f t="shared" si="854"/>
        <v>0</v>
      </c>
      <c r="AHH27" s="50"/>
      <c r="AHI27" s="50"/>
      <c r="AHJ27" s="50"/>
      <c r="AHK27" s="48"/>
      <c r="AHL27" s="48"/>
      <c r="AHM27" s="48"/>
      <c r="AHN27" s="83">
        <f t="shared" si="855"/>
        <v>0</v>
      </c>
      <c r="AHO27" s="78">
        <f t="shared" si="856"/>
        <v>0</v>
      </c>
      <c r="AHP27" s="50"/>
      <c r="AHQ27" s="50"/>
      <c r="AHR27" s="50"/>
      <c r="AHS27" s="48"/>
      <c r="AHT27" s="48"/>
      <c r="AHU27" s="48"/>
      <c r="AHV27" s="83">
        <f t="shared" si="857"/>
        <v>0</v>
      </c>
      <c r="AHW27" s="78">
        <f t="shared" si="858"/>
        <v>0</v>
      </c>
      <c r="AHX27" s="50"/>
      <c r="AHY27" s="50"/>
      <c r="AHZ27" s="50"/>
      <c r="AIA27" s="48"/>
      <c r="AIB27" s="48"/>
      <c r="AIC27" s="48"/>
      <c r="AID27" s="83">
        <f t="shared" si="859"/>
        <v>0</v>
      </c>
      <c r="AIE27" s="78">
        <f t="shared" si="860"/>
        <v>0</v>
      </c>
      <c r="AIF27" s="50"/>
      <c r="AIG27" s="50"/>
      <c r="AIH27" s="50"/>
      <c r="AII27" s="48"/>
      <c r="AIJ27" s="48"/>
      <c r="AIK27" s="48"/>
      <c r="AIL27" s="83">
        <f t="shared" si="861"/>
        <v>0</v>
      </c>
      <c r="AIM27" s="78">
        <f t="shared" si="862"/>
        <v>0</v>
      </c>
      <c r="AIN27" s="50"/>
      <c r="AIO27" s="50"/>
      <c r="AIP27" s="50"/>
      <c r="AIQ27" s="48"/>
      <c r="AIR27" s="48"/>
      <c r="AIS27" s="48"/>
      <c r="AIT27" s="83">
        <f t="shared" si="863"/>
        <v>0</v>
      </c>
      <c r="AIU27" s="78">
        <f t="shared" si="864"/>
        <v>0</v>
      </c>
      <c r="AIV27" s="50"/>
      <c r="AIW27" s="50"/>
      <c r="AIX27" s="50"/>
      <c r="AIY27" s="48"/>
      <c r="AIZ27" s="48"/>
      <c r="AJA27" s="48"/>
      <c r="AJB27" s="83">
        <f t="shared" si="865"/>
        <v>0</v>
      </c>
      <c r="AJC27" s="78">
        <f t="shared" si="866"/>
        <v>0</v>
      </c>
      <c r="AJD27" s="50"/>
      <c r="AJE27" s="50"/>
      <c r="AJF27" s="50"/>
      <c r="AJG27" s="48">
        <v>190000</v>
      </c>
      <c r="AJH27" s="48"/>
      <c r="AJI27" s="48"/>
      <c r="AJJ27" s="83">
        <f t="shared" si="867"/>
        <v>190000</v>
      </c>
      <c r="AJK27" s="78">
        <f t="shared" si="868"/>
        <v>190000</v>
      </c>
      <c r="AJL27" s="50"/>
      <c r="AJM27" s="50"/>
      <c r="AJN27" s="50"/>
      <c r="AJO27" s="48">
        <v>755.27</v>
      </c>
      <c r="AJP27" s="48"/>
      <c r="AJQ27" s="48"/>
      <c r="AJR27" s="83">
        <f t="shared" si="869"/>
        <v>755.27</v>
      </c>
      <c r="AJS27" s="78">
        <f t="shared" si="870"/>
        <v>190755.27</v>
      </c>
      <c r="AJT27" s="50"/>
      <c r="AJU27" s="50"/>
      <c r="AJV27" s="50"/>
      <c r="AJW27" s="48">
        <v>103</v>
      </c>
      <c r="AJX27" s="48"/>
      <c r="AJY27" s="48"/>
      <c r="AJZ27" s="83">
        <f t="shared" si="871"/>
        <v>103</v>
      </c>
      <c r="AKA27" s="78">
        <f t="shared" si="872"/>
        <v>190858.27</v>
      </c>
      <c r="AKB27" s="50"/>
      <c r="AKC27" s="50"/>
      <c r="AKD27" s="50"/>
      <c r="AKE27" s="48"/>
      <c r="AKF27" s="48"/>
      <c r="AKG27" s="48"/>
      <c r="AKH27" s="83">
        <f t="shared" si="873"/>
        <v>0</v>
      </c>
      <c r="AKI27" s="78">
        <f t="shared" si="874"/>
        <v>190858.27</v>
      </c>
      <c r="AKJ27" s="50"/>
      <c r="AKK27" s="50"/>
      <c r="AKL27" s="50"/>
      <c r="AKM27" s="48"/>
      <c r="AKN27" s="48"/>
      <c r="AKO27" s="48"/>
      <c r="AKP27" s="83">
        <f t="shared" si="875"/>
        <v>0</v>
      </c>
      <c r="AKQ27" s="78">
        <f t="shared" si="876"/>
        <v>190858.27</v>
      </c>
      <c r="AKR27" s="50"/>
      <c r="AKS27" s="50"/>
      <c r="AKT27" s="50"/>
      <c r="AKU27" s="48"/>
      <c r="AKV27" s="48"/>
      <c r="AKW27" s="48"/>
      <c r="AKX27" s="83">
        <f t="shared" si="877"/>
        <v>0</v>
      </c>
      <c r="AKY27" s="78">
        <f t="shared" si="878"/>
        <v>190858.27</v>
      </c>
      <c r="AKZ27" s="50"/>
      <c r="ALA27" s="50"/>
      <c r="ALB27" s="50"/>
      <c r="ALC27" s="48"/>
      <c r="ALD27" s="48"/>
      <c r="ALE27" s="48"/>
      <c r="ALF27" s="83">
        <f t="shared" si="879"/>
        <v>0</v>
      </c>
      <c r="ALG27" s="78">
        <f t="shared" si="1221"/>
        <v>0</v>
      </c>
      <c r="ALH27" s="50"/>
      <c r="ALI27" s="50"/>
      <c r="ALJ27" s="50"/>
      <c r="ALK27" s="48">
        <v>882.38</v>
      </c>
      <c r="ALL27" s="48"/>
      <c r="ALM27" s="48"/>
      <c r="ALN27" s="83">
        <f t="shared" si="880"/>
        <v>882.38</v>
      </c>
      <c r="ALO27" s="78">
        <f t="shared" si="881"/>
        <v>882.38</v>
      </c>
      <c r="ALP27" s="50"/>
      <c r="ALQ27" s="50"/>
      <c r="ALR27" s="50"/>
      <c r="ALS27" s="48"/>
      <c r="ALT27" s="48"/>
      <c r="ALU27" s="48"/>
      <c r="ALV27" s="83">
        <f t="shared" si="882"/>
        <v>0</v>
      </c>
      <c r="ALW27" s="78">
        <f t="shared" si="883"/>
        <v>882.38</v>
      </c>
      <c r="ALX27" s="50"/>
      <c r="ALY27" s="50"/>
      <c r="ALZ27" s="50"/>
      <c r="AMA27" s="48"/>
      <c r="AMB27" s="48"/>
      <c r="AMC27" s="48"/>
      <c r="AMD27" s="83">
        <f t="shared" si="884"/>
        <v>0</v>
      </c>
      <c r="AME27" s="78">
        <f t="shared" si="885"/>
        <v>882.38</v>
      </c>
      <c r="AMF27" s="50"/>
      <c r="AMG27" s="50"/>
      <c r="AMH27" s="50"/>
      <c r="AMI27" s="48"/>
      <c r="AMJ27" s="48"/>
      <c r="AMK27" s="48"/>
      <c r="AML27" s="83">
        <f t="shared" si="886"/>
        <v>0</v>
      </c>
      <c r="AMM27" s="78">
        <f t="shared" si="887"/>
        <v>882.38</v>
      </c>
      <c r="AMN27" s="50"/>
      <c r="AMO27" s="50"/>
      <c r="AMP27" s="50"/>
      <c r="AMQ27" s="48"/>
      <c r="AMR27" s="48"/>
      <c r="AMS27" s="48"/>
      <c r="AMT27" s="83">
        <f t="shared" si="888"/>
        <v>0</v>
      </c>
      <c r="AMU27" s="78">
        <f t="shared" si="889"/>
        <v>882.38</v>
      </c>
      <c r="AMV27" s="50"/>
      <c r="AMW27" s="50"/>
      <c r="AMX27" s="50"/>
      <c r="AMY27" s="48"/>
      <c r="AMZ27" s="48"/>
      <c r="ANA27" s="48"/>
      <c r="ANB27" s="83">
        <f t="shared" si="890"/>
        <v>0</v>
      </c>
      <c r="ANC27" s="78">
        <f t="shared" si="891"/>
        <v>882.38</v>
      </c>
      <c r="AND27" s="50"/>
      <c r="ANE27" s="50"/>
      <c r="ANF27" s="50"/>
      <c r="ANG27" s="48"/>
      <c r="ANH27" s="48"/>
      <c r="ANI27" s="48"/>
      <c r="ANJ27" s="83">
        <f t="shared" si="892"/>
        <v>0</v>
      </c>
      <c r="ANK27" s="78">
        <f t="shared" si="893"/>
        <v>882.38</v>
      </c>
      <c r="ANL27" s="50"/>
      <c r="ANM27" s="50"/>
      <c r="ANN27" s="50"/>
      <c r="ANO27" s="48"/>
      <c r="ANP27" s="48"/>
      <c r="ANQ27" s="48"/>
      <c r="ANR27" s="83">
        <f t="shared" si="894"/>
        <v>0</v>
      </c>
      <c r="ANS27" s="78">
        <f t="shared" si="895"/>
        <v>882.38</v>
      </c>
      <c r="ANT27" s="50"/>
      <c r="ANU27" s="50"/>
      <c r="ANV27" s="50"/>
      <c r="ANW27" s="48"/>
      <c r="ANX27" s="48"/>
      <c r="ANY27" s="48"/>
      <c r="ANZ27" s="83">
        <f t="shared" si="896"/>
        <v>0</v>
      </c>
      <c r="AOA27" s="78">
        <f t="shared" si="897"/>
        <v>882.38</v>
      </c>
      <c r="AOB27" s="50">
        <v>170000.01</v>
      </c>
      <c r="AOC27" s="50"/>
      <c r="AOD27" s="50"/>
      <c r="AOE27" s="48"/>
      <c r="AOF27" s="48"/>
      <c r="AOG27" s="48"/>
      <c r="AOH27" s="83">
        <f t="shared" si="898"/>
        <v>170000.01</v>
      </c>
      <c r="AOI27" s="78">
        <f t="shared" si="899"/>
        <v>170882.39</v>
      </c>
      <c r="AOJ27" s="50"/>
      <c r="AOK27" s="50"/>
      <c r="AOL27" s="50"/>
      <c r="AOM27" s="48"/>
      <c r="AON27" s="48"/>
      <c r="AOO27" s="48"/>
      <c r="AOP27" s="83">
        <f t="shared" si="900"/>
        <v>0</v>
      </c>
      <c r="AOQ27" s="78">
        <f t="shared" si="901"/>
        <v>170882.39</v>
      </c>
      <c r="AOR27" s="50"/>
      <c r="AOS27" s="50"/>
      <c r="AOT27" s="50"/>
      <c r="AOU27" s="48"/>
      <c r="AOV27" s="48"/>
      <c r="AOW27" s="48"/>
      <c r="AOX27" s="83">
        <f t="shared" si="902"/>
        <v>0</v>
      </c>
      <c r="AOY27" s="78">
        <f t="shared" si="903"/>
        <v>170882.39</v>
      </c>
      <c r="AOZ27" s="50"/>
      <c r="APA27" s="50"/>
      <c r="APB27" s="50"/>
      <c r="APC27" s="48"/>
      <c r="APD27" s="48"/>
      <c r="APE27" s="48"/>
      <c r="APF27" s="83">
        <f t="shared" si="904"/>
        <v>0</v>
      </c>
      <c r="APG27" s="78">
        <f t="shared" si="905"/>
        <v>170882.39</v>
      </c>
      <c r="APH27" s="50"/>
      <c r="API27" s="50"/>
      <c r="APJ27" s="50"/>
      <c r="APK27" s="48"/>
      <c r="APL27" s="48"/>
      <c r="APM27" s="48"/>
      <c r="APN27" s="83">
        <f t="shared" si="906"/>
        <v>0</v>
      </c>
      <c r="APO27" s="78">
        <f t="shared" si="907"/>
        <v>170882.39</v>
      </c>
      <c r="APP27" s="50"/>
      <c r="APQ27" s="50"/>
      <c r="APR27" s="50"/>
      <c r="APS27" s="48"/>
      <c r="APT27" s="48"/>
      <c r="APU27" s="48"/>
      <c r="APV27" s="83">
        <f t="shared" si="908"/>
        <v>0</v>
      </c>
      <c r="APW27" s="78">
        <f t="shared" si="909"/>
        <v>170882.39</v>
      </c>
      <c r="APX27" s="50"/>
      <c r="APY27" s="50"/>
      <c r="APZ27" s="50"/>
      <c r="AQA27" s="48"/>
      <c r="AQB27" s="48"/>
      <c r="AQC27" s="48"/>
      <c r="AQD27" s="83">
        <f t="shared" si="910"/>
        <v>0</v>
      </c>
      <c r="AQE27" s="78">
        <f t="shared" si="911"/>
        <v>170882.39</v>
      </c>
      <c r="AQF27" s="50"/>
      <c r="AQG27" s="50"/>
      <c r="AQH27" s="50"/>
      <c r="AQI27" s="48"/>
      <c r="AQJ27" s="48"/>
      <c r="AQK27" s="48"/>
      <c r="AQL27" s="83">
        <f t="shared" si="912"/>
        <v>0</v>
      </c>
      <c r="AQM27" s="78">
        <f t="shared" si="913"/>
        <v>170882.39</v>
      </c>
      <c r="AQN27" s="50"/>
      <c r="AQO27" s="50"/>
      <c r="AQP27" s="50"/>
      <c r="AQQ27" s="48"/>
      <c r="AQR27" s="48"/>
      <c r="AQS27" s="48"/>
      <c r="AQT27" s="83">
        <f t="shared" si="914"/>
        <v>0</v>
      </c>
      <c r="AQU27" s="78">
        <f t="shared" si="915"/>
        <v>170882.39</v>
      </c>
      <c r="AQV27" s="50"/>
      <c r="AQW27" s="50"/>
      <c r="AQX27" s="50"/>
      <c r="AQY27" s="48"/>
      <c r="AQZ27" s="48"/>
      <c r="ARA27" s="48"/>
      <c r="ARB27" s="83">
        <f t="shared" si="916"/>
        <v>0</v>
      </c>
      <c r="ARC27" s="78">
        <f t="shared" si="917"/>
        <v>170882.39</v>
      </c>
      <c r="ARD27" s="50"/>
      <c r="ARE27" s="50"/>
      <c r="ARF27" s="50"/>
      <c r="ARG27" s="48"/>
      <c r="ARH27" s="48"/>
      <c r="ARI27" s="48"/>
      <c r="ARJ27" s="83">
        <f t="shared" si="918"/>
        <v>0</v>
      </c>
      <c r="ARK27" s="78">
        <f t="shared" si="919"/>
        <v>170882.39</v>
      </c>
      <c r="ARL27" s="50"/>
      <c r="ARM27" s="50"/>
      <c r="ARN27" s="50"/>
      <c r="ARO27" s="48"/>
      <c r="ARP27" s="48"/>
      <c r="ARQ27" s="48"/>
      <c r="ARR27" s="83">
        <f t="shared" si="920"/>
        <v>0</v>
      </c>
      <c r="ARS27" s="78">
        <f t="shared" si="921"/>
        <v>170882.39</v>
      </c>
      <c r="ART27" s="50"/>
      <c r="ARU27" s="50"/>
      <c r="ARV27" s="50"/>
      <c r="ARW27" s="48"/>
      <c r="ARX27" s="48"/>
      <c r="ARY27" s="48"/>
      <c r="ARZ27" s="83">
        <f t="shared" si="922"/>
        <v>0</v>
      </c>
      <c r="ASA27" s="78">
        <f t="shared" si="1222"/>
        <v>0</v>
      </c>
      <c r="ASB27" s="50"/>
      <c r="ASC27" s="50"/>
      <c r="ASD27" s="50"/>
      <c r="ASE27" s="48">
        <v>605.87</v>
      </c>
      <c r="ASF27" s="48"/>
      <c r="ASG27" s="48"/>
      <c r="ASH27" s="83">
        <f t="shared" si="923"/>
        <v>605.87</v>
      </c>
      <c r="ASI27" s="78">
        <f t="shared" si="924"/>
        <v>605.87</v>
      </c>
      <c r="ASJ27" s="50"/>
      <c r="ASK27" s="50"/>
      <c r="ASL27" s="50"/>
      <c r="ASM27" s="48"/>
      <c r="ASN27" s="48"/>
      <c r="ASO27" s="48"/>
      <c r="ASP27" s="83">
        <f t="shared" si="925"/>
        <v>0</v>
      </c>
      <c r="ASQ27" s="78">
        <f t="shared" si="926"/>
        <v>605.87</v>
      </c>
      <c r="ASR27" s="50"/>
      <c r="ASS27" s="50"/>
      <c r="AST27" s="50"/>
      <c r="ASU27" s="48"/>
      <c r="ASV27" s="48"/>
      <c r="ASW27" s="48"/>
      <c r="ASX27" s="83">
        <f t="shared" si="927"/>
        <v>0</v>
      </c>
      <c r="ASY27" s="78">
        <f t="shared" si="928"/>
        <v>605.87</v>
      </c>
      <c r="ASZ27" s="50"/>
      <c r="ATA27" s="50"/>
      <c r="ATB27" s="50"/>
      <c r="ATC27" s="48"/>
      <c r="ATD27" s="48"/>
      <c r="ATE27" s="48"/>
      <c r="ATF27" s="83">
        <f t="shared" si="929"/>
        <v>0</v>
      </c>
      <c r="ATG27" s="78">
        <f t="shared" si="930"/>
        <v>605.87</v>
      </c>
      <c r="ATH27" s="50"/>
      <c r="ATI27" s="50"/>
      <c r="ATJ27" s="50"/>
      <c r="ATK27" s="48"/>
      <c r="ATL27" s="48"/>
      <c r="ATM27" s="48"/>
      <c r="ATN27" s="83">
        <f t="shared" si="931"/>
        <v>0</v>
      </c>
      <c r="ATO27" s="78">
        <f t="shared" si="932"/>
        <v>605.87</v>
      </c>
      <c r="ATP27" s="50"/>
      <c r="ATQ27" s="50"/>
      <c r="ATR27" s="50"/>
      <c r="ATS27" s="48"/>
      <c r="ATT27" s="48"/>
      <c r="ATU27" s="48"/>
      <c r="ATV27" s="83">
        <f t="shared" si="933"/>
        <v>0</v>
      </c>
      <c r="ATW27" s="78">
        <f t="shared" si="934"/>
        <v>605.87</v>
      </c>
      <c r="ATX27" s="50"/>
      <c r="ATY27" s="50"/>
      <c r="ATZ27" s="50"/>
      <c r="AUA27" s="48">
        <v>609.16</v>
      </c>
      <c r="AUB27" s="48"/>
      <c r="AUC27" s="48"/>
      <c r="AUD27" s="83">
        <f t="shared" si="935"/>
        <v>609.16</v>
      </c>
      <c r="AUE27" s="78">
        <f t="shared" si="936"/>
        <v>1215.03</v>
      </c>
      <c r="AUF27" s="50"/>
      <c r="AUG27" s="50"/>
      <c r="AUH27" s="50"/>
      <c r="AUI27" s="48"/>
      <c r="AUJ27" s="48"/>
      <c r="AUK27" s="48"/>
      <c r="AUL27" s="83">
        <f t="shared" si="937"/>
        <v>0</v>
      </c>
      <c r="AUM27" s="78">
        <f t="shared" si="938"/>
        <v>1215.03</v>
      </c>
      <c r="AUN27" s="50"/>
      <c r="AUO27" s="50"/>
      <c r="AUP27" s="50"/>
      <c r="AUQ27" s="48"/>
      <c r="AUR27" s="48"/>
      <c r="AUS27" s="48"/>
      <c r="AUT27" s="83">
        <f t="shared" si="939"/>
        <v>0</v>
      </c>
      <c r="AUU27" s="78">
        <f t="shared" si="940"/>
        <v>1215.03</v>
      </c>
      <c r="AUV27" s="50"/>
      <c r="AUW27" s="50"/>
      <c r="AUX27" s="50"/>
      <c r="AUY27" s="48"/>
      <c r="AUZ27" s="48"/>
      <c r="AVA27" s="48"/>
      <c r="AVB27" s="83">
        <f t="shared" si="941"/>
        <v>0</v>
      </c>
      <c r="AVC27" s="78">
        <f t="shared" si="942"/>
        <v>1215.03</v>
      </c>
      <c r="AVD27" s="50"/>
      <c r="AVE27" s="50"/>
      <c r="AVF27" s="50"/>
      <c r="AVG27" s="48"/>
      <c r="AVH27" s="48"/>
      <c r="AVI27" s="48"/>
      <c r="AVJ27" s="83">
        <f t="shared" si="943"/>
        <v>0</v>
      </c>
      <c r="AVK27" s="78">
        <f t="shared" si="944"/>
        <v>1215.03</v>
      </c>
      <c r="AVL27" s="50"/>
      <c r="AVM27" s="50"/>
      <c r="AVN27" s="50"/>
      <c r="AVO27" s="48"/>
      <c r="AVP27" s="48"/>
      <c r="AVQ27" s="48"/>
      <c r="AVR27" s="83">
        <f t="shared" si="945"/>
        <v>0</v>
      </c>
      <c r="AVS27" s="78">
        <f t="shared" si="946"/>
        <v>1215.03</v>
      </c>
      <c r="AVT27" s="50"/>
      <c r="AVU27" s="50"/>
      <c r="AVV27" s="50"/>
      <c r="AVW27" s="48"/>
      <c r="AVX27" s="48"/>
      <c r="AVY27" s="48"/>
      <c r="AVZ27" s="83">
        <f t="shared" si="947"/>
        <v>0</v>
      </c>
      <c r="AWA27" s="78">
        <f t="shared" si="948"/>
        <v>1215.03</v>
      </c>
      <c r="AWB27" s="50"/>
      <c r="AWC27" s="50"/>
      <c r="AWD27" s="50"/>
      <c r="AWE27" s="48"/>
      <c r="AWF27" s="48"/>
      <c r="AWG27" s="48"/>
      <c r="AWH27" s="83">
        <f t="shared" si="949"/>
        <v>0</v>
      </c>
      <c r="AWI27" s="78">
        <f t="shared" si="950"/>
        <v>1215.03</v>
      </c>
      <c r="AWJ27" s="50"/>
      <c r="AWK27" s="50"/>
      <c r="AWL27" s="50"/>
      <c r="AWM27" s="48"/>
      <c r="AWN27" s="48"/>
      <c r="AWO27" s="48"/>
      <c r="AWP27" s="83">
        <f t="shared" si="951"/>
        <v>0</v>
      </c>
      <c r="AWQ27" s="78">
        <f t="shared" si="952"/>
        <v>1215.03</v>
      </c>
      <c r="AWR27" s="50"/>
      <c r="AWS27" s="50"/>
      <c r="AWT27" s="50"/>
      <c r="AWU27" s="48"/>
      <c r="AWV27" s="48"/>
      <c r="AWW27" s="48"/>
      <c r="AWX27" s="83">
        <f t="shared" si="953"/>
        <v>0</v>
      </c>
      <c r="AWY27" s="78">
        <f t="shared" si="954"/>
        <v>1215.03</v>
      </c>
      <c r="AWZ27" s="50"/>
      <c r="AXA27" s="50"/>
      <c r="AXB27" s="50"/>
      <c r="AXC27" s="48"/>
      <c r="AXD27" s="48"/>
      <c r="AXE27" s="48"/>
      <c r="AXF27" s="83">
        <f t="shared" si="955"/>
        <v>0</v>
      </c>
      <c r="AXG27" s="78">
        <f t="shared" si="956"/>
        <v>1215.03</v>
      </c>
      <c r="AXH27" s="50"/>
      <c r="AXI27" s="50"/>
      <c r="AXJ27" s="50"/>
      <c r="AXK27" s="48"/>
      <c r="AXL27" s="48"/>
      <c r="AXM27" s="48"/>
      <c r="AXN27" s="83">
        <f t="shared" si="957"/>
        <v>0</v>
      </c>
      <c r="AXO27" s="78">
        <f t="shared" si="958"/>
        <v>1215.03</v>
      </c>
      <c r="AXP27" s="50"/>
      <c r="AXQ27" s="50"/>
      <c r="AXR27" s="50"/>
      <c r="AXS27" s="48"/>
      <c r="AXT27" s="48"/>
      <c r="AXU27" s="48"/>
      <c r="AXV27" s="83">
        <f t="shared" si="959"/>
        <v>0</v>
      </c>
      <c r="AXW27" s="78">
        <f t="shared" si="960"/>
        <v>1215.03</v>
      </c>
      <c r="AXX27" s="50"/>
      <c r="AXY27" s="50"/>
      <c r="AXZ27" s="50"/>
      <c r="AYA27" s="48">
        <v>483.58</v>
      </c>
      <c r="AYB27" s="48"/>
      <c r="AYC27" s="48"/>
      <c r="AYD27" s="83">
        <f t="shared" si="961"/>
        <v>483.58</v>
      </c>
      <c r="AYE27" s="78">
        <f t="shared" si="962"/>
        <v>483.58</v>
      </c>
      <c r="AYF27" s="50"/>
      <c r="AYG27" s="50"/>
      <c r="AYH27" s="50"/>
      <c r="AYI27" s="48"/>
      <c r="AYJ27" s="48"/>
      <c r="AYK27" s="48"/>
      <c r="AYL27" s="83">
        <f t="shared" si="963"/>
        <v>0</v>
      </c>
      <c r="AYM27" s="78">
        <f t="shared" si="964"/>
        <v>483.58</v>
      </c>
      <c r="AYN27" s="50"/>
      <c r="AYO27" s="50"/>
      <c r="AYP27" s="50"/>
      <c r="AYQ27" s="48"/>
      <c r="AYR27" s="48"/>
      <c r="AYS27" s="48"/>
      <c r="AYT27" s="83">
        <f t="shared" si="965"/>
        <v>0</v>
      </c>
      <c r="AYU27" s="78">
        <f t="shared" si="966"/>
        <v>483.58</v>
      </c>
      <c r="AYV27" s="50"/>
      <c r="AYW27" s="50"/>
      <c r="AYX27" s="50"/>
      <c r="AYY27" s="48"/>
      <c r="AYZ27" s="48"/>
      <c r="AZA27" s="48"/>
      <c r="AZB27" s="83">
        <f t="shared" si="967"/>
        <v>0</v>
      </c>
      <c r="AZC27" s="78">
        <f t="shared" si="968"/>
        <v>483.58</v>
      </c>
      <c r="AZD27" s="50"/>
      <c r="AZE27" s="50"/>
      <c r="AZF27" s="50"/>
      <c r="AZG27" s="48"/>
      <c r="AZH27" s="48"/>
      <c r="AZI27" s="48"/>
      <c r="AZJ27" s="83">
        <f t="shared" si="969"/>
        <v>0</v>
      </c>
      <c r="AZK27" s="78">
        <f t="shared" si="970"/>
        <v>483.58</v>
      </c>
      <c r="AZL27" s="50"/>
      <c r="AZM27" s="50"/>
      <c r="AZN27" s="50"/>
      <c r="AZO27" s="48"/>
      <c r="AZP27" s="48"/>
      <c r="AZQ27" s="48"/>
      <c r="AZR27" s="83">
        <f t="shared" si="971"/>
        <v>0</v>
      </c>
      <c r="AZS27" s="78">
        <f t="shared" si="972"/>
        <v>483.58</v>
      </c>
      <c r="AZT27" s="50"/>
      <c r="AZU27" s="50"/>
      <c r="AZV27" s="50"/>
      <c r="AZW27" s="48"/>
      <c r="AZX27" s="48"/>
      <c r="AZY27" s="48"/>
      <c r="AZZ27" s="83">
        <f t="shared" si="973"/>
        <v>0</v>
      </c>
      <c r="BAA27" s="78">
        <f t="shared" si="974"/>
        <v>483.58</v>
      </c>
      <c r="BAB27" s="50"/>
      <c r="BAC27" s="50"/>
      <c r="BAD27" s="50"/>
      <c r="BAE27" s="48"/>
      <c r="BAF27" s="48"/>
      <c r="BAG27" s="48"/>
      <c r="BAH27" s="83">
        <f t="shared" si="975"/>
        <v>0</v>
      </c>
      <c r="BAI27" s="78">
        <f t="shared" si="976"/>
        <v>483.58</v>
      </c>
      <c r="BAJ27" s="50"/>
      <c r="BAK27" s="50"/>
      <c r="BAL27" s="50"/>
      <c r="BAM27" s="48"/>
      <c r="BAN27" s="48"/>
      <c r="BAO27" s="48"/>
      <c r="BAP27" s="83">
        <f t="shared" si="977"/>
        <v>0</v>
      </c>
      <c r="BAQ27" s="78">
        <f t="shared" si="978"/>
        <v>483.58</v>
      </c>
      <c r="BAR27" s="50"/>
      <c r="BAS27" s="50"/>
      <c r="BAT27" s="50"/>
      <c r="BAU27" s="48"/>
      <c r="BAV27" s="48"/>
      <c r="BAW27" s="48"/>
      <c r="BAX27" s="83">
        <f t="shared" si="979"/>
        <v>0</v>
      </c>
      <c r="BAY27" s="78">
        <f t="shared" si="980"/>
        <v>483.58</v>
      </c>
      <c r="BAZ27" s="50"/>
      <c r="BBA27" s="50"/>
      <c r="BBB27" s="50"/>
      <c r="BBC27" s="48"/>
      <c r="BBD27" s="48"/>
      <c r="BBE27" s="48"/>
      <c r="BBF27" s="83">
        <f t="shared" si="981"/>
        <v>0</v>
      </c>
      <c r="BBG27" s="78">
        <f t="shared" si="982"/>
        <v>483.58</v>
      </c>
      <c r="BBH27" s="50"/>
      <c r="BBI27" s="50"/>
      <c r="BBJ27" s="50"/>
      <c r="BBK27" s="48"/>
      <c r="BBL27" s="48"/>
      <c r="BBM27" s="48"/>
      <c r="BBN27" s="83">
        <f t="shared" si="983"/>
        <v>0</v>
      </c>
      <c r="BBO27" s="78">
        <f t="shared" si="984"/>
        <v>483.58</v>
      </c>
      <c r="BBP27" s="50"/>
      <c r="BBQ27" s="50"/>
      <c r="BBR27" s="50"/>
      <c r="BBS27" s="48"/>
      <c r="BBT27" s="48"/>
      <c r="BBU27" s="48"/>
      <c r="BBV27" s="83">
        <f t="shared" si="985"/>
        <v>0</v>
      </c>
      <c r="BBW27" s="78">
        <f t="shared" si="986"/>
        <v>483.58</v>
      </c>
      <c r="BBX27" s="50"/>
      <c r="BBY27" s="50"/>
      <c r="BBZ27" s="50"/>
      <c r="BCA27" s="48"/>
      <c r="BCB27" s="48"/>
      <c r="BCC27" s="48"/>
      <c r="BCD27" s="83">
        <f t="shared" si="987"/>
        <v>0</v>
      </c>
      <c r="BCE27" s="78">
        <f t="shared" si="988"/>
        <v>483.58</v>
      </c>
      <c r="BCF27" s="50"/>
      <c r="BCG27" s="50"/>
      <c r="BCH27" s="50"/>
      <c r="BCI27" s="48"/>
      <c r="BCJ27" s="48"/>
      <c r="BCK27" s="48"/>
      <c r="BCL27" s="83">
        <f t="shared" si="989"/>
        <v>0</v>
      </c>
      <c r="BCM27" s="78">
        <f t="shared" si="990"/>
        <v>483.58</v>
      </c>
      <c r="BCN27" s="50"/>
      <c r="BCO27" s="50"/>
      <c r="BCP27" s="50"/>
      <c r="BCQ27" s="48"/>
      <c r="BCR27" s="48"/>
      <c r="BCS27" s="48"/>
      <c r="BCT27" s="83">
        <f t="shared" si="991"/>
        <v>0</v>
      </c>
      <c r="BCU27" s="78">
        <f t="shared" si="992"/>
        <v>483.58</v>
      </c>
      <c r="BCV27" s="50"/>
      <c r="BCW27" s="50"/>
      <c r="BCX27" s="50"/>
      <c r="BCY27" s="48"/>
      <c r="BCZ27" s="48"/>
      <c r="BDA27" s="48"/>
      <c r="BDB27" s="83">
        <f t="shared" si="993"/>
        <v>0</v>
      </c>
      <c r="BDC27" s="78">
        <f t="shared" si="994"/>
        <v>483.58</v>
      </c>
      <c r="BDD27" s="50"/>
      <c r="BDE27" s="50"/>
      <c r="BDF27" s="50"/>
      <c r="BDG27" s="48"/>
      <c r="BDH27" s="48"/>
      <c r="BDI27" s="48"/>
      <c r="BDJ27" s="83">
        <f t="shared" si="995"/>
        <v>0</v>
      </c>
      <c r="BDK27" s="78">
        <f t="shared" si="996"/>
        <v>483.58</v>
      </c>
      <c r="BDL27" s="50"/>
      <c r="BDM27" s="50"/>
      <c r="BDN27" s="50"/>
      <c r="BDO27" s="48"/>
      <c r="BDP27" s="48"/>
      <c r="BDQ27" s="48"/>
      <c r="BDR27" s="83">
        <f t="shared" si="997"/>
        <v>0</v>
      </c>
      <c r="BDS27" s="78">
        <f t="shared" si="998"/>
        <v>483.58</v>
      </c>
      <c r="BDT27" s="50"/>
      <c r="BDU27" s="50"/>
      <c r="BDV27" s="50"/>
      <c r="BDW27" s="48"/>
      <c r="BDX27" s="48"/>
      <c r="BDY27" s="48"/>
      <c r="BDZ27" s="83">
        <f t="shared" si="999"/>
        <v>0</v>
      </c>
      <c r="BEA27" s="78">
        <f t="shared" si="1000"/>
        <v>483.58</v>
      </c>
      <c r="BEB27" s="50"/>
      <c r="BEC27" s="50"/>
      <c r="BED27" s="50"/>
      <c r="BEE27" s="48"/>
      <c r="BEF27" s="48"/>
      <c r="BEG27" s="48"/>
      <c r="BEH27" s="83">
        <f t="shared" si="1001"/>
        <v>0</v>
      </c>
      <c r="BEI27" s="78">
        <f t="shared" si="1002"/>
        <v>483.58</v>
      </c>
      <c r="BEJ27" s="50"/>
      <c r="BEK27" s="50"/>
      <c r="BEL27" s="50"/>
      <c r="BEM27" s="48"/>
      <c r="BEN27" s="48"/>
      <c r="BEO27" s="48"/>
      <c r="BEP27" s="83">
        <f t="shared" si="1003"/>
        <v>0</v>
      </c>
      <c r="BEQ27" s="78">
        <f t="shared" si="1223"/>
        <v>0</v>
      </c>
      <c r="BER27" s="50"/>
      <c r="BES27" s="50"/>
      <c r="BET27" s="50"/>
      <c r="BEU27" s="48"/>
      <c r="BEV27" s="48"/>
      <c r="BEW27" s="48"/>
      <c r="BEX27" s="83">
        <f t="shared" si="1004"/>
        <v>0</v>
      </c>
      <c r="BEY27" s="78">
        <f t="shared" si="1005"/>
        <v>0</v>
      </c>
      <c r="BEZ27" s="50"/>
      <c r="BFA27" s="50"/>
      <c r="BFB27" s="50"/>
      <c r="BFC27" s="48"/>
      <c r="BFD27" s="48"/>
      <c r="BFE27" s="48"/>
      <c r="BFF27" s="83">
        <f t="shared" si="1006"/>
        <v>0</v>
      </c>
      <c r="BFG27" s="78">
        <f t="shared" si="1007"/>
        <v>0</v>
      </c>
      <c r="BFH27" s="50"/>
      <c r="BFI27" s="50"/>
      <c r="BFJ27" s="50"/>
      <c r="BFK27" s="48"/>
      <c r="BFL27" s="48"/>
      <c r="BFM27" s="48"/>
      <c r="BFN27" s="83">
        <f t="shared" si="1008"/>
        <v>0</v>
      </c>
      <c r="BFO27" s="78">
        <f t="shared" si="1009"/>
        <v>0</v>
      </c>
      <c r="BFP27" s="50"/>
      <c r="BFQ27" s="50"/>
      <c r="BFR27" s="50"/>
      <c r="BFS27" s="48"/>
      <c r="BFT27" s="48"/>
      <c r="BFU27" s="48"/>
      <c r="BFV27" s="83">
        <f t="shared" si="1010"/>
        <v>0</v>
      </c>
      <c r="BFW27" s="78">
        <f t="shared" si="1011"/>
        <v>0</v>
      </c>
      <c r="BFX27" s="50"/>
      <c r="BFY27" s="50"/>
      <c r="BFZ27" s="50"/>
      <c r="BGA27" s="48"/>
      <c r="BGB27" s="48"/>
      <c r="BGC27" s="48"/>
      <c r="BGD27" s="83">
        <f t="shared" si="1012"/>
        <v>0</v>
      </c>
      <c r="BGE27" s="78">
        <f t="shared" si="1013"/>
        <v>0</v>
      </c>
      <c r="BGF27" s="50"/>
      <c r="BGG27" s="50"/>
      <c r="BGH27" s="50"/>
      <c r="BGI27" s="48"/>
      <c r="BGJ27" s="48"/>
      <c r="BGK27" s="48"/>
      <c r="BGL27" s="83">
        <f t="shared" si="1014"/>
        <v>0</v>
      </c>
      <c r="BGM27" s="78">
        <f t="shared" si="1015"/>
        <v>0</v>
      </c>
      <c r="BGN27" s="50"/>
      <c r="BGO27" s="50"/>
      <c r="BGP27" s="50"/>
      <c r="BGQ27" s="48"/>
      <c r="BGR27" s="48"/>
      <c r="BGS27" s="48"/>
      <c r="BGT27" s="83">
        <f t="shared" si="1016"/>
        <v>0</v>
      </c>
      <c r="BGU27" s="78">
        <f t="shared" si="1017"/>
        <v>0</v>
      </c>
      <c r="BGV27" s="50"/>
      <c r="BGW27" s="50"/>
      <c r="BGX27" s="50"/>
      <c r="BGY27" s="48"/>
      <c r="BGZ27" s="48"/>
      <c r="BHA27" s="48"/>
      <c r="BHB27" s="83">
        <f t="shared" si="1018"/>
        <v>0</v>
      </c>
      <c r="BHC27" s="78">
        <f t="shared" si="1019"/>
        <v>0</v>
      </c>
      <c r="BHD27" s="50"/>
      <c r="BHE27" s="50"/>
      <c r="BHF27" s="50"/>
      <c r="BHG27" s="48"/>
      <c r="BHH27" s="48"/>
      <c r="BHI27" s="48"/>
      <c r="BHJ27" s="83">
        <f t="shared" si="1020"/>
        <v>0</v>
      </c>
      <c r="BHK27" s="78">
        <f t="shared" si="1021"/>
        <v>0</v>
      </c>
      <c r="BHL27" s="50"/>
      <c r="BHM27" s="50"/>
      <c r="BHN27" s="50"/>
      <c r="BHO27" s="48"/>
      <c r="BHP27" s="48"/>
      <c r="BHQ27" s="48"/>
      <c r="BHR27" s="83">
        <f t="shared" si="1022"/>
        <v>0</v>
      </c>
      <c r="BHS27" s="78">
        <f t="shared" si="1023"/>
        <v>0</v>
      </c>
      <c r="BHT27" s="50"/>
      <c r="BHU27" s="50"/>
      <c r="BHV27" s="50"/>
      <c r="BHW27" s="48"/>
      <c r="BHX27" s="48"/>
      <c r="BHY27" s="48"/>
      <c r="BHZ27" s="83">
        <f t="shared" si="1024"/>
        <v>0</v>
      </c>
      <c r="BIA27" s="78">
        <f t="shared" si="1025"/>
        <v>0</v>
      </c>
      <c r="BIB27" s="50"/>
      <c r="BIC27" s="50"/>
      <c r="BID27" s="50"/>
      <c r="BIE27" s="48"/>
      <c r="BIF27" s="48"/>
      <c r="BIG27" s="48"/>
      <c r="BIH27" s="83">
        <f t="shared" si="1026"/>
        <v>0</v>
      </c>
      <c r="BII27" s="78">
        <f t="shared" si="1027"/>
        <v>0</v>
      </c>
      <c r="BIJ27" s="50"/>
      <c r="BIK27" s="50"/>
      <c r="BIL27" s="50"/>
      <c r="BIM27" s="48"/>
      <c r="BIN27" s="48"/>
      <c r="BIO27" s="48"/>
      <c r="BIP27" s="83">
        <f t="shared" si="1028"/>
        <v>0</v>
      </c>
      <c r="BIQ27" s="78">
        <f t="shared" si="1029"/>
        <v>0</v>
      </c>
      <c r="BIR27" s="50"/>
      <c r="BIS27" s="50"/>
      <c r="BIT27" s="50"/>
      <c r="BIU27" s="48"/>
      <c r="BIV27" s="48"/>
      <c r="BIW27" s="48"/>
      <c r="BIX27" s="83">
        <f t="shared" si="1030"/>
        <v>0</v>
      </c>
      <c r="BIY27" s="78">
        <f t="shared" si="1031"/>
        <v>0</v>
      </c>
      <c r="BIZ27" s="50"/>
      <c r="BJA27" s="50"/>
      <c r="BJB27" s="50"/>
      <c r="BJC27" s="48"/>
      <c r="BJD27" s="48"/>
      <c r="BJE27" s="48"/>
      <c r="BJF27" s="83">
        <f t="shared" si="1032"/>
        <v>0</v>
      </c>
      <c r="BJG27" s="78">
        <f t="shared" si="1033"/>
        <v>0</v>
      </c>
      <c r="BJH27" s="50"/>
      <c r="BJI27" s="50"/>
      <c r="BJJ27" s="50"/>
      <c r="BJK27" s="48"/>
      <c r="BJL27" s="48"/>
      <c r="BJM27" s="48"/>
      <c r="BJN27" s="83">
        <f t="shared" si="1034"/>
        <v>0</v>
      </c>
      <c r="BJO27" s="78">
        <f t="shared" si="1035"/>
        <v>0</v>
      </c>
      <c r="BJP27" s="50"/>
      <c r="BJQ27" s="50"/>
      <c r="BJR27" s="50"/>
      <c r="BJS27" s="48"/>
      <c r="BJT27" s="48"/>
      <c r="BJU27" s="48"/>
      <c r="BJV27" s="83">
        <f t="shared" si="1036"/>
        <v>0</v>
      </c>
      <c r="BJW27" s="78">
        <f t="shared" si="1037"/>
        <v>0</v>
      </c>
      <c r="BJX27" s="50"/>
      <c r="BJY27" s="50"/>
      <c r="BJZ27" s="50"/>
      <c r="BKA27" s="48"/>
      <c r="BKB27" s="48"/>
      <c r="BKC27" s="48"/>
      <c r="BKD27" s="83">
        <f t="shared" si="1038"/>
        <v>0</v>
      </c>
      <c r="BKE27" s="78">
        <f t="shared" si="1039"/>
        <v>0</v>
      </c>
      <c r="BKF27" s="50"/>
      <c r="BKG27" s="50"/>
      <c r="BKH27" s="50"/>
      <c r="BKI27" s="48"/>
      <c r="BKJ27" s="48"/>
      <c r="BKK27" s="48"/>
      <c r="BKL27" s="83">
        <f t="shared" si="1040"/>
        <v>0</v>
      </c>
      <c r="BKM27" s="78">
        <f t="shared" si="1041"/>
        <v>0</v>
      </c>
      <c r="BKN27" s="50"/>
      <c r="BKO27" s="50"/>
      <c r="BKP27" s="50"/>
      <c r="BKQ27" s="48"/>
      <c r="BKR27" s="48"/>
      <c r="BKS27" s="48"/>
      <c r="BKT27" s="83">
        <f t="shared" si="1042"/>
        <v>0</v>
      </c>
      <c r="BKU27" s="78">
        <f t="shared" si="1043"/>
        <v>0</v>
      </c>
      <c r="BKV27" s="50"/>
      <c r="BKW27" s="50"/>
      <c r="BKX27" s="50"/>
      <c r="BKY27" s="48"/>
      <c r="BKZ27" s="48"/>
      <c r="BLA27" s="48"/>
      <c r="BLB27" s="83">
        <f t="shared" si="1044"/>
        <v>0</v>
      </c>
      <c r="BLC27" s="78">
        <f t="shared" si="1045"/>
        <v>0</v>
      </c>
      <c r="BLD27" s="50"/>
      <c r="BLE27" s="50"/>
      <c r="BLF27" s="50"/>
      <c r="BLG27" s="48"/>
      <c r="BLH27" s="48"/>
      <c r="BLI27" s="48"/>
      <c r="BLJ27" s="83">
        <f t="shared" si="1046"/>
        <v>0</v>
      </c>
      <c r="BLK27" s="78">
        <f t="shared" si="1224"/>
        <v>0</v>
      </c>
      <c r="BLL27" s="50"/>
      <c r="BLM27" s="50"/>
      <c r="BLN27" s="50"/>
      <c r="BLO27" s="48"/>
      <c r="BLP27" s="48"/>
      <c r="BLQ27" s="48"/>
      <c r="BLR27" s="83">
        <f t="shared" si="1047"/>
        <v>0</v>
      </c>
      <c r="BLS27" s="78">
        <f t="shared" si="1225"/>
        <v>0</v>
      </c>
      <c r="BLT27" s="50"/>
      <c r="BLU27" s="50"/>
      <c r="BLV27" s="50"/>
      <c r="BLW27" s="48"/>
      <c r="BLX27" s="48"/>
      <c r="BLY27" s="48"/>
      <c r="BLZ27" s="83">
        <f t="shared" si="1048"/>
        <v>0</v>
      </c>
      <c r="BMA27" s="78">
        <f t="shared" si="1226"/>
        <v>0</v>
      </c>
      <c r="BMB27" s="50"/>
      <c r="BMC27" s="50"/>
      <c r="BMD27" s="50"/>
      <c r="BME27" s="48"/>
      <c r="BMF27" s="48"/>
      <c r="BMG27" s="48"/>
      <c r="BMH27" s="83">
        <f t="shared" si="1049"/>
        <v>0</v>
      </c>
      <c r="BMI27" s="78">
        <f t="shared" si="1227"/>
        <v>0</v>
      </c>
      <c r="BMJ27" s="50"/>
      <c r="BMK27" s="50"/>
      <c r="BML27" s="50"/>
      <c r="BMM27" s="48"/>
      <c r="BMN27" s="48"/>
      <c r="BMO27" s="48"/>
      <c r="BMP27" s="83">
        <f t="shared" si="1050"/>
        <v>0</v>
      </c>
      <c r="BMQ27" s="78">
        <f t="shared" si="1228"/>
        <v>0</v>
      </c>
      <c r="BMR27" s="50"/>
      <c r="BMS27" s="50"/>
      <c r="BMT27" s="50"/>
      <c r="BMU27" s="48"/>
      <c r="BMV27" s="48"/>
      <c r="BMW27" s="48"/>
      <c r="BMX27" s="83">
        <f t="shared" si="1051"/>
        <v>0</v>
      </c>
      <c r="BMY27" s="78">
        <f t="shared" si="1229"/>
        <v>0</v>
      </c>
      <c r="BMZ27" s="50"/>
      <c r="BNA27" s="50"/>
      <c r="BNB27" s="50"/>
      <c r="BNC27" s="48">
        <v>360.69</v>
      </c>
      <c r="BND27" s="48"/>
      <c r="BNE27" s="48"/>
      <c r="BNF27" s="83">
        <f t="shared" si="1052"/>
        <v>360.69</v>
      </c>
      <c r="BNG27" s="78">
        <f t="shared" si="1230"/>
        <v>360.69</v>
      </c>
      <c r="BNH27" s="50"/>
      <c r="BNI27" s="50"/>
      <c r="BNJ27" s="50"/>
      <c r="BNK27" s="48">
        <v>4471.21</v>
      </c>
      <c r="BNL27" s="48"/>
      <c r="BNM27" s="48"/>
      <c r="BNN27" s="83">
        <f t="shared" si="1053"/>
        <v>4471.21</v>
      </c>
      <c r="BNO27" s="78">
        <f t="shared" si="1231"/>
        <v>4831.8999999999996</v>
      </c>
      <c r="BNP27" s="50"/>
      <c r="BNQ27" s="50"/>
      <c r="BNR27" s="50"/>
      <c r="BNS27" s="48">
        <v>50000</v>
      </c>
      <c r="BNT27" s="48"/>
      <c r="BNU27" s="48"/>
      <c r="BNV27" s="83">
        <f t="shared" si="1054"/>
        <v>50000</v>
      </c>
      <c r="BNW27" s="78">
        <f t="shared" si="1232"/>
        <v>54831.9</v>
      </c>
      <c r="BNX27" s="50"/>
      <c r="BNY27" s="50"/>
      <c r="BNZ27" s="50"/>
      <c r="BOA27" s="48"/>
      <c r="BOB27" s="48"/>
      <c r="BOC27" s="48"/>
      <c r="BOD27" s="83">
        <f t="shared" si="1055"/>
        <v>0</v>
      </c>
      <c r="BOE27" s="78">
        <f t="shared" si="1233"/>
        <v>54831.9</v>
      </c>
      <c r="BOF27" s="50"/>
      <c r="BOG27" s="50"/>
      <c r="BOH27" s="50"/>
      <c r="BOI27" s="48"/>
      <c r="BOJ27" s="48"/>
      <c r="BOK27" s="48"/>
      <c r="BOL27" s="83">
        <f t="shared" si="1056"/>
        <v>0</v>
      </c>
      <c r="BOM27" s="78">
        <f t="shared" si="1234"/>
        <v>54831.9</v>
      </c>
      <c r="BON27" s="50"/>
      <c r="BOO27" s="50"/>
      <c r="BOP27" s="50"/>
      <c r="BOQ27" s="48"/>
      <c r="BOR27" s="48"/>
      <c r="BOS27" s="48"/>
      <c r="BOT27" s="83">
        <f t="shared" si="1057"/>
        <v>0</v>
      </c>
      <c r="BOU27" s="78">
        <f t="shared" si="1235"/>
        <v>54831.9</v>
      </c>
      <c r="BOV27" s="50"/>
      <c r="BOW27" s="50"/>
      <c r="BOX27" s="50"/>
      <c r="BOY27" s="48"/>
      <c r="BOZ27" s="48"/>
      <c r="BPA27" s="48"/>
      <c r="BPB27" s="83">
        <f t="shared" si="1058"/>
        <v>0</v>
      </c>
      <c r="BPC27" s="78">
        <f t="shared" si="1236"/>
        <v>54831.9</v>
      </c>
      <c r="BPD27" s="50"/>
      <c r="BPE27" s="50"/>
      <c r="BPF27" s="50"/>
      <c r="BPG27" s="48"/>
      <c r="BPH27" s="48"/>
      <c r="BPI27" s="48"/>
      <c r="BPJ27" s="83">
        <f t="shared" si="1059"/>
        <v>0</v>
      </c>
      <c r="BPK27" s="78">
        <f t="shared" si="1237"/>
        <v>54831.9</v>
      </c>
      <c r="BPL27" s="50"/>
      <c r="BPM27" s="50"/>
      <c r="BPN27" s="50"/>
      <c r="BPO27" s="48"/>
      <c r="BPP27" s="48"/>
      <c r="BPQ27" s="48"/>
      <c r="BPR27" s="83">
        <f t="shared" si="1060"/>
        <v>0</v>
      </c>
      <c r="BPS27" s="78">
        <f t="shared" si="1238"/>
        <v>54831.9</v>
      </c>
      <c r="BPT27" s="50"/>
      <c r="BPU27" s="50"/>
      <c r="BPV27" s="50"/>
      <c r="BPW27" s="48"/>
      <c r="BPX27" s="48"/>
      <c r="BPY27" s="48"/>
      <c r="BPZ27" s="83">
        <f t="shared" si="1061"/>
        <v>0</v>
      </c>
      <c r="BQA27" s="78">
        <f t="shared" si="1239"/>
        <v>54831.9</v>
      </c>
      <c r="BQB27" s="50"/>
      <c r="BQC27" s="50"/>
      <c r="BQD27" s="50"/>
      <c r="BQE27" s="48"/>
      <c r="BQF27" s="48"/>
      <c r="BQG27" s="48"/>
      <c r="BQH27" s="83">
        <f t="shared" si="1062"/>
        <v>0</v>
      </c>
      <c r="BQI27" s="78">
        <f t="shared" si="1240"/>
        <v>54831.9</v>
      </c>
      <c r="BQJ27" s="50"/>
      <c r="BQK27" s="50"/>
      <c r="BQL27" s="50"/>
      <c r="BQM27" s="48"/>
      <c r="BQN27" s="48"/>
      <c r="BQO27" s="48"/>
      <c r="BQP27" s="83">
        <f t="shared" si="1063"/>
        <v>0</v>
      </c>
      <c r="BQQ27" s="78">
        <f t="shared" si="1241"/>
        <v>54831.9</v>
      </c>
      <c r="BQR27" s="78">
        <f t="shared" si="1241"/>
        <v>54831.9</v>
      </c>
      <c r="BQS27" s="36">
        <v>0</v>
      </c>
      <c r="BQT27" s="36">
        <v>0</v>
      </c>
      <c r="BQU27" s="36">
        <v>0</v>
      </c>
      <c r="BQV27" s="36">
        <v>0</v>
      </c>
      <c r="BQW27" s="36">
        <v>0</v>
      </c>
      <c r="BQX27" s="36">
        <v>0</v>
      </c>
      <c r="BQY27" s="36">
        <v>0</v>
      </c>
      <c r="BQZ27" s="36">
        <v>78000</v>
      </c>
      <c r="BRA27" s="36">
        <v>0</v>
      </c>
      <c r="BRB27" s="36">
        <v>0</v>
      </c>
      <c r="BRC27" s="36">
        <v>0</v>
      </c>
      <c r="BRD27" s="36">
        <v>0</v>
      </c>
      <c r="BRE27" s="36">
        <v>0</v>
      </c>
      <c r="BRF27" s="36">
        <v>0</v>
      </c>
      <c r="BRG27" s="36">
        <v>0</v>
      </c>
      <c r="BRH27" s="36">
        <v>0</v>
      </c>
      <c r="BRI27" s="36">
        <v>0</v>
      </c>
      <c r="BRJ27" s="36">
        <v>0</v>
      </c>
      <c r="BRK27" s="36">
        <v>0</v>
      </c>
      <c r="BRL27" s="36">
        <v>0</v>
      </c>
      <c r="BRM27" s="36">
        <v>0</v>
      </c>
      <c r="BRN27" s="36">
        <v>0</v>
      </c>
      <c r="BRO27" s="36">
        <v>0</v>
      </c>
      <c r="BRP27" s="36">
        <v>0</v>
      </c>
      <c r="BRQ27" s="36">
        <v>0</v>
      </c>
      <c r="BRR27" s="36">
        <v>0</v>
      </c>
      <c r="BRS27" s="36">
        <v>0</v>
      </c>
      <c r="BRT27" s="36">
        <v>0</v>
      </c>
      <c r="BRU27" s="36">
        <v>0</v>
      </c>
      <c r="BRV27" s="36">
        <v>0</v>
      </c>
      <c r="BRW27" s="36">
        <v>0</v>
      </c>
      <c r="BRX27" s="36">
        <v>0</v>
      </c>
      <c r="BRY27" s="36">
        <v>0</v>
      </c>
      <c r="BRZ27" s="36">
        <v>0</v>
      </c>
      <c r="BSA27" s="36">
        <v>0</v>
      </c>
      <c r="BSB27" s="36">
        <v>0</v>
      </c>
      <c r="BSC27" s="36">
        <v>0</v>
      </c>
      <c r="BSD27" s="36">
        <v>0</v>
      </c>
      <c r="BSE27" s="36">
        <v>0</v>
      </c>
      <c r="BSF27" s="36">
        <v>0</v>
      </c>
      <c r="BSG27" s="36">
        <v>0</v>
      </c>
      <c r="BSH27" s="36">
        <v>0</v>
      </c>
      <c r="BSI27" s="36">
        <v>0</v>
      </c>
      <c r="BSJ27" s="36">
        <v>0</v>
      </c>
      <c r="BSK27" s="36">
        <v>0</v>
      </c>
      <c r="BSL27" s="36">
        <v>0</v>
      </c>
      <c r="BSM27" s="36">
        <v>0</v>
      </c>
      <c r="BSN27" s="36">
        <v>0</v>
      </c>
      <c r="BSO27" s="36">
        <v>0</v>
      </c>
      <c r="BSP27" s="36">
        <v>0</v>
      </c>
      <c r="BSQ27" s="36">
        <v>0</v>
      </c>
      <c r="BSR27" s="36">
        <v>0</v>
      </c>
      <c r="BSS27" s="36">
        <v>0</v>
      </c>
      <c r="BST27" s="36">
        <v>0</v>
      </c>
      <c r="BSU27" s="36">
        <v>0</v>
      </c>
      <c r="BSV27" s="36">
        <v>0</v>
      </c>
      <c r="BSW27" s="36"/>
      <c r="BSX27" s="50"/>
      <c r="BSY27" s="50"/>
      <c r="BSZ27" s="48"/>
      <c r="BTA27" s="48"/>
      <c r="BTB27" s="48"/>
      <c r="BTC27" s="83">
        <v>0</v>
      </c>
      <c r="BTD27" s="78">
        <f t="shared" si="1242"/>
        <v>0</v>
      </c>
      <c r="BTE27" s="36"/>
      <c r="BTF27" s="50"/>
      <c r="BTG27" s="50"/>
      <c r="BTH27" s="48"/>
      <c r="BTI27" s="48"/>
      <c r="BTJ27" s="48"/>
      <c r="BTK27" s="83">
        <v>0</v>
      </c>
      <c r="BTL27" s="78">
        <f t="shared" si="1243"/>
        <v>0</v>
      </c>
      <c r="BTM27" s="36"/>
      <c r="BTN27" s="50"/>
      <c r="BTO27" s="50"/>
      <c r="BTP27" s="48"/>
      <c r="BTQ27" s="48"/>
      <c r="BTR27" s="48"/>
      <c r="BTS27" s="83">
        <v>0</v>
      </c>
      <c r="BTT27" s="78">
        <f t="shared" si="1244"/>
        <v>0</v>
      </c>
      <c r="BTU27" s="36"/>
      <c r="BTV27" s="50"/>
      <c r="BTW27" s="50"/>
      <c r="BTX27" s="50"/>
      <c r="BTY27" s="50"/>
      <c r="BTZ27" s="50"/>
      <c r="BUA27" s="50">
        <v>0</v>
      </c>
      <c r="BUB27" s="78">
        <f t="shared" si="1245"/>
        <v>0</v>
      </c>
      <c r="BUC27" s="36"/>
      <c r="BUD27" s="50"/>
      <c r="BUE27" s="50"/>
      <c r="BUF27" s="50"/>
      <c r="BUG27" s="50"/>
      <c r="BUH27" s="50"/>
      <c r="BUI27" s="50">
        <v>0</v>
      </c>
      <c r="BUJ27" s="78">
        <f t="shared" si="1246"/>
        <v>0</v>
      </c>
      <c r="BUK27" s="36"/>
      <c r="BUL27" s="50"/>
      <c r="BUM27" s="50"/>
      <c r="BUN27" s="50"/>
      <c r="BUO27" s="50"/>
      <c r="BUP27" s="50"/>
      <c r="BUQ27" s="50">
        <v>0</v>
      </c>
      <c r="BUR27" s="78">
        <f t="shared" si="1247"/>
        <v>0</v>
      </c>
      <c r="BUS27" s="36"/>
      <c r="BUT27" s="50"/>
      <c r="BUU27" s="50"/>
      <c r="BUV27" s="50"/>
      <c r="BUW27" s="50"/>
      <c r="BUX27" s="50">
        <v>39000</v>
      </c>
      <c r="BUY27" s="50">
        <v>39000</v>
      </c>
      <c r="BUZ27" s="78">
        <f t="shared" si="1248"/>
        <v>39000</v>
      </c>
      <c r="BVA27" s="36"/>
      <c r="BVB27" s="50"/>
      <c r="BVC27" s="50"/>
      <c r="BVD27" s="50"/>
      <c r="BVE27" s="50"/>
      <c r="BVF27" s="50"/>
      <c r="BVG27" s="50">
        <v>0</v>
      </c>
      <c r="BVH27" s="78">
        <f t="shared" si="1249"/>
        <v>39000</v>
      </c>
      <c r="BVI27" s="36"/>
      <c r="BVJ27" s="50"/>
      <c r="BVK27" s="50"/>
      <c r="BVL27" s="50"/>
      <c r="BVM27" s="50"/>
      <c r="BVN27" s="50">
        <v>127400</v>
      </c>
      <c r="BVO27" s="50">
        <v>127400</v>
      </c>
      <c r="BVP27" s="78">
        <f t="shared" si="1250"/>
        <v>166400</v>
      </c>
      <c r="BVQ27" s="36"/>
      <c r="BVR27" s="50"/>
      <c r="BVS27" s="50"/>
      <c r="BVT27" s="50"/>
      <c r="BVU27" s="50"/>
      <c r="BVV27" s="50"/>
      <c r="BVW27" s="50">
        <v>0</v>
      </c>
      <c r="BVX27" s="78">
        <f t="shared" si="1251"/>
        <v>0</v>
      </c>
      <c r="BVY27" s="36"/>
      <c r="BVZ27" s="50"/>
      <c r="BWA27" s="50"/>
      <c r="BWB27" s="50"/>
      <c r="BWC27" s="50"/>
      <c r="BWD27" s="50"/>
      <c r="BWE27" s="50">
        <v>0</v>
      </c>
      <c r="BWF27" s="78">
        <f t="shared" si="1252"/>
        <v>0</v>
      </c>
      <c r="BWG27" s="36"/>
      <c r="BWH27" s="50"/>
      <c r="BWI27" s="50"/>
      <c r="BWJ27" s="50"/>
      <c r="BWK27" s="50"/>
      <c r="BWL27" s="50"/>
      <c r="BWM27" s="50">
        <v>0</v>
      </c>
      <c r="BWN27" s="78">
        <f t="shared" si="1253"/>
        <v>0</v>
      </c>
      <c r="BWO27" s="36"/>
      <c r="BWP27" s="50"/>
      <c r="BWQ27" s="50"/>
      <c r="BWR27" s="50"/>
      <c r="BWS27" s="50"/>
      <c r="BWT27" s="50"/>
      <c r="BWU27" s="50">
        <v>0</v>
      </c>
      <c r="BWV27" s="78">
        <f t="shared" si="1254"/>
        <v>0</v>
      </c>
      <c r="BWW27" s="36"/>
      <c r="BWX27" s="50"/>
      <c r="BWY27" s="50"/>
      <c r="BWZ27" s="50"/>
      <c r="BXA27" s="50"/>
      <c r="BXB27" s="50"/>
      <c r="BXC27" s="50">
        <v>0</v>
      </c>
      <c r="BXD27" s="78">
        <f t="shared" si="1255"/>
        <v>0</v>
      </c>
      <c r="BXE27" s="36"/>
      <c r="BXF27" s="50"/>
      <c r="BXG27" s="50"/>
      <c r="BXH27" s="50"/>
      <c r="BXI27" s="50"/>
      <c r="BXJ27" s="50"/>
      <c r="BXK27" s="50">
        <v>0</v>
      </c>
      <c r="BXL27" s="78">
        <f t="shared" si="1256"/>
        <v>0</v>
      </c>
      <c r="BXM27" s="36"/>
      <c r="BXN27" s="50"/>
      <c r="BXO27" s="50"/>
      <c r="BXP27" s="50"/>
      <c r="BXQ27" s="50"/>
      <c r="BXR27" s="50"/>
      <c r="BXS27" s="50">
        <v>0</v>
      </c>
      <c r="BXT27" s="78">
        <f t="shared" si="1257"/>
        <v>0</v>
      </c>
      <c r="BXU27" s="36"/>
      <c r="BXV27" s="50"/>
      <c r="BXW27" s="50"/>
      <c r="BXX27" s="50"/>
      <c r="BXY27" s="50"/>
      <c r="BXZ27" s="50"/>
      <c r="BYA27" s="50">
        <v>0</v>
      </c>
      <c r="BYB27" s="78">
        <f t="shared" si="1258"/>
        <v>0</v>
      </c>
      <c r="BYC27" s="36"/>
      <c r="BYD27" s="50"/>
      <c r="BYE27" s="50"/>
      <c r="BYF27" s="50"/>
      <c r="BYG27" s="50"/>
      <c r="BYH27" s="50"/>
      <c r="BYI27" s="50">
        <v>0</v>
      </c>
      <c r="BYJ27" s="78">
        <f t="shared" si="1259"/>
        <v>0</v>
      </c>
      <c r="BYK27" s="36"/>
      <c r="BYL27" s="50"/>
      <c r="BYM27" s="50"/>
      <c r="BYN27" s="50"/>
      <c r="BYO27" s="50"/>
      <c r="BYP27" s="50"/>
      <c r="BYQ27" s="50">
        <v>0</v>
      </c>
      <c r="BYR27" s="78">
        <f t="shared" si="1260"/>
        <v>0</v>
      </c>
      <c r="BYS27" s="36"/>
      <c r="BYT27" s="50"/>
      <c r="BYU27" s="50"/>
      <c r="BYV27" s="50"/>
      <c r="BYW27" s="50"/>
      <c r="BYX27" s="50"/>
      <c r="BYY27" s="50">
        <v>0</v>
      </c>
      <c r="BYZ27" s="78">
        <f t="shared" si="1261"/>
        <v>0</v>
      </c>
      <c r="BZA27" s="36"/>
      <c r="BZB27" s="50"/>
      <c r="BZC27" s="50"/>
      <c r="BZD27" s="50"/>
      <c r="BZE27" s="50"/>
      <c r="BZF27" s="50"/>
      <c r="BZG27" s="50">
        <v>0</v>
      </c>
      <c r="BZH27" s="78">
        <f t="shared" si="1262"/>
        <v>0</v>
      </c>
      <c r="BZI27" s="36"/>
      <c r="BZJ27" s="50"/>
      <c r="BZK27" s="50"/>
      <c r="BZL27" s="50"/>
      <c r="BZM27" s="50"/>
      <c r="BZN27" s="50"/>
      <c r="BZO27" s="50">
        <v>0</v>
      </c>
      <c r="BZP27" s="78">
        <f t="shared" si="1263"/>
        <v>0</v>
      </c>
      <c r="BZQ27" s="36"/>
      <c r="BZR27" s="50"/>
      <c r="BZS27" s="50"/>
      <c r="BZT27" s="50"/>
      <c r="BZU27" s="50"/>
      <c r="BZV27" s="50"/>
      <c r="BZW27" s="50">
        <v>0</v>
      </c>
      <c r="BZX27" s="78">
        <f t="shared" si="1264"/>
        <v>0</v>
      </c>
      <c r="BZY27" s="36"/>
      <c r="BZZ27" s="50"/>
      <c r="CAA27" s="50"/>
      <c r="CAB27" s="50"/>
      <c r="CAC27" s="50"/>
      <c r="CAD27" s="50"/>
      <c r="CAE27" s="50">
        <v>0</v>
      </c>
      <c r="CAF27" s="78">
        <f t="shared" si="1265"/>
        <v>0</v>
      </c>
      <c r="CAG27" s="36"/>
      <c r="CAH27" s="50"/>
      <c r="CAI27" s="50"/>
      <c r="CAJ27" s="50"/>
      <c r="CAK27" s="50"/>
      <c r="CAL27" s="50"/>
      <c r="CAM27" s="50">
        <v>0</v>
      </c>
      <c r="CAN27" s="78">
        <f t="shared" si="1266"/>
        <v>0</v>
      </c>
      <c r="CAO27" s="36"/>
      <c r="CAP27" s="50"/>
      <c r="CAQ27" s="50"/>
      <c r="CAR27" s="50"/>
      <c r="CAS27" s="50"/>
      <c r="CAT27" s="50"/>
      <c r="CAU27" s="50">
        <v>0</v>
      </c>
      <c r="CAV27" s="78">
        <f t="shared" si="1267"/>
        <v>0</v>
      </c>
      <c r="CAW27" s="36"/>
      <c r="CAX27" s="50"/>
      <c r="CAY27" s="50"/>
      <c r="CAZ27" s="50"/>
      <c r="CBA27" s="50"/>
      <c r="CBB27" s="50"/>
      <c r="CBC27" s="50">
        <v>0</v>
      </c>
      <c r="CBD27" s="78">
        <f t="shared" si="1268"/>
        <v>0</v>
      </c>
      <c r="CBE27" s="36"/>
      <c r="CBF27" s="50"/>
      <c r="CBG27" s="50"/>
      <c r="CBH27" s="50"/>
      <c r="CBI27" s="50"/>
      <c r="CBJ27" s="50"/>
      <c r="CBK27" s="50">
        <v>0</v>
      </c>
      <c r="CBL27" s="78">
        <f t="shared" si="1269"/>
        <v>0</v>
      </c>
      <c r="CBM27" s="36"/>
      <c r="CBN27" s="50"/>
      <c r="CBO27" s="50"/>
      <c r="CBP27" s="50"/>
      <c r="CBQ27" s="50"/>
      <c r="CBR27" s="50"/>
      <c r="CBS27" s="50">
        <v>0</v>
      </c>
      <c r="CBT27" s="78">
        <f t="shared" si="1270"/>
        <v>0</v>
      </c>
      <c r="CBU27" s="36"/>
      <c r="CBV27" s="50"/>
      <c r="CBW27" s="50"/>
      <c r="CBX27" s="50"/>
      <c r="CBY27" s="50"/>
      <c r="CBZ27" s="50"/>
      <c r="CCA27" s="50">
        <v>0</v>
      </c>
      <c r="CCB27" s="78">
        <f t="shared" si="1271"/>
        <v>0</v>
      </c>
      <c r="CCC27" s="36"/>
      <c r="CCD27" s="50"/>
      <c r="CCE27" s="50"/>
      <c r="CCF27" s="50"/>
      <c r="CCG27" s="50"/>
      <c r="CCH27" s="50"/>
      <c r="CCI27" s="50">
        <f t="shared" si="1272"/>
        <v>0</v>
      </c>
      <c r="CCJ27" s="78">
        <f t="shared" si="1273"/>
        <v>0</v>
      </c>
      <c r="CCK27" s="36"/>
      <c r="CCL27" s="50"/>
      <c r="CCM27" s="50"/>
      <c r="CCN27" s="50"/>
      <c r="CCO27" s="50"/>
      <c r="CCP27" s="50"/>
      <c r="CCQ27" s="50">
        <f t="shared" si="1274"/>
        <v>0</v>
      </c>
      <c r="CCR27" s="78">
        <f t="shared" si="1275"/>
        <v>0</v>
      </c>
      <c r="CCS27" s="36"/>
      <c r="CCT27" s="50"/>
      <c r="CCU27" s="50"/>
      <c r="CCV27" s="50"/>
      <c r="CCW27" s="50"/>
      <c r="CCX27" s="50"/>
      <c r="CCY27" s="50">
        <f t="shared" si="1276"/>
        <v>0</v>
      </c>
      <c r="CCZ27" s="78">
        <f t="shared" si="1277"/>
        <v>0</v>
      </c>
      <c r="CDA27" s="36"/>
      <c r="CDB27" s="50"/>
      <c r="CDC27" s="50"/>
      <c r="CDD27" s="50"/>
      <c r="CDE27" s="50"/>
      <c r="CDF27" s="50"/>
      <c r="CDG27" s="50">
        <f t="shared" si="1278"/>
        <v>0</v>
      </c>
      <c r="CDH27" s="78">
        <f t="shared" si="1279"/>
        <v>0</v>
      </c>
      <c r="CDI27" s="36"/>
      <c r="CDJ27" s="50"/>
      <c r="CDK27" s="50"/>
      <c r="CDL27" s="50"/>
      <c r="CDM27" s="50"/>
      <c r="CDN27" s="50"/>
      <c r="CDO27" s="50">
        <f t="shared" si="1280"/>
        <v>0</v>
      </c>
      <c r="CDP27" s="78">
        <f t="shared" si="1281"/>
        <v>0</v>
      </c>
      <c r="CDQ27" s="36"/>
      <c r="CDR27" s="50"/>
      <c r="CDS27" s="50"/>
      <c r="CDT27" s="50"/>
      <c r="CDU27" s="50"/>
      <c r="CDV27" s="50"/>
      <c r="CDW27" s="50">
        <f t="shared" si="1282"/>
        <v>0</v>
      </c>
      <c r="CDX27" s="78">
        <f t="shared" si="1283"/>
        <v>0</v>
      </c>
      <c r="CDY27" s="36"/>
      <c r="CDZ27" s="50"/>
      <c r="CEA27" s="50"/>
      <c r="CEB27" s="50"/>
      <c r="CEC27" s="50"/>
      <c r="CED27" s="50"/>
      <c r="CEE27" s="50">
        <v>0</v>
      </c>
      <c r="CEF27" s="78">
        <f t="shared" si="1284"/>
        <v>0</v>
      </c>
      <c r="CEG27" s="36"/>
      <c r="CEH27" s="50"/>
      <c r="CEI27" s="50"/>
      <c r="CEJ27" s="50"/>
      <c r="CEK27" s="50"/>
      <c r="CEL27" s="50"/>
      <c r="CEM27" s="50">
        <v>0</v>
      </c>
      <c r="CEN27" s="78">
        <f t="shared" si="1285"/>
        <v>0</v>
      </c>
      <c r="CEO27" s="36"/>
      <c r="CEP27" s="50"/>
      <c r="CEQ27" s="50"/>
      <c r="CER27" s="50"/>
      <c r="CES27" s="50"/>
      <c r="CET27" s="50"/>
      <c r="CEU27" s="50">
        <v>0</v>
      </c>
      <c r="CEV27" s="78">
        <f t="shared" si="1286"/>
        <v>0</v>
      </c>
      <c r="CEW27" s="36"/>
      <c r="CEX27" s="50"/>
      <c r="CEY27" s="50"/>
      <c r="CEZ27" s="50"/>
      <c r="CFA27" s="50"/>
      <c r="CFB27" s="50"/>
      <c r="CFC27" s="50">
        <v>0</v>
      </c>
      <c r="CFD27" s="78">
        <f t="shared" si="1287"/>
        <v>0</v>
      </c>
      <c r="CFE27" s="36"/>
      <c r="CFF27" s="50"/>
      <c r="CFG27" s="50"/>
      <c r="CFH27" s="50"/>
      <c r="CFI27" s="50"/>
      <c r="CFJ27" s="50"/>
      <c r="CFK27" s="50">
        <v>0</v>
      </c>
      <c r="CFL27" s="78">
        <f t="shared" si="1288"/>
        <v>0</v>
      </c>
      <c r="CFM27" s="36"/>
      <c r="CFN27" s="50"/>
      <c r="CFO27" s="50"/>
      <c r="CFP27" s="50"/>
      <c r="CFQ27" s="50"/>
      <c r="CFR27" s="50"/>
      <c r="CFS27" s="50">
        <v>0</v>
      </c>
      <c r="CFT27" s="78">
        <f t="shared" si="1289"/>
        <v>0</v>
      </c>
      <c r="CFU27" s="36"/>
      <c r="CFV27" s="50"/>
      <c r="CFW27" s="50"/>
      <c r="CFX27" s="50"/>
      <c r="CFY27" s="50"/>
      <c r="CFZ27" s="50">
        <v>876.3</v>
      </c>
      <c r="CGA27" s="50">
        <v>876.3</v>
      </c>
      <c r="CGB27" s="78">
        <f t="shared" si="1290"/>
        <v>876.3</v>
      </c>
      <c r="CGC27" s="36"/>
      <c r="CGD27" s="50"/>
      <c r="CGE27" s="50"/>
      <c r="CGF27" s="50"/>
      <c r="CGG27" s="50"/>
      <c r="CGH27" s="50"/>
      <c r="CGI27" s="50">
        <v>0</v>
      </c>
      <c r="CGJ27" s="78">
        <f t="shared" si="1291"/>
        <v>876.3</v>
      </c>
      <c r="CGK27" s="36"/>
      <c r="CGL27" s="50"/>
      <c r="CGM27" s="50"/>
      <c r="CGN27" s="50"/>
      <c r="CGO27" s="50"/>
      <c r="CGP27" s="50"/>
      <c r="CGQ27" s="50">
        <v>0</v>
      </c>
      <c r="CGR27" s="78">
        <f t="shared" si="1292"/>
        <v>876.3</v>
      </c>
      <c r="CGS27" s="36"/>
      <c r="CGT27" s="50"/>
      <c r="CGU27" s="50"/>
      <c r="CGV27" s="50"/>
      <c r="CGW27" s="50"/>
      <c r="CGX27" s="50"/>
      <c r="CGY27" s="50">
        <v>0</v>
      </c>
      <c r="CGZ27" s="78">
        <f t="shared" si="1293"/>
        <v>876.3</v>
      </c>
      <c r="CHA27" s="36"/>
      <c r="CHB27" s="50"/>
      <c r="CHC27" s="50"/>
      <c r="CHD27" s="50"/>
      <c r="CHE27" s="50"/>
      <c r="CHF27" s="50"/>
      <c r="CHG27" s="50">
        <v>0</v>
      </c>
      <c r="CHH27" s="78">
        <f t="shared" si="1294"/>
        <v>876.3</v>
      </c>
      <c r="CHI27" s="36"/>
      <c r="CHJ27" s="50"/>
      <c r="CHK27" s="50"/>
      <c r="CHL27" s="50"/>
      <c r="CHM27" s="50"/>
      <c r="CHN27" s="50"/>
      <c r="CHO27" s="50">
        <v>0</v>
      </c>
      <c r="CHP27" s="78">
        <f t="shared" si="1295"/>
        <v>876.3</v>
      </c>
      <c r="CHQ27" s="36"/>
      <c r="CHR27" s="50"/>
      <c r="CHS27" s="50"/>
      <c r="CHT27" s="50"/>
      <c r="CHU27" s="50"/>
      <c r="CHV27" s="50"/>
      <c r="CHW27" s="50">
        <v>0</v>
      </c>
      <c r="CHX27" s="78">
        <f t="shared" si="1296"/>
        <v>876.3</v>
      </c>
      <c r="CHY27" s="36"/>
      <c r="CHZ27" s="50"/>
      <c r="CIA27" s="50"/>
      <c r="CIB27" s="50"/>
      <c r="CIC27" s="50"/>
      <c r="CID27" s="50"/>
      <c r="CIE27" s="50">
        <v>0</v>
      </c>
      <c r="CIF27" s="78">
        <f t="shared" si="1297"/>
        <v>876.3</v>
      </c>
      <c r="CIG27" s="36"/>
      <c r="CIH27" s="50"/>
      <c r="CII27" s="50"/>
      <c r="CIJ27" s="50"/>
      <c r="CIK27" s="50"/>
      <c r="CIL27" s="50"/>
      <c r="CIM27" s="50">
        <v>0</v>
      </c>
      <c r="CIN27" s="78">
        <f t="shared" si="1312"/>
        <v>876.3</v>
      </c>
      <c r="CIO27" s="36"/>
      <c r="CIP27" s="50"/>
      <c r="CIQ27" s="50"/>
      <c r="CIR27" s="50"/>
      <c r="CIS27" s="50"/>
      <c r="CIT27" s="50"/>
      <c r="CIU27" s="50">
        <f t="shared" si="1298"/>
        <v>0</v>
      </c>
      <c r="CIV27" s="78">
        <f t="shared" si="1313"/>
        <v>876.3</v>
      </c>
      <c r="CIW27" s="36"/>
      <c r="CIX27" s="50"/>
      <c r="CIY27" s="50"/>
      <c r="CIZ27" s="50"/>
      <c r="CJA27" s="50"/>
      <c r="CJB27" s="50"/>
      <c r="CJC27" s="50">
        <f t="shared" si="1299"/>
        <v>0</v>
      </c>
      <c r="CJD27" s="78">
        <f t="shared" si="1300"/>
        <v>0</v>
      </c>
      <c r="CJE27" s="36"/>
      <c r="CJF27" s="50"/>
      <c r="CJG27" s="50"/>
      <c r="CJH27" s="50"/>
      <c r="CJI27" s="50"/>
      <c r="CJJ27" s="50"/>
      <c r="CJK27" s="50">
        <f t="shared" si="1301"/>
        <v>0</v>
      </c>
      <c r="CJL27" s="78">
        <f t="shared" si="1302"/>
        <v>0</v>
      </c>
      <c r="CJM27" s="36"/>
      <c r="CJN27" s="50"/>
      <c r="CJO27" s="50"/>
      <c r="CJP27" s="50"/>
      <c r="CJQ27" s="50"/>
      <c r="CJR27" s="50"/>
      <c r="CJS27" s="50">
        <f t="shared" si="1303"/>
        <v>0</v>
      </c>
      <c r="CJT27" s="78">
        <f t="shared" si="1304"/>
        <v>0</v>
      </c>
      <c r="CJU27" s="36"/>
      <c r="CJV27" s="50"/>
      <c r="CJW27" s="50"/>
      <c r="CJX27" s="50"/>
      <c r="CJY27" s="50"/>
      <c r="CJZ27" s="50"/>
      <c r="CKA27" s="50">
        <f t="shared" si="1305"/>
        <v>0</v>
      </c>
      <c r="CKB27" s="78">
        <f t="shared" si="1306"/>
        <v>0</v>
      </c>
      <c r="CKC27" s="36"/>
      <c r="CKD27" s="50"/>
      <c r="CKE27" s="50"/>
      <c r="CKF27" s="50"/>
      <c r="CKG27" s="50"/>
      <c r="CKH27" s="50"/>
      <c r="CKI27" s="50">
        <v>0</v>
      </c>
      <c r="CKJ27" s="78">
        <f t="shared" si="1307"/>
        <v>0</v>
      </c>
      <c r="CKK27" s="36"/>
      <c r="CKL27" s="50"/>
      <c r="CKM27" s="50"/>
      <c r="CKN27" s="50"/>
      <c r="CKO27" s="50"/>
      <c r="CKP27" s="50"/>
      <c r="CKQ27" s="50">
        <v>0</v>
      </c>
      <c r="CKR27" s="78">
        <f t="shared" si="1308"/>
        <v>0</v>
      </c>
      <c r="CKS27" s="36"/>
      <c r="CKT27" s="50"/>
      <c r="CKU27" s="50"/>
      <c r="CKV27" s="50"/>
      <c r="CKW27" s="50"/>
      <c r="CKX27" s="50"/>
      <c r="CKY27" s="50">
        <v>0</v>
      </c>
      <c r="CKZ27" s="78">
        <f t="shared" si="1309"/>
        <v>0</v>
      </c>
      <c r="CLA27" s="36"/>
      <c r="CLB27" s="50"/>
      <c r="CLC27" s="50"/>
      <c r="CLD27" s="50"/>
      <c r="CLE27" s="50"/>
      <c r="CLF27" s="50"/>
      <c r="CLG27" s="50">
        <v>0</v>
      </c>
      <c r="CLH27" s="78">
        <f t="shared" si="1310"/>
        <v>0</v>
      </c>
      <c r="CLI27" s="36"/>
      <c r="CLJ27" s="50"/>
      <c r="CLK27" s="50"/>
      <c r="CLL27" s="50"/>
      <c r="CLM27" s="50"/>
      <c r="CLN27" s="50"/>
      <c r="CLO27" s="50">
        <v>0</v>
      </c>
      <c r="CLP27" s="78">
        <f t="shared" si="1311"/>
        <v>0</v>
      </c>
    </row>
    <row r="28" spans="1:2356" ht="13.5" customHeight="1" x14ac:dyDescent="0.2">
      <c r="B28" s="47" t="s">
        <v>3</v>
      </c>
      <c r="C28" s="49"/>
      <c r="D28" s="49"/>
      <c r="E28" s="49"/>
      <c r="F28" s="49"/>
      <c r="G28" s="49"/>
      <c r="H28" s="49"/>
      <c r="I28" s="75">
        <f t="shared" si="1064"/>
        <v>0</v>
      </c>
      <c r="J28" s="49"/>
      <c r="K28" s="48"/>
      <c r="L28" s="48"/>
      <c r="M28" s="48"/>
      <c r="N28" s="48"/>
      <c r="O28" s="50">
        <f t="shared" si="1065"/>
        <v>0</v>
      </c>
      <c r="P28" s="50"/>
      <c r="Q28" s="48">
        <v>15000.21</v>
      </c>
      <c r="R28" s="48"/>
      <c r="S28" s="48"/>
      <c r="T28" s="50">
        <f t="shared" si="1066"/>
        <v>15000.21</v>
      </c>
      <c r="U28" s="78">
        <f t="shared" si="1067"/>
        <v>15000.21</v>
      </c>
      <c r="V28" s="50"/>
      <c r="W28" s="50"/>
      <c r="X28" s="48"/>
      <c r="Y28" s="48"/>
      <c r="Z28" s="48"/>
      <c r="AA28" s="50">
        <f t="shared" si="1068"/>
        <v>0</v>
      </c>
      <c r="AB28" s="78">
        <f t="shared" si="786"/>
        <v>15000.21</v>
      </c>
      <c r="AC28" s="50"/>
      <c r="AD28" s="50"/>
      <c r="AE28" s="48"/>
      <c r="AF28" s="48"/>
      <c r="AG28" s="48"/>
      <c r="AH28" s="50">
        <f t="shared" si="1069"/>
        <v>0</v>
      </c>
      <c r="AI28" s="78">
        <f t="shared" si="1070"/>
        <v>0</v>
      </c>
      <c r="AJ28" s="50"/>
      <c r="AK28" s="50"/>
      <c r="AL28" s="48"/>
      <c r="AM28" s="48"/>
      <c r="AN28" s="48"/>
      <c r="AO28" s="50">
        <f t="shared" si="1071"/>
        <v>0</v>
      </c>
      <c r="AP28" s="78">
        <f t="shared" si="787"/>
        <v>0</v>
      </c>
      <c r="AQ28" s="50"/>
      <c r="AR28" s="50"/>
      <c r="AS28" s="48"/>
      <c r="AT28" s="48"/>
      <c r="AU28" s="48"/>
      <c r="AV28" s="50">
        <f t="shared" si="1072"/>
        <v>0</v>
      </c>
      <c r="AW28" s="78">
        <f t="shared" si="788"/>
        <v>0</v>
      </c>
      <c r="AX28" s="50"/>
      <c r="AY28" s="50"/>
      <c r="AZ28" s="48"/>
      <c r="BA28" s="48"/>
      <c r="BB28" s="48"/>
      <c r="BC28" s="50">
        <f t="shared" si="1073"/>
        <v>0</v>
      </c>
      <c r="BD28" s="78">
        <f t="shared" si="789"/>
        <v>0</v>
      </c>
      <c r="BE28" s="50"/>
      <c r="BF28" s="50"/>
      <c r="BG28" s="48"/>
      <c r="BH28" s="48"/>
      <c r="BI28" s="48"/>
      <c r="BJ28" s="50">
        <f t="shared" si="1074"/>
        <v>0</v>
      </c>
      <c r="BK28" s="78">
        <f t="shared" si="790"/>
        <v>0</v>
      </c>
      <c r="BL28" s="50"/>
      <c r="BM28" s="50"/>
      <c r="BN28" s="48"/>
      <c r="BO28" s="48"/>
      <c r="BP28" s="48"/>
      <c r="BQ28" s="50">
        <f t="shared" si="1075"/>
        <v>0</v>
      </c>
      <c r="BR28" s="78">
        <f t="shared" si="791"/>
        <v>0</v>
      </c>
      <c r="BS28" s="50"/>
      <c r="BT28" s="50"/>
      <c r="BU28" s="48"/>
      <c r="BV28" s="48"/>
      <c r="BW28" s="48"/>
      <c r="BX28" s="50">
        <f t="shared" si="1076"/>
        <v>0</v>
      </c>
      <c r="BY28" s="78">
        <f t="shared" si="792"/>
        <v>0</v>
      </c>
      <c r="BZ28" s="50"/>
      <c r="CA28" s="50"/>
      <c r="CB28" s="48"/>
      <c r="CC28" s="48">
        <v>10000.209999999999</v>
      </c>
      <c r="CD28" s="48"/>
      <c r="CE28" s="50">
        <f t="shared" si="1077"/>
        <v>10000.209999999999</v>
      </c>
      <c r="CF28" s="78">
        <f t="shared" si="793"/>
        <v>10000.209999999999</v>
      </c>
      <c r="CG28" s="50"/>
      <c r="CH28" s="50"/>
      <c r="CI28" s="48"/>
      <c r="CJ28" s="48"/>
      <c r="CK28" s="48"/>
      <c r="CL28" s="50">
        <f t="shared" si="1078"/>
        <v>0</v>
      </c>
      <c r="CM28" s="78">
        <f t="shared" si="794"/>
        <v>10000.209999999999</v>
      </c>
      <c r="CN28" s="50"/>
      <c r="CO28" s="50"/>
      <c r="CP28" s="48"/>
      <c r="CQ28" s="48"/>
      <c r="CR28" s="48"/>
      <c r="CS28" s="50">
        <f t="shared" si="1079"/>
        <v>0</v>
      </c>
      <c r="CT28" s="78">
        <f t="shared" si="795"/>
        <v>10000.209999999999</v>
      </c>
      <c r="CU28" s="50"/>
      <c r="CV28" s="50"/>
      <c r="CW28" s="48"/>
      <c r="CX28" s="48"/>
      <c r="CY28" s="48"/>
      <c r="CZ28" s="50">
        <f t="shared" si="1080"/>
        <v>0</v>
      </c>
      <c r="DA28" s="78">
        <f t="shared" si="796"/>
        <v>10000.209999999999</v>
      </c>
      <c r="DB28" s="50"/>
      <c r="DC28" s="50"/>
      <c r="DD28" s="48"/>
      <c r="DE28" s="48"/>
      <c r="DF28" s="48"/>
      <c r="DG28" s="50">
        <f t="shared" si="1081"/>
        <v>0</v>
      </c>
      <c r="DH28" s="78">
        <f t="shared" si="797"/>
        <v>10000.209999999999</v>
      </c>
      <c r="DI28" s="50"/>
      <c r="DJ28" s="50"/>
      <c r="DK28" s="48"/>
      <c r="DL28" s="48"/>
      <c r="DM28" s="48"/>
      <c r="DN28" s="50">
        <f t="shared" si="1082"/>
        <v>0</v>
      </c>
      <c r="DO28" s="78">
        <f t="shared" si="798"/>
        <v>10000.209999999999</v>
      </c>
      <c r="DP28" s="50"/>
      <c r="DQ28" s="50"/>
      <c r="DR28" s="48"/>
      <c r="DS28" s="48"/>
      <c r="DT28" s="48"/>
      <c r="DU28" s="50">
        <f t="shared" si="1083"/>
        <v>0</v>
      </c>
      <c r="DV28" s="78">
        <f t="shared" si="799"/>
        <v>10000.209999999999</v>
      </c>
      <c r="DW28" s="50"/>
      <c r="DX28" s="50"/>
      <c r="DY28" s="48"/>
      <c r="DZ28" s="48"/>
      <c r="EA28" s="48"/>
      <c r="EB28" s="50">
        <f t="shared" si="1084"/>
        <v>0</v>
      </c>
      <c r="EC28" s="78">
        <f t="shared" si="800"/>
        <v>10000.209999999999</v>
      </c>
      <c r="ED28" s="50"/>
      <c r="EE28" s="50"/>
      <c r="EF28" s="48"/>
      <c r="EG28" s="48"/>
      <c r="EH28" s="48"/>
      <c r="EI28" s="50">
        <f t="shared" si="1085"/>
        <v>0</v>
      </c>
      <c r="EJ28" s="78">
        <f t="shared" si="801"/>
        <v>10000.209999999999</v>
      </c>
      <c r="EK28" s="50"/>
      <c r="EL28" s="50"/>
      <c r="EM28" s="48"/>
      <c r="EN28" s="48"/>
      <c r="EO28" s="48"/>
      <c r="EP28" s="50">
        <f t="shared" si="1086"/>
        <v>0</v>
      </c>
      <c r="EQ28" s="78">
        <f t="shared" si="802"/>
        <v>10000.209999999999</v>
      </c>
      <c r="ER28" s="50"/>
      <c r="ES28" s="50"/>
      <c r="ET28" s="48"/>
      <c r="EU28" s="48"/>
      <c r="EV28" s="48"/>
      <c r="EW28" s="50">
        <f t="shared" si="1087"/>
        <v>0</v>
      </c>
      <c r="EX28" s="78">
        <f t="shared" si="803"/>
        <v>10000.209999999999</v>
      </c>
      <c r="EY28" s="50"/>
      <c r="EZ28" s="50"/>
      <c r="FA28" s="48"/>
      <c r="FB28" s="48"/>
      <c r="FC28" s="48"/>
      <c r="FD28" s="50">
        <f t="shared" si="1088"/>
        <v>0</v>
      </c>
      <c r="FE28" s="78">
        <f t="shared" si="804"/>
        <v>10000.209999999999</v>
      </c>
      <c r="FF28" s="50"/>
      <c r="FG28" s="50"/>
      <c r="FH28" s="48"/>
      <c r="FI28" s="48"/>
      <c r="FJ28" s="48"/>
      <c r="FK28" s="50">
        <f t="shared" si="1089"/>
        <v>0</v>
      </c>
      <c r="FL28" s="78">
        <f t="shared" si="805"/>
        <v>10000.209999999999</v>
      </c>
      <c r="FM28" s="50">
        <v>2350000</v>
      </c>
      <c r="FN28" s="50"/>
      <c r="FO28" s="48"/>
      <c r="FP28" s="50"/>
      <c r="FQ28" s="48"/>
      <c r="FS28" s="48"/>
      <c r="FT28" s="50">
        <f t="shared" si="1090"/>
        <v>0</v>
      </c>
      <c r="FU28" s="78">
        <f t="shared" si="806"/>
        <v>0</v>
      </c>
      <c r="FV28" s="50"/>
      <c r="FW28" s="48"/>
      <c r="FX28" s="50"/>
      <c r="FY28" s="48"/>
      <c r="GA28" s="48"/>
      <c r="GB28" s="50">
        <f t="shared" si="1091"/>
        <v>0</v>
      </c>
      <c r="GC28" s="78">
        <f t="shared" si="807"/>
        <v>0</v>
      </c>
      <c r="GD28" s="50"/>
      <c r="GE28" s="48"/>
      <c r="GF28" s="50"/>
      <c r="GG28" s="48"/>
      <c r="GI28" s="48"/>
      <c r="GJ28" s="50">
        <f t="shared" si="1092"/>
        <v>0</v>
      </c>
      <c r="GK28" s="78">
        <f t="shared" si="808"/>
        <v>0</v>
      </c>
      <c r="GL28" s="50"/>
      <c r="GM28" s="48"/>
      <c r="GN28" s="50"/>
      <c r="GO28" s="48"/>
      <c r="GQ28" s="48"/>
      <c r="GR28" s="50">
        <f t="shared" si="1093"/>
        <v>0</v>
      </c>
      <c r="GS28" s="78">
        <f t="shared" si="809"/>
        <v>0</v>
      </c>
      <c r="GT28" s="50"/>
      <c r="GU28" s="48"/>
      <c r="GV28" s="50"/>
      <c r="GW28" s="48"/>
      <c r="GY28" s="48"/>
      <c r="GZ28" s="50">
        <f t="shared" si="1094"/>
        <v>0</v>
      </c>
      <c r="HA28" s="78">
        <f t="shared" si="810"/>
        <v>0</v>
      </c>
      <c r="HB28" s="50"/>
      <c r="HC28" s="48"/>
      <c r="HD28" s="50"/>
      <c r="HE28" s="48"/>
      <c r="HG28" s="48"/>
      <c r="HH28" s="50">
        <f t="shared" si="1095"/>
        <v>0</v>
      </c>
      <c r="HI28" s="78">
        <f t="shared" si="811"/>
        <v>0</v>
      </c>
      <c r="HJ28" s="50"/>
      <c r="HK28" s="48"/>
      <c r="HL28" s="50"/>
      <c r="HM28" s="48"/>
      <c r="HO28" s="48"/>
      <c r="HP28" s="50">
        <f t="shared" si="1096"/>
        <v>0</v>
      </c>
      <c r="HQ28" s="78">
        <f t="shared" si="812"/>
        <v>0</v>
      </c>
      <c r="HR28" s="50"/>
      <c r="HS28" s="48"/>
      <c r="HT28" s="50"/>
      <c r="HU28" s="48"/>
      <c r="HW28" s="48"/>
      <c r="HX28" s="50">
        <f t="shared" si="1097"/>
        <v>0</v>
      </c>
      <c r="HY28" s="78">
        <f t="shared" si="813"/>
        <v>0</v>
      </c>
      <c r="HZ28" s="50"/>
      <c r="IA28" s="48"/>
      <c r="IB28" s="50"/>
      <c r="IC28" s="48"/>
      <c r="IE28" s="48"/>
      <c r="IF28" s="50">
        <f t="shared" si="1314"/>
        <v>0</v>
      </c>
      <c r="IG28" s="78">
        <f t="shared" si="814"/>
        <v>0</v>
      </c>
      <c r="IH28" s="50"/>
      <c r="II28" s="48"/>
      <c r="IJ28" s="50"/>
      <c r="IK28" s="48"/>
      <c r="IM28" s="48"/>
      <c r="IN28" s="50">
        <f t="shared" si="1315"/>
        <v>0</v>
      </c>
      <c r="IO28" s="78">
        <f t="shared" si="815"/>
        <v>0</v>
      </c>
      <c r="IP28" s="50"/>
      <c r="IQ28" s="48"/>
      <c r="IR28" s="50"/>
      <c r="IS28" s="48"/>
      <c r="IU28" s="48"/>
      <c r="IV28" s="50">
        <f t="shared" si="1316"/>
        <v>0</v>
      </c>
      <c r="IW28" s="78">
        <f t="shared" si="816"/>
        <v>0</v>
      </c>
      <c r="IX28" s="50"/>
      <c r="IY28" s="48"/>
      <c r="IZ28" s="50"/>
      <c r="JA28" s="48">
        <v>10000.209999999999</v>
      </c>
      <c r="JC28" s="48"/>
      <c r="JD28" s="50">
        <f t="shared" si="1317"/>
        <v>10000.209999999999</v>
      </c>
      <c r="JE28" s="78">
        <f t="shared" si="817"/>
        <v>10000.209999999999</v>
      </c>
      <c r="JF28" s="50"/>
      <c r="JG28" s="48"/>
      <c r="JH28" s="50"/>
      <c r="JI28" s="48"/>
      <c r="JK28" s="48"/>
      <c r="JL28" s="50">
        <f t="shared" si="1318"/>
        <v>0</v>
      </c>
      <c r="JM28" s="78">
        <f t="shared" si="818"/>
        <v>10000.209999999999</v>
      </c>
      <c r="JN28" s="50"/>
      <c r="JO28" s="48"/>
      <c r="JP28" s="50"/>
      <c r="JQ28" s="48"/>
      <c r="JS28" s="48"/>
      <c r="JT28" s="50">
        <f t="shared" si="1319"/>
        <v>0</v>
      </c>
      <c r="JU28" s="78">
        <f t="shared" si="819"/>
        <v>10000.209999999999</v>
      </c>
      <c r="JV28" s="50"/>
      <c r="JW28" s="48"/>
      <c r="JX28" s="50"/>
      <c r="JY28" s="48"/>
      <c r="KA28" s="48"/>
      <c r="KB28" s="50">
        <f t="shared" si="1320"/>
        <v>0</v>
      </c>
      <c r="KC28" s="78">
        <f t="shared" si="820"/>
        <v>10000.209999999999</v>
      </c>
      <c r="KD28" s="48">
        <v>571120</v>
      </c>
      <c r="KE28" s="48"/>
      <c r="KF28" s="50"/>
      <c r="KG28" s="48"/>
      <c r="KI28" s="48"/>
      <c r="KJ28" s="50">
        <f t="shared" si="1321"/>
        <v>571120</v>
      </c>
      <c r="KK28" s="78">
        <f t="shared" si="821"/>
        <v>581120.21</v>
      </c>
      <c r="KL28" s="48"/>
      <c r="KM28" s="48"/>
      <c r="KN28" s="50"/>
      <c r="KO28" s="48"/>
      <c r="KQ28" s="48"/>
      <c r="KR28" s="50">
        <f t="shared" si="1322"/>
        <v>0</v>
      </c>
      <c r="KS28" s="78">
        <f t="shared" si="822"/>
        <v>581120.21</v>
      </c>
      <c r="KT28" s="48"/>
      <c r="KU28" s="48"/>
      <c r="KV28" s="50"/>
      <c r="KW28" s="48"/>
      <c r="KY28" s="48"/>
      <c r="KZ28" s="50">
        <f t="shared" si="1323"/>
        <v>0</v>
      </c>
      <c r="LA28" s="78">
        <f t="shared" si="823"/>
        <v>581120.21</v>
      </c>
      <c r="LB28" s="48"/>
      <c r="LC28" s="48"/>
      <c r="LD28" s="50"/>
      <c r="LE28" s="48">
        <v>66500.009999999995</v>
      </c>
      <c r="LG28" s="48"/>
      <c r="LH28" s="50">
        <f t="shared" si="1324"/>
        <v>66500.009999999995</v>
      </c>
      <c r="LI28" s="78">
        <f t="shared" si="824"/>
        <v>647620.22</v>
      </c>
      <c r="LJ28" s="48"/>
      <c r="LK28" s="48"/>
      <c r="LL28" s="50"/>
      <c r="LM28" s="48"/>
      <c r="LO28" s="48"/>
      <c r="LP28" s="50">
        <f t="shared" si="1325"/>
        <v>0</v>
      </c>
      <c r="LQ28" s="78">
        <f t="shared" si="825"/>
        <v>0</v>
      </c>
      <c r="LR28" s="48"/>
      <c r="LS28" s="48"/>
      <c r="LT28" s="50"/>
      <c r="LU28" s="48"/>
      <c r="LW28" s="48"/>
      <c r="LX28" s="50">
        <f t="shared" si="1326"/>
        <v>0</v>
      </c>
      <c r="LY28" s="78">
        <f t="shared" si="826"/>
        <v>0</v>
      </c>
      <c r="LZ28" s="48"/>
      <c r="MA28" s="48"/>
      <c r="MB28" s="50"/>
      <c r="MC28" s="48"/>
      <c r="ME28" s="48"/>
      <c r="MF28" s="50">
        <f t="shared" si="1327"/>
        <v>0</v>
      </c>
      <c r="MG28" s="78">
        <f t="shared" si="827"/>
        <v>0</v>
      </c>
      <c r="MH28" s="48"/>
      <c r="MI28" s="48"/>
      <c r="MJ28" s="50"/>
      <c r="MK28" s="48"/>
      <c r="MM28" s="48"/>
      <c r="MN28" s="50">
        <f t="shared" si="1328"/>
        <v>0</v>
      </c>
      <c r="MO28" s="78">
        <f t="shared" si="828"/>
        <v>0</v>
      </c>
      <c r="MP28" s="48"/>
      <c r="MQ28" s="48"/>
      <c r="MR28" s="50"/>
      <c r="MS28" s="48">
        <v>100643.81</v>
      </c>
      <c r="MU28" s="48"/>
      <c r="MV28" s="50">
        <f t="shared" si="1329"/>
        <v>100643.81</v>
      </c>
      <c r="MW28" s="78">
        <f t="shared" si="829"/>
        <v>100643.81</v>
      </c>
      <c r="MX28" s="48"/>
      <c r="MY28" s="48"/>
      <c r="MZ28" s="50"/>
      <c r="NA28" s="48"/>
      <c r="NC28" s="48"/>
      <c r="ND28" s="50">
        <f t="shared" si="1330"/>
        <v>0</v>
      </c>
      <c r="NE28" s="78">
        <f t="shared" si="830"/>
        <v>100643.81</v>
      </c>
      <c r="NF28" s="48"/>
      <c r="NG28" s="48"/>
      <c r="NH28" s="50"/>
      <c r="NI28" s="48"/>
      <c r="NK28" s="48"/>
      <c r="NL28" s="50">
        <f t="shared" si="1331"/>
        <v>0</v>
      </c>
      <c r="NM28" s="78">
        <f t="shared" si="831"/>
        <v>100643.81</v>
      </c>
      <c r="NN28" s="48"/>
      <c r="NO28" s="48"/>
      <c r="NP28" s="50"/>
      <c r="NQ28" s="48"/>
      <c r="NS28" s="48"/>
      <c r="NT28" s="50">
        <f t="shared" si="1332"/>
        <v>0</v>
      </c>
      <c r="NU28" s="78">
        <f t="shared" si="832"/>
        <v>100643.81</v>
      </c>
      <c r="NV28" s="48"/>
      <c r="NW28" s="48"/>
      <c r="NX28" s="50"/>
      <c r="NY28" s="48"/>
      <c r="OA28" s="48"/>
      <c r="OB28" s="50">
        <f t="shared" si="1333"/>
        <v>0</v>
      </c>
      <c r="OC28" s="78">
        <f t="shared" si="833"/>
        <v>100643.81</v>
      </c>
      <c r="OD28" s="48">
        <v>53100</v>
      </c>
      <c r="OE28" s="48"/>
      <c r="OF28" s="50"/>
      <c r="OG28" s="48"/>
      <c r="OI28" s="48"/>
      <c r="OJ28" s="50">
        <f t="shared" si="1334"/>
        <v>53100</v>
      </c>
      <c r="OK28" s="78">
        <f t="shared" si="834"/>
        <v>153743.81</v>
      </c>
      <c r="OL28" s="48"/>
      <c r="OM28" s="48"/>
      <c r="ON28" s="50"/>
      <c r="OO28" s="48"/>
      <c r="OQ28" s="48"/>
      <c r="OR28" s="50">
        <f t="shared" si="1335"/>
        <v>0</v>
      </c>
      <c r="OS28" s="78">
        <f t="shared" si="835"/>
        <v>153743.81</v>
      </c>
      <c r="OT28" s="48"/>
      <c r="OU28" s="48"/>
      <c r="OV28" s="50"/>
      <c r="OW28" s="48"/>
      <c r="OY28" s="48"/>
      <c r="OZ28" s="50">
        <f t="shared" si="1336"/>
        <v>0</v>
      </c>
      <c r="PA28" s="78">
        <f t="shared" si="836"/>
        <v>153743.81</v>
      </c>
      <c r="PB28" s="48"/>
      <c r="PC28" s="48"/>
      <c r="PD28" s="50"/>
      <c r="PE28" s="48"/>
      <c r="PG28" s="48"/>
      <c r="PH28" s="50">
        <f t="shared" si="1337"/>
        <v>0</v>
      </c>
      <c r="PI28" s="78">
        <f t="shared" si="837"/>
        <v>153743.81</v>
      </c>
      <c r="PJ28" s="48"/>
      <c r="PK28" s="48"/>
      <c r="PL28" s="50"/>
      <c r="PM28" s="48"/>
      <c r="PO28" s="48"/>
      <c r="PP28" s="50">
        <f t="shared" si="1338"/>
        <v>0</v>
      </c>
      <c r="PQ28" s="78">
        <f t="shared" si="838"/>
        <v>153743.81</v>
      </c>
      <c r="PR28" s="48"/>
      <c r="PS28" s="48"/>
      <c r="PT28" s="50"/>
      <c r="PU28" s="48"/>
      <c r="PW28" s="48"/>
      <c r="PX28" s="50">
        <f t="shared" si="1339"/>
        <v>0</v>
      </c>
      <c r="PY28" s="78">
        <f t="shared" si="839"/>
        <v>153743.81</v>
      </c>
      <c r="PZ28" s="48"/>
      <c r="QA28" s="48"/>
      <c r="QB28" s="50"/>
      <c r="QC28" s="48"/>
      <c r="QE28" s="48"/>
      <c r="QF28" s="50">
        <f t="shared" si="1340"/>
        <v>0</v>
      </c>
      <c r="QG28" s="78">
        <f t="shared" si="840"/>
        <v>153743.81</v>
      </c>
      <c r="QH28" s="48"/>
      <c r="QI28" s="48"/>
      <c r="QJ28" s="50"/>
      <c r="QK28" s="48"/>
      <c r="QM28" s="48"/>
      <c r="QN28" s="50">
        <f t="shared" si="1341"/>
        <v>0</v>
      </c>
      <c r="QO28" s="78">
        <f t="shared" si="841"/>
        <v>153743.81</v>
      </c>
      <c r="QP28" s="48"/>
      <c r="QQ28" s="48"/>
      <c r="QR28" s="50"/>
      <c r="QS28" s="84"/>
      <c r="QT28" s="50"/>
      <c r="QU28" s="48"/>
      <c r="QV28" s="50">
        <f t="shared" si="1342"/>
        <v>0</v>
      </c>
      <c r="QW28" s="78">
        <f t="shared" si="842"/>
        <v>153743.81</v>
      </c>
      <c r="QX28" s="48"/>
      <c r="QY28" s="48"/>
      <c r="QZ28" s="50"/>
      <c r="RA28" s="84"/>
      <c r="RB28" s="50"/>
      <c r="RC28" s="48"/>
      <c r="RD28" s="50">
        <f t="shared" si="1343"/>
        <v>0</v>
      </c>
      <c r="RE28" s="78">
        <f t="shared" si="843"/>
        <v>153743.81</v>
      </c>
      <c r="RF28" s="48"/>
      <c r="RG28" s="48"/>
      <c r="RH28" s="50"/>
      <c r="RI28" s="84"/>
      <c r="RJ28" s="50"/>
      <c r="RK28" s="48"/>
      <c r="RL28" s="50">
        <f t="shared" si="1344"/>
        <v>0</v>
      </c>
      <c r="RM28" s="78">
        <f t="shared" si="844"/>
        <v>153743.81</v>
      </c>
      <c r="RN28" s="48"/>
      <c r="RO28" s="48"/>
      <c r="RP28" s="50"/>
      <c r="RQ28" s="84"/>
      <c r="RR28" s="50"/>
      <c r="RS28" s="48"/>
      <c r="RT28" s="50">
        <f t="shared" si="1345"/>
        <v>0</v>
      </c>
      <c r="RU28" s="78">
        <f t="shared" si="845"/>
        <v>153743.81</v>
      </c>
      <c r="RV28" s="48"/>
      <c r="RW28" s="48"/>
      <c r="RX28" s="50"/>
      <c r="RY28" s="84"/>
      <c r="RZ28" s="50"/>
      <c r="SA28" s="48"/>
      <c r="SB28" s="50">
        <f t="shared" si="1346"/>
        <v>0</v>
      </c>
      <c r="SC28" s="78">
        <f t="shared" si="846"/>
        <v>153743.81</v>
      </c>
      <c r="SD28" s="48"/>
      <c r="SE28" s="48"/>
      <c r="SF28" s="50"/>
      <c r="SG28" s="84"/>
      <c r="SH28" s="50"/>
      <c r="SI28" s="48"/>
      <c r="SJ28" s="50">
        <f t="shared" si="1347"/>
        <v>0</v>
      </c>
      <c r="SK28" s="78">
        <f t="shared" si="1132"/>
        <v>0</v>
      </c>
      <c r="SL28" s="48"/>
      <c r="SM28" s="48"/>
      <c r="SN28" s="50"/>
      <c r="SO28" s="84"/>
      <c r="SP28" s="50"/>
      <c r="SQ28" s="48"/>
      <c r="SR28" s="50">
        <f t="shared" si="1348"/>
        <v>0</v>
      </c>
      <c r="SS28" s="78">
        <f t="shared" si="1134"/>
        <v>0</v>
      </c>
      <c r="ST28" s="48">
        <v>110920</v>
      </c>
      <c r="SU28" s="48"/>
      <c r="SV28" s="50"/>
      <c r="SW28" s="85"/>
      <c r="SX28" s="50"/>
      <c r="SY28" s="48"/>
      <c r="SZ28" s="50">
        <f t="shared" si="1349"/>
        <v>110920</v>
      </c>
      <c r="TA28" s="78">
        <f t="shared" si="1136"/>
        <v>110920</v>
      </c>
      <c r="TB28" s="48"/>
      <c r="TC28" s="48"/>
      <c r="TD28" s="50"/>
      <c r="TE28" s="85"/>
      <c r="TF28" s="50"/>
      <c r="TG28" s="48"/>
      <c r="TH28" s="50">
        <f t="shared" si="1350"/>
        <v>0</v>
      </c>
      <c r="TI28" s="78">
        <f t="shared" si="1138"/>
        <v>110920</v>
      </c>
      <c r="TJ28" s="48"/>
      <c r="TK28" s="48"/>
      <c r="TL28" s="50"/>
      <c r="TM28" s="85"/>
      <c r="TN28" s="50"/>
      <c r="TO28" s="48"/>
      <c r="TP28" s="50">
        <f t="shared" si="1351"/>
        <v>0</v>
      </c>
      <c r="TQ28" s="78">
        <f t="shared" si="1140"/>
        <v>110920</v>
      </c>
      <c r="TR28" s="48"/>
      <c r="TS28" s="48"/>
      <c r="TT28" s="50"/>
      <c r="TU28" s="85"/>
      <c r="TV28" s="50"/>
      <c r="TW28" s="48"/>
      <c r="TX28" s="50">
        <f t="shared" si="1352"/>
        <v>0</v>
      </c>
      <c r="TY28" s="78">
        <f t="shared" si="1142"/>
        <v>110920</v>
      </c>
      <c r="TZ28" s="48"/>
      <c r="UA28" s="48"/>
      <c r="UB28" s="50"/>
      <c r="UC28" s="85"/>
      <c r="UD28" s="50"/>
      <c r="UE28" s="48"/>
      <c r="UF28" s="50">
        <f t="shared" si="1353"/>
        <v>0</v>
      </c>
      <c r="UG28" s="78">
        <f t="shared" si="1144"/>
        <v>110920</v>
      </c>
      <c r="UH28" s="48"/>
      <c r="UI28" s="48"/>
      <c r="UJ28" s="50"/>
      <c r="UK28" s="85"/>
      <c r="UL28" s="50"/>
      <c r="UM28" s="48"/>
      <c r="UN28" s="50">
        <f t="shared" si="1354"/>
        <v>0</v>
      </c>
      <c r="UO28" s="78">
        <f t="shared" si="1146"/>
        <v>110920</v>
      </c>
      <c r="UP28" s="48"/>
      <c r="UQ28" s="48"/>
      <c r="UR28" s="50"/>
      <c r="US28" s="85"/>
      <c r="UT28" s="50"/>
      <c r="UU28" s="48"/>
      <c r="UV28" s="50">
        <f t="shared" si="1355"/>
        <v>0</v>
      </c>
      <c r="UW28" s="78">
        <f t="shared" si="1148"/>
        <v>110920</v>
      </c>
      <c r="UX28" s="48"/>
      <c r="UY28" s="48"/>
      <c r="UZ28" s="50"/>
      <c r="VA28" s="85"/>
      <c r="VB28" s="50"/>
      <c r="VC28" s="48"/>
      <c r="VD28" s="50">
        <f t="shared" si="1356"/>
        <v>0</v>
      </c>
      <c r="VE28" s="78">
        <f t="shared" si="1150"/>
        <v>110920</v>
      </c>
      <c r="VF28" s="48"/>
      <c r="VG28" s="48"/>
      <c r="VH28" s="50"/>
      <c r="VI28" s="85"/>
      <c r="VJ28" s="50"/>
      <c r="VK28" s="48"/>
      <c r="VL28" s="83">
        <f t="shared" si="1357"/>
        <v>0</v>
      </c>
      <c r="VM28" s="78">
        <f t="shared" si="1152"/>
        <v>110920</v>
      </c>
      <c r="VN28" s="48"/>
      <c r="VO28" s="48"/>
      <c r="VP28" s="50"/>
      <c r="VQ28" s="85"/>
      <c r="VR28" s="50"/>
      <c r="VS28" s="48"/>
      <c r="VT28" s="83">
        <f t="shared" si="1358"/>
        <v>0</v>
      </c>
      <c r="VU28" s="78">
        <f t="shared" si="1154"/>
        <v>110920</v>
      </c>
      <c r="VV28" s="48"/>
      <c r="VW28" s="48"/>
      <c r="VX28" s="50"/>
      <c r="VY28" s="85"/>
      <c r="VZ28" s="50"/>
      <c r="WA28" s="48"/>
      <c r="WB28" s="83">
        <f t="shared" si="1359"/>
        <v>0</v>
      </c>
      <c r="WC28" s="78">
        <f t="shared" si="1156"/>
        <v>110920</v>
      </c>
      <c r="WD28" s="48"/>
      <c r="WE28" s="48"/>
      <c r="WF28" s="50"/>
      <c r="WG28" s="85"/>
      <c r="WH28" s="50">
        <v>7000.21</v>
      </c>
      <c r="WI28" s="48"/>
      <c r="WJ28" s="83">
        <f t="shared" si="1360"/>
        <v>7000.21</v>
      </c>
      <c r="WK28" s="78">
        <f t="shared" si="1158"/>
        <v>117920.21</v>
      </c>
      <c r="WL28" s="48"/>
      <c r="WM28" s="48"/>
      <c r="WN28" s="50"/>
      <c r="WO28" s="85"/>
      <c r="WP28" s="50"/>
      <c r="WQ28" s="48"/>
      <c r="WR28" s="83">
        <f t="shared" si="1361"/>
        <v>0</v>
      </c>
      <c r="WS28" s="78">
        <f t="shared" si="1160"/>
        <v>117920.21</v>
      </c>
      <c r="WT28" s="48"/>
      <c r="WU28" s="48"/>
      <c r="WV28" s="50"/>
      <c r="WW28" s="85"/>
      <c r="WX28" s="50"/>
      <c r="WY28" s="48"/>
      <c r="WZ28" s="83">
        <f t="shared" si="1362"/>
        <v>0</v>
      </c>
      <c r="XA28" s="78">
        <f t="shared" si="1162"/>
        <v>117920.21</v>
      </c>
      <c r="XB28" s="48">
        <v>571120</v>
      </c>
      <c r="XC28" s="48"/>
      <c r="XD28" s="50"/>
      <c r="XE28" s="85"/>
      <c r="XF28" s="50"/>
      <c r="XG28" s="48"/>
      <c r="XH28" s="83">
        <f t="shared" si="1363"/>
        <v>571120</v>
      </c>
      <c r="XI28" s="78">
        <f t="shared" si="1164"/>
        <v>689040.21</v>
      </c>
      <c r="XJ28" s="48"/>
      <c r="XK28" s="48"/>
      <c r="XL28" s="50"/>
      <c r="XM28" s="85"/>
      <c r="XN28" s="50"/>
      <c r="XO28" s="48"/>
      <c r="XP28" s="83">
        <f t="shared" si="1364"/>
        <v>0</v>
      </c>
      <c r="XQ28" s="78">
        <f t="shared" si="1166"/>
        <v>689040.21</v>
      </c>
      <c r="XR28" s="48"/>
      <c r="XS28" s="48"/>
      <c r="XT28" s="50"/>
      <c r="XU28" s="85"/>
      <c r="XV28" s="50"/>
      <c r="XW28" s="48"/>
      <c r="XX28" s="83">
        <f t="shared" si="1365"/>
        <v>0</v>
      </c>
      <c r="XY28" s="78">
        <f t="shared" si="1168"/>
        <v>689040.21</v>
      </c>
      <c r="XZ28" s="48">
        <v>1100520</v>
      </c>
      <c r="YA28" s="48"/>
      <c r="YB28" s="50"/>
      <c r="YC28" s="85"/>
      <c r="YD28" s="50"/>
      <c r="YE28" s="48"/>
      <c r="YF28" s="83">
        <f t="shared" si="1366"/>
        <v>1100520</v>
      </c>
      <c r="YG28" s="78">
        <f t="shared" si="1170"/>
        <v>1789560.21</v>
      </c>
      <c r="YH28" s="48"/>
      <c r="YI28" s="48"/>
      <c r="YJ28" s="50"/>
      <c r="YK28" s="85"/>
      <c r="YL28" s="50"/>
      <c r="YM28" s="48"/>
      <c r="YN28" s="83">
        <f t="shared" si="1367"/>
        <v>0</v>
      </c>
      <c r="YO28" s="78">
        <f t="shared" si="1172"/>
        <v>0</v>
      </c>
      <c r="YP28" s="48"/>
      <c r="YQ28" s="48"/>
      <c r="YR28" s="50"/>
      <c r="YS28" s="85"/>
      <c r="YT28" s="50"/>
      <c r="YU28" s="48"/>
      <c r="YV28" s="83">
        <f t="shared" si="1368"/>
        <v>0</v>
      </c>
      <c r="YW28" s="78">
        <f t="shared" si="1174"/>
        <v>0</v>
      </c>
      <c r="YX28" s="48"/>
      <c r="YY28" s="48"/>
      <c r="YZ28" s="50"/>
      <c r="ZA28" s="85"/>
      <c r="ZB28" s="50"/>
      <c r="ZC28" s="48"/>
      <c r="ZD28" s="83">
        <f t="shared" si="1369"/>
        <v>0</v>
      </c>
      <c r="ZE28" s="78">
        <f t="shared" si="1176"/>
        <v>0</v>
      </c>
      <c r="ZF28" s="48"/>
      <c r="ZG28" s="48"/>
      <c r="ZH28" s="50"/>
      <c r="ZI28" s="85"/>
      <c r="ZJ28" s="50"/>
      <c r="ZK28" s="48"/>
      <c r="ZL28" s="83">
        <f t="shared" si="1370"/>
        <v>0</v>
      </c>
      <c r="ZM28" s="78">
        <f t="shared" si="1178"/>
        <v>0</v>
      </c>
      <c r="ZN28" s="48"/>
      <c r="ZO28" s="48"/>
      <c r="ZP28" s="50"/>
      <c r="ZQ28" s="85"/>
      <c r="ZR28" s="50"/>
      <c r="ZS28" s="48"/>
      <c r="ZT28" s="83">
        <f t="shared" si="1371"/>
        <v>0</v>
      </c>
      <c r="ZU28" s="78">
        <f t="shared" si="1180"/>
        <v>0</v>
      </c>
      <c r="ZV28" s="48"/>
      <c r="ZW28" s="48"/>
      <c r="ZX28" s="50"/>
      <c r="ZY28" s="85"/>
      <c r="ZZ28" s="50"/>
      <c r="AAA28" s="48"/>
      <c r="AAB28" s="83">
        <f t="shared" si="1372"/>
        <v>0</v>
      </c>
      <c r="AAC28" s="78">
        <f t="shared" si="1182"/>
        <v>0</v>
      </c>
      <c r="AAD28" s="48"/>
      <c r="AAE28" s="48"/>
      <c r="AAF28" s="50"/>
      <c r="AAG28" s="85"/>
      <c r="AAH28" s="50"/>
      <c r="AAI28" s="48"/>
      <c r="AAJ28" s="83">
        <f t="shared" si="1373"/>
        <v>0</v>
      </c>
      <c r="AAK28" s="78">
        <f t="shared" si="1184"/>
        <v>0</v>
      </c>
      <c r="AAL28" s="48"/>
      <c r="AAM28" s="48"/>
      <c r="AAN28" s="50"/>
      <c r="AAO28" s="85"/>
      <c r="AAP28" s="50"/>
      <c r="AAQ28" s="48"/>
      <c r="AAR28" s="83">
        <f t="shared" si="1374"/>
        <v>0</v>
      </c>
      <c r="AAS28" s="78">
        <f t="shared" si="1186"/>
        <v>0</v>
      </c>
      <c r="AAT28" s="48"/>
      <c r="AAU28" s="48"/>
      <c r="AAV28" s="50"/>
      <c r="AAW28" s="85"/>
      <c r="AAX28" s="50"/>
      <c r="AAY28" s="48"/>
      <c r="AAZ28" s="83">
        <f t="shared" si="1375"/>
        <v>0</v>
      </c>
      <c r="ABA28" s="78">
        <f t="shared" si="1188"/>
        <v>0</v>
      </c>
      <c r="ABB28" s="48"/>
      <c r="ABC28" s="48"/>
      <c r="ABD28" s="50"/>
      <c r="ABE28" s="85"/>
      <c r="ABF28" s="50"/>
      <c r="ABG28" s="48"/>
      <c r="ABH28" s="83">
        <f t="shared" si="1376"/>
        <v>0</v>
      </c>
      <c r="ABI28" s="78">
        <f t="shared" si="1190"/>
        <v>0</v>
      </c>
      <c r="ABJ28" s="48"/>
      <c r="ABK28" s="48"/>
      <c r="ABL28" s="50"/>
      <c r="ABM28" s="85"/>
      <c r="ABN28" s="50"/>
      <c r="ABO28" s="48"/>
      <c r="ABP28" s="83">
        <f t="shared" si="1377"/>
        <v>0</v>
      </c>
      <c r="ABQ28" s="78">
        <f t="shared" si="1192"/>
        <v>0</v>
      </c>
      <c r="ABR28" s="48"/>
      <c r="ABS28" s="48"/>
      <c r="ABT28" s="50"/>
      <c r="ABU28" s="85"/>
      <c r="ABV28" s="50"/>
      <c r="ABW28" s="48"/>
      <c r="ABX28" s="83">
        <f t="shared" si="1378"/>
        <v>0</v>
      </c>
      <c r="ABY28" s="78">
        <f t="shared" si="1194"/>
        <v>0</v>
      </c>
      <c r="ABZ28" s="48"/>
      <c r="ACA28" s="48"/>
      <c r="ACB28" s="50"/>
      <c r="ACC28" s="85"/>
      <c r="ACD28" s="50"/>
      <c r="ACE28" s="48"/>
      <c r="ACF28" s="83">
        <f t="shared" si="1379"/>
        <v>0</v>
      </c>
      <c r="ACG28" s="78">
        <f t="shared" si="1196"/>
        <v>0</v>
      </c>
      <c r="ACH28" s="48"/>
      <c r="ACI28" s="48"/>
      <c r="ACJ28" s="50"/>
      <c r="ACK28" s="85"/>
      <c r="ACL28" s="50"/>
      <c r="ACM28" s="48"/>
      <c r="ACN28" s="83">
        <f t="shared" si="1380"/>
        <v>0</v>
      </c>
      <c r="ACO28" s="78">
        <f t="shared" si="1198"/>
        <v>0</v>
      </c>
      <c r="ACP28" s="48"/>
      <c r="ACQ28" s="48"/>
      <c r="ACR28" s="50"/>
      <c r="ACS28" s="85"/>
      <c r="ACT28" s="50"/>
      <c r="ACU28" s="48"/>
      <c r="ACV28" s="83">
        <f t="shared" si="1381"/>
        <v>0</v>
      </c>
      <c r="ACW28" s="78">
        <f t="shared" si="1200"/>
        <v>0</v>
      </c>
      <c r="ACX28" s="48"/>
      <c r="ACY28" s="48"/>
      <c r="ACZ28" s="50"/>
      <c r="ADA28" s="85"/>
      <c r="ADB28" s="50"/>
      <c r="ADC28" s="48"/>
      <c r="ADD28" s="83">
        <f t="shared" si="1382"/>
        <v>0</v>
      </c>
      <c r="ADE28" s="78">
        <f t="shared" si="1202"/>
        <v>0</v>
      </c>
      <c r="ADF28" s="48"/>
      <c r="ADG28" s="48"/>
      <c r="ADH28" s="50"/>
      <c r="ADI28" s="85"/>
      <c r="ADJ28" s="50"/>
      <c r="ADK28" s="48"/>
      <c r="ADL28" s="83">
        <f t="shared" si="1383"/>
        <v>0</v>
      </c>
      <c r="ADM28" s="78">
        <f t="shared" si="1204"/>
        <v>0</v>
      </c>
      <c r="ADN28" s="48"/>
      <c r="ADO28" s="48"/>
      <c r="ADP28" s="50"/>
      <c r="ADQ28" s="85"/>
      <c r="ADR28" s="50"/>
      <c r="ADS28" s="48"/>
      <c r="ADT28" s="83">
        <f t="shared" si="1384"/>
        <v>0</v>
      </c>
      <c r="ADU28" s="78">
        <f t="shared" si="1206"/>
        <v>0</v>
      </c>
      <c r="ADV28" s="48"/>
      <c r="ADW28" s="48"/>
      <c r="ADX28" s="50"/>
      <c r="ADY28" s="85"/>
      <c r="ADZ28" s="50"/>
      <c r="AEA28" s="48"/>
      <c r="AEB28" s="83">
        <f t="shared" si="1385"/>
        <v>0</v>
      </c>
      <c r="AEC28" s="78">
        <f t="shared" si="1208"/>
        <v>0</v>
      </c>
      <c r="AED28" s="48"/>
      <c r="AEE28" s="48"/>
      <c r="AEF28" s="50"/>
      <c r="AEG28" s="85"/>
      <c r="AEH28" s="50"/>
      <c r="AEI28" s="48"/>
      <c r="AEJ28" s="83">
        <f t="shared" si="1386"/>
        <v>0</v>
      </c>
      <c r="AEK28" s="78">
        <f t="shared" si="1210"/>
        <v>0</v>
      </c>
      <c r="AEL28" s="48"/>
      <c r="AEM28" s="48"/>
      <c r="AEN28" s="50"/>
      <c r="AEO28" s="85"/>
      <c r="AEP28" s="50"/>
      <c r="AEQ28" s="48"/>
      <c r="AER28" s="83">
        <f t="shared" si="1387"/>
        <v>0</v>
      </c>
      <c r="AES28" s="78">
        <f t="shared" si="1212"/>
        <v>0</v>
      </c>
      <c r="AEU28" s="48"/>
      <c r="AEV28" s="48"/>
      <c r="AEW28" s="50"/>
      <c r="AEX28" s="85"/>
      <c r="AEY28" s="50"/>
      <c r="AEZ28" s="48"/>
      <c r="AFA28" s="83">
        <f t="shared" si="1388"/>
        <v>0</v>
      </c>
      <c r="AFB28" s="78">
        <f t="shared" si="1214"/>
        <v>0</v>
      </c>
      <c r="AFC28" s="48"/>
      <c r="AFD28" s="48"/>
      <c r="AFE28" s="50"/>
      <c r="AFF28" s="85"/>
      <c r="AFG28" s="50"/>
      <c r="AFH28" s="48"/>
      <c r="AFI28" s="83">
        <f t="shared" si="1389"/>
        <v>0</v>
      </c>
      <c r="AFJ28" s="78">
        <f t="shared" si="847"/>
        <v>0</v>
      </c>
      <c r="AFK28" s="48"/>
      <c r="AFL28" s="48"/>
      <c r="AFM28" s="50"/>
      <c r="AFN28" s="85"/>
      <c r="AFO28" s="50"/>
      <c r="AFP28" s="48"/>
      <c r="AFQ28" s="83">
        <f t="shared" si="1390"/>
        <v>0</v>
      </c>
      <c r="AFR28" s="78">
        <f t="shared" si="848"/>
        <v>0</v>
      </c>
      <c r="AFS28" s="48"/>
      <c r="AFT28" s="48"/>
      <c r="AFU28" s="50"/>
      <c r="AFV28" s="85"/>
      <c r="AFW28" s="50">
        <v>2400000</v>
      </c>
      <c r="AFX28" s="48"/>
      <c r="AFY28" s="83">
        <f t="shared" si="1391"/>
        <v>2400000</v>
      </c>
      <c r="AFZ28" s="78">
        <f t="shared" si="849"/>
        <v>2400000</v>
      </c>
      <c r="AGA28" s="48"/>
      <c r="AGB28" s="48"/>
      <c r="AGC28" s="50"/>
      <c r="AGD28" s="85"/>
      <c r="AGE28" s="50"/>
      <c r="AGF28" s="48"/>
      <c r="AGG28" s="83">
        <f t="shared" si="1392"/>
        <v>0</v>
      </c>
      <c r="AGH28" s="78">
        <f t="shared" si="850"/>
        <v>2400000</v>
      </c>
      <c r="AGI28" s="48"/>
      <c r="AGJ28" s="48">
        <v>2350000</v>
      </c>
      <c r="AGK28" s="50"/>
      <c r="AGL28" s="85"/>
      <c r="AGM28" s="50"/>
      <c r="AGN28" s="48"/>
      <c r="AGO28" s="83">
        <f t="shared" si="1393"/>
        <v>2350000</v>
      </c>
      <c r="AGP28" s="78">
        <f t="shared" si="851"/>
        <v>4750000</v>
      </c>
      <c r="AGQ28" s="48"/>
      <c r="AGR28" s="48"/>
      <c r="AGS28" s="50"/>
      <c r="AGT28" s="85"/>
      <c r="AGU28" s="50"/>
      <c r="AGV28" s="50"/>
      <c r="AGW28" s="48"/>
      <c r="AGX28" s="83">
        <f t="shared" si="1394"/>
        <v>0</v>
      </c>
      <c r="AGY28" s="78">
        <f t="shared" si="852"/>
        <v>4750000</v>
      </c>
      <c r="AGZ28" s="48"/>
      <c r="AHA28" s="48"/>
      <c r="AHB28" s="50"/>
      <c r="AHC28" s="85"/>
      <c r="AHD28" s="50"/>
      <c r="AHE28" s="48"/>
      <c r="AHF28" s="83">
        <f t="shared" si="853"/>
        <v>0</v>
      </c>
      <c r="AHG28" s="78">
        <f t="shared" si="854"/>
        <v>4750000</v>
      </c>
      <c r="AHH28" s="48"/>
      <c r="AHI28" s="48"/>
      <c r="AHJ28" s="50"/>
      <c r="AHK28" s="85"/>
      <c r="AHL28" s="50"/>
      <c r="AHM28" s="48"/>
      <c r="AHN28" s="83">
        <f t="shared" si="855"/>
        <v>0</v>
      </c>
      <c r="AHO28" s="78">
        <f t="shared" si="856"/>
        <v>4750000</v>
      </c>
      <c r="AHP28" s="48"/>
      <c r="AHQ28" s="48"/>
      <c r="AHR28" s="50"/>
      <c r="AHS28" s="85"/>
      <c r="AHT28" s="50"/>
      <c r="AHU28" s="48"/>
      <c r="AHV28" s="83">
        <f t="shared" si="857"/>
        <v>0</v>
      </c>
      <c r="AHW28" s="78">
        <f t="shared" si="858"/>
        <v>4750000</v>
      </c>
      <c r="AHX28" s="48"/>
      <c r="AHY28" s="48"/>
      <c r="AHZ28" s="50"/>
      <c r="AIA28" s="85"/>
      <c r="AIB28" s="50"/>
      <c r="AIC28" s="48"/>
      <c r="AID28" s="83">
        <f t="shared" si="859"/>
        <v>0</v>
      </c>
      <c r="AIE28" s="78">
        <f t="shared" si="860"/>
        <v>4750000</v>
      </c>
      <c r="AIF28" s="48"/>
      <c r="AIG28" s="48"/>
      <c r="AIH28" s="50"/>
      <c r="AII28" s="85"/>
      <c r="AIJ28" s="50"/>
      <c r="AIK28" s="48"/>
      <c r="AIL28" s="83">
        <f t="shared" si="861"/>
        <v>0</v>
      </c>
      <c r="AIM28" s="78">
        <f t="shared" si="862"/>
        <v>4750000</v>
      </c>
      <c r="AIN28" s="48"/>
      <c r="AIO28" s="48"/>
      <c r="AIP28" s="50"/>
      <c r="AIQ28" s="85"/>
      <c r="AIR28" s="50"/>
      <c r="AIS28" s="48"/>
      <c r="AIT28" s="83">
        <f t="shared" si="863"/>
        <v>0</v>
      </c>
      <c r="AIU28" s="78">
        <f t="shared" si="864"/>
        <v>4750000</v>
      </c>
      <c r="AIV28" s="48"/>
      <c r="AIW28" s="48"/>
      <c r="AIX28" s="50"/>
      <c r="AIY28" s="85"/>
      <c r="AIZ28" s="50"/>
      <c r="AJA28" s="48"/>
      <c r="AJB28" s="83">
        <f t="shared" si="865"/>
        <v>0</v>
      </c>
      <c r="AJC28" s="78">
        <f t="shared" si="866"/>
        <v>4750000</v>
      </c>
      <c r="AJD28" s="48"/>
      <c r="AJE28" s="48"/>
      <c r="AJF28" s="50"/>
      <c r="AJG28" s="85"/>
      <c r="AJH28" s="50"/>
      <c r="AJI28" s="48"/>
      <c r="AJJ28" s="83">
        <f t="shared" si="867"/>
        <v>0</v>
      </c>
      <c r="AJK28" s="78">
        <f t="shared" si="868"/>
        <v>4750000</v>
      </c>
      <c r="AJL28" s="48"/>
      <c r="AJM28" s="48"/>
      <c r="AJN28" s="50"/>
      <c r="AJO28" s="85"/>
      <c r="AJP28" s="50"/>
      <c r="AJQ28" s="48"/>
      <c r="AJR28" s="83">
        <f t="shared" si="869"/>
        <v>0</v>
      </c>
      <c r="AJS28" s="78">
        <f t="shared" si="870"/>
        <v>4750000</v>
      </c>
      <c r="AJT28" s="48"/>
      <c r="AJU28" s="48"/>
      <c r="AJV28" s="50"/>
      <c r="AJW28" s="85"/>
      <c r="AJX28" s="50"/>
      <c r="AJY28" s="48"/>
      <c r="AJZ28" s="83">
        <f t="shared" si="871"/>
        <v>0</v>
      </c>
      <c r="AKA28" s="78">
        <f t="shared" si="872"/>
        <v>4750000</v>
      </c>
      <c r="AKB28" s="48"/>
      <c r="AKC28" s="48"/>
      <c r="AKD28" s="50"/>
      <c r="AKE28" s="85"/>
      <c r="AKF28" s="50"/>
      <c r="AKG28" s="48"/>
      <c r="AKH28" s="83">
        <f t="shared" si="873"/>
        <v>0</v>
      </c>
      <c r="AKI28" s="78">
        <f t="shared" si="874"/>
        <v>4750000</v>
      </c>
      <c r="AKJ28" s="48"/>
      <c r="AKK28" s="48"/>
      <c r="AKL28" s="50"/>
      <c r="AKM28" s="85">
        <v>61360</v>
      </c>
      <c r="AKN28" s="50"/>
      <c r="AKO28" s="48"/>
      <c r="AKP28" s="83">
        <f t="shared" si="875"/>
        <v>61360</v>
      </c>
      <c r="AKQ28" s="78">
        <f t="shared" si="876"/>
        <v>4811360</v>
      </c>
      <c r="AKR28" s="48"/>
      <c r="AKS28" s="48"/>
      <c r="AKT28" s="50"/>
      <c r="AKU28" s="85"/>
      <c r="AKV28" s="50"/>
      <c r="AKW28" s="48"/>
      <c r="AKX28" s="83">
        <f t="shared" si="877"/>
        <v>0</v>
      </c>
      <c r="AKY28" s="78">
        <f t="shared" si="878"/>
        <v>4811360</v>
      </c>
      <c r="AKZ28" s="48"/>
      <c r="ALA28" s="48"/>
      <c r="ALB28" s="50"/>
      <c r="ALC28" s="85"/>
      <c r="ALD28" s="50"/>
      <c r="ALE28" s="48"/>
      <c r="ALF28" s="83">
        <f t="shared" si="879"/>
        <v>0</v>
      </c>
      <c r="ALG28" s="78">
        <f t="shared" si="1221"/>
        <v>0</v>
      </c>
      <c r="ALH28" s="48"/>
      <c r="ALI28" s="48"/>
      <c r="ALJ28" s="50"/>
      <c r="ALK28" s="85"/>
      <c r="ALL28" s="50"/>
      <c r="ALM28" s="48"/>
      <c r="ALN28" s="83">
        <f t="shared" si="880"/>
        <v>0</v>
      </c>
      <c r="ALO28" s="78">
        <f t="shared" si="881"/>
        <v>0</v>
      </c>
      <c r="ALP28" s="48"/>
      <c r="ALQ28" s="48"/>
      <c r="ALR28" s="50"/>
      <c r="ALS28" s="85"/>
      <c r="ALT28" s="50"/>
      <c r="ALU28" s="48"/>
      <c r="ALV28" s="83">
        <f t="shared" si="882"/>
        <v>0</v>
      </c>
      <c r="ALW28" s="78">
        <f t="shared" si="883"/>
        <v>0</v>
      </c>
      <c r="ALX28" s="48"/>
      <c r="ALY28" s="48"/>
      <c r="ALZ28" s="50"/>
      <c r="AMA28" s="85"/>
      <c r="AMB28" s="50"/>
      <c r="AMC28" s="48"/>
      <c r="AMD28" s="83">
        <f t="shared" si="884"/>
        <v>0</v>
      </c>
      <c r="AME28" s="78">
        <f t="shared" si="885"/>
        <v>0</v>
      </c>
      <c r="AMF28" s="48"/>
      <c r="AMG28" s="48"/>
      <c r="AMH28" s="50"/>
      <c r="AMI28" s="85"/>
      <c r="AMJ28" s="50"/>
      <c r="AMK28" s="48"/>
      <c r="AML28" s="83">
        <f t="shared" si="886"/>
        <v>0</v>
      </c>
      <c r="AMM28" s="78">
        <f t="shared" si="887"/>
        <v>0</v>
      </c>
      <c r="AMN28" s="48"/>
      <c r="AMO28" s="48"/>
      <c r="AMP28" s="50"/>
      <c r="AMQ28" s="85"/>
      <c r="AMR28" s="50"/>
      <c r="AMS28" s="48"/>
      <c r="AMT28" s="83">
        <f t="shared" si="888"/>
        <v>0</v>
      </c>
      <c r="AMU28" s="78">
        <f t="shared" si="889"/>
        <v>0</v>
      </c>
      <c r="AMV28" s="48"/>
      <c r="AMW28" s="48"/>
      <c r="AMX28" s="50"/>
      <c r="AMY28" s="85"/>
      <c r="AMZ28" s="50"/>
      <c r="ANA28" s="48"/>
      <c r="ANB28" s="83">
        <f t="shared" si="890"/>
        <v>0</v>
      </c>
      <c r="ANC28" s="78">
        <f t="shared" si="891"/>
        <v>0</v>
      </c>
      <c r="AND28" s="48"/>
      <c r="ANE28" s="48"/>
      <c r="ANF28" s="50"/>
      <c r="ANG28" s="85"/>
      <c r="ANH28" s="50"/>
      <c r="ANI28" s="48"/>
      <c r="ANJ28" s="83">
        <f t="shared" si="892"/>
        <v>0</v>
      </c>
      <c r="ANK28" s="78">
        <f t="shared" si="893"/>
        <v>0</v>
      </c>
      <c r="ANL28" s="48"/>
      <c r="ANM28" s="48"/>
      <c r="ANN28" s="50"/>
      <c r="ANO28" s="85"/>
      <c r="ANP28" s="50"/>
      <c r="ANQ28" s="48"/>
      <c r="ANR28" s="83">
        <f t="shared" si="894"/>
        <v>0</v>
      </c>
      <c r="ANS28" s="78">
        <f t="shared" si="895"/>
        <v>0</v>
      </c>
      <c r="ANT28" s="48"/>
      <c r="ANU28" s="48"/>
      <c r="ANV28" s="50"/>
      <c r="ANW28" s="85"/>
      <c r="ANX28" s="50"/>
      <c r="ANY28" s="48"/>
      <c r="ANZ28" s="83">
        <f t="shared" si="896"/>
        <v>0</v>
      </c>
      <c r="AOA28" s="78">
        <f t="shared" si="897"/>
        <v>0</v>
      </c>
      <c r="AOB28" s="48"/>
      <c r="AOC28" s="48"/>
      <c r="AOD28" s="50"/>
      <c r="AOE28" s="85"/>
      <c r="AOF28" s="50"/>
      <c r="AOG28" s="48"/>
      <c r="AOH28" s="83">
        <f t="shared" si="898"/>
        <v>0</v>
      </c>
      <c r="AOI28" s="78">
        <f t="shared" si="899"/>
        <v>0</v>
      </c>
      <c r="AOJ28" s="48"/>
      <c r="AOK28" s="48"/>
      <c r="AOL28" s="50"/>
      <c r="AOM28" s="85"/>
      <c r="AON28" s="50"/>
      <c r="AOO28" s="48"/>
      <c r="AOP28" s="83">
        <f t="shared" si="900"/>
        <v>0</v>
      </c>
      <c r="AOQ28" s="78">
        <f t="shared" si="901"/>
        <v>0</v>
      </c>
      <c r="AOR28" s="48"/>
      <c r="AOS28" s="48"/>
      <c r="AOT28" s="50"/>
      <c r="AOU28" s="85"/>
      <c r="AOV28" s="50"/>
      <c r="AOW28" s="48"/>
      <c r="AOX28" s="83">
        <f t="shared" si="902"/>
        <v>0</v>
      </c>
      <c r="AOY28" s="78">
        <f t="shared" si="903"/>
        <v>0</v>
      </c>
      <c r="AOZ28" s="48"/>
      <c r="APA28" s="48"/>
      <c r="APB28" s="50"/>
      <c r="APC28" s="85"/>
      <c r="APD28" s="50"/>
      <c r="APE28" s="48"/>
      <c r="APF28" s="83">
        <f t="shared" si="904"/>
        <v>0</v>
      </c>
      <c r="APG28" s="78">
        <f t="shared" si="905"/>
        <v>0</v>
      </c>
      <c r="APH28" s="48"/>
      <c r="API28" s="48"/>
      <c r="APJ28" s="50"/>
      <c r="APK28" s="85"/>
      <c r="APL28" s="50"/>
      <c r="APM28" s="48"/>
      <c r="APN28" s="83">
        <f t="shared" si="906"/>
        <v>0</v>
      </c>
      <c r="APO28" s="78">
        <f t="shared" si="907"/>
        <v>0</v>
      </c>
      <c r="APP28" s="48"/>
      <c r="APQ28" s="48"/>
      <c r="APR28" s="50"/>
      <c r="APS28" s="85"/>
      <c r="APT28" s="50"/>
      <c r="APU28" s="48"/>
      <c r="APV28" s="83">
        <f t="shared" si="908"/>
        <v>0</v>
      </c>
      <c r="APW28" s="78">
        <f t="shared" si="909"/>
        <v>0</v>
      </c>
      <c r="APX28" s="48"/>
      <c r="APY28" s="48"/>
      <c r="APZ28" s="50"/>
      <c r="AQA28" s="85"/>
      <c r="AQB28" s="50"/>
      <c r="AQC28" s="48"/>
      <c r="AQD28" s="83">
        <f t="shared" si="910"/>
        <v>0</v>
      </c>
      <c r="AQE28" s="78">
        <f t="shared" si="911"/>
        <v>0</v>
      </c>
      <c r="AQF28" s="48"/>
      <c r="AQG28" s="48"/>
      <c r="AQH28" s="50"/>
      <c r="AQI28" s="85"/>
      <c r="AQJ28" s="50"/>
      <c r="AQK28" s="48"/>
      <c r="AQL28" s="83">
        <f t="shared" si="912"/>
        <v>0</v>
      </c>
      <c r="AQM28" s="78">
        <f t="shared" si="913"/>
        <v>0</v>
      </c>
      <c r="AQN28" s="48"/>
      <c r="AQO28" s="48"/>
      <c r="AQP28" s="50"/>
      <c r="AQQ28" s="85"/>
      <c r="AQR28" s="50"/>
      <c r="AQS28" s="48"/>
      <c r="AQT28" s="83">
        <f t="shared" si="914"/>
        <v>0</v>
      </c>
      <c r="AQU28" s="78">
        <f t="shared" si="915"/>
        <v>0</v>
      </c>
      <c r="AQV28" s="48"/>
      <c r="AQW28" s="48"/>
      <c r="AQX28" s="50"/>
      <c r="AQY28" s="85"/>
      <c r="AQZ28" s="50"/>
      <c r="ARA28" s="48"/>
      <c r="ARB28" s="83">
        <f t="shared" si="916"/>
        <v>0</v>
      </c>
      <c r="ARC28" s="78">
        <f t="shared" si="917"/>
        <v>0</v>
      </c>
      <c r="ARD28" s="48"/>
      <c r="ARE28" s="48"/>
      <c r="ARF28" s="50"/>
      <c r="ARG28" s="85"/>
      <c r="ARH28" s="50"/>
      <c r="ARI28" s="48"/>
      <c r="ARJ28" s="83">
        <f t="shared" si="918"/>
        <v>0</v>
      </c>
      <c r="ARK28" s="78">
        <f t="shared" si="919"/>
        <v>0</v>
      </c>
      <c r="ARL28" s="48"/>
      <c r="ARM28" s="48"/>
      <c r="ARN28" s="50"/>
      <c r="ARO28" s="85"/>
      <c r="ARP28" s="50"/>
      <c r="ARQ28" s="48"/>
      <c r="ARR28" s="83">
        <f t="shared" si="920"/>
        <v>0</v>
      </c>
      <c r="ARS28" s="78">
        <f t="shared" si="921"/>
        <v>0</v>
      </c>
      <c r="ART28" s="48"/>
      <c r="ARU28" s="48"/>
      <c r="ARV28" s="50"/>
      <c r="ARW28" s="85"/>
      <c r="ARX28" s="50"/>
      <c r="ARY28" s="48"/>
      <c r="ARZ28" s="83">
        <f t="shared" si="922"/>
        <v>0</v>
      </c>
      <c r="ASA28" s="78">
        <f t="shared" si="1222"/>
        <v>0</v>
      </c>
      <c r="ASB28" s="48"/>
      <c r="ASC28" s="48"/>
      <c r="ASD28" s="50"/>
      <c r="ASE28" s="85"/>
      <c r="ASF28" s="50"/>
      <c r="ASG28" s="48"/>
      <c r="ASH28" s="83">
        <f t="shared" si="923"/>
        <v>0</v>
      </c>
      <c r="ASI28" s="78">
        <f t="shared" si="924"/>
        <v>0</v>
      </c>
      <c r="ASJ28" s="48"/>
      <c r="ASK28" s="48"/>
      <c r="ASL28" s="50"/>
      <c r="ASM28" s="85"/>
      <c r="ASN28" s="50"/>
      <c r="ASO28" s="48"/>
      <c r="ASP28" s="83">
        <f t="shared" si="925"/>
        <v>0</v>
      </c>
      <c r="ASQ28" s="78">
        <f t="shared" si="926"/>
        <v>0</v>
      </c>
      <c r="ASR28" s="48"/>
      <c r="ASS28" s="48"/>
      <c r="AST28" s="50"/>
      <c r="ASU28" s="85"/>
      <c r="ASV28" s="50"/>
      <c r="ASW28" s="48"/>
      <c r="ASX28" s="83">
        <f t="shared" si="927"/>
        <v>0</v>
      </c>
      <c r="ASY28" s="78">
        <f t="shared" si="928"/>
        <v>0</v>
      </c>
      <c r="ASZ28" s="48"/>
      <c r="ATA28" s="48"/>
      <c r="ATB28" s="50"/>
      <c r="ATC28" s="85"/>
      <c r="ATD28" s="50"/>
      <c r="ATE28" s="48"/>
      <c r="ATF28" s="83">
        <f t="shared" si="929"/>
        <v>0</v>
      </c>
      <c r="ATG28" s="78">
        <f t="shared" si="930"/>
        <v>0</v>
      </c>
      <c r="ATH28" s="48"/>
      <c r="ATI28" s="48"/>
      <c r="ATJ28" s="50"/>
      <c r="ATK28" s="85"/>
      <c r="ATL28" s="50">
        <v>15000.21</v>
      </c>
      <c r="ATM28" s="48"/>
      <c r="ATN28" s="83">
        <f t="shared" si="931"/>
        <v>15000.21</v>
      </c>
      <c r="ATO28" s="78">
        <f t="shared" si="932"/>
        <v>15000.21</v>
      </c>
      <c r="ATP28" s="48"/>
      <c r="ATQ28" s="48"/>
      <c r="ATR28" s="50"/>
      <c r="ATS28" s="85"/>
      <c r="ATT28" s="50"/>
      <c r="ATU28" s="48"/>
      <c r="ATV28" s="83">
        <f t="shared" si="933"/>
        <v>0</v>
      </c>
      <c r="ATW28" s="78">
        <f t="shared" si="934"/>
        <v>15000.21</v>
      </c>
      <c r="ATX28" s="48"/>
      <c r="ATY28" s="48"/>
      <c r="ATZ28" s="50"/>
      <c r="AUA28" s="85"/>
      <c r="AUB28" s="50"/>
      <c r="AUC28" s="48"/>
      <c r="AUD28" s="83">
        <f t="shared" si="935"/>
        <v>0</v>
      </c>
      <c r="AUE28" s="78">
        <f t="shared" si="936"/>
        <v>15000.21</v>
      </c>
      <c r="AUF28" s="48"/>
      <c r="AUG28" s="48"/>
      <c r="AUH28" s="50"/>
      <c r="AUI28" s="85"/>
      <c r="AUJ28" s="50"/>
      <c r="AUK28" s="48"/>
      <c r="AUL28" s="83">
        <f t="shared" si="937"/>
        <v>0</v>
      </c>
      <c r="AUM28" s="78">
        <f t="shared" si="938"/>
        <v>15000.21</v>
      </c>
      <c r="AUN28" s="48"/>
      <c r="AUO28" s="48"/>
      <c r="AUP28" s="50"/>
      <c r="AUQ28" s="85"/>
      <c r="AUR28" s="50"/>
      <c r="AUS28" s="48"/>
      <c r="AUT28" s="83">
        <f t="shared" si="939"/>
        <v>0</v>
      </c>
      <c r="AUU28" s="78">
        <f t="shared" si="940"/>
        <v>15000.21</v>
      </c>
      <c r="AUV28" s="48"/>
      <c r="AUW28" s="48"/>
      <c r="AUX28" s="50"/>
      <c r="AUY28" s="85"/>
      <c r="AUZ28" s="50"/>
      <c r="AVA28" s="48"/>
      <c r="AVB28" s="83">
        <f t="shared" si="941"/>
        <v>0</v>
      </c>
      <c r="AVC28" s="78">
        <f t="shared" si="942"/>
        <v>15000.21</v>
      </c>
      <c r="AVD28" s="48"/>
      <c r="AVE28" s="48"/>
      <c r="AVF28" s="50"/>
      <c r="AVG28" s="85"/>
      <c r="AVH28" s="50"/>
      <c r="AVI28" s="48"/>
      <c r="AVJ28" s="83">
        <f t="shared" si="943"/>
        <v>0</v>
      </c>
      <c r="AVK28" s="78">
        <f t="shared" si="944"/>
        <v>15000.21</v>
      </c>
      <c r="AVL28" s="48"/>
      <c r="AVM28" s="48"/>
      <c r="AVN28" s="50"/>
      <c r="AVO28" s="85"/>
      <c r="AVP28" s="50"/>
      <c r="AVQ28" s="48"/>
      <c r="AVR28" s="83">
        <f t="shared" si="945"/>
        <v>0</v>
      </c>
      <c r="AVS28" s="78">
        <f t="shared" si="946"/>
        <v>15000.21</v>
      </c>
      <c r="AVT28" s="48"/>
      <c r="AVU28" s="48"/>
      <c r="AVV28" s="50"/>
      <c r="AVW28" s="85"/>
      <c r="AVX28" s="50"/>
      <c r="AVY28" s="48"/>
      <c r="AVZ28" s="83">
        <f t="shared" si="947"/>
        <v>0</v>
      </c>
      <c r="AWA28" s="78">
        <f t="shared" si="948"/>
        <v>15000.21</v>
      </c>
      <c r="AWB28" s="48"/>
      <c r="AWC28" s="48"/>
      <c r="AWD28" s="50"/>
      <c r="AWE28" s="85"/>
      <c r="AWF28" s="50"/>
      <c r="AWG28" s="48"/>
      <c r="AWH28" s="83">
        <f t="shared" si="949"/>
        <v>0</v>
      </c>
      <c r="AWI28" s="78">
        <f t="shared" si="950"/>
        <v>15000.21</v>
      </c>
      <c r="AWJ28" s="48"/>
      <c r="AWK28" s="48"/>
      <c r="AWL28" s="50"/>
      <c r="AWM28" s="85"/>
      <c r="AWN28" s="50"/>
      <c r="AWO28" s="48"/>
      <c r="AWP28" s="83">
        <f t="shared" si="951"/>
        <v>0</v>
      </c>
      <c r="AWQ28" s="78">
        <f t="shared" si="952"/>
        <v>15000.21</v>
      </c>
      <c r="AWR28" s="48"/>
      <c r="AWS28" s="48"/>
      <c r="AWT28" s="50"/>
      <c r="AWU28" s="85"/>
      <c r="AWV28" s="50"/>
      <c r="AWW28" s="48"/>
      <c r="AWX28" s="83">
        <f t="shared" si="953"/>
        <v>0</v>
      </c>
      <c r="AWY28" s="78">
        <f t="shared" si="954"/>
        <v>15000.21</v>
      </c>
      <c r="AWZ28" s="48"/>
      <c r="AXA28" s="48"/>
      <c r="AXB28" s="50"/>
      <c r="AXC28" s="85"/>
      <c r="AXD28" s="50"/>
      <c r="AXE28" s="48"/>
      <c r="AXF28" s="83">
        <f t="shared" si="955"/>
        <v>0</v>
      </c>
      <c r="AXG28" s="78">
        <f t="shared" si="956"/>
        <v>15000.21</v>
      </c>
      <c r="AXH28" s="48"/>
      <c r="AXI28" s="48"/>
      <c r="AXJ28" s="50"/>
      <c r="AXK28" s="85"/>
      <c r="AXL28" s="50"/>
      <c r="AXM28" s="48"/>
      <c r="AXN28" s="83">
        <f t="shared" si="957"/>
        <v>0</v>
      </c>
      <c r="AXO28" s="78">
        <f t="shared" si="958"/>
        <v>15000.21</v>
      </c>
      <c r="AXP28" s="48"/>
      <c r="AXQ28" s="48"/>
      <c r="AXR28" s="50"/>
      <c r="AXS28" s="85">
        <v>2208720.46</v>
      </c>
      <c r="AXT28" s="50"/>
      <c r="AXU28" s="48"/>
      <c r="AXV28" s="83">
        <f t="shared" si="959"/>
        <v>2208720.46</v>
      </c>
      <c r="AXW28" s="78">
        <f t="shared" si="960"/>
        <v>2223720.67</v>
      </c>
      <c r="AXX28" s="48"/>
      <c r="AXY28" s="48"/>
      <c r="AXZ28" s="50"/>
      <c r="AYA28" s="85"/>
      <c r="AYB28" s="50"/>
      <c r="AYC28" s="48"/>
      <c r="AYD28" s="83">
        <f t="shared" si="961"/>
        <v>0</v>
      </c>
      <c r="AYE28" s="78">
        <f t="shared" si="962"/>
        <v>0</v>
      </c>
      <c r="AYF28" s="48"/>
      <c r="AYG28" s="48"/>
      <c r="AYH28" s="50"/>
      <c r="AYI28" s="85"/>
      <c r="AYJ28" s="50"/>
      <c r="AYK28" s="48"/>
      <c r="AYL28" s="83">
        <f t="shared" si="963"/>
        <v>0</v>
      </c>
      <c r="AYM28" s="78">
        <f t="shared" si="964"/>
        <v>0</v>
      </c>
      <c r="AYN28" s="48"/>
      <c r="AYO28" s="48"/>
      <c r="AYP28" s="50"/>
      <c r="AYQ28" s="85"/>
      <c r="AYR28" s="50"/>
      <c r="AYS28" s="48"/>
      <c r="AYT28" s="83">
        <f t="shared" si="965"/>
        <v>0</v>
      </c>
      <c r="AYU28" s="78">
        <f t="shared" si="966"/>
        <v>0</v>
      </c>
      <c r="AYV28" s="48"/>
      <c r="AYW28" s="48"/>
      <c r="AYX28" s="50"/>
      <c r="AYY28" s="85"/>
      <c r="AYZ28" s="50"/>
      <c r="AZA28" s="48"/>
      <c r="AZB28" s="83">
        <f t="shared" si="967"/>
        <v>0</v>
      </c>
      <c r="AZC28" s="78">
        <f t="shared" si="968"/>
        <v>0</v>
      </c>
      <c r="AZD28" s="48"/>
      <c r="AZE28" s="48"/>
      <c r="AZF28" s="50"/>
      <c r="AZG28" s="85"/>
      <c r="AZH28" s="50"/>
      <c r="AZI28" s="48"/>
      <c r="AZJ28" s="83">
        <f t="shared" si="969"/>
        <v>0</v>
      </c>
      <c r="AZK28" s="78">
        <f t="shared" si="970"/>
        <v>0</v>
      </c>
      <c r="AZL28" s="48"/>
      <c r="AZM28" s="48"/>
      <c r="AZN28" s="50"/>
      <c r="AZO28" s="85"/>
      <c r="AZP28" s="50"/>
      <c r="AZQ28" s="48"/>
      <c r="AZR28" s="83">
        <f t="shared" si="971"/>
        <v>0</v>
      </c>
      <c r="AZS28" s="78">
        <f t="shared" si="972"/>
        <v>0</v>
      </c>
      <c r="AZT28" s="48"/>
      <c r="AZU28" s="48"/>
      <c r="AZV28" s="50"/>
      <c r="AZW28" s="85"/>
      <c r="AZX28" s="50"/>
      <c r="AZY28" s="48"/>
      <c r="AZZ28" s="83">
        <f t="shared" si="973"/>
        <v>0</v>
      </c>
      <c r="BAA28" s="78">
        <f t="shared" si="974"/>
        <v>0</v>
      </c>
      <c r="BAB28" s="48"/>
      <c r="BAC28" s="48"/>
      <c r="BAD28" s="50"/>
      <c r="BAE28" s="85"/>
      <c r="BAF28" s="50"/>
      <c r="BAG28" s="48"/>
      <c r="BAH28" s="83">
        <f t="shared" si="975"/>
        <v>0</v>
      </c>
      <c r="BAI28" s="78">
        <f t="shared" si="976"/>
        <v>0</v>
      </c>
      <c r="BAJ28" s="48"/>
      <c r="BAK28" s="48"/>
      <c r="BAL28" s="50"/>
      <c r="BAM28" s="85"/>
      <c r="BAN28" s="50"/>
      <c r="BAO28" s="48"/>
      <c r="BAP28" s="83">
        <f t="shared" si="977"/>
        <v>0</v>
      </c>
      <c r="BAQ28" s="78">
        <f t="shared" si="978"/>
        <v>0</v>
      </c>
      <c r="BAR28" s="48"/>
      <c r="BAS28" s="48"/>
      <c r="BAT28" s="50"/>
      <c r="BAU28" s="85"/>
      <c r="BAV28" s="50"/>
      <c r="BAW28" s="48"/>
      <c r="BAX28" s="83">
        <f t="shared" si="979"/>
        <v>0</v>
      </c>
      <c r="BAY28" s="78">
        <f t="shared" si="980"/>
        <v>0</v>
      </c>
      <c r="BAZ28" s="48"/>
      <c r="BBA28" s="48"/>
      <c r="BBB28" s="50"/>
      <c r="BBC28" s="85"/>
      <c r="BBD28" s="50"/>
      <c r="BBE28" s="48"/>
      <c r="BBF28" s="83">
        <f t="shared" si="981"/>
        <v>0</v>
      </c>
      <c r="BBG28" s="78">
        <f t="shared" si="982"/>
        <v>0</v>
      </c>
      <c r="BBH28" s="48"/>
      <c r="BBI28" s="48"/>
      <c r="BBJ28" s="50"/>
      <c r="BBK28" s="85"/>
      <c r="BBL28" s="50"/>
      <c r="BBM28" s="48"/>
      <c r="BBN28" s="83">
        <f t="shared" si="983"/>
        <v>0</v>
      </c>
      <c r="BBO28" s="78">
        <f t="shared" si="984"/>
        <v>0</v>
      </c>
      <c r="BBP28" s="48"/>
      <c r="BBQ28" s="48"/>
      <c r="BBR28" s="50"/>
      <c r="BBS28" s="85"/>
      <c r="BBT28" s="50"/>
      <c r="BBU28" s="48"/>
      <c r="BBV28" s="83">
        <f t="shared" si="985"/>
        <v>0</v>
      </c>
      <c r="BBW28" s="78">
        <f t="shared" si="986"/>
        <v>0</v>
      </c>
      <c r="BBX28" s="48"/>
      <c r="BBY28" s="48"/>
      <c r="BBZ28" s="50"/>
      <c r="BCA28" s="85"/>
      <c r="BCB28" s="50"/>
      <c r="BCC28" s="48"/>
      <c r="BCD28" s="83">
        <f t="shared" si="987"/>
        <v>0</v>
      </c>
      <c r="BCE28" s="78">
        <f t="shared" si="988"/>
        <v>0</v>
      </c>
      <c r="BCF28" s="48"/>
      <c r="BCG28" s="48"/>
      <c r="BCH28" s="50"/>
      <c r="BCI28" s="85"/>
      <c r="BCJ28" s="50"/>
      <c r="BCK28" s="48"/>
      <c r="BCL28" s="83">
        <f t="shared" si="989"/>
        <v>0</v>
      </c>
      <c r="BCM28" s="78">
        <f t="shared" si="990"/>
        <v>0</v>
      </c>
      <c r="BCN28" s="48"/>
      <c r="BCO28" s="48"/>
      <c r="BCP28" s="50"/>
      <c r="BCQ28" s="85"/>
      <c r="BCR28" s="50"/>
      <c r="BCS28" s="48"/>
      <c r="BCT28" s="83">
        <f t="shared" si="991"/>
        <v>0</v>
      </c>
      <c r="BCU28" s="78">
        <f t="shared" si="992"/>
        <v>0</v>
      </c>
      <c r="BCV28" s="48"/>
      <c r="BCW28" s="48"/>
      <c r="BCX28" s="50"/>
      <c r="BCY28" s="85"/>
      <c r="BCZ28" s="50"/>
      <c r="BDA28" s="48"/>
      <c r="BDB28" s="83">
        <f t="shared" si="993"/>
        <v>0</v>
      </c>
      <c r="BDC28" s="78">
        <f t="shared" si="994"/>
        <v>0</v>
      </c>
      <c r="BDD28" s="48"/>
      <c r="BDE28" s="48"/>
      <c r="BDF28" s="50"/>
      <c r="BDG28" s="85"/>
      <c r="BDH28" s="50"/>
      <c r="BDI28" s="48"/>
      <c r="BDJ28" s="83">
        <f t="shared" si="995"/>
        <v>0</v>
      </c>
      <c r="BDK28" s="78">
        <f t="shared" si="996"/>
        <v>0</v>
      </c>
      <c r="BDL28" s="48"/>
      <c r="BDM28" s="48"/>
      <c r="BDN28" s="50"/>
      <c r="BDO28" s="85"/>
      <c r="BDP28" s="50"/>
      <c r="BDQ28" s="48"/>
      <c r="BDR28" s="83">
        <f t="shared" si="997"/>
        <v>0</v>
      </c>
      <c r="BDS28" s="78">
        <f t="shared" si="998"/>
        <v>0</v>
      </c>
      <c r="BDT28" s="48"/>
      <c r="BDU28" s="48"/>
      <c r="BDV28" s="50"/>
      <c r="BDW28" s="85"/>
      <c r="BDX28" s="50"/>
      <c r="BDY28" s="48"/>
      <c r="BDZ28" s="83">
        <f t="shared" si="999"/>
        <v>0</v>
      </c>
      <c r="BEA28" s="78">
        <f t="shared" si="1000"/>
        <v>0</v>
      </c>
      <c r="BEB28" s="48"/>
      <c r="BEC28" s="48"/>
      <c r="BED28" s="50"/>
      <c r="BEE28" s="85"/>
      <c r="BEF28" s="50"/>
      <c r="BEG28" s="48"/>
      <c r="BEH28" s="83">
        <f t="shared" si="1001"/>
        <v>0</v>
      </c>
      <c r="BEI28" s="78">
        <f t="shared" si="1002"/>
        <v>0</v>
      </c>
      <c r="BEJ28" s="48"/>
      <c r="BEK28" s="48"/>
      <c r="BEL28" s="50"/>
      <c r="BEM28" s="85"/>
      <c r="BEN28" s="50"/>
      <c r="BEO28" s="48"/>
      <c r="BEP28" s="83">
        <f t="shared" si="1003"/>
        <v>0</v>
      </c>
      <c r="BEQ28" s="78">
        <f t="shared" si="1223"/>
        <v>0</v>
      </c>
      <c r="BER28" s="48"/>
      <c r="BES28" s="48"/>
      <c r="BET28" s="50"/>
      <c r="BEU28" s="85"/>
      <c r="BEV28" s="50"/>
      <c r="BEW28" s="48"/>
      <c r="BEX28" s="83">
        <f t="shared" si="1004"/>
        <v>0</v>
      </c>
      <c r="BEY28" s="78">
        <f t="shared" si="1005"/>
        <v>0</v>
      </c>
      <c r="BEZ28" s="48"/>
      <c r="BFA28" s="48"/>
      <c r="BFB28" s="50"/>
      <c r="BFC28" s="85"/>
      <c r="BFD28" s="50"/>
      <c r="BFE28" s="48"/>
      <c r="BFF28" s="83">
        <f t="shared" si="1006"/>
        <v>0</v>
      </c>
      <c r="BFG28" s="78">
        <f t="shared" si="1007"/>
        <v>0</v>
      </c>
      <c r="BFH28" s="48"/>
      <c r="BFI28" s="48"/>
      <c r="BFJ28" s="50"/>
      <c r="BFK28" s="85"/>
      <c r="BFL28" s="50"/>
      <c r="BFM28" s="48"/>
      <c r="BFN28" s="83">
        <f t="shared" si="1008"/>
        <v>0</v>
      </c>
      <c r="BFO28" s="78">
        <f t="shared" si="1009"/>
        <v>0</v>
      </c>
      <c r="BFP28" s="48"/>
      <c r="BFQ28" s="48"/>
      <c r="BFR28" s="50"/>
      <c r="BFS28" s="85">
        <v>50000</v>
      </c>
      <c r="BFT28" s="50"/>
      <c r="BFU28" s="48"/>
      <c r="BFV28" s="83">
        <f t="shared" si="1010"/>
        <v>50000</v>
      </c>
      <c r="BFW28" s="78">
        <f t="shared" si="1011"/>
        <v>50000</v>
      </c>
      <c r="BFX28" s="48"/>
      <c r="BFY28" s="48"/>
      <c r="BFZ28" s="50"/>
      <c r="BGA28" s="85"/>
      <c r="BGB28" s="50"/>
      <c r="BGC28" s="48"/>
      <c r="BGD28" s="83">
        <f t="shared" si="1012"/>
        <v>0</v>
      </c>
      <c r="BGE28" s="78">
        <f t="shared" si="1013"/>
        <v>50000</v>
      </c>
      <c r="BGF28" s="48"/>
      <c r="BGG28" s="48"/>
      <c r="BGH28" s="50"/>
      <c r="BGI28" s="85"/>
      <c r="BGJ28" s="50"/>
      <c r="BGK28" s="48"/>
      <c r="BGL28" s="83">
        <f t="shared" si="1014"/>
        <v>0</v>
      </c>
      <c r="BGM28" s="78">
        <f t="shared" si="1015"/>
        <v>50000</v>
      </c>
      <c r="BGN28" s="48"/>
      <c r="BGO28" s="48"/>
      <c r="BGP28" s="50"/>
      <c r="BGQ28" s="85"/>
      <c r="BGR28" s="50"/>
      <c r="BGS28" s="48"/>
      <c r="BGT28" s="83">
        <f t="shared" si="1016"/>
        <v>0</v>
      </c>
      <c r="BGU28" s="78">
        <f t="shared" si="1017"/>
        <v>50000</v>
      </c>
      <c r="BGV28" s="48"/>
      <c r="BGW28" s="48"/>
      <c r="BGX28" s="50"/>
      <c r="BGY28" s="85"/>
      <c r="BGZ28" s="50"/>
      <c r="BHA28" s="48"/>
      <c r="BHB28" s="83">
        <f t="shared" si="1018"/>
        <v>0</v>
      </c>
      <c r="BHC28" s="78">
        <f t="shared" si="1019"/>
        <v>50000</v>
      </c>
      <c r="BHD28" s="48"/>
      <c r="BHE28" s="48"/>
      <c r="BHF28" s="50"/>
      <c r="BHG28" s="85"/>
      <c r="BHH28" s="50"/>
      <c r="BHI28" s="48"/>
      <c r="BHJ28" s="83">
        <f t="shared" si="1020"/>
        <v>0</v>
      </c>
      <c r="BHK28" s="78">
        <f t="shared" si="1021"/>
        <v>50000</v>
      </c>
      <c r="BHL28" s="48"/>
      <c r="BHM28" s="48"/>
      <c r="BHN28" s="50"/>
      <c r="BHO28" s="85"/>
      <c r="BHP28" s="50"/>
      <c r="BHQ28" s="48"/>
      <c r="BHR28" s="83">
        <f t="shared" si="1022"/>
        <v>0</v>
      </c>
      <c r="BHS28" s="78">
        <f t="shared" si="1023"/>
        <v>50000</v>
      </c>
      <c r="BHT28" s="48"/>
      <c r="BHU28" s="48"/>
      <c r="BHV28" s="50"/>
      <c r="BHW28" s="85"/>
      <c r="BHX28" s="50"/>
      <c r="BHY28" s="48"/>
      <c r="BHZ28" s="83">
        <f t="shared" si="1024"/>
        <v>0</v>
      </c>
      <c r="BIA28" s="78">
        <f t="shared" si="1025"/>
        <v>50000</v>
      </c>
      <c r="BIB28" s="48"/>
      <c r="BIC28" s="48"/>
      <c r="BID28" s="50"/>
      <c r="BIE28" s="85"/>
      <c r="BIF28" s="50"/>
      <c r="BIG28" s="48"/>
      <c r="BIH28" s="83">
        <f t="shared" si="1026"/>
        <v>0</v>
      </c>
      <c r="BII28" s="78">
        <f t="shared" si="1027"/>
        <v>50000</v>
      </c>
      <c r="BIJ28" s="48"/>
      <c r="BIK28" s="48"/>
      <c r="BIL28" s="50"/>
      <c r="BIM28" s="85"/>
      <c r="BIN28" s="50"/>
      <c r="BIO28" s="48"/>
      <c r="BIP28" s="83">
        <f t="shared" si="1028"/>
        <v>0</v>
      </c>
      <c r="BIQ28" s="78">
        <f t="shared" si="1029"/>
        <v>50000</v>
      </c>
      <c r="BIR28" s="48"/>
      <c r="BIS28" s="48"/>
      <c r="BIT28" s="50"/>
      <c r="BIU28" s="85"/>
      <c r="BIV28" s="50"/>
      <c r="BIW28" s="48"/>
      <c r="BIX28" s="83">
        <f t="shared" si="1030"/>
        <v>0</v>
      </c>
      <c r="BIY28" s="78">
        <f t="shared" si="1031"/>
        <v>50000</v>
      </c>
      <c r="BIZ28" s="48"/>
      <c r="BJA28" s="48"/>
      <c r="BJB28" s="50"/>
      <c r="BJC28" s="85"/>
      <c r="BJD28" s="50"/>
      <c r="BJE28" s="48"/>
      <c r="BJF28" s="83">
        <f t="shared" si="1032"/>
        <v>0</v>
      </c>
      <c r="BJG28" s="78">
        <f t="shared" si="1033"/>
        <v>50000</v>
      </c>
      <c r="BJH28" s="48"/>
      <c r="BJI28" s="48"/>
      <c r="BJJ28" s="50"/>
      <c r="BJK28" s="85"/>
      <c r="BJL28" s="50"/>
      <c r="BJM28" s="48"/>
      <c r="BJN28" s="83">
        <f t="shared" si="1034"/>
        <v>0</v>
      </c>
      <c r="BJO28" s="78">
        <f t="shared" si="1035"/>
        <v>50000</v>
      </c>
      <c r="BJP28" s="48"/>
      <c r="BJQ28" s="48"/>
      <c r="BJR28" s="50"/>
      <c r="BJS28" s="85"/>
      <c r="BJT28" s="50"/>
      <c r="BJU28" s="48"/>
      <c r="BJV28" s="83">
        <f t="shared" si="1036"/>
        <v>0</v>
      </c>
      <c r="BJW28" s="78">
        <f t="shared" si="1037"/>
        <v>50000</v>
      </c>
      <c r="BJX28" s="48"/>
      <c r="BJY28" s="48"/>
      <c r="BJZ28" s="50"/>
      <c r="BKA28" s="85"/>
      <c r="BKB28" s="50"/>
      <c r="BKC28" s="48"/>
      <c r="BKD28" s="83">
        <f t="shared" si="1038"/>
        <v>0</v>
      </c>
      <c r="BKE28" s="78">
        <f t="shared" si="1039"/>
        <v>50000</v>
      </c>
      <c r="BKF28" s="48"/>
      <c r="BKG28" s="48"/>
      <c r="BKH28" s="50"/>
      <c r="BKI28" s="85"/>
      <c r="BKJ28" s="50"/>
      <c r="BKK28" s="48"/>
      <c r="BKL28" s="83">
        <f t="shared" si="1040"/>
        <v>0</v>
      </c>
      <c r="BKM28" s="78">
        <f t="shared" si="1041"/>
        <v>50000</v>
      </c>
      <c r="BKN28" s="48"/>
      <c r="BKO28" s="48"/>
      <c r="BKP28" s="50"/>
      <c r="BKQ28" s="85"/>
      <c r="BKR28" s="50"/>
      <c r="BKS28" s="48"/>
      <c r="BKT28" s="83">
        <f t="shared" si="1042"/>
        <v>0</v>
      </c>
      <c r="BKU28" s="78">
        <f t="shared" si="1043"/>
        <v>50000</v>
      </c>
      <c r="BKV28" s="48"/>
      <c r="BKW28" s="48"/>
      <c r="BKX28" s="50"/>
      <c r="BKY28" s="85"/>
      <c r="BKZ28" s="50"/>
      <c r="BLA28" s="48"/>
      <c r="BLB28" s="83">
        <f t="shared" si="1044"/>
        <v>0</v>
      </c>
      <c r="BLC28" s="78">
        <f t="shared" si="1045"/>
        <v>0</v>
      </c>
      <c r="BLD28" s="48"/>
      <c r="BLE28" s="48"/>
      <c r="BLF28" s="50"/>
      <c r="BLG28" s="85"/>
      <c r="BLH28" s="50"/>
      <c r="BLI28" s="48"/>
      <c r="BLJ28" s="83">
        <f t="shared" si="1046"/>
        <v>0</v>
      </c>
      <c r="BLK28" s="78">
        <f t="shared" si="1224"/>
        <v>0</v>
      </c>
      <c r="BLL28" s="48"/>
      <c r="BLM28" s="48"/>
      <c r="BLN28" s="50"/>
      <c r="BLO28" s="85"/>
      <c r="BLP28" s="50"/>
      <c r="BLQ28" s="48"/>
      <c r="BLR28" s="83">
        <f t="shared" si="1047"/>
        <v>0</v>
      </c>
      <c r="BLS28" s="78">
        <f t="shared" si="1225"/>
        <v>0</v>
      </c>
      <c r="BLT28" s="48"/>
      <c r="BLU28" s="48"/>
      <c r="BLV28" s="50"/>
      <c r="BLW28" s="85"/>
      <c r="BLX28" s="50"/>
      <c r="BLY28" s="48"/>
      <c r="BLZ28" s="83">
        <f t="shared" si="1048"/>
        <v>0</v>
      </c>
      <c r="BMA28" s="78">
        <f t="shared" si="1226"/>
        <v>0</v>
      </c>
      <c r="BMB28" s="48"/>
      <c r="BMC28" s="48"/>
      <c r="BMD28" s="50"/>
      <c r="BME28" s="85"/>
      <c r="BMF28" s="50"/>
      <c r="BMG28" s="48"/>
      <c r="BMH28" s="83">
        <f t="shared" si="1049"/>
        <v>0</v>
      </c>
      <c r="BMI28" s="78">
        <f t="shared" si="1227"/>
        <v>0</v>
      </c>
      <c r="BMJ28" s="48"/>
      <c r="BMK28" s="48"/>
      <c r="BML28" s="50"/>
      <c r="BMM28" s="85"/>
      <c r="BMN28" s="50">
        <v>20000.21</v>
      </c>
      <c r="BMO28" s="48"/>
      <c r="BMP28" s="83">
        <f t="shared" si="1050"/>
        <v>20000.21</v>
      </c>
      <c r="BMQ28" s="78">
        <f t="shared" si="1228"/>
        <v>20000.21</v>
      </c>
      <c r="BMR28" s="48"/>
      <c r="BMS28" s="48"/>
      <c r="BMT28" s="50"/>
      <c r="BMU28" s="85"/>
      <c r="BMV28" s="50"/>
      <c r="BMW28" s="48"/>
      <c r="BMX28" s="83">
        <f t="shared" si="1051"/>
        <v>0</v>
      </c>
      <c r="BMY28" s="78">
        <f t="shared" si="1229"/>
        <v>20000.21</v>
      </c>
      <c r="BMZ28" s="48"/>
      <c r="BNA28" s="48"/>
      <c r="BNB28" s="50"/>
      <c r="BNC28" s="85"/>
      <c r="BND28" s="50"/>
      <c r="BNE28" s="48"/>
      <c r="BNF28" s="83">
        <f t="shared" si="1052"/>
        <v>0</v>
      </c>
      <c r="BNG28" s="78">
        <f t="shared" si="1230"/>
        <v>20000.21</v>
      </c>
      <c r="BNH28" s="48"/>
      <c r="BNI28" s="48"/>
      <c r="BNJ28" s="50"/>
      <c r="BNK28" s="85"/>
      <c r="BNL28" s="50"/>
      <c r="BNM28" s="48"/>
      <c r="BNN28" s="83">
        <f t="shared" si="1053"/>
        <v>0</v>
      </c>
      <c r="BNO28" s="78">
        <f t="shared" si="1231"/>
        <v>20000.21</v>
      </c>
      <c r="BNP28" s="48"/>
      <c r="BNQ28" s="48"/>
      <c r="BNR28" s="50"/>
      <c r="BNS28" s="85"/>
      <c r="BNT28" s="50"/>
      <c r="BNU28" s="48"/>
      <c r="BNV28" s="83">
        <f t="shared" si="1054"/>
        <v>0</v>
      </c>
      <c r="BNW28" s="78">
        <f t="shared" si="1232"/>
        <v>20000.21</v>
      </c>
      <c r="BNX28" s="48"/>
      <c r="BNY28" s="48"/>
      <c r="BNZ28" s="50"/>
      <c r="BOA28" s="85"/>
      <c r="BOB28" s="50"/>
      <c r="BOC28" s="48"/>
      <c r="BOD28" s="83">
        <f t="shared" si="1055"/>
        <v>0</v>
      </c>
      <c r="BOE28" s="78">
        <f t="shared" si="1233"/>
        <v>20000.21</v>
      </c>
      <c r="BOF28" s="48"/>
      <c r="BOG28" s="48"/>
      <c r="BOH28" s="50"/>
      <c r="BOI28" s="85"/>
      <c r="BOJ28" s="50"/>
      <c r="BOK28" s="48"/>
      <c r="BOL28" s="83">
        <f t="shared" si="1056"/>
        <v>0</v>
      </c>
      <c r="BOM28" s="78">
        <f t="shared" si="1234"/>
        <v>20000.21</v>
      </c>
      <c r="BON28" s="48"/>
      <c r="BOO28" s="48"/>
      <c r="BOP28" s="50"/>
      <c r="BOQ28" s="85"/>
      <c r="BOR28" s="50"/>
      <c r="BOS28" s="48"/>
      <c r="BOT28" s="83">
        <f t="shared" si="1057"/>
        <v>0</v>
      </c>
      <c r="BOU28" s="78">
        <f t="shared" si="1235"/>
        <v>20000.21</v>
      </c>
      <c r="BOV28" s="48"/>
      <c r="BOW28" s="48"/>
      <c r="BOX28" s="50"/>
      <c r="BOY28" s="85"/>
      <c r="BOZ28" s="50"/>
      <c r="BPA28" s="48"/>
      <c r="BPB28" s="83">
        <f t="shared" si="1058"/>
        <v>0</v>
      </c>
      <c r="BPC28" s="78">
        <f t="shared" si="1236"/>
        <v>20000.21</v>
      </c>
      <c r="BPD28" s="48"/>
      <c r="BPE28" s="48"/>
      <c r="BPF28" s="50"/>
      <c r="BPG28" s="85"/>
      <c r="BPH28" s="50"/>
      <c r="BPI28" s="48"/>
      <c r="BPJ28" s="83">
        <f t="shared" si="1059"/>
        <v>0</v>
      </c>
      <c r="BPK28" s="78">
        <f t="shared" si="1237"/>
        <v>20000.21</v>
      </c>
      <c r="BPL28" s="48"/>
      <c r="BPM28" s="48"/>
      <c r="BPN28" s="50"/>
      <c r="BPO28" s="85"/>
      <c r="BPP28" s="50"/>
      <c r="BPQ28" s="48"/>
      <c r="BPR28" s="83">
        <f t="shared" si="1060"/>
        <v>0</v>
      </c>
      <c r="BPS28" s="78">
        <f t="shared" si="1238"/>
        <v>20000.21</v>
      </c>
      <c r="BPT28" s="48"/>
      <c r="BPU28" s="48"/>
      <c r="BPV28" s="50"/>
      <c r="BPW28" s="85"/>
      <c r="BPX28" s="50"/>
      <c r="BPY28" s="48"/>
      <c r="BPZ28" s="83">
        <f t="shared" si="1061"/>
        <v>0</v>
      </c>
      <c r="BQA28" s="78">
        <f t="shared" si="1239"/>
        <v>20000.21</v>
      </c>
      <c r="BQB28" s="48"/>
      <c r="BQC28" s="48"/>
      <c r="BQD28" s="50"/>
      <c r="BQE28" s="85"/>
      <c r="BQF28" s="50"/>
      <c r="BQG28" s="48"/>
      <c r="BQH28" s="83">
        <f t="shared" si="1062"/>
        <v>0</v>
      </c>
      <c r="BQI28" s="78">
        <f t="shared" si="1240"/>
        <v>20000.21</v>
      </c>
      <c r="BQJ28" s="48"/>
      <c r="BQK28" s="48"/>
      <c r="BQL28" s="50"/>
      <c r="BQM28" s="85"/>
      <c r="BQN28" s="50"/>
      <c r="BQO28" s="48"/>
      <c r="BQP28" s="83">
        <f t="shared" si="1063"/>
        <v>0</v>
      </c>
      <c r="BQQ28" s="78">
        <f t="shared" si="1241"/>
        <v>20000.21</v>
      </c>
      <c r="BQR28" s="78">
        <f t="shared" si="1241"/>
        <v>20000.21</v>
      </c>
      <c r="BQS28" s="86">
        <v>0</v>
      </c>
      <c r="BQT28" s="26">
        <v>1082642.92</v>
      </c>
      <c r="BQU28" s="26">
        <v>0</v>
      </c>
      <c r="BQV28" s="26">
        <v>0</v>
      </c>
      <c r="BQW28" s="26">
        <v>0</v>
      </c>
      <c r="BQX28" s="26">
        <v>0</v>
      </c>
      <c r="BQY28" s="26">
        <v>0</v>
      </c>
      <c r="BQZ28" s="26">
        <v>0</v>
      </c>
      <c r="BRA28" s="26">
        <v>0</v>
      </c>
      <c r="BRB28" s="26">
        <v>0</v>
      </c>
      <c r="BRC28" s="26">
        <v>0</v>
      </c>
      <c r="BRD28" s="26">
        <v>0</v>
      </c>
      <c r="BRE28" s="26">
        <v>0</v>
      </c>
      <c r="BRF28" s="26">
        <v>0</v>
      </c>
      <c r="BRG28" s="26">
        <v>0</v>
      </c>
      <c r="BRH28" s="26">
        <v>0</v>
      </c>
      <c r="BRI28" s="26">
        <v>0</v>
      </c>
      <c r="BRJ28" s="26">
        <v>0</v>
      </c>
      <c r="BRK28" s="26">
        <v>0</v>
      </c>
      <c r="BRL28" s="26">
        <v>0</v>
      </c>
      <c r="BRM28" s="26">
        <v>0</v>
      </c>
      <c r="BRN28" s="26">
        <v>0</v>
      </c>
      <c r="BRO28" s="26">
        <v>0</v>
      </c>
      <c r="BRP28" s="26">
        <v>0</v>
      </c>
      <c r="BRQ28" s="26">
        <v>0</v>
      </c>
      <c r="BRR28" s="26">
        <v>0</v>
      </c>
      <c r="BRS28" s="26">
        <v>0</v>
      </c>
      <c r="BRT28" s="26">
        <v>0</v>
      </c>
      <c r="BRU28" s="26">
        <v>0</v>
      </c>
      <c r="BRV28" s="26">
        <v>0</v>
      </c>
      <c r="BRW28" s="26">
        <v>0</v>
      </c>
      <c r="BRX28" s="26">
        <v>0</v>
      </c>
      <c r="BRY28" s="26">
        <v>0</v>
      </c>
      <c r="BRZ28" s="26">
        <v>0</v>
      </c>
      <c r="BSA28" s="26">
        <v>0</v>
      </c>
      <c r="BSB28" s="26">
        <v>0</v>
      </c>
      <c r="BSC28" s="26">
        <v>0</v>
      </c>
      <c r="BSD28" s="26">
        <v>0</v>
      </c>
      <c r="BSE28" s="26">
        <v>0</v>
      </c>
      <c r="BSF28" s="26">
        <v>0</v>
      </c>
      <c r="BSG28" s="26">
        <v>0</v>
      </c>
      <c r="BSH28" s="26">
        <v>0</v>
      </c>
      <c r="BSI28" s="26">
        <v>0</v>
      </c>
      <c r="BSJ28" s="26">
        <v>0</v>
      </c>
      <c r="BSK28" s="26">
        <v>0</v>
      </c>
      <c r="BSL28" s="26">
        <v>0</v>
      </c>
      <c r="BSM28" s="26">
        <v>0</v>
      </c>
      <c r="BSN28" s="26">
        <v>0</v>
      </c>
      <c r="BSO28" s="26">
        <v>0</v>
      </c>
      <c r="BSP28" s="26">
        <v>0</v>
      </c>
      <c r="BSQ28" s="26">
        <v>0</v>
      </c>
      <c r="BSR28" s="26">
        <v>0</v>
      </c>
      <c r="BSS28" s="26">
        <v>0</v>
      </c>
      <c r="BST28" s="26">
        <v>0</v>
      </c>
      <c r="BSU28" s="26">
        <v>0</v>
      </c>
      <c r="BSV28" s="26">
        <v>0</v>
      </c>
      <c r="BSW28" s="26"/>
      <c r="BSX28" s="48"/>
      <c r="BSY28" s="50"/>
      <c r="BSZ28" s="85"/>
      <c r="BTA28" s="50"/>
      <c r="BTB28" s="48"/>
      <c r="BTC28" s="83">
        <v>0</v>
      </c>
      <c r="BTD28" s="78">
        <f t="shared" si="1242"/>
        <v>0</v>
      </c>
      <c r="BTE28" s="26"/>
      <c r="BTF28" s="48"/>
      <c r="BTG28" s="50"/>
      <c r="BTH28" s="85"/>
      <c r="BTI28" s="50"/>
      <c r="BTJ28" s="48"/>
      <c r="BTK28" s="83">
        <v>0</v>
      </c>
      <c r="BTL28" s="78">
        <f t="shared" si="1243"/>
        <v>0</v>
      </c>
      <c r="BTM28" s="26"/>
      <c r="BTN28" s="48"/>
      <c r="BTO28" s="50"/>
      <c r="BTP28" s="85"/>
      <c r="BTQ28" s="50"/>
      <c r="BTR28" s="48"/>
      <c r="BTS28" s="83">
        <v>0</v>
      </c>
      <c r="BTT28" s="78">
        <f t="shared" si="1244"/>
        <v>0</v>
      </c>
      <c r="BTU28" s="26"/>
      <c r="BTV28" s="48"/>
      <c r="BTW28" s="50"/>
      <c r="BTX28" s="50"/>
      <c r="BTY28" s="50"/>
      <c r="BTZ28" s="50"/>
      <c r="BUA28" s="50">
        <v>0</v>
      </c>
      <c r="BUB28" s="78">
        <f t="shared" si="1245"/>
        <v>0</v>
      </c>
      <c r="BUC28" s="26"/>
      <c r="BUD28" s="48"/>
      <c r="BUE28" s="50"/>
      <c r="BUF28" s="50"/>
      <c r="BUG28" s="50"/>
      <c r="BUH28" s="50"/>
      <c r="BUI28" s="50">
        <v>0</v>
      </c>
      <c r="BUJ28" s="78">
        <f t="shared" si="1246"/>
        <v>0</v>
      </c>
      <c r="BUK28" s="26"/>
      <c r="BUL28" s="48"/>
      <c r="BUM28" s="50"/>
      <c r="BUN28" s="50"/>
      <c r="BUO28" s="50"/>
      <c r="BUP28" s="50"/>
      <c r="BUQ28" s="50">
        <v>0</v>
      </c>
      <c r="BUR28" s="78">
        <f t="shared" si="1247"/>
        <v>0</v>
      </c>
      <c r="BUS28" s="26"/>
      <c r="BUT28" s="48"/>
      <c r="BUU28" s="50"/>
      <c r="BUV28" s="50"/>
      <c r="BUW28" s="50"/>
      <c r="BUX28" s="50"/>
      <c r="BUY28" s="50">
        <v>0</v>
      </c>
      <c r="BUZ28" s="78">
        <f t="shared" si="1248"/>
        <v>0</v>
      </c>
      <c r="BVA28" s="26"/>
      <c r="BVB28" s="48"/>
      <c r="BVC28" s="50"/>
      <c r="BVD28" s="50"/>
      <c r="BVE28" s="50"/>
      <c r="BVF28" s="50"/>
      <c r="BVG28" s="50">
        <v>0</v>
      </c>
      <c r="BVH28" s="78">
        <f t="shared" si="1249"/>
        <v>0</v>
      </c>
      <c r="BVI28" s="26"/>
      <c r="BVJ28" s="48"/>
      <c r="BVK28" s="50"/>
      <c r="BVL28" s="50"/>
      <c r="BVM28" s="50"/>
      <c r="BVN28" s="50"/>
      <c r="BVO28" s="50">
        <v>0</v>
      </c>
      <c r="BVP28" s="78">
        <f t="shared" si="1250"/>
        <v>0</v>
      </c>
      <c r="BVQ28" s="26"/>
      <c r="BVR28" s="48"/>
      <c r="BVS28" s="50"/>
      <c r="BVT28" s="50"/>
      <c r="BVU28" s="50"/>
      <c r="BVV28" s="50"/>
      <c r="BVW28" s="50">
        <v>0</v>
      </c>
      <c r="BVX28" s="78">
        <f t="shared" si="1251"/>
        <v>0</v>
      </c>
      <c r="BVY28" s="26"/>
      <c r="BVZ28" s="48"/>
      <c r="BWA28" s="50"/>
      <c r="BWB28" s="50"/>
      <c r="BWC28" s="50"/>
      <c r="BWD28" s="50"/>
      <c r="BWE28" s="50">
        <v>0</v>
      </c>
      <c r="BWF28" s="78">
        <f t="shared" si="1252"/>
        <v>0</v>
      </c>
      <c r="BWG28" s="26"/>
      <c r="BWH28" s="48"/>
      <c r="BWI28" s="50"/>
      <c r="BWJ28" s="50"/>
      <c r="BWK28" s="50"/>
      <c r="BWL28" s="50"/>
      <c r="BWM28" s="50">
        <v>0</v>
      </c>
      <c r="BWN28" s="78">
        <f t="shared" si="1253"/>
        <v>0</v>
      </c>
      <c r="BWO28" s="26"/>
      <c r="BWP28" s="48"/>
      <c r="BWQ28" s="50"/>
      <c r="BWR28" s="50"/>
      <c r="BWS28" s="50"/>
      <c r="BWT28" s="50"/>
      <c r="BWU28" s="50">
        <v>0</v>
      </c>
      <c r="BWV28" s="78">
        <f t="shared" si="1254"/>
        <v>0</v>
      </c>
      <c r="BWW28" s="26"/>
      <c r="BWX28" s="48"/>
      <c r="BWY28" s="50"/>
      <c r="BWZ28" s="50"/>
      <c r="BXA28" s="50"/>
      <c r="BXB28" s="50"/>
      <c r="BXC28" s="50">
        <v>0</v>
      </c>
      <c r="BXD28" s="78">
        <f t="shared" si="1255"/>
        <v>0</v>
      </c>
      <c r="BXE28" s="26"/>
      <c r="BXF28" s="48"/>
      <c r="BXG28" s="50"/>
      <c r="BXH28" s="50"/>
      <c r="BXI28" s="50"/>
      <c r="BXJ28" s="50"/>
      <c r="BXK28" s="50">
        <v>0</v>
      </c>
      <c r="BXL28" s="78">
        <f t="shared" si="1256"/>
        <v>0</v>
      </c>
      <c r="BXM28" s="26"/>
      <c r="BXN28" s="48"/>
      <c r="BXO28" s="50"/>
      <c r="BXP28" s="50"/>
      <c r="BXQ28" s="50"/>
      <c r="BXR28" s="50"/>
      <c r="BXS28" s="50">
        <v>0</v>
      </c>
      <c r="BXT28" s="78">
        <f t="shared" si="1257"/>
        <v>0</v>
      </c>
      <c r="BXU28" s="26"/>
      <c r="BXV28" s="48"/>
      <c r="BXW28" s="50"/>
      <c r="BXX28" s="50">
        <v>1877970</v>
      </c>
      <c r="BXY28" s="50"/>
      <c r="BXZ28" s="50"/>
      <c r="BYA28" s="50">
        <v>1877970</v>
      </c>
      <c r="BYB28" s="78">
        <f t="shared" si="1258"/>
        <v>1877970</v>
      </c>
      <c r="BYC28" s="26"/>
      <c r="BYD28" s="48"/>
      <c r="BYE28" s="50"/>
      <c r="BYF28" s="50"/>
      <c r="BYG28" s="50"/>
      <c r="BYH28" s="50"/>
      <c r="BYI28" s="50">
        <v>0</v>
      </c>
      <c r="BYJ28" s="78">
        <f t="shared" si="1259"/>
        <v>1877970</v>
      </c>
      <c r="BYK28" s="26"/>
      <c r="BYL28" s="48"/>
      <c r="BYM28" s="50"/>
      <c r="BYN28" s="50"/>
      <c r="BYO28" s="50"/>
      <c r="BYP28" s="50"/>
      <c r="BYQ28" s="50">
        <v>0</v>
      </c>
      <c r="BYR28" s="78">
        <f t="shared" si="1260"/>
        <v>1877970</v>
      </c>
      <c r="BYS28" s="26"/>
      <c r="BYT28" s="48"/>
      <c r="BYU28" s="50"/>
      <c r="BYV28" s="50"/>
      <c r="BYW28" s="50"/>
      <c r="BYX28" s="50"/>
      <c r="BYY28" s="50">
        <v>0</v>
      </c>
      <c r="BYZ28" s="78">
        <f t="shared" si="1261"/>
        <v>1877970</v>
      </c>
      <c r="BZA28" s="26"/>
      <c r="BZB28" s="48"/>
      <c r="BZC28" s="50"/>
      <c r="BZD28" s="50"/>
      <c r="BZE28" s="50"/>
      <c r="BZF28" s="50"/>
      <c r="BZG28" s="50">
        <v>0</v>
      </c>
      <c r="BZH28" s="78">
        <f t="shared" si="1262"/>
        <v>1877970</v>
      </c>
      <c r="BZI28" s="26"/>
      <c r="BZJ28" s="48"/>
      <c r="BZK28" s="50"/>
      <c r="BZL28" s="50"/>
      <c r="BZM28" s="50"/>
      <c r="BZN28" s="50"/>
      <c r="BZO28" s="50">
        <v>0</v>
      </c>
      <c r="BZP28" s="78">
        <f t="shared" si="1263"/>
        <v>1877970</v>
      </c>
      <c r="BZQ28" s="26"/>
      <c r="BZR28" s="48"/>
      <c r="BZS28" s="50"/>
      <c r="BZT28" s="50"/>
      <c r="BZU28" s="50"/>
      <c r="BZV28" s="50"/>
      <c r="BZW28" s="50">
        <v>0</v>
      </c>
      <c r="BZX28" s="78">
        <f t="shared" si="1264"/>
        <v>1877970</v>
      </c>
      <c r="BZY28" s="26"/>
      <c r="BZZ28" s="48"/>
      <c r="CAA28" s="50"/>
      <c r="CAB28" s="50"/>
      <c r="CAC28" s="50"/>
      <c r="CAD28" s="50"/>
      <c r="CAE28" s="50">
        <v>0</v>
      </c>
      <c r="CAF28" s="78">
        <f t="shared" si="1265"/>
        <v>1877970</v>
      </c>
      <c r="CAG28" s="26"/>
      <c r="CAH28" s="48"/>
      <c r="CAI28" s="50"/>
      <c r="CAJ28" s="50"/>
      <c r="CAK28" s="50"/>
      <c r="CAL28" s="50"/>
      <c r="CAM28" s="50">
        <v>0</v>
      </c>
      <c r="CAN28" s="78">
        <f t="shared" si="1266"/>
        <v>1877970</v>
      </c>
      <c r="CAO28" s="26"/>
      <c r="CAP28" s="48"/>
      <c r="CAQ28" s="50"/>
      <c r="CAR28" s="50"/>
      <c r="CAS28" s="50"/>
      <c r="CAT28" s="50"/>
      <c r="CAU28" s="50">
        <v>0</v>
      </c>
      <c r="CAV28" s="78">
        <f t="shared" si="1267"/>
        <v>1877970</v>
      </c>
      <c r="CAW28" s="26"/>
      <c r="CAX28" s="48"/>
      <c r="CAY28" s="50"/>
      <c r="CAZ28" s="50"/>
      <c r="CBA28" s="50"/>
      <c r="CBB28" s="50"/>
      <c r="CBC28" s="50">
        <v>0</v>
      </c>
      <c r="CBD28" s="78">
        <f t="shared" si="1268"/>
        <v>1877970</v>
      </c>
      <c r="CBE28" s="26"/>
      <c r="CBF28" s="48"/>
      <c r="CBG28" s="50"/>
      <c r="CBH28" s="50"/>
      <c r="CBI28" s="50"/>
      <c r="CBJ28" s="50"/>
      <c r="CBK28" s="50">
        <v>0</v>
      </c>
      <c r="CBL28" s="78">
        <f t="shared" si="1269"/>
        <v>1877970</v>
      </c>
      <c r="CBM28" s="26"/>
      <c r="CBN28" s="48"/>
      <c r="CBO28" s="50"/>
      <c r="CBP28" s="50"/>
      <c r="CBQ28" s="50"/>
      <c r="CBR28" s="50"/>
      <c r="CBS28" s="50">
        <v>0</v>
      </c>
      <c r="CBT28" s="78">
        <f t="shared" si="1270"/>
        <v>1877970</v>
      </c>
      <c r="CBU28" s="26"/>
      <c r="CBV28" s="48"/>
      <c r="CBW28" s="50"/>
      <c r="CBX28" s="50"/>
      <c r="CBY28" s="50"/>
      <c r="CBZ28" s="50"/>
      <c r="CCA28" s="50">
        <v>0</v>
      </c>
      <c r="CCB28" s="78">
        <f t="shared" si="1271"/>
        <v>1877970</v>
      </c>
      <c r="CCC28" s="26"/>
      <c r="CCD28" s="48"/>
      <c r="CCE28" s="50"/>
      <c r="CCF28" s="50"/>
      <c r="CCG28" s="50"/>
      <c r="CCH28" s="50"/>
      <c r="CCI28" s="50">
        <f t="shared" si="1272"/>
        <v>0</v>
      </c>
      <c r="CCJ28" s="78">
        <f t="shared" si="1273"/>
        <v>1877970</v>
      </c>
      <c r="CCK28" s="26"/>
      <c r="CCL28" s="48"/>
      <c r="CCM28" s="50"/>
      <c r="CCN28" s="50"/>
      <c r="CCO28" s="50"/>
      <c r="CCP28" s="50"/>
      <c r="CCQ28" s="50">
        <f t="shared" si="1274"/>
        <v>0</v>
      </c>
      <c r="CCR28" s="78">
        <f t="shared" si="1275"/>
        <v>0</v>
      </c>
      <c r="CCS28" s="26"/>
      <c r="CCT28" s="48"/>
      <c r="CCU28" s="50"/>
      <c r="CCV28" s="50"/>
      <c r="CCW28" s="50"/>
      <c r="CCX28" s="50"/>
      <c r="CCY28" s="50">
        <f t="shared" si="1276"/>
        <v>0</v>
      </c>
      <c r="CCZ28" s="78">
        <f t="shared" si="1277"/>
        <v>0</v>
      </c>
      <c r="CDA28" s="26"/>
      <c r="CDB28" s="48"/>
      <c r="CDC28" s="50"/>
      <c r="CDD28" s="50"/>
      <c r="CDE28" s="50"/>
      <c r="CDF28" s="50"/>
      <c r="CDG28" s="50">
        <f t="shared" si="1278"/>
        <v>0</v>
      </c>
      <c r="CDH28" s="78">
        <f t="shared" si="1279"/>
        <v>0</v>
      </c>
      <c r="CDI28" s="26"/>
      <c r="CDJ28" s="48"/>
      <c r="CDK28" s="50"/>
      <c r="CDL28" s="50"/>
      <c r="CDM28" s="50"/>
      <c r="CDN28" s="50"/>
      <c r="CDO28" s="50">
        <f t="shared" si="1280"/>
        <v>0</v>
      </c>
      <c r="CDP28" s="78">
        <f t="shared" si="1281"/>
        <v>0</v>
      </c>
      <c r="CDQ28" s="26"/>
      <c r="CDR28" s="48"/>
      <c r="CDS28" s="50"/>
      <c r="CDT28" s="50"/>
      <c r="CDU28" s="50"/>
      <c r="CDV28" s="50"/>
      <c r="CDW28" s="50">
        <f t="shared" si="1282"/>
        <v>0</v>
      </c>
      <c r="CDX28" s="78">
        <f t="shared" si="1283"/>
        <v>0</v>
      </c>
      <c r="CDY28" s="26"/>
      <c r="CDZ28" s="48"/>
      <c r="CEA28" s="50"/>
      <c r="CEB28" s="50"/>
      <c r="CEC28" s="50"/>
      <c r="CED28" s="50"/>
      <c r="CEE28" s="50">
        <v>0</v>
      </c>
      <c r="CEF28" s="78">
        <f t="shared" si="1284"/>
        <v>0</v>
      </c>
      <c r="CEG28" s="26"/>
      <c r="CEH28" s="48"/>
      <c r="CEI28" s="50"/>
      <c r="CEJ28" s="50"/>
      <c r="CEK28" s="50"/>
      <c r="CEL28" s="50"/>
      <c r="CEM28" s="50">
        <v>0</v>
      </c>
      <c r="CEN28" s="78">
        <f t="shared" si="1285"/>
        <v>0</v>
      </c>
      <c r="CEO28" s="26"/>
      <c r="CEP28" s="48"/>
      <c r="CEQ28" s="50"/>
      <c r="CER28" s="50"/>
      <c r="CES28" s="50"/>
      <c r="CET28" s="50"/>
      <c r="CEU28" s="50">
        <v>0</v>
      </c>
      <c r="CEV28" s="78">
        <f t="shared" si="1286"/>
        <v>0</v>
      </c>
      <c r="CEW28" s="26"/>
      <c r="CEX28" s="48"/>
      <c r="CEY28" s="50"/>
      <c r="CEZ28" s="50"/>
      <c r="CFA28" s="50"/>
      <c r="CFB28" s="50"/>
      <c r="CFC28" s="50">
        <v>0</v>
      </c>
      <c r="CFD28" s="78">
        <f t="shared" si="1287"/>
        <v>0</v>
      </c>
      <c r="CFE28" s="26"/>
      <c r="CFF28" s="48"/>
      <c r="CFG28" s="50"/>
      <c r="CFH28" s="50"/>
      <c r="CFI28" s="50"/>
      <c r="CFJ28" s="50"/>
      <c r="CFK28" s="50">
        <v>0</v>
      </c>
      <c r="CFL28" s="78">
        <f t="shared" si="1288"/>
        <v>0</v>
      </c>
      <c r="CFM28" s="26"/>
      <c r="CFN28" s="48"/>
      <c r="CFO28" s="50"/>
      <c r="CFP28" s="50"/>
      <c r="CFQ28" s="50"/>
      <c r="CFR28" s="50"/>
      <c r="CFS28" s="50">
        <v>0</v>
      </c>
      <c r="CFT28" s="78">
        <f t="shared" si="1289"/>
        <v>0</v>
      </c>
      <c r="CFU28" s="26"/>
      <c r="CFV28" s="48"/>
      <c r="CFW28" s="50"/>
      <c r="CFX28" s="50"/>
      <c r="CFY28" s="50"/>
      <c r="CFZ28" s="50"/>
      <c r="CGA28" s="50">
        <v>0</v>
      </c>
      <c r="CGB28" s="78">
        <f t="shared" si="1290"/>
        <v>0</v>
      </c>
      <c r="CGC28" s="26"/>
      <c r="CGD28" s="48"/>
      <c r="CGE28" s="50"/>
      <c r="CGF28" s="50"/>
      <c r="CGG28" s="50"/>
      <c r="CGH28" s="50"/>
      <c r="CGI28" s="50">
        <v>0</v>
      </c>
      <c r="CGJ28" s="78">
        <f t="shared" si="1291"/>
        <v>0</v>
      </c>
      <c r="CGK28" s="26"/>
      <c r="CGL28" s="48"/>
      <c r="CGM28" s="50"/>
      <c r="CGN28" s="50"/>
      <c r="CGO28" s="50"/>
      <c r="CGP28" s="50"/>
      <c r="CGQ28" s="50">
        <v>0</v>
      </c>
      <c r="CGR28" s="78">
        <f t="shared" si="1292"/>
        <v>0</v>
      </c>
      <c r="CGS28" s="26"/>
      <c r="CGT28" s="48"/>
      <c r="CGU28" s="50"/>
      <c r="CGV28" s="50"/>
      <c r="CGW28" s="50"/>
      <c r="CGX28" s="50"/>
      <c r="CGY28" s="50">
        <v>0</v>
      </c>
      <c r="CGZ28" s="78">
        <f t="shared" si="1293"/>
        <v>0</v>
      </c>
      <c r="CHA28" s="26"/>
      <c r="CHB28" s="48"/>
      <c r="CHC28" s="50"/>
      <c r="CHD28" s="50"/>
      <c r="CHE28" s="50"/>
      <c r="CHF28" s="50"/>
      <c r="CHG28" s="50">
        <v>0</v>
      </c>
      <c r="CHH28" s="78">
        <f t="shared" si="1294"/>
        <v>0</v>
      </c>
      <c r="CHI28" s="26"/>
      <c r="CHJ28" s="48"/>
      <c r="CHK28" s="50"/>
      <c r="CHL28" s="50"/>
      <c r="CHM28" s="50"/>
      <c r="CHN28" s="50"/>
      <c r="CHO28" s="50">
        <v>0</v>
      </c>
      <c r="CHP28" s="78">
        <f t="shared" si="1295"/>
        <v>0</v>
      </c>
      <c r="CHQ28" s="26"/>
      <c r="CHR28" s="48"/>
      <c r="CHS28" s="50"/>
      <c r="CHT28" s="50"/>
      <c r="CHU28" s="50"/>
      <c r="CHV28" s="50"/>
      <c r="CHW28" s="50">
        <v>0</v>
      </c>
      <c r="CHX28" s="78">
        <f t="shared" si="1296"/>
        <v>0</v>
      </c>
      <c r="CHY28" s="26"/>
      <c r="CHZ28" s="48"/>
      <c r="CIA28" s="50"/>
      <c r="CIB28" s="50"/>
      <c r="CIC28" s="50"/>
      <c r="CID28" s="50"/>
      <c r="CIE28" s="50">
        <v>0</v>
      </c>
      <c r="CIF28" s="78">
        <f t="shared" si="1297"/>
        <v>0</v>
      </c>
      <c r="CIG28" s="26"/>
      <c r="CIH28" s="48"/>
      <c r="CII28" s="50"/>
      <c r="CIJ28" s="50"/>
      <c r="CIK28" s="50"/>
      <c r="CIL28" s="50"/>
      <c r="CIM28" s="50">
        <v>0</v>
      </c>
      <c r="CIN28" s="78">
        <f t="shared" si="1312"/>
        <v>0</v>
      </c>
      <c r="CIO28" s="26"/>
      <c r="CIP28" s="48"/>
      <c r="CIQ28" s="50"/>
      <c r="CIR28" s="50"/>
      <c r="CIS28" s="50"/>
      <c r="CIT28" s="50"/>
      <c r="CIU28" s="50">
        <f t="shared" si="1298"/>
        <v>0</v>
      </c>
      <c r="CIV28" s="78">
        <f t="shared" si="1313"/>
        <v>0</v>
      </c>
      <c r="CIW28" s="26"/>
      <c r="CIX28" s="48"/>
      <c r="CIY28" s="50"/>
      <c r="CIZ28" s="50"/>
      <c r="CJA28" s="50"/>
      <c r="CJB28" s="50"/>
      <c r="CJC28" s="50">
        <f t="shared" si="1299"/>
        <v>0</v>
      </c>
      <c r="CJD28" s="78">
        <f t="shared" si="1300"/>
        <v>0</v>
      </c>
      <c r="CJE28" s="26"/>
      <c r="CJF28" s="48"/>
      <c r="CJG28" s="50"/>
      <c r="CJH28" s="50"/>
      <c r="CJI28" s="50"/>
      <c r="CJJ28" s="50"/>
      <c r="CJK28" s="50">
        <f t="shared" si="1301"/>
        <v>0</v>
      </c>
      <c r="CJL28" s="78">
        <f t="shared" si="1302"/>
        <v>0</v>
      </c>
      <c r="CJM28" s="26"/>
      <c r="CJN28" s="48"/>
      <c r="CJO28" s="50"/>
      <c r="CJP28" s="50"/>
      <c r="CJQ28" s="50"/>
      <c r="CJR28" s="50"/>
      <c r="CJS28" s="50">
        <f t="shared" si="1303"/>
        <v>0</v>
      </c>
      <c r="CJT28" s="78">
        <f t="shared" si="1304"/>
        <v>0</v>
      </c>
      <c r="CJU28" s="26"/>
      <c r="CJV28" s="48"/>
      <c r="CJW28" s="50"/>
      <c r="CJX28" s="50"/>
      <c r="CJY28" s="50"/>
      <c r="CJZ28" s="50"/>
      <c r="CKA28" s="50">
        <f t="shared" si="1305"/>
        <v>0</v>
      </c>
      <c r="CKB28" s="78">
        <f t="shared" si="1306"/>
        <v>0</v>
      </c>
      <c r="CKC28" s="26"/>
      <c r="CKD28" s="48"/>
      <c r="CKE28" s="50"/>
      <c r="CKF28" s="50"/>
      <c r="CKG28" s="50"/>
      <c r="CKH28" s="50"/>
      <c r="CKI28" s="50">
        <v>0</v>
      </c>
      <c r="CKJ28" s="78">
        <f t="shared" si="1307"/>
        <v>0</v>
      </c>
      <c r="CKK28" s="26"/>
      <c r="CKL28" s="48"/>
      <c r="CKM28" s="50"/>
      <c r="CKN28" s="50"/>
      <c r="CKO28" s="50"/>
      <c r="CKP28" s="50"/>
      <c r="CKQ28" s="50">
        <v>0</v>
      </c>
      <c r="CKR28" s="78">
        <f t="shared" si="1308"/>
        <v>0</v>
      </c>
      <c r="CKS28" s="26"/>
      <c r="CKT28" s="48"/>
      <c r="CKU28" s="50"/>
      <c r="CKV28" s="50"/>
      <c r="CKW28" s="50"/>
      <c r="CKX28" s="50"/>
      <c r="CKY28" s="50">
        <v>0</v>
      </c>
      <c r="CKZ28" s="78">
        <f t="shared" si="1309"/>
        <v>0</v>
      </c>
      <c r="CLA28" s="26"/>
      <c r="CLB28" s="48"/>
      <c r="CLC28" s="50"/>
      <c r="CLD28" s="50"/>
      <c r="CLE28" s="50"/>
      <c r="CLF28" s="50"/>
      <c r="CLG28" s="50">
        <v>0</v>
      </c>
      <c r="CLH28" s="78">
        <f t="shared" si="1310"/>
        <v>0</v>
      </c>
      <c r="CLI28" s="26"/>
      <c r="CLJ28" s="48"/>
      <c r="CLK28" s="50"/>
      <c r="CLL28" s="50"/>
      <c r="CLM28" s="50"/>
      <c r="CLN28" s="50"/>
      <c r="CLO28" s="50">
        <v>0</v>
      </c>
      <c r="CLP28" s="78">
        <f t="shared" si="1311"/>
        <v>0</v>
      </c>
    </row>
    <row r="29" spans="1:2356" ht="15" hidden="1" customHeight="1" x14ac:dyDescent="0.25">
      <c r="B29" s="120" t="s">
        <v>92</v>
      </c>
      <c r="C29" s="49"/>
      <c r="D29" s="49"/>
      <c r="E29" s="49"/>
      <c r="F29" s="49"/>
      <c r="G29" s="49"/>
      <c r="H29" s="49"/>
      <c r="I29" s="75"/>
      <c r="J29" s="49"/>
      <c r="K29" s="48"/>
      <c r="L29" s="48"/>
      <c r="M29" s="48"/>
      <c r="N29" s="48"/>
      <c r="O29" s="50"/>
      <c r="P29" s="50"/>
      <c r="Q29" s="48"/>
      <c r="R29" s="48"/>
      <c r="S29" s="48"/>
      <c r="T29" s="50"/>
      <c r="U29" s="78"/>
      <c r="V29" s="50"/>
      <c r="W29" s="50"/>
      <c r="X29" s="48"/>
      <c r="Y29" s="48"/>
      <c r="Z29" s="48"/>
      <c r="AA29" s="50"/>
      <c r="AB29" s="78"/>
      <c r="AC29" s="50"/>
      <c r="AD29" s="50"/>
      <c r="AE29" s="48"/>
      <c r="AF29" s="48"/>
      <c r="AG29" s="48"/>
      <c r="AH29" s="50"/>
      <c r="AI29" s="78"/>
      <c r="AJ29" s="50"/>
      <c r="AK29" s="50"/>
      <c r="AL29" s="48"/>
      <c r="AM29" s="48"/>
      <c r="AN29" s="48"/>
      <c r="AO29" s="50"/>
      <c r="AP29" s="78"/>
      <c r="AQ29" s="50"/>
      <c r="AR29" s="50"/>
      <c r="AS29" s="48"/>
      <c r="AT29" s="48"/>
      <c r="AU29" s="48"/>
      <c r="AV29" s="50"/>
      <c r="AW29" s="78"/>
      <c r="AX29" s="50"/>
      <c r="AY29" s="50"/>
      <c r="AZ29" s="48"/>
      <c r="BA29" s="48"/>
      <c r="BB29" s="48"/>
      <c r="BC29" s="50"/>
      <c r="BD29" s="78"/>
      <c r="BE29" s="50"/>
      <c r="BF29" s="50"/>
      <c r="BG29" s="48"/>
      <c r="BH29" s="48"/>
      <c r="BI29" s="48"/>
      <c r="BJ29" s="50"/>
      <c r="BK29" s="78"/>
      <c r="BL29" s="50"/>
      <c r="BM29" s="50"/>
      <c r="BN29" s="48"/>
      <c r="BO29" s="48"/>
      <c r="BP29" s="48"/>
      <c r="BQ29" s="50"/>
      <c r="BR29" s="78"/>
      <c r="BS29" s="50"/>
      <c r="BT29" s="50"/>
      <c r="BU29" s="48"/>
      <c r="BV29" s="48"/>
      <c r="BW29" s="48"/>
      <c r="BX29" s="50"/>
      <c r="BY29" s="78"/>
      <c r="BZ29" s="50"/>
      <c r="CA29" s="50"/>
      <c r="CB29" s="48"/>
      <c r="CC29" s="48"/>
      <c r="CD29" s="48"/>
      <c r="CE29" s="50"/>
      <c r="CF29" s="78"/>
      <c r="CG29" s="50"/>
      <c r="CH29" s="50"/>
      <c r="CI29" s="48"/>
      <c r="CJ29" s="48"/>
      <c r="CK29" s="48"/>
      <c r="CL29" s="50"/>
      <c r="CM29" s="78"/>
      <c r="CN29" s="50"/>
      <c r="CO29" s="50"/>
      <c r="CP29" s="48"/>
      <c r="CQ29" s="48"/>
      <c r="CR29" s="48"/>
      <c r="CS29" s="50"/>
      <c r="CT29" s="78"/>
      <c r="CU29" s="50"/>
      <c r="CV29" s="50"/>
      <c r="CW29" s="48"/>
      <c r="CX29" s="48"/>
      <c r="CY29" s="48"/>
      <c r="CZ29" s="50"/>
      <c r="DA29" s="78"/>
      <c r="DB29" s="50"/>
      <c r="DC29" s="50"/>
      <c r="DD29" s="48"/>
      <c r="DE29" s="48"/>
      <c r="DF29" s="48"/>
      <c r="DG29" s="50"/>
      <c r="DH29" s="78"/>
      <c r="DI29" s="50"/>
      <c r="DJ29" s="50"/>
      <c r="DK29" s="48"/>
      <c r="DL29" s="48"/>
      <c r="DM29" s="48"/>
      <c r="DN29" s="50"/>
      <c r="DO29" s="78"/>
      <c r="DP29" s="50"/>
      <c r="DQ29" s="50"/>
      <c r="DR29" s="48"/>
      <c r="DS29" s="48"/>
      <c r="DT29" s="48"/>
      <c r="DU29" s="50"/>
      <c r="DV29" s="78"/>
      <c r="DW29" s="50"/>
      <c r="DX29" s="50"/>
      <c r="DY29" s="48"/>
      <c r="DZ29" s="48"/>
      <c r="EA29" s="48"/>
      <c r="EB29" s="50"/>
      <c r="EC29" s="78"/>
      <c r="ED29" s="50"/>
      <c r="EE29" s="50"/>
      <c r="EF29" s="48"/>
      <c r="EG29" s="48"/>
      <c r="EH29" s="48"/>
      <c r="EI29" s="50"/>
      <c r="EJ29" s="78"/>
      <c r="EK29" s="50"/>
      <c r="EL29" s="50"/>
      <c r="EM29" s="48"/>
      <c r="EN29" s="48"/>
      <c r="EO29" s="48"/>
      <c r="EP29" s="50"/>
      <c r="EQ29" s="78"/>
      <c r="ER29" s="50"/>
      <c r="ES29" s="50"/>
      <c r="ET29" s="48"/>
      <c r="EU29" s="48"/>
      <c r="EV29" s="48"/>
      <c r="EW29" s="50"/>
      <c r="EX29" s="78"/>
      <c r="EY29" s="50"/>
      <c r="EZ29" s="50"/>
      <c r="FA29" s="48"/>
      <c r="FB29" s="48"/>
      <c r="FC29" s="48"/>
      <c r="FD29" s="50"/>
      <c r="FE29" s="78"/>
      <c r="FF29" s="50"/>
      <c r="FG29" s="50"/>
      <c r="FH29" s="48"/>
      <c r="FI29" s="48"/>
      <c r="FJ29" s="48"/>
      <c r="FK29" s="50"/>
      <c r="FL29" s="78"/>
      <c r="FM29" s="50"/>
      <c r="FN29" s="50"/>
      <c r="FO29" s="50"/>
      <c r="FP29" s="50"/>
      <c r="FQ29" s="48"/>
      <c r="FS29" s="48"/>
      <c r="FT29" s="50"/>
      <c r="FU29" s="78"/>
      <c r="FV29" s="50"/>
      <c r="FW29" s="50"/>
      <c r="FX29" s="50"/>
      <c r="FY29" s="48"/>
      <c r="GA29" s="48"/>
      <c r="GB29" s="50"/>
      <c r="GC29" s="78"/>
      <c r="GD29" s="50"/>
      <c r="GE29" s="50"/>
      <c r="GF29" s="50"/>
      <c r="GG29" s="48"/>
      <c r="GI29" s="48"/>
      <c r="GJ29" s="50"/>
      <c r="GK29" s="78"/>
      <c r="GL29" s="50"/>
      <c r="GM29" s="50"/>
      <c r="GN29" s="50"/>
      <c r="GO29" s="48"/>
      <c r="GQ29" s="48"/>
      <c r="GR29" s="50"/>
      <c r="GS29" s="78"/>
      <c r="GT29" s="50"/>
      <c r="GU29" s="50"/>
      <c r="GV29" s="50"/>
      <c r="GW29" s="48"/>
      <c r="GY29" s="48"/>
      <c r="GZ29" s="50"/>
      <c r="HA29" s="78"/>
      <c r="HB29" s="50"/>
      <c r="HC29" s="50"/>
      <c r="HD29" s="50"/>
      <c r="HE29" s="48"/>
      <c r="HG29" s="48"/>
      <c r="HH29" s="50"/>
      <c r="HI29" s="78"/>
      <c r="HJ29" s="50"/>
      <c r="HK29" s="50"/>
      <c r="HL29" s="50"/>
      <c r="HM29" s="48"/>
      <c r="HO29" s="48"/>
      <c r="HP29" s="50"/>
      <c r="HQ29" s="78"/>
      <c r="HR29" s="50"/>
      <c r="HS29" s="50"/>
      <c r="HT29" s="50"/>
      <c r="HU29" s="48"/>
      <c r="HW29" s="48"/>
      <c r="HX29" s="50"/>
      <c r="HY29" s="78"/>
      <c r="HZ29" s="50"/>
      <c r="IA29" s="50"/>
      <c r="IB29" s="50"/>
      <c r="IC29" s="48"/>
      <c r="IE29" s="48"/>
      <c r="IF29" s="50"/>
      <c r="IG29" s="78"/>
      <c r="IH29" s="50"/>
      <c r="II29" s="50"/>
      <c r="IJ29" s="50"/>
      <c r="IK29" s="48"/>
      <c r="IM29" s="48"/>
      <c r="IN29" s="50"/>
      <c r="IO29" s="78"/>
      <c r="IP29" s="50"/>
      <c r="IQ29" s="50"/>
      <c r="IR29" s="50"/>
      <c r="IS29" s="48"/>
      <c r="IU29" s="48"/>
      <c r="IV29" s="50"/>
      <c r="IW29" s="78"/>
      <c r="IX29" s="50"/>
      <c r="IY29" s="50"/>
      <c r="IZ29" s="50"/>
      <c r="JA29" s="48"/>
      <c r="JC29" s="48"/>
      <c r="JD29" s="50"/>
      <c r="JE29" s="78"/>
      <c r="JF29" s="50"/>
      <c r="JG29" s="50"/>
      <c r="JH29" s="50"/>
      <c r="JI29" s="48"/>
      <c r="JK29" s="48"/>
      <c r="JL29" s="50"/>
      <c r="JM29" s="78"/>
      <c r="JN29" s="50"/>
      <c r="JO29" s="50"/>
      <c r="JP29" s="50"/>
      <c r="JQ29" s="48"/>
      <c r="JS29" s="48"/>
      <c r="JT29" s="50"/>
      <c r="JU29" s="78"/>
      <c r="JV29" s="50"/>
      <c r="JW29" s="50"/>
      <c r="JX29" s="50"/>
      <c r="JY29" s="48"/>
      <c r="KA29" s="48"/>
      <c r="KB29" s="50"/>
      <c r="KC29" s="78"/>
      <c r="KD29" s="50"/>
      <c r="KE29" s="50"/>
      <c r="KF29" s="50"/>
      <c r="KG29" s="48"/>
      <c r="KI29" s="48"/>
      <c r="KJ29" s="50"/>
      <c r="KK29" s="78"/>
      <c r="KL29" s="50"/>
      <c r="KM29" s="50"/>
      <c r="KN29" s="50"/>
      <c r="KO29" s="48"/>
      <c r="KQ29" s="48"/>
      <c r="KR29" s="50"/>
      <c r="KS29" s="78"/>
      <c r="KT29" s="50"/>
      <c r="KU29" s="50"/>
      <c r="KV29" s="50"/>
      <c r="KW29" s="48"/>
      <c r="KY29" s="48"/>
      <c r="KZ29" s="50"/>
      <c r="LA29" s="78"/>
      <c r="LB29" s="50"/>
      <c r="LC29" s="50"/>
      <c r="LD29" s="50"/>
      <c r="LE29" s="48"/>
      <c r="LG29" s="48"/>
      <c r="LH29" s="50"/>
      <c r="LI29" s="78"/>
      <c r="LJ29" s="50"/>
      <c r="LK29" s="50"/>
      <c r="LL29" s="50"/>
      <c r="LM29" s="48"/>
      <c r="LO29" s="48"/>
      <c r="LP29" s="50"/>
      <c r="LQ29" s="78"/>
      <c r="LR29" s="50"/>
      <c r="LS29" s="50"/>
      <c r="LT29" s="50"/>
      <c r="LU29" s="48"/>
      <c r="LW29" s="48"/>
      <c r="LX29" s="50"/>
      <c r="LY29" s="78"/>
      <c r="LZ29" s="50"/>
      <c r="MA29" s="50"/>
      <c r="MB29" s="50"/>
      <c r="MC29" s="48"/>
      <c r="ME29" s="48"/>
      <c r="MF29" s="50"/>
      <c r="MG29" s="78"/>
      <c r="MH29" s="50"/>
      <c r="MI29" s="50"/>
      <c r="MJ29" s="50"/>
      <c r="MK29" s="48"/>
      <c r="MM29" s="48"/>
      <c r="MN29" s="50"/>
      <c r="MO29" s="78"/>
      <c r="MP29" s="50"/>
      <c r="MQ29" s="50"/>
      <c r="MR29" s="50"/>
      <c r="MS29" s="48"/>
      <c r="MU29" s="48"/>
      <c r="MV29" s="50"/>
      <c r="MW29" s="78"/>
      <c r="MX29" s="50"/>
      <c r="MY29" s="50"/>
      <c r="MZ29" s="50"/>
      <c r="NA29" s="48"/>
      <c r="NC29" s="48"/>
      <c r="ND29" s="50"/>
      <c r="NE29" s="78"/>
      <c r="NF29" s="50"/>
      <c r="NG29" s="50"/>
      <c r="NH29" s="50"/>
      <c r="NI29" s="48"/>
      <c r="NK29" s="48"/>
      <c r="NL29" s="50"/>
      <c r="NM29" s="78"/>
      <c r="NN29" s="50"/>
      <c r="NO29" s="50"/>
      <c r="NP29" s="50"/>
      <c r="NQ29" s="48"/>
      <c r="NS29" s="48"/>
      <c r="NT29" s="50"/>
      <c r="NU29" s="78"/>
      <c r="NV29" s="50"/>
      <c r="NW29" s="50"/>
      <c r="NX29" s="50"/>
      <c r="NY29" s="48"/>
      <c r="OA29" s="48"/>
      <c r="OB29" s="50"/>
      <c r="OC29" s="78"/>
      <c r="OD29" s="50"/>
      <c r="OE29" s="50"/>
      <c r="OF29" s="50"/>
      <c r="OG29" s="48"/>
      <c r="OI29" s="48"/>
      <c r="OJ29" s="50"/>
      <c r="OK29" s="78"/>
      <c r="OL29" s="50"/>
      <c r="OM29" s="50"/>
      <c r="ON29" s="50"/>
      <c r="OO29" s="48"/>
      <c r="OQ29" s="48"/>
      <c r="OR29" s="50"/>
      <c r="OS29" s="78"/>
      <c r="OT29" s="50"/>
      <c r="OU29" s="50"/>
      <c r="OV29" s="50"/>
      <c r="OW29" s="48"/>
      <c r="OY29" s="48"/>
      <c r="OZ29" s="50"/>
      <c r="PA29" s="78"/>
      <c r="PB29" s="50"/>
      <c r="PC29" s="50"/>
      <c r="PD29" s="50"/>
      <c r="PE29" s="48"/>
      <c r="PG29" s="48"/>
      <c r="PH29" s="50"/>
      <c r="PI29" s="78"/>
      <c r="PJ29" s="50"/>
      <c r="PK29" s="50"/>
      <c r="PL29" s="50"/>
      <c r="PM29" s="48"/>
      <c r="PO29" s="48"/>
      <c r="PP29" s="50"/>
      <c r="PQ29" s="78"/>
      <c r="PR29" s="50"/>
      <c r="PS29" s="50"/>
      <c r="PT29" s="50"/>
      <c r="PU29" s="48"/>
      <c r="PW29" s="48"/>
      <c r="PX29" s="50"/>
      <c r="PY29" s="78"/>
      <c r="PZ29" s="50"/>
      <c r="QA29" s="50"/>
      <c r="QB29" s="50"/>
      <c r="QC29" s="48"/>
      <c r="QE29" s="48"/>
      <c r="QF29" s="50"/>
      <c r="QG29" s="78"/>
      <c r="QH29" s="50"/>
      <c r="QI29" s="50"/>
      <c r="QJ29" s="50"/>
      <c r="QK29" s="48"/>
      <c r="QM29" s="48"/>
      <c r="QN29" s="50"/>
      <c r="QO29" s="78"/>
      <c r="QP29" s="50"/>
      <c r="QQ29" s="50"/>
      <c r="QR29" s="50"/>
      <c r="QS29" s="84"/>
      <c r="QT29" s="50"/>
      <c r="QU29" s="48"/>
      <c r="QV29" s="50"/>
      <c r="QW29" s="78"/>
      <c r="QX29" s="50"/>
      <c r="QY29" s="50"/>
      <c r="QZ29" s="50"/>
      <c r="RA29" s="84"/>
      <c r="RB29" s="50"/>
      <c r="RC29" s="48"/>
      <c r="RD29" s="50"/>
      <c r="RE29" s="78"/>
      <c r="RF29" s="50"/>
      <c r="RG29" s="50"/>
      <c r="RH29" s="50"/>
      <c r="RI29" s="84"/>
      <c r="RJ29" s="50"/>
      <c r="RK29" s="48"/>
      <c r="RL29" s="50"/>
      <c r="RM29" s="78"/>
      <c r="RN29" s="50"/>
      <c r="RO29" s="50"/>
      <c r="RP29" s="50"/>
      <c r="RQ29" s="84"/>
      <c r="RR29" s="50"/>
      <c r="RS29" s="48"/>
      <c r="RT29" s="50"/>
      <c r="RU29" s="78"/>
      <c r="RV29" s="50"/>
      <c r="RW29" s="50"/>
      <c r="RX29" s="50"/>
      <c r="RY29" s="84"/>
      <c r="RZ29" s="50"/>
      <c r="SA29" s="48"/>
      <c r="SB29" s="50"/>
      <c r="SC29" s="78"/>
      <c r="SD29" s="50"/>
      <c r="SE29" s="50"/>
      <c r="SF29" s="50"/>
      <c r="SG29" s="84"/>
      <c r="SH29" s="50"/>
      <c r="SI29" s="48"/>
      <c r="SJ29" s="50"/>
      <c r="SK29" s="78"/>
      <c r="SL29" s="50"/>
      <c r="SM29" s="50"/>
      <c r="SN29" s="50"/>
      <c r="SO29" s="84"/>
      <c r="SP29" s="50"/>
      <c r="SQ29" s="48"/>
      <c r="SR29" s="50"/>
      <c r="SS29" s="78"/>
      <c r="ST29" s="50"/>
      <c r="SU29" s="50"/>
      <c r="SV29" s="50"/>
      <c r="SW29" s="85"/>
      <c r="SX29" s="50"/>
      <c r="SY29" s="48"/>
      <c r="SZ29" s="50"/>
      <c r="TA29" s="78"/>
      <c r="TB29" s="50"/>
      <c r="TC29" s="50"/>
      <c r="TD29" s="50"/>
      <c r="TE29" s="85"/>
      <c r="TF29" s="50"/>
      <c r="TG29" s="48"/>
      <c r="TH29" s="50"/>
      <c r="TI29" s="78"/>
      <c r="TJ29" s="50"/>
      <c r="TK29" s="50"/>
      <c r="TL29" s="50"/>
      <c r="TM29" s="85"/>
      <c r="TN29" s="50"/>
      <c r="TO29" s="48"/>
      <c r="TP29" s="50"/>
      <c r="TQ29" s="78"/>
      <c r="TR29" s="50"/>
      <c r="TS29" s="50"/>
      <c r="TT29" s="50"/>
      <c r="TU29" s="85"/>
      <c r="TV29" s="50"/>
      <c r="TW29" s="48"/>
      <c r="TX29" s="50"/>
      <c r="TY29" s="78"/>
      <c r="TZ29" s="50"/>
      <c r="UA29" s="50"/>
      <c r="UB29" s="50"/>
      <c r="UC29" s="85"/>
      <c r="UD29" s="50"/>
      <c r="UE29" s="48"/>
      <c r="UF29" s="50"/>
      <c r="UG29" s="78"/>
      <c r="UH29" s="50"/>
      <c r="UI29" s="50"/>
      <c r="UJ29" s="50"/>
      <c r="UK29" s="85"/>
      <c r="UL29" s="50"/>
      <c r="UM29" s="48"/>
      <c r="UN29" s="50"/>
      <c r="UO29" s="78"/>
      <c r="UP29" s="50"/>
      <c r="UQ29" s="50"/>
      <c r="UR29" s="50"/>
      <c r="US29" s="85"/>
      <c r="UT29" s="50"/>
      <c r="UU29" s="48"/>
      <c r="UV29" s="50"/>
      <c r="UW29" s="78"/>
      <c r="UX29" s="50"/>
      <c r="UY29" s="50"/>
      <c r="UZ29" s="50"/>
      <c r="VA29" s="85"/>
      <c r="VB29" s="50"/>
      <c r="VC29" s="48"/>
      <c r="VD29" s="50"/>
      <c r="VE29" s="78"/>
      <c r="VF29" s="50"/>
      <c r="VG29" s="50"/>
      <c r="VH29" s="50"/>
      <c r="VI29" s="85"/>
      <c r="VJ29" s="50"/>
      <c r="VK29" s="48"/>
      <c r="VL29" s="83"/>
      <c r="VM29" s="78"/>
      <c r="VN29" s="50"/>
      <c r="VO29" s="50"/>
      <c r="VP29" s="50"/>
      <c r="VQ29" s="85"/>
      <c r="VR29" s="50"/>
      <c r="VS29" s="48"/>
      <c r="VT29" s="83"/>
      <c r="VU29" s="78"/>
      <c r="VV29" s="50"/>
      <c r="VW29" s="50"/>
      <c r="VX29" s="50"/>
      <c r="VY29" s="85"/>
      <c r="VZ29" s="50"/>
      <c r="WA29" s="48"/>
      <c r="WB29" s="83"/>
      <c r="WC29" s="78"/>
      <c r="WD29" s="50"/>
      <c r="WE29" s="50"/>
      <c r="WF29" s="50"/>
      <c r="WG29" s="85"/>
      <c r="WH29" s="50"/>
      <c r="WI29" s="48"/>
      <c r="WJ29" s="83"/>
      <c r="WK29" s="78"/>
      <c r="WL29" s="50"/>
      <c r="WM29" s="50"/>
      <c r="WN29" s="50"/>
      <c r="WO29" s="85"/>
      <c r="WP29" s="50"/>
      <c r="WQ29" s="48"/>
      <c r="WR29" s="83"/>
      <c r="WS29" s="78"/>
      <c r="WT29" s="50"/>
      <c r="WU29" s="50"/>
      <c r="WV29" s="50"/>
      <c r="WW29" s="85"/>
      <c r="WX29" s="50"/>
      <c r="WY29" s="48"/>
      <c r="WZ29" s="83"/>
      <c r="XA29" s="78"/>
      <c r="XB29" s="50"/>
      <c r="XC29" s="50"/>
      <c r="XD29" s="50"/>
      <c r="XE29" s="85"/>
      <c r="XF29" s="50"/>
      <c r="XG29" s="48"/>
      <c r="XH29" s="83"/>
      <c r="XI29" s="78"/>
      <c r="XJ29" s="50"/>
      <c r="XK29" s="50"/>
      <c r="XL29" s="50"/>
      <c r="XM29" s="85"/>
      <c r="XN29" s="50"/>
      <c r="XO29" s="48"/>
      <c r="XP29" s="83"/>
      <c r="XQ29" s="78"/>
      <c r="XR29" s="50"/>
      <c r="XS29" s="50"/>
      <c r="XT29" s="50"/>
      <c r="XU29" s="85"/>
      <c r="XV29" s="50"/>
      <c r="XW29" s="48"/>
      <c r="XX29" s="83"/>
      <c r="XY29" s="78"/>
      <c r="XZ29" s="50"/>
      <c r="YA29" s="50"/>
      <c r="YB29" s="50"/>
      <c r="YC29" s="85"/>
      <c r="YD29" s="50"/>
      <c r="YE29" s="48"/>
      <c r="YF29" s="83"/>
      <c r="YG29" s="78"/>
      <c r="YH29" s="50"/>
      <c r="YI29" s="50"/>
      <c r="YJ29" s="50"/>
      <c r="YK29" s="85"/>
      <c r="YL29" s="50"/>
      <c r="YM29" s="48"/>
      <c r="YN29" s="83"/>
      <c r="YO29" s="78"/>
      <c r="YP29" s="50"/>
      <c r="YQ29" s="50"/>
      <c r="YR29" s="50"/>
      <c r="YS29" s="85"/>
      <c r="YT29" s="50"/>
      <c r="YU29" s="48"/>
      <c r="YV29" s="83"/>
      <c r="YW29" s="78"/>
      <c r="YX29" s="50"/>
      <c r="YY29" s="50"/>
      <c r="YZ29" s="50"/>
      <c r="ZA29" s="85"/>
      <c r="ZB29" s="50"/>
      <c r="ZC29" s="48"/>
      <c r="ZD29" s="83"/>
      <c r="ZE29" s="78"/>
      <c r="ZF29" s="50"/>
      <c r="ZG29" s="50"/>
      <c r="ZH29" s="50"/>
      <c r="ZI29" s="85"/>
      <c r="ZJ29" s="50"/>
      <c r="ZK29" s="48"/>
      <c r="ZL29" s="83"/>
      <c r="ZM29" s="78"/>
      <c r="ZN29" s="50"/>
      <c r="ZO29" s="50"/>
      <c r="ZP29" s="50"/>
      <c r="ZQ29" s="85"/>
      <c r="ZR29" s="50"/>
      <c r="ZS29" s="48"/>
      <c r="ZT29" s="83"/>
      <c r="ZU29" s="78"/>
      <c r="ZV29" s="50"/>
      <c r="ZW29" s="50"/>
      <c r="ZX29" s="50"/>
      <c r="ZY29" s="85"/>
      <c r="ZZ29" s="50"/>
      <c r="AAA29" s="48"/>
      <c r="AAB29" s="83"/>
      <c r="AAC29" s="78"/>
      <c r="AAD29" s="50"/>
      <c r="AAE29" s="50"/>
      <c r="AAF29" s="50"/>
      <c r="AAG29" s="85"/>
      <c r="AAH29" s="50"/>
      <c r="AAI29" s="48"/>
      <c r="AAJ29" s="83"/>
      <c r="AAK29" s="78"/>
      <c r="AAL29" s="50"/>
      <c r="AAM29" s="50"/>
      <c r="AAN29" s="50"/>
      <c r="AAO29" s="85"/>
      <c r="AAP29" s="50"/>
      <c r="AAQ29" s="48"/>
      <c r="AAR29" s="83"/>
      <c r="AAS29" s="78"/>
      <c r="AAT29" s="50"/>
      <c r="AAU29" s="50"/>
      <c r="AAV29" s="50"/>
      <c r="AAW29" s="85"/>
      <c r="AAX29" s="50"/>
      <c r="AAY29" s="48"/>
      <c r="AAZ29" s="83"/>
      <c r="ABA29" s="78"/>
      <c r="ABB29" s="50"/>
      <c r="ABC29" s="50"/>
      <c r="ABD29" s="50"/>
      <c r="ABE29" s="85"/>
      <c r="ABF29" s="50"/>
      <c r="ABG29" s="48"/>
      <c r="ABH29" s="83"/>
      <c r="ABI29" s="78"/>
      <c r="ABJ29" s="50"/>
      <c r="ABK29" s="50"/>
      <c r="ABL29" s="50"/>
      <c r="ABM29" s="85"/>
      <c r="ABN29" s="50"/>
      <c r="ABO29" s="48"/>
      <c r="ABP29" s="83"/>
      <c r="ABQ29" s="78"/>
      <c r="ABR29" s="50"/>
      <c r="ABS29" s="50"/>
      <c r="ABT29" s="50"/>
      <c r="ABU29" s="85"/>
      <c r="ABV29" s="50"/>
      <c r="ABW29" s="48"/>
      <c r="ABX29" s="83"/>
      <c r="ABY29" s="78"/>
      <c r="ABZ29" s="50"/>
      <c r="ACA29" s="50"/>
      <c r="ACB29" s="50"/>
      <c r="ACC29" s="85"/>
      <c r="ACD29" s="50"/>
      <c r="ACE29" s="48"/>
      <c r="ACF29" s="83"/>
      <c r="ACG29" s="78"/>
      <c r="ACH29" s="50"/>
      <c r="ACI29" s="50"/>
      <c r="ACJ29" s="50"/>
      <c r="ACK29" s="85"/>
      <c r="ACL29" s="50"/>
      <c r="ACM29" s="48"/>
      <c r="ACN29" s="83"/>
      <c r="ACO29" s="78"/>
      <c r="ACP29" s="50"/>
      <c r="ACQ29" s="50"/>
      <c r="ACR29" s="50"/>
      <c r="ACS29" s="85"/>
      <c r="ACT29" s="50"/>
      <c r="ACU29" s="48"/>
      <c r="ACV29" s="83"/>
      <c r="ACW29" s="78"/>
      <c r="ACX29" s="50"/>
      <c r="ACY29" s="50"/>
      <c r="ACZ29" s="50"/>
      <c r="ADA29" s="85"/>
      <c r="ADB29" s="50"/>
      <c r="ADC29" s="48"/>
      <c r="ADD29" s="83"/>
      <c r="ADE29" s="78"/>
      <c r="ADF29" s="50"/>
      <c r="ADG29" s="50"/>
      <c r="ADH29" s="50"/>
      <c r="ADI29" s="85"/>
      <c r="ADJ29" s="50"/>
      <c r="ADK29" s="48"/>
      <c r="ADL29" s="83"/>
      <c r="ADM29" s="78"/>
      <c r="ADN29" s="50"/>
      <c r="ADO29" s="50"/>
      <c r="ADP29" s="50"/>
      <c r="ADQ29" s="85"/>
      <c r="ADR29" s="50"/>
      <c r="ADS29" s="48"/>
      <c r="ADT29" s="83"/>
      <c r="ADU29" s="78"/>
      <c r="ADV29" s="50"/>
      <c r="ADW29" s="50"/>
      <c r="ADX29" s="50"/>
      <c r="ADY29" s="85"/>
      <c r="ADZ29" s="50"/>
      <c r="AEA29" s="48"/>
      <c r="AEB29" s="83"/>
      <c r="AEC29" s="78"/>
      <c r="AED29" s="50"/>
      <c r="AEE29" s="50"/>
      <c r="AEF29" s="50"/>
      <c r="AEG29" s="85"/>
      <c r="AEH29" s="50"/>
      <c r="AEI29" s="48"/>
      <c r="AEJ29" s="83"/>
      <c r="AEK29" s="78"/>
      <c r="AEL29" s="50"/>
      <c r="AEM29" s="50"/>
      <c r="AEN29" s="50"/>
      <c r="AEO29" s="85"/>
      <c r="AEP29" s="50"/>
      <c r="AEQ29" s="48"/>
      <c r="AER29" s="83"/>
      <c r="AES29" s="78"/>
      <c r="AEU29" s="50"/>
      <c r="AEV29" s="50"/>
      <c r="AEW29" s="50"/>
      <c r="AEX29" s="85"/>
      <c r="AEY29" s="50"/>
      <c r="AEZ29" s="48"/>
      <c r="AFA29" s="83"/>
      <c r="AFB29" s="78"/>
      <c r="AFC29" s="50"/>
      <c r="AFD29" s="50"/>
      <c r="AFE29" s="50"/>
      <c r="AFF29" s="85"/>
      <c r="AFG29" s="50"/>
      <c r="AFH29" s="48"/>
      <c r="AFI29" s="83"/>
      <c r="AFJ29" s="78"/>
      <c r="AFK29" s="50"/>
      <c r="AFL29" s="50"/>
      <c r="AFM29" s="50"/>
      <c r="AFN29" s="85"/>
      <c r="AFO29" s="50"/>
      <c r="AFP29" s="48"/>
      <c r="AFQ29" s="83"/>
      <c r="AFR29" s="78"/>
      <c r="AFS29" s="50"/>
      <c r="AFT29" s="50"/>
      <c r="AFU29" s="50"/>
      <c r="AFV29" s="85"/>
      <c r="AFW29" s="50"/>
      <c r="AFX29" s="48"/>
      <c r="AFY29" s="83"/>
      <c r="AFZ29" s="78"/>
      <c r="AGA29" s="50"/>
      <c r="AGB29" s="50"/>
      <c r="AGC29" s="50"/>
      <c r="AGD29" s="85"/>
      <c r="AGE29" s="50"/>
      <c r="AGF29" s="48"/>
      <c r="AGG29" s="83"/>
      <c r="AGH29" s="78"/>
      <c r="AGI29" s="50"/>
      <c r="AGJ29" s="50"/>
      <c r="AGK29" s="50"/>
      <c r="AGL29" s="85"/>
      <c r="AGM29" s="50"/>
      <c r="AGN29" s="48"/>
      <c r="AGO29" s="83"/>
      <c r="AGP29" s="78"/>
      <c r="AGQ29" s="50"/>
      <c r="AGR29" s="50"/>
      <c r="AGS29" s="50"/>
      <c r="AGT29" s="85"/>
      <c r="AGU29" s="50"/>
      <c r="AGV29" s="50"/>
      <c r="AGW29" s="48"/>
      <c r="AGX29" s="83"/>
      <c r="AGY29" s="78"/>
      <c r="AGZ29" s="50"/>
      <c r="AHA29" s="50"/>
      <c r="AHB29" s="50"/>
      <c r="AHC29" s="85"/>
      <c r="AHD29" s="50"/>
      <c r="AHE29" s="48"/>
      <c r="AHF29" s="83"/>
      <c r="AHG29" s="78"/>
      <c r="AHH29" s="50"/>
      <c r="AHI29" s="50"/>
      <c r="AHJ29" s="50"/>
      <c r="AHK29" s="85"/>
      <c r="AHL29" s="50"/>
      <c r="AHM29" s="48"/>
      <c r="AHN29" s="83"/>
      <c r="AHO29" s="78"/>
      <c r="AHP29" s="50"/>
      <c r="AHQ29" s="50"/>
      <c r="AHR29" s="50"/>
      <c r="AHS29" s="85"/>
      <c r="AHT29" s="50"/>
      <c r="AHU29" s="48"/>
      <c r="AHV29" s="83"/>
      <c r="AHW29" s="78"/>
      <c r="AHX29" s="50"/>
      <c r="AHY29" s="50"/>
      <c r="AHZ29" s="50"/>
      <c r="AIA29" s="85"/>
      <c r="AIB29" s="50"/>
      <c r="AIC29" s="48"/>
      <c r="AID29" s="83"/>
      <c r="AIE29" s="78"/>
      <c r="AIF29" s="50"/>
      <c r="AIG29" s="50"/>
      <c r="AIH29" s="50"/>
      <c r="AII29" s="85"/>
      <c r="AIJ29" s="50"/>
      <c r="AIK29" s="48"/>
      <c r="AIL29" s="83"/>
      <c r="AIM29" s="78"/>
      <c r="AIN29" s="50"/>
      <c r="AIO29" s="50"/>
      <c r="AIP29" s="50"/>
      <c r="AIQ29" s="85"/>
      <c r="AIR29" s="50"/>
      <c r="AIS29" s="48"/>
      <c r="AIT29" s="83"/>
      <c r="AIU29" s="78"/>
      <c r="AIV29" s="50"/>
      <c r="AIW29" s="50"/>
      <c r="AIX29" s="50"/>
      <c r="AIY29" s="85"/>
      <c r="AIZ29" s="50"/>
      <c r="AJA29" s="48"/>
      <c r="AJB29" s="83"/>
      <c r="AJC29" s="78"/>
      <c r="AJD29" s="50"/>
      <c r="AJE29" s="50"/>
      <c r="AJF29" s="50"/>
      <c r="AJG29" s="85"/>
      <c r="AJH29" s="50"/>
      <c r="AJI29" s="48"/>
      <c r="AJJ29" s="83"/>
      <c r="AJK29" s="78"/>
      <c r="AJL29" s="50"/>
      <c r="AJM29" s="50"/>
      <c r="AJN29" s="50"/>
      <c r="AJO29" s="85"/>
      <c r="AJP29" s="50"/>
      <c r="AJQ29" s="48"/>
      <c r="AJR29" s="83"/>
      <c r="AJS29" s="78"/>
      <c r="AJT29" s="50"/>
      <c r="AJU29" s="50"/>
      <c r="AJV29" s="50"/>
      <c r="AJW29" s="85"/>
      <c r="AJX29" s="50"/>
      <c r="AJY29" s="48"/>
      <c r="AJZ29" s="83"/>
      <c r="AKA29" s="78"/>
      <c r="AKB29" s="50"/>
      <c r="AKC29" s="50"/>
      <c r="AKD29" s="50"/>
      <c r="AKE29" s="85"/>
      <c r="AKF29" s="50"/>
      <c r="AKG29" s="48"/>
      <c r="AKH29" s="83"/>
      <c r="AKI29" s="78"/>
      <c r="AKJ29" s="50"/>
      <c r="AKK29" s="50"/>
      <c r="AKL29" s="50"/>
      <c r="AKM29" s="85"/>
      <c r="AKN29" s="50"/>
      <c r="AKO29" s="48"/>
      <c r="AKP29" s="83"/>
      <c r="AKQ29" s="78"/>
      <c r="AKR29" s="50"/>
      <c r="AKS29" s="50"/>
      <c r="AKT29" s="50"/>
      <c r="AKU29" s="85"/>
      <c r="AKV29" s="50"/>
      <c r="AKW29" s="48"/>
      <c r="AKX29" s="83"/>
      <c r="AKY29" s="78"/>
      <c r="AKZ29" s="50"/>
      <c r="ALA29" s="50"/>
      <c r="ALB29" s="50"/>
      <c r="ALC29" s="85"/>
      <c r="ALD29" s="50"/>
      <c r="ALE29" s="48"/>
      <c r="ALF29" s="83"/>
      <c r="ALG29" s="78"/>
      <c r="ALH29" s="50"/>
      <c r="ALI29" s="50"/>
      <c r="ALJ29" s="50"/>
      <c r="ALK29" s="85"/>
      <c r="ALL29" s="50"/>
      <c r="ALM29" s="48"/>
      <c r="ALN29" s="83"/>
      <c r="ALO29" s="78"/>
      <c r="ALP29" s="50"/>
      <c r="ALQ29" s="50"/>
      <c r="ALR29" s="50"/>
      <c r="ALS29" s="85"/>
      <c r="ALT29" s="50"/>
      <c r="ALU29" s="48"/>
      <c r="ALV29" s="83"/>
      <c r="ALW29" s="78"/>
      <c r="ALX29" s="50"/>
      <c r="ALY29" s="50"/>
      <c r="ALZ29" s="50"/>
      <c r="AMA29" s="85"/>
      <c r="AMB29" s="50"/>
      <c r="AMC29" s="48"/>
      <c r="AMD29" s="83"/>
      <c r="AME29" s="78"/>
      <c r="AMF29" s="50"/>
      <c r="AMG29" s="50"/>
      <c r="AMH29" s="50"/>
      <c r="AMI29" s="85"/>
      <c r="AMJ29" s="50"/>
      <c r="AMK29" s="48"/>
      <c r="AML29" s="83"/>
      <c r="AMM29" s="78"/>
      <c r="AMN29" s="50"/>
      <c r="AMO29" s="50"/>
      <c r="AMP29" s="50"/>
      <c r="AMQ29" s="85"/>
      <c r="AMR29" s="50"/>
      <c r="AMS29" s="48"/>
      <c r="AMT29" s="83"/>
      <c r="AMU29" s="78"/>
      <c r="AMV29" s="50"/>
      <c r="AMW29" s="50"/>
      <c r="AMX29" s="50"/>
      <c r="AMY29" s="85"/>
      <c r="AMZ29" s="50"/>
      <c r="ANA29" s="48"/>
      <c r="ANB29" s="83"/>
      <c r="ANC29" s="78"/>
      <c r="AND29" s="50"/>
      <c r="ANE29" s="50"/>
      <c r="ANF29" s="50"/>
      <c r="ANG29" s="85"/>
      <c r="ANH29" s="50"/>
      <c r="ANI29" s="48"/>
      <c r="ANJ29" s="83"/>
      <c r="ANK29" s="78"/>
      <c r="ANL29" s="50"/>
      <c r="ANM29" s="50"/>
      <c r="ANN29" s="50"/>
      <c r="ANO29" s="85"/>
      <c r="ANP29" s="50"/>
      <c r="ANQ29" s="48"/>
      <c r="ANR29" s="83"/>
      <c r="ANS29" s="78"/>
      <c r="ANT29" s="50"/>
      <c r="ANU29" s="50"/>
      <c r="ANV29" s="50"/>
      <c r="ANW29" s="85"/>
      <c r="ANX29" s="50"/>
      <c r="ANY29" s="48"/>
      <c r="ANZ29" s="83"/>
      <c r="AOA29" s="78"/>
      <c r="AOB29" s="50"/>
      <c r="AOC29" s="50"/>
      <c r="AOD29" s="50"/>
      <c r="AOE29" s="85"/>
      <c r="AOF29" s="50"/>
      <c r="AOG29" s="48"/>
      <c r="AOH29" s="83"/>
      <c r="AOI29" s="78"/>
      <c r="AOJ29" s="50"/>
      <c r="AOK29" s="50"/>
      <c r="AOL29" s="50"/>
      <c r="AOM29" s="85"/>
      <c r="AON29" s="50"/>
      <c r="AOO29" s="48"/>
      <c r="AOP29" s="83"/>
      <c r="AOQ29" s="78"/>
      <c r="AOR29" s="50"/>
      <c r="AOS29" s="50"/>
      <c r="AOT29" s="50"/>
      <c r="AOU29" s="85"/>
      <c r="AOV29" s="50"/>
      <c r="AOW29" s="48"/>
      <c r="AOX29" s="83"/>
      <c r="AOY29" s="78"/>
      <c r="AOZ29" s="50"/>
      <c r="APA29" s="50"/>
      <c r="APB29" s="50"/>
      <c r="APC29" s="85"/>
      <c r="APD29" s="50"/>
      <c r="APE29" s="48"/>
      <c r="APF29" s="83"/>
      <c r="APG29" s="78"/>
      <c r="APH29" s="50"/>
      <c r="API29" s="50"/>
      <c r="APJ29" s="50"/>
      <c r="APK29" s="85"/>
      <c r="APL29" s="50"/>
      <c r="APM29" s="48"/>
      <c r="APN29" s="83"/>
      <c r="APO29" s="78"/>
      <c r="APP29" s="50"/>
      <c r="APQ29" s="50"/>
      <c r="APR29" s="50"/>
      <c r="APS29" s="85"/>
      <c r="APT29" s="50"/>
      <c r="APU29" s="48"/>
      <c r="APV29" s="83"/>
      <c r="APW29" s="78"/>
      <c r="APX29" s="50"/>
      <c r="APY29" s="50"/>
      <c r="APZ29" s="50"/>
      <c r="AQA29" s="85"/>
      <c r="AQB29" s="50"/>
      <c r="AQC29" s="48"/>
      <c r="AQD29" s="83"/>
      <c r="AQE29" s="78"/>
      <c r="AQF29" s="50"/>
      <c r="AQG29" s="50"/>
      <c r="AQH29" s="50"/>
      <c r="AQI29" s="85"/>
      <c r="AQJ29" s="50"/>
      <c r="AQK29" s="48"/>
      <c r="AQL29" s="83"/>
      <c r="AQM29" s="78"/>
      <c r="AQN29" s="50"/>
      <c r="AQO29" s="50"/>
      <c r="AQP29" s="50"/>
      <c r="AQQ29" s="85"/>
      <c r="AQR29" s="50"/>
      <c r="AQS29" s="48"/>
      <c r="AQT29" s="83"/>
      <c r="AQU29" s="78"/>
      <c r="AQV29" s="50"/>
      <c r="AQW29" s="50"/>
      <c r="AQX29" s="50"/>
      <c r="AQY29" s="85"/>
      <c r="AQZ29" s="50"/>
      <c r="ARA29" s="48"/>
      <c r="ARB29" s="83"/>
      <c r="ARC29" s="78"/>
      <c r="ARD29" s="50"/>
      <c r="ARE29" s="50"/>
      <c r="ARF29" s="50"/>
      <c r="ARG29" s="85"/>
      <c r="ARH29" s="50"/>
      <c r="ARI29" s="48"/>
      <c r="ARJ29" s="83"/>
      <c r="ARK29" s="78"/>
      <c r="ARL29" s="50"/>
      <c r="ARM29" s="50"/>
      <c r="ARN29" s="50"/>
      <c r="ARO29" s="85"/>
      <c r="ARP29" s="50"/>
      <c r="ARQ29" s="48"/>
      <c r="ARR29" s="83"/>
      <c r="ARS29" s="78"/>
      <c r="ART29" s="50"/>
      <c r="ARU29" s="50"/>
      <c r="ARV29" s="50"/>
      <c r="ARW29" s="85"/>
      <c r="ARX29" s="50"/>
      <c r="ARY29" s="48"/>
      <c r="ARZ29" s="83"/>
      <c r="ASA29" s="78"/>
      <c r="ASB29" s="50"/>
      <c r="ASC29" s="50"/>
      <c r="ASD29" s="50"/>
      <c r="ASE29" s="85"/>
      <c r="ASF29" s="50"/>
      <c r="ASG29" s="48"/>
      <c r="ASH29" s="83"/>
      <c r="ASI29" s="78"/>
      <c r="ASJ29" s="50"/>
      <c r="ASK29" s="50"/>
      <c r="ASL29" s="50"/>
      <c r="ASM29" s="85"/>
      <c r="ASN29" s="50"/>
      <c r="ASO29" s="48"/>
      <c r="ASP29" s="83"/>
      <c r="ASQ29" s="78"/>
      <c r="ASR29" s="50"/>
      <c r="ASS29" s="50"/>
      <c r="AST29" s="50"/>
      <c r="ASU29" s="85"/>
      <c r="ASV29" s="50"/>
      <c r="ASW29" s="48"/>
      <c r="ASX29" s="83"/>
      <c r="ASY29" s="78"/>
      <c r="ASZ29" s="50"/>
      <c r="ATA29" s="50"/>
      <c r="ATB29" s="50"/>
      <c r="ATC29" s="85"/>
      <c r="ATD29" s="50"/>
      <c r="ATE29" s="48"/>
      <c r="ATF29" s="83"/>
      <c r="ATG29" s="78"/>
      <c r="ATH29" s="50"/>
      <c r="ATI29" s="50"/>
      <c r="ATJ29" s="50"/>
      <c r="ATK29" s="85"/>
      <c r="ATL29" s="50"/>
      <c r="ATM29" s="48"/>
      <c r="ATN29" s="83"/>
      <c r="ATO29" s="78"/>
      <c r="ATP29" s="50"/>
      <c r="ATQ29" s="50"/>
      <c r="ATR29" s="50"/>
      <c r="ATS29" s="85"/>
      <c r="ATT29" s="50"/>
      <c r="ATU29" s="48"/>
      <c r="ATV29" s="83"/>
      <c r="ATW29" s="78"/>
      <c r="ATX29" s="50"/>
      <c r="ATY29" s="50"/>
      <c r="ATZ29" s="50"/>
      <c r="AUA29" s="85"/>
      <c r="AUB29" s="50"/>
      <c r="AUC29" s="48"/>
      <c r="AUD29" s="83"/>
      <c r="AUE29" s="78"/>
      <c r="AUF29" s="50"/>
      <c r="AUG29" s="50"/>
      <c r="AUH29" s="50"/>
      <c r="AUI29" s="85"/>
      <c r="AUJ29" s="50"/>
      <c r="AUK29" s="48"/>
      <c r="AUL29" s="83"/>
      <c r="AUM29" s="78"/>
      <c r="AUN29" s="50"/>
      <c r="AUO29" s="50"/>
      <c r="AUP29" s="50"/>
      <c r="AUQ29" s="85"/>
      <c r="AUR29" s="50"/>
      <c r="AUS29" s="48"/>
      <c r="AUT29" s="83"/>
      <c r="AUU29" s="78"/>
      <c r="AUV29" s="50"/>
      <c r="AUW29" s="50"/>
      <c r="AUX29" s="50"/>
      <c r="AUY29" s="85"/>
      <c r="AUZ29" s="50"/>
      <c r="AVA29" s="48"/>
      <c r="AVB29" s="83"/>
      <c r="AVC29" s="78"/>
      <c r="AVD29" s="50"/>
      <c r="AVE29" s="50"/>
      <c r="AVF29" s="50"/>
      <c r="AVG29" s="85"/>
      <c r="AVH29" s="50"/>
      <c r="AVI29" s="48"/>
      <c r="AVJ29" s="83"/>
      <c r="AVK29" s="78"/>
      <c r="AVL29" s="50"/>
      <c r="AVM29" s="50"/>
      <c r="AVN29" s="50"/>
      <c r="AVO29" s="85"/>
      <c r="AVP29" s="50"/>
      <c r="AVQ29" s="48"/>
      <c r="AVR29" s="83"/>
      <c r="AVS29" s="78"/>
      <c r="AVT29" s="50"/>
      <c r="AVU29" s="50"/>
      <c r="AVV29" s="50"/>
      <c r="AVW29" s="85"/>
      <c r="AVX29" s="50"/>
      <c r="AVY29" s="48"/>
      <c r="AVZ29" s="83"/>
      <c r="AWA29" s="78"/>
      <c r="AWB29" s="50"/>
      <c r="AWC29" s="50"/>
      <c r="AWD29" s="50"/>
      <c r="AWE29" s="85"/>
      <c r="AWF29" s="50"/>
      <c r="AWG29" s="48"/>
      <c r="AWH29" s="83"/>
      <c r="AWI29" s="78"/>
      <c r="AWJ29" s="50"/>
      <c r="AWK29" s="50"/>
      <c r="AWL29" s="50"/>
      <c r="AWM29" s="85"/>
      <c r="AWN29" s="50"/>
      <c r="AWO29" s="48"/>
      <c r="AWP29" s="83"/>
      <c r="AWQ29" s="78"/>
      <c r="AWR29" s="50"/>
      <c r="AWS29" s="50"/>
      <c r="AWT29" s="50"/>
      <c r="AWU29" s="85"/>
      <c r="AWV29" s="50"/>
      <c r="AWW29" s="48"/>
      <c r="AWX29" s="83"/>
      <c r="AWY29" s="78"/>
      <c r="AWZ29" s="50"/>
      <c r="AXA29" s="50"/>
      <c r="AXB29" s="50"/>
      <c r="AXC29" s="85"/>
      <c r="AXD29" s="50"/>
      <c r="AXE29" s="48"/>
      <c r="AXF29" s="83"/>
      <c r="AXG29" s="78"/>
      <c r="AXH29" s="50"/>
      <c r="AXI29" s="50"/>
      <c r="AXJ29" s="50"/>
      <c r="AXK29" s="85"/>
      <c r="AXL29" s="50"/>
      <c r="AXM29" s="48"/>
      <c r="AXN29" s="83"/>
      <c r="AXO29" s="78"/>
      <c r="AXP29" s="50"/>
      <c r="AXQ29" s="50"/>
      <c r="AXR29" s="50"/>
      <c r="AXS29" s="85"/>
      <c r="AXT29" s="50"/>
      <c r="AXU29" s="48"/>
      <c r="AXV29" s="83"/>
      <c r="AXW29" s="78"/>
      <c r="AXX29" s="50"/>
      <c r="AXY29" s="50"/>
      <c r="AXZ29" s="50"/>
      <c r="AYA29" s="85"/>
      <c r="AYB29" s="50"/>
      <c r="AYC29" s="48"/>
      <c r="AYD29" s="83"/>
      <c r="AYE29" s="78"/>
      <c r="AYF29" s="50"/>
      <c r="AYG29" s="50"/>
      <c r="AYH29" s="50"/>
      <c r="AYI29" s="85"/>
      <c r="AYJ29" s="50"/>
      <c r="AYK29" s="48"/>
      <c r="AYL29" s="83"/>
      <c r="AYM29" s="78"/>
      <c r="AYN29" s="50"/>
      <c r="AYO29" s="50"/>
      <c r="AYP29" s="50"/>
      <c r="AYQ29" s="85"/>
      <c r="AYR29" s="50"/>
      <c r="AYS29" s="48"/>
      <c r="AYT29" s="83"/>
      <c r="AYU29" s="78"/>
      <c r="AYV29" s="50"/>
      <c r="AYW29" s="50"/>
      <c r="AYX29" s="50"/>
      <c r="AYY29" s="85"/>
      <c r="AYZ29" s="50"/>
      <c r="AZA29" s="48"/>
      <c r="AZB29" s="83"/>
      <c r="AZC29" s="78"/>
      <c r="AZD29" s="50"/>
      <c r="AZE29" s="50"/>
      <c r="AZF29" s="50"/>
      <c r="AZG29" s="85"/>
      <c r="AZH29" s="50"/>
      <c r="AZI29" s="48"/>
      <c r="AZJ29" s="83"/>
      <c r="AZK29" s="78"/>
      <c r="AZL29" s="50"/>
      <c r="AZM29" s="50"/>
      <c r="AZN29" s="50"/>
      <c r="AZO29" s="85"/>
      <c r="AZP29" s="50"/>
      <c r="AZQ29" s="48"/>
      <c r="AZR29" s="83"/>
      <c r="AZS29" s="78"/>
      <c r="AZT29" s="50"/>
      <c r="AZU29" s="50"/>
      <c r="AZV29" s="50"/>
      <c r="AZW29" s="85"/>
      <c r="AZX29" s="50"/>
      <c r="AZY29" s="48"/>
      <c r="AZZ29" s="83"/>
      <c r="BAA29" s="78"/>
      <c r="BAB29" s="50"/>
      <c r="BAC29" s="50"/>
      <c r="BAD29" s="50"/>
      <c r="BAE29" s="85"/>
      <c r="BAF29" s="50"/>
      <c r="BAG29" s="48"/>
      <c r="BAH29" s="83"/>
      <c r="BAI29" s="78"/>
      <c r="BAJ29" s="50"/>
      <c r="BAK29" s="50"/>
      <c r="BAL29" s="50"/>
      <c r="BAM29" s="85"/>
      <c r="BAN29" s="50"/>
      <c r="BAO29" s="48"/>
      <c r="BAP29" s="83"/>
      <c r="BAQ29" s="78"/>
      <c r="BAR29" s="50"/>
      <c r="BAS29" s="50"/>
      <c r="BAT29" s="50"/>
      <c r="BAU29" s="85"/>
      <c r="BAV29" s="50"/>
      <c r="BAW29" s="48"/>
      <c r="BAX29" s="83"/>
      <c r="BAY29" s="78"/>
      <c r="BAZ29" s="50"/>
      <c r="BBA29" s="50"/>
      <c r="BBB29" s="50"/>
      <c r="BBC29" s="85"/>
      <c r="BBD29" s="50"/>
      <c r="BBE29" s="48"/>
      <c r="BBF29" s="83"/>
      <c r="BBG29" s="78"/>
      <c r="BBH29" s="50"/>
      <c r="BBI29" s="50"/>
      <c r="BBJ29" s="50"/>
      <c r="BBK29" s="85"/>
      <c r="BBL29" s="50"/>
      <c r="BBM29" s="48"/>
      <c r="BBN29" s="83"/>
      <c r="BBO29" s="78"/>
      <c r="BBP29" s="50"/>
      <c r="BBQ29" s="50"/>
      <c r="BBR29" s="50"/>
      <c r="BBS29" s="85"/>
      <c r="BBT29" s="50"/>
      <c r="BBU29" s="48"/>
      <c r="BBV29" s="83"/>
      <c r="BBW29" s="78"/>
      <c r="BBX29" s="50"/>
      <c r="BBY29" s="50"/>
      <c r="BBZ29" s="50"/>
      <c r="BCA29" s="85"/>
      <c r="BCB29" s="50"/>
      <c r="BCC29" s="48"/>
      <c r="BCD29" s="83"/>
      <c r="BCE29" s="78"/>
      <c r="BCF29" s="50"/>
      <c r="BCG29" s="50"/>
      <c r="BCH29" s="50"/>
      <c r="BCI29" s="85"/>
      <c r="BCJ29" s="50"/>
      <c r="BCK29" s="48"/>
      <c r="BCL29" s="83"/>
      <c r="BCM29" s="78"/>
      <c r="BCN29" s="50"/>
      <c r="BCO29" s="50"/>
      <c r="BCP29" s="50"/>
      <c r="BCQ29" s="85"/>
      <c r="BCR29" s="50"/>
      <c r="BCS29" s="48"/>
      <c r="BCT29" s="83"/>
      <c r="BCU29" s="78"/>
      <c r="BCV29" s="50"/>
      <c r="BCW29" s="50"/>
      <c r="BCX29" s="50"/>
      <c r="BCY29" s="85"/>
      <c r="BCZ29" s="50"/>
      <c r="BDA29" s="48"/>
      <c r="BDB29" s="83"/>
      <c r="BDC29" s="78"/>
      <c r="BDD29" s="50"/>
      <c r="BDE29" s="50"/>
      <c r="BDF29" s="50"/>
      <c r="BDG29" s="85"/>
      <c r="BDH29" s="50"/>
      <c r="BDI29" s="48"/>
      <c r="BDJ29" s="83"/>
      <c r="BDK29" s="78"/>
      <c r="BDL29" s="50"/>
      <c r="BDM29" s="50"/>
      <c r="BDN29" s="50"/>
      <c r="BDO29" s="85"/>
      <c r="BDP29" s="50"/>
      <c r="BDQ29" s="48"/>
      <c r="BDR29" s="83"/>
      <c r="BDS29" s="78"/>
      <c r="BDT29" s="50"/>
      <c r="BDU29" s="50"/>
      <c r="BDV29" s="50"/>
      <c r="BDW29" s="85"/>
      <c r="BDX29" s="50"/>
      <c r="BDY29" s="48"/>
      <c r="BDZ29" s="83"/>
      <c r="BEA29" s="78"/>
      <c r="BEB29" s="50"/>
      <c r="BEC29" s="50"/>
      <c r="BED29" s="50"/>
      <c r="BEE29" s="85"/>
      <c r="BEF29" s="50"/>
      <c r="BEG29" s="48"/>
      <c r="BEH29" s="83"/>
      <c r="BEI29" s="78"/>
      <c r="BEJ29" s="50"/>
      <c r="BEK29" s="50"/>
      <c r="BEL29" s="50"/>
      <c r="BEM29" s="85"/>
      <c r="BEN29" s="50"/>
      <c r="BEO29" s="48"/>
      <c r="BEP29" s="83"/>
      <c r="BEQ29" s="78"/>
      <c r="BER29" s="50"/>
      <c r="BES29" s="50"/>
      <c r="BET29" s="50"/>
      <c r="BEU29" s="85"/>
      <c r="BEV29" s="50"/>
      <c r="BEW29" s="48"/>
      <c r="BEX29" s="83"/>
      <c r="BEY29" s="78"/>
      <c r="BEZ29" s="50"/>
      <c r="BFA29" s="50"/>
      <c r="BFB29" s="50"/>
      <c r="BFC29" s="85"/>
      <c r="BFD29" s="50"/>
      <c r="BFE29" s="48"/>
      <c r="BFF29" s="83"/>
      <c r="BFG29" s="78"/>
      <c r="BFH29" s="50"/>
      <c r="BFI29" s="50"/>
      <c r="BFJ29" s="50"/>
      <c r="BFK29" s="85"/>
      <c r="BFL29" s="50"/>
      <c r="BFM29" s="48"/>
      <c r="BFN29" s="83"/>
      <c r="BFO29" s="78"/>
      <c r="BFP29" s="50"/>
      <c r="BFQ29" s="50"/>
      <c r="BFR29" s="50"/>
      <c r="BFS29" s="85"/>
      <c r="BFT29" s="50"/>
      <c r="BFU29" s="48"/>
      <c r="BFV29" s="83"/>
      <c r="BFW29" s="78"/>
      <c r="BFX29" s="50"/>
      <c r="BFY29" s="50"/>
      <c r="BFZ29" s="50"/>
      <c r="BGA29" s="85"/>
      <c r="BGB29" s="50"/>
      <c r="BGC29" s="48"/>
      <c r="BGD29" s="83"/>
      <c r="BGE29" s="78"/>
      <c r="BGF29" s="50"/>
      <c r="BGG29" s="50"/>
      <c r="BGH29" s="50"/>
      <c r="BGI29" s="85"/>
      <c r="BGJ29" s="50"/>
      <c r="BGK29" s="48"/>
      <c r="BGL29" s="83"/>
      <c r="BGM29" s="78"/>
      <c r="BGN29" s="50"/>
      <c r="BGO29" s="50"/>
      <c r="BGP29" s="50"/>
      <c r="BGQ29" s="85"/>
      <c r="BGR29" s="50"/>
      <c r="BGS29" s="48"/>
      <c r="BGT29" s="83"/>
      <c r="BGU29" s="78"/>
      <c r="BGV29" s="50"/>
      <c r="BGW29" s="50"/>
      <c r="BGX29" s="50"/>
      <c r="BGY29" s="85"/>
      <c r="BGZ29" s="50"/>
      <c r="BHA29" s="48"/>
      <c r="BHB29" s="83"/>
      <c r="BHC29" s="78"/>
      <c r="BHD29" s="50"/>
      <c r="BHE29" s="50"/>
      <c r="BHF29" s="50"/>
      <c r="BHG29" s="85"/>
      <c r="BHH29" s="50"/>
      <c r="BHI29" s="48"/>
      <c r="BHJ29" s="83"/>
      <c r="BHK29" s="78"/>
      <c r="BHL29" s="50"/>
      <c r="BHM29" s="50"/>
      <c r="BHN29" s="50"/>
      <c r="BHO29" s="85"/>
      <c r="BHP29" s="50"/>
      <c r="BHQ29" s="48"/>
      <c r="BHR29" s="83"/>
      <c r="BHS29" s="78"/>
      <c r="BHT29" s="50"/>
      <c r="BHU29" s="50"/>
      <c r="BHV29" s="50"/>
      <c r="BHW29" s="85"/>
      <c r="BHX29" s="50"/>
      <c r="BHY29" s="48"/>
      <c r="BHZ29" s="83"/>
      <c r="BIA29" s="78"/>
      <c r="BIB29" s="50"/>
      <c r="BIC29" s="50"/>
      <c r="BID29" s="50"/>
      <c r="BIE29" s="85"/>
      <c r="BIF29" s="50"/>
      <c r="BIG29" s="48"/>
      <c r="BIH29" s="83"/>
      <c r="BII29" s="78"/>
      <c r="BIJ29" s="50"/>
      <c r="BIK29" s="50"/>
      <c r="BIL29" s="50"/>
      <c r="BIM29" s="85"/>
      <c r="BIN29" s="50"/>
      <c r="BIO29" s="48"/>
      <c r="BIP29" s="83"/>
      <c r="BIQ29" s="78"/>
      <c r="BIR29" s="50"/>
      <c r="BIS29" s="50"/>
      <c r="BIT29" s="50"/>
      <c r="BIU29" s="85"/>
      <c r="BIV29" s="50"/>
      <c r="BIW29" s="48"/>
      <c r="BIX29" s="83"/>
      <c r="BIY29" s="78"/>
      <c r="BIZ29" s="50"/>
      <c r="BJA29" s="50"/>
      <c r="BJB29" s="50"/>
      <c r="BJC29" s="85"/>
      <c r="BJD29" s="50"/>
      <c r="BJE29" s="48"/>
      <c r="BJF29" s="83"/>
      <c r="BJG29" s="78"/>
      <c r="BJH29" s="50"/>
      <c r="BJI29" s="50"/>
      <c r="BJJ29" s="50"/>
      <c r="BJK29" s="85"/>
      <c r="BJL29" s="50"/>
      <c r="BJM29" s="48"/>
      <c r="BJN29" s="83"/>
      <c r="BJO29" s="78"/>
      <c r="BJP29" s="50"/>
      <c r="BJQ29" s="50"/>
      <c r="BJR29" s="50"/>
      <c r="BJS29" s="85"/>
      <c r="BJT29" s="50"/>
      <c r="BJU29" s="48"/>
      <c r="BJV29" s="83"/>
      <c r="BJW29" s="78"/>
      <c r="BJX29" s="50"/>
      <c r="BJY29" s="50"/>
      <c r="BJZ29" s="50"/>
      <c r="BKA29" s="85"/>
      <c r="BKB29" s="50"/>
      <c r="BKC29" s="48"/>
      <c r="BKD29" s="83"/>
      <c r="BKE29" s="78"/>
      <c r="BKF29" s="50"/>
      <c r="BKG29" s="50"/>
      <c r="BKH29" s="50"/>
      <c r="BKI29" s="85"/>
      <c r="BKJ29" s="50"/>
      <c r="BKK29" s="48"/>
      <c r="BKL29" s="83"/>
      <c r="BKM29" s="78"/>
      <c r="BKN29" s="50"/>
      <c r="BKO29" s="50"/>
      <c r="BKP29" s="50"/>
      <c r="BKQ29" s="85"/>
      <c r="BKR29" s="50"/>
      <c r="BKS29" s="48"/>
      <c r="BKT29" s="83"/>
      <c r="BKU29" s="78"/>
      <c r="BKV29" s="50"/>
      <c r="BKW29" s="50"/>
      <c r="BKX29" s="50"/>
      <c r="BKY29" s="85"/>
      <c r="BKZ29" s="50"/>
      <c r="BLA29" s="48"/>
      <c r="BLB29" s="83"/>
      <c r="BLC29" s="78"/>
      <c r="BLD29" s="50"/>
      <c r="BLE29" s="50"/>
      <c r="BLF29" s="50"/>
      <c r="BLG29" s="85"/>
      <c r="BLH29" s="50"/>
      <c r="BLI29" s="48"/>
      <c r="BLJ29" s="83"/>
      <c r="BLK29" s="78"/>
      <c r="BLL29" s="50"/>
      <c r="BLM29" s="50"/>
      <c r="BLN29" s="50"/>
      <c r="BLO29" s="85"/>
      <c r="BLP29" s="50"/>
      <c r="BLQ29" s="48"/>
      <c r="BLR29" s="83"/>
      <c r="BLS29" s="78"/>
      <c r="BLT29" s="50"/>
      <c r="BLU29" s="50"/>
      <c r="BLV29" s="50"/>
      <c r="BLW29" s="85"/>
      <c r="BLX29" s="50"/>
      <c r="BLY29" s="48"/>
      <c r="BLZ29" s="83"/>
      <c r="BMA29" s="78"/>
      <c r="BMB29" s="50"/>
      <c r="BMC29" s="50"/>
      <c r="BMD29" s="50"/>
      <c r="BME29" s="85"/>
      <c r="BMF29" s="50"/>
      <c r="BMG29" s="48"/>
      <c r="BMH29" s="83"/>
      <c r="BMI29" s="78"/>
      <c r="BMJ29" s="50"/>
      <c r="BMK29" s="50"/>
      <c r="BML29" s="50"/>
      <c r="BMM29" s="85"/>
      <c r="BMN29" s="50"/>
      <c r="BMO29" s="48"/>
      <c r="BMP29" s="83"/>
      <c r="BMQ29" s="78"/>
      <c r="BMR29" s="50"/>
      <c r="BMS29" s="50"/>
      <c r="BMT29" s="50"/>
      <c r="BMU29" s="85"/>
      <c r="BMV29" s="50"/>
      <c r="BMW29" s="48"/>
      <c r="BMX29" s="83"/>
      <c r="BMY29" s="78"/>
      <c r="BMZ29" s="50"/>
      <c r="BNA29" s="50"/>
      <c r="BNB29" s="50"/>
      <c r="BNC29" s="85"/>
      <c r="BND29" s="50"/>
      <c r="BNE29" s="48"/>
      <c r="BNF29" s="83"/>
      <c r="BNG29" s="78"/>
      <c r="BNH29" s="50"/>
      <c r="BNI29" s="50"/>
      <c r="BNJ29" s="50"/>
      <c r="BNK29" s="85"/>
      <c r="BNL29" s="50"/>
      <c r="BNM29" s="48"/>
      <c r="BNN29" s="83"/>
      <c r="BNO29" s="78"/>
      <c r="BNP29" s="50"/>
      <c r="BNQ29" s="50"/>
      <c r="BNR29" s="50"/>
      <c r="BNS29" s="85"/>
      <c r="BNT29" s="50"/>
      <c r="BNU29" s="48"/>
      <c r="BNV29" s="83"/>
      <c r="BNW29" s="78"/>
      <c r="BNX29" s="50"/>
      <c r="BNY29" s="50"/>
      <c r="BNZ29" s="50"/>
      <c r="BOA29" s="85"/>
      <c r="BOB29" s="50"/>
      <c r="BOC29" s="48"/>
      <c r="BOD29" s="83"/>
      <c r="BOE29" s="78"/>
      <c r="BOF29" s="50"/>
      <c r="BOG29" s="50"/>
      <c r="BOH29" s="50"/>
      <c r="BOI29" s="85"/>
      <c r="BOJ29" s="50"/>
      <c r="BOK29" s="48"/>
      <c r="BOL29" s="83"/>
      <c r="BOM29" s="78"/>
      <c r="BON29" s="50"/>
      <c r="BOO29" s="50"/>
      <c r="BOP29" s="50"/>
      <c r="BOQ29" s="85"/>
      <c r="BOR29" s="50"/>
      <c r="BOS29" s="48"/>
      <c r="BOT29" s="83"/>
      <c r="BOU29" s="78"/>
      <c r="BOV29" s="50"/>
      <c r="BOW29" s="50"/>
      <c r="BOX29" s="50"/>
      <c r="BOY29" s="85"/>
      <c r="BOZ29" s="50"/>
      <c r="BPA29" s="48"/>
      <c r="BPB29" s="83"/>
      <c r="BPC29" s="78"/>
      <c r="BPD29" s="50"/>
      <c r="BPE29" s="50"/>
      <c r="BPF29" s="50"/>
      <c r="BPG29" s="85"/>
      <c r="BPH29" s="50"/>
      <c r="BPI29" s="48"/>
      <c r="BPJ29" s="83"/>
      <c r="BPK29" s="78"/>
      <c r="BPL29" s="50"/>
      <c r="BPM29" s="50"/>
      <c r="BPN29" s="50"/>
      <c r="BPO29" s="85"/>
      <c r="BPP29" s="50"/>
      <c r="BPQ29" s="48"/>
      <c r="BPR29" s="83"/>
      <c r="BPS29" s="78"/>
      <c r="BPT29" s="50"/>
      <c r="BPU29" s="50"/>
      <c r="BPV29" s="50"/>
      <c r="BPW29" s="85"/>
      <c r="BPX29" s="50"/>
      <c r="BPY29" s="48"/>
      <c r="BPZ29" s="83"/>
      <c r="BQA29" s="78"/>
      <c r="BQB29" s="50"/>
      <c r="BQC29" s="50"/>
      <c r="BQD29" s="50"/>
      <c r="BQE29" s="85"/>
      <c r="BQF29" s="50"/>
      <c r="BQG29" s="48"/>
      <c r="BQH29" s="83"/>
      <c r="BQI29" s="78"/>
      <c r="BQJ29" s="50"/>
      <c r="BQK29" s="50"/>
      <c r="BQL29" s="50"/>
      <c r="BQM29" s="85"/>
      <c r="BQN29" s="50"/>
      <c r="BQO29" s="48"/>
      <c r="BQP29" s="83"/>
      <c r="BQQ29" s="78"/>
      <c r="BQR29" s="78"/>
      <c r="BQS29" s="36">
        <v>0</v>
      </c>
      <c r="BQT29" s="36">
        <v>0</v>
      </c>
      <c r="BQU29" s="36">
        <v>0</v>
      </c>
      <c r="BQV29" s="36">
        <v>0</v>
      </c>
      <c r="BQW29" s="36">
        <v>0</v>
      </c>
      <c r="BQX29" s="36">
        <v>0</v>
      </c>
      <c r="BQY29" s="36">
        <v>0</v>
      </c>
      <c r="BQZ29" s="36">
        <v>0</v>
      </c>
      <c r="BRA29" s="36">
        <v>0</v>
      </c>
      <c r="BRB29" s="36">
        <v>0</v>
      </c>
      <c r="BRC29" s="36">
        <v>0</v>
      </c>
      <c r="BRD29" s="36">
        <v>0</v>
      </c>
      <c r="BRE29" s="36">
        <v>0</v>
      </c>
      <c r="BRF29" s="36">
        <v>0</v>
      </c>
      <c r="BRG29" s="36">
        <v>0</v>
      </c>
      <c r="BRH29" s="36">
        <v>0</v>
      </c>
      <c r="BRI29" s="36">
        <v>0</v>
      </c>
      <c r="BRJ29" s="36">
        <v>0</v>
      </c>
      <c r="BRK29" s="36">
        <v>0</v>
      </c>
      <c r="BRL29" s="36">
        <v>0</v>
      </c>
      <c r="BRM29" s="36">
        <v>0</v>
      </c>
      <c r="BRN29" s="36">
        <v>0</v>
      </c>
      <c r="BRO29" s="36">
        <v>0</v>
      </c>
      <c r="BRP29" s="36">
        <v>0</v>
      </c>
      <c r="BRQ29" s="36">
        <v>0</v>
      </c>
      <c r="BRR29" s="36">
        <v>0</v>
      </c>
      <c r="BRS29" s="36">
        <v>0</v>
      </c>
      <c r="BRT29" s="36">
        <v>0</v>
      </c>
      <c r="BRU29" s="36">
        <v>0</v>
      </c>
      <c r="BRV29" s="36">
        <v>0</v>
      </c>
      <c r="BRW29" s="36">
        <v>0</v>
      </c>
      <c r="BRX29" s="36">
        <v>0</v>
      </c>
      <c r="BRY29" s="36">
        <v>0</v>
      </c>
      <c r="BRZ29" s="36">
        <v>0</v>
      </c>
      <c r="BSA29" s="36">
        <v>0</v>
      </c>
      <c r="BSB29" s="36">
        <v>0</v>
      </c>
      <c r="BSC29" s="36">
        <v>0</v>
      </c>
      <c r="BSD29" s="36">
        <v>0</v>
      </c>
      <c r="BSE29" s="36">
        <v>0</v>
      </c>
      <c r="BSF29" s="36">
        <v>0</v>
      </c>
      <c r="BSG29" s="36">
        <v>0</v>
      </c>
      <c r="BSH29" s="36">
        <v>0</v>
      </c>
      <c r="BSI29" s="36">
        <v>0</v>
      </c>
      <c r="BSJ29" s="36">
        <v>0</v>
      </c>
      <c r="BSK29" s="36">
        <v>0</v>
      </c>
      <c r="BSL29" s="36">
        <v>0</v>
      </c>
      <c r="BSM29" s="36">
        <v>0</v>
      </c>
      <c r="BSN29" s="36">
        <v>0</v>
      </c>
      <c r="BSO29" s="36">
        <v>0</v>
      </c>
      <c r="BSP29" s="36">
        <v>0</v>
      </c>
      <c r="BSQ29" s="36">
        <v>0</v>
      </c>
      <c r="BSR29" s="36">
        <v>0</v>
      </c>
      <c r="BSS29" s="36">
        <v>0</v>
      </c>
      <c r="BST29" s="36">
        <v>0</v>
      </c>
      <c r="BSU29" s="36">
        <v>0</v>
      </c>
      <c r="BSV29" s="36">
        <v>0</v>
      </c>
      <c r="BSW29" s="36"/>
      <c r="BSX29" s="50"/>
      <c r="BSY29" s="50"/>
      <c r="BSZ29" s="85"/>
      <c r="BTA29" s="50"/>
      <c r="BTB29" s="48"/>
      <c r="BTC29" s="83">
        <v>0</v>
      </c>
      <c r="BTD29" s="78">
        <f t="shared" si="1242"/>
        <v>0</v>
      </c>
      <c r="BTE29" s="36"/>
      <c r="BTF29" s="50"/>
      <c r="BTG29" s="50"/>
      <c r="BTH29" s="85"/>
      <c r="BTI29" s="50"/>
      <c r="BTJ29" s="48"/>
      <c r="BTK29" s="83">
        <v>0</v>
      </c>
      <c r="BTL29" s="78">
        <f t="shared" si="1243"/>
        <v>0</v>
      </c>
      <c r="BTM29" s="36"/>
      <c r="BTN29" s="50"/>
      <c r="BTO29" s="50"/>
      <c r="BTP29" s="85"/>
      <c r="BTQ29" s="50"/>
      <c r="BTR29" s="48"/>
      <c r="BTS29" s="83">
        <v>0</v>
      </c>
      <c r="BTT29" s="78">
        <f t="shared" si="1244"/>
        <v>0</v>
      </c>
      <c r="BTU29" s="36"/>
      <c r="BTV29" s="50"/>
      <c r="BTW29" s="50"/>
      <c r="BTX29" s="50"/>
      <c r="BTY29" s="50"/>
      <c r="BTZ29" s="50"/>
      <c r="BUA29" s="50">
        <v>0</v>
      </c>
      <c r="BUB29" s="78">
        <f t="shared" si="1245"/>
        <v>0</v>
      </c>
      <c r="BUC29" s="36"/>
      <c r="BUD29" s="50"/>
      <c r="BUE29" s="50"/>
      <c r="BUF29" s="50"/>
      <c r="BUG29" s="50"/>
      <c r="BUH29" s="50"/>
      <c r="BUI29" s="50">
        <v>0</v>
      </c>
      <c r="BUJ29" s="78">
        <f t="shared" si="1246"/>
        <v>0</v>
      </c>
      <c r="BUK29" s="36"/>
      <c r="BUL29" s="50"/>
      <c r="BUM29" s="50"/>
      <c r="BUN29" s="50"/>
      <c r="BUO29" s="50"/>
      <c r="BUP29" s="50"/>
      <c r="BUQ29" s="50">
        <v>0</v>
      </c>
      <c r="BUR29" s="78">
        <f t="shared" si="1247"/>
        <v>0</v>
      </c>
      <c r="BUS29" s="36"/>
      <c r="BUT29" s="50"/>
      <c r="BUU29" s="50"/>
      <c r="BUV29" s="50"/>
      <c r="BUW29" s="50"/>
      <c r="BUX29" s="50"/>
      <c r="BUY29" s="50">
        <v>0</v>
      </c>
      <c r="BUZ29" s="78">
        <f t="shared" si="1248"/>
        <v>0</v>
      </c>
      <c r="BVA29" s="36"/>
      <c r="BVB29" s="50"/>
      <c r="BVC29" s="50"/>
      <c r="BVD29" s="50"/>
      <c r="BVE29" s="50"/>
      <c r="BVF29" s="50"/>
      <c r="BVG29" s="50">
        <v>0</v>
      </c>
      <c r="BVH29" s="78">
        <f t="shared" si="1249"/>
        <v>0</v>
      </c>
      <c r="BVI29" s="36"/>
      <c r="BVJ29" s="50"/>
      <c r="BVK29" s="50"/>
      <c r="BVL29" s="50"/>
      <c r="BVM29" s="50"/>
      <c r="BVN29" s="50"/>
      <c r="BVO29" s="50">
        <v>0</v>
      </c>
      <c r="BVP29" s="78">
        <f t="shared" si="1250"/>
        <v>0</v>
      </c>
      <c r="BVQ29" s="36"/>
      <c r="BVR29" s="50"/>
      <c r="BVS29" s="50"/>
      <c r="BVT29" s="50"/>
      <c r="BVU29" s="50"/>
      <c r="BVV29" s="50"/>
      <c r="BVW29" s="50">
        <v>0</v>
      </c>
      <c r="BVX29" s="78">
        <f t="shared" si="1251"/>
        <v>0</v>
      </c>
      <c r="BVY29" s="36"/>
      <c r="BVZ29" s="50"/>
      <c r="BWA29" s="50"/>
      <c r="BWB29" s="50"/>
      <c r="BWC29" s="50"/>
      <c r="BWD29" s="50"/>
      <c r="BWE29" s="50">
        <v>0</v>
      </c>
      <c r="BWF29" s="78">
        <f t="shared" si="1252"/>
        <v>0</v>
      </c>
      <c r="BWG29" s="36"/>
      <c r="BWH29" s="50"/>
      <c r="BWI29" s="50"/>
      <c r="BWJ29" s="50"/>
      <c r="BWK29" s="50"/>
      <c r="BWL29" s="50"/>
      <c r="BWM29" s="50">
        <v>0</v>
      </c>
      <c r="BWN29" s="78">
        <f t="shared" si="1253"/>
        <v>0</v>
      </c>
      <c r="BWO29" s="36"/>
      <c r="BWP29" s="50"/>
      <c r="BWQ29" s="50"/>
      <c r="BWR29" s="50"/>
      <c r="BWS29" s="50"/>
      <c r="BWT29" s="50"/>
      <c r="BWU29" s="50">
        <v>0</v>
      </c>
      <c r="BWV29" s="78">
        <f t="shared" si="1254"/>
        <v>0</v>
      </c>
      <c r="BWW29" s="36"/>
      <c r="BWX29" s="50"/>
      <c r="BWY29" s="50"/>
      <c r="BWZ29" s="50"/>
      <c r="BXA29" s="50"/>
      <c r="BXB29" s="50"/>
      <c r="BXC29" s="50">
        <v>0</v>
      </c>
      <c r="BXD29" s="78">
        <f t="shared" si="1255"/>
        <v>0</v>
      </c>
      <c r="BXE29" s="36"/>
      <c r="BXF29" s="50"/>
      <c r="BXG29" s="50"/>
      <c r="BXH29" s="50"/>
      <c r="BXI29" s="50"/>
      <c r="BXJ29" s="50"/>
      <c r="BXK29" s="50">
        <v>0</v>
      </c>
      <c r="BXL29" s="78">
        <f t="shared" si="1256"/>
        <v>0</v>
      </c>
      <c r="BXM29" s="36"/>
      <c r="BXN29" s="50"/>
      <c r="BXO29" s="50"/>
      <c r="BXP29" s="50"/>
      <c r="BXQ29" s="50"/>
      <c r="BXR29" s="50"/>
      <c r="BXS29" s="50">
        <v>0</v>
      </c>
      <c r="BXT29" s="78">
        <f t="shared" si="1257"/>
        <v>0</v>
      </c>
      <c r="BXU29" s="36"/>
      <c r="BXV29" s="50"/>
      <c r="BXW29" s="50"/>
      <c r="BXX29" s="50"/>
      <c r="BXY29" s="50"/>
      <c r="BXZ29" s="50"/>
      <c r="BYA29" s="50">
        <v>0</v>
      </c>
      <c r="BYB29" s="78">
        <f t="shared" si="1258"/>
        <v>0</v>
      </c>
      <c r="BYC29" s="36"/>
      <c r="BYD29" s="50"/>
      <c r="BYE29" s="50"/>
      <c r="BYF29" s="50"/>
      <c r="BYG29" s="50"/>
      <c r="BYH29" s="50"/>
      <c r="BYI29" s="50">
        <v>0</v>
      </c>
      <c r="BYJ29" s="78">
        <f t="shared" si="1259"/>
        <v>0</v>
      </c>
      <c r="BYK29" s="36"/>
      <c r="BYL29" s="50"/>
      <c r="BYM29" s="50"/>
      <c r="BYN29" s="50"/>
      <c r="BYO29" s="50"/>
      <c r="BYP29" s="50"/>
      <c r="BYQ29" s="50">
        <v>0</v>
      </c>
      <c r="BYR29" s="78">
        <f t="shared" si="1260"/>
        <v>0</v>
      </c>
      <c r="BYS29" s="36"/>
      <c r="BYT29" s="50"/>
      <c r="BYU29" s="50"/>
      <c r="BYV29" s="50"/>
      <c r="BYW29" s="50"/>
      <c r="BYX29" s="50"/>
      <c r="BYY29" s="50">
        <v>0</v>
      </c>
      <c r="BYZ29" s="78">
        <f t="shared" si="1261"/>
        <v>0</v>
      </c>
      <c r="BZA29" s="36"/>
      <c r="BZB29" s="50"/>
      <c r="BZC29" s="50"/>
      <c r="BZD29" s="50"/>
      <c r="BZE29" s="50"/>
      <c r="BZF29" s="50"/>
      <c r="BZG29" s="50">
        <v>0</v>
      </c>
      <c r="BZH29" s="78">
        <f t="shared" si="1262"/>
        <v>0</v>
      </c>
      <c r="BZI29" s="36"/>
      <c r="BZJ29" s="50"/>
      <c r="BZK29" s="50"/>
      <c r="BZL29" s="50"/>
      <c r="BZM29" s="50"/>
      <c r="BZN29" s="50"/>
      <c r="BZO29" s="50">
        <v>0</v>
      </c>
      <c r="BZP29" s="78">
        <f t="shared" si="1263"/>
        <v>0</v>
      </c>
      <c r="BZQ29" s="36"/>
      <c r="BZR29" s="50"/>
      <c r="BZS29" s="50"/>
      <c r="BZT29" s="50"/>
      <c r="BZU29" s="50"/>
      <c r="BZV29" s="50"/>
      <c r="BZW29" s="50">
        <v>0</v>
      </c>
      <c r="BZX29" s="78">
        <f t="shared" si="1264"/>
        <v>0</v>
      </c>
      <c r="BZY29" s="36"/>
      <c r="BZZ29" s="50"/>
      <c r="CAA29" s="50"/>
      <c r="CAB29" s="50"/>
      <c r="CAC29" s="50"/>
      <c r="CAD29" s="50"/>
      <c r="CAE29" s="50">
        <v>0</v>
      </c>
      <c r="CAF29" s="78">
        <f t="shared" si="1265"/>
        <v>0</v>
      </c>
      <c r="CAG29" s="36"/>
      <c r="CAH29" s="50"/>
      <c r="CAI29" s="50"/>
      <c r="CAJ29" s="50"/>
      <c r="CAK29" s="50"/>
      <c r="CAL29" s="50"/>
      <c r="CAM29" s="50">
        <v>0</v>
      </c>
      <c r="CAN29" s="78">
        <f t="shared" si="1266"/>
        <v>0</v>
      </c>
      <c r="CAO29" s="36"/>
      <c r="CAP29" s="50"/>
      <c r="CAQ29" s="50"/>
      <c r="CAR29" s="50"/>
      <c r="CAS29" s="50"/>
      <c r="CAT29" s="50"/>
      <c r="CAU29" s="50">
        <v>0</v>
      </c>
      <c r="CAV29" s="78">
        <f t="shared" si="1267"/>
        <v>0</v>
      </c>
      <c r="CAW29" s="36"/>
      <c r="CAX29" s="50"/>
      <c r="CAY29" s="50"/>
      <c r="CAZ29" s="50"/>
      <c r="CBA29" s="50"/>
      <c r="CBB29" s="50"/>
      <c r="CBC29" s="50">
        <v>0</v>
      </c>
      <c r="CBD29" s="78">
        <f t="shared" si="1268"/>
        <v>0</v>
      </c>
      <c r="CBE29" s="36"/>
      <c r="CBF29" s="50"/>
      <c r="CBG29" s="50"/>
      <c r="CBH29" s="50"/>
      <c r="CBI29" s="50"/>
      <c r="CBJ29" s="50"/>
      <c r="CBK29" s="50">
        <v>0</v>
      </c>
      <c r="CBL29" s="78">
        <f t="shared" si="1269"/>
        <v>0</v>
      </c>
      <c r="CBM29" s="36"/>
      <c r="CBN29" s="50"/>
      <c r="CBO29" s="50"/>
      <c r="CBP29" s="50"/>
      <c r="CBQ29" s="50"/>
      <c r="CBR29" s="50"/>
      <c r="CBS29" s="50">
        <v>0</v>
      </c>
      <c r="CBT29" s="78">
        <f t="shared" si="1270"/>
        <v>0</v>
      </c>
      <c r="CBU29" s="36"/>
      <c r="CBV29" s="50"/>
      <c r="CBW29" s="50"/>
      <c r="CBX29" s="50"/>
      <c r="CBY29" s="50"/>
      <c r="CBZ29" s="50"/>
      <c r="CCA29" s="50">
        <v>0</v>
      </c>
      <c r="CCB29" s="78">
        <f t="shared" si="1271"/>
        <v>0</v>
      </c>
      <c r="CCC29" s="36"/>
      <c r="CCD29" s="50"/>
      <c r="CCE29" s="50"/>
      <c r="CCF29" s="50"/>
      <c r="CCG29" s="50"/>
      <c r="CCH29" s="50"/>
      <c r="CCI29" s="50">
        <f t="shared" si="1272"/>
        <v>0</v>
      </c>
      <c r="CCJ29" s="78">
        <f t="shared" si="1273"/>
        <v>0</v>
      </c>
      <c r="CCK29" s="36"/>
      <c r="CCL29" s="50"/>
      <c r="CCM29" s="50"/>
      <c r="CCN29" s="50"/>
      <c r="CCO29" s="50"/>
      <c r="CCP29" s="50"/>
      <c r="CCQ29" s="50">
        <f t="shared" si="1274"/>
        <v>0</v>
      </c>
      <c r="CCR29" s="78">
        <f t="shared" si="1275"/>
        <v>0</v>
      </c>
      <c r="CCS29" s="36"/>
      <c r="CCT29" s="50"/>
      <c r="CCU29" s="50"/>
      <c r="CCV29" s="50"/>
      <c r="CCW29" s="50"/>
      <c r="CCX29" s="50"/>
      <c r="CCY29" s="50">
        <f t="shared" si="1276"/>
        <v>0</v>
      </c>
      <c r="CCZ29" s="78">
        <f t="shared" si="1277"/>
        <v>0</v>
      </c>
      <c r="CDA29" s="36"/>
      <c r="CDB29" s="50"/>
      <c r="CDC29" s="50"/>
      <c r="CDD29" s="50"/>
      <c r="CDE29" s="50"/>
      <c r="CDF29" s="50"/>
      <c r="CDG29" s="50">
        <f t="shared" si="1278"/>
        <v>0</v>
      </c>
      <c r="CDH29" s="78">
        <f t="shared" si="1279"/>
        <v>0</v>
      </c>
      <c r="CDI29" s="36"/>
      <c r="CDJ29" s="50"/>
      <c r="CDK29" s="50"/>
      <c r="CDL29" s="50"/>
      <c r="CDM29" s="50"/>
      <c r="CDN29" s="50"/>
      <c r="CDO29" s="50">
        <f t="shared" si="1280"/>
        <v>0</v>
      </c>
      <c r="CDP29" s="78">
        <f t="shared" si="1281"/>
        <v>0</v>
      </c>
      <c r="CDQ29" s="36"/>
      <c r="CDR29" s="50"/>
      <c r="CDS29" s="50"/>
      <c r="CDT29" s="50"/>
      <c r="CDU29" s="50"/>
      <c r="CDV29" s="50"/>
      <c r="CDW29" s="50">
        <f t="shared" si="1282"/>
        <v>0</v>
      </c>
      <c r="CDX29" s="78">
        <f t="shared" si="1283"/>
        <v>0</v>
      </c>
      <c r="CDY29" s="36"/>
      <c r="CDZ29" s="50"/>
      <c r="CEA29" s="50"/>
      <c r="CEB29" s="50"/>
      <c r="CEC29" s="50"/>
      <c r="CED29" s="50"/>
      <c r="CEE29" s="50">
        <v>0</v>
      </c>
      <c r="CEF29" s="78">
        <f t="shared" si="1284"/>
        <v>0</v>
      </c>
      <c r="CEG29" s="36"/>
      <c r="CEH29" s="50"/>
      <c r="CEI29" s="50"/>
      <c r="CEJ29" s="50"/>
      <c r="CEK29" s="50"/>
      <c r="CEL29" s="50"/>
      <c r="CEM29" s="50">
        <v>0</v>
      </c>
      <c r="CEN29" s="78">
        <f t="shared" si="1285"/>
        <v>0</v>
      </c>
      <c r="CEO29" s="36"/>
      <c r="CEP29" s="50"/>
      <c r="CEQ29" s="50"/>
      <c r="CER29" s="50"/>
      <c r="CES29" s="50"/>
      <c r="CET29" s="50"/>
      <c r="CEU29" s="50">
        <v>0</v>
      </c>
      <c r="CEV29" s="78">
        <f t="shared" si="1286"/>
        <v>0</v>
      </c>
      <c r="CEW29" s="36"/>
      <c r="CEX29" s="50"/>
      <c r="CEY29" s="50"/>
      <c r="CEZ29" s="50"/>
      <c r="CFA29" s="50"/>
      <c r="CFB29" s="50"/>
      <c r="CFC29" s="50">
        <v>0</v>
      </c>
      <c r="CFD29" s="78">
        <f t="shared" si="1287"/>
        <v>0</v>
      </c>
      <c r="CFE29" s="36"/>
      <c r="CFF29" s="50"/>
      <c r="CFG29" s="50"/>
      <c r="CFH29" s="50"/>
      <c r="CFI29" s="50"/>
      <c r="CFJ29" s="50"/>
      <c r="CFK29" s="50">
        <v>0</v>
      </c>
      <c r="CFL29" s="78">
        <f t="shared" si="1288"/>
        <v>0</v>
      </c>
      <c r="CFM29" s="36"/>
      <c r="CFN29" s="50"/>
      <c r="CFO29" s="50"/>
      <c r="CFP29" s="50"/>
      <c r="CFQ29" s="50"/>
      <c r="CFR29" s="50"/>
      <c r="CFS29" s="50">
        <v>0</v>
      </c>
      <c r="CFT29" s="78">
        <f t="shared" si="1289"/>
        <v>0</v>
      </c>
      <c r="CFU29" s="36"/>
      <c r="CFV29" s="50"/>
      <c r="CFW29" s="50"/>
      <c r="CFX29" s="50"/>
      <c r="CFY29" s="50"/>
      <c r="CFZ29" s="50"/>
      <c r="CGA29" s="50">
        <v>0</v>
      </c>
      <c r="CGB29" s="78">
        <f t="shared" si="1290"/>
        <v>0</v>
      </c>
      <c r="CGC29" s="36"/>
      <c r="CGD29" s="50"/>
      <c r="CGE29" s="50"/>
      <c r="CGF29" s="50"/>
      <c r="CGG29" s="50"/>
      <c r="CGH29" s="50"/>
      <c r="CGI29" s="50">
        <v>0</v>
      </c>
      <c r="CGJ29" s="78">
        <f t="shared" si="1291"/>
        <v>0</v>
      </c>
      <c r="CGK29" s="36"/>
      <c r="CGL29" s="50"/>
      <c r="CGM29" s="50"/>
      <c r="CGN29" s="50"/>
      <c r="CGO29" s="50"/>
      <c r="CGP29" s="50"/>
      <c r="CGQ29" s="50">
        <v>0</v>
      </c>
      <c r="CGR29" s="78">
        <f t="shared" si="1292"/>
        <v>0</v>
      </c>
      <c r="CGS29" s="36"/>
      <c r="CGT29" s="50"/>
      <c r="CGU29" s="50"/>
      <c r="CGV29" s="50"/>
      <c r="CGW29" s="50"/>
      <c r="CGX29" s="50"/>
      <c r="CGY29" s="50">
        <v>0</v>
      </c>
      <c r="CGZ29" s="78">
        <f t="shared" si="1293"/>
        <v>0</v>
      </c>
      <c r="CHA29" s="36"/>
      <c r="CHB29" s="50"/>
      <c r="CHC29" s="50"/>
      <c r="CHD29" s="50"/>
      <c r="CHE29" s="50"/>
      <c r="CHF29" s="50"/>
      <c r="CHG29" s="50">
        <v>0</v>
      </c>
      <c r="CHH29" s="78">
        <f t="shared" si="1294"/>
        <v>0</v>
      </c>
      <c r="CHI29" s="36"/>
      <c r="CHJ29" s="50"/>
      <c r="CHK29" s="50"/>
      <c r="CHL29" s="50"/>
      <c r="CHM29" s="50"/>
      <c r="CHN29" s="50"/>
      <c r="CHO29" s="50">
        <v>0</v>
      </c>
      <c r="CHP29" s="78">
        <f t="shared" si="1295"/>
        <v>0</v>
      </c>
      <c r="CHQ29" s="36"/>
      <c r="CHR29" s="50"/>
      <c r="CHS29" s="50"/>
      <c r="CHT29" s="50"/>
      <c r="CHU29" s="50"/>
      <c r="CHV29" s="50"/>
      <c r="CHW29" s="50">
        <v>0</v>
      </c>
      <c r="CHX29" s="78">
        <f t="shared" si="1296"/>
        <v>0</v>
      </c>
      <c r="CHY29" s="36"/>
      <c r="CHZ29" s="50"/>
      <c r="CIA29" s="50"/>
      <c r="CIB29" s="50"/>
      <c r="CIC29" s="50"/>
      <c r="CID29" s="50"/>
      <c r="CIE29" s="50"/>
      <c r="CIF29" s="78">
        <f t="shared" si="1297"/>
        <v>0</v>
      </c>
      <c r="CIG29" s="36"/>
      <c r="CIH29" s="50"/>
      <c r="CII29" s="50"/>
      <c r="CIJ29" s="50"/>
      <c r="CIK29" s="50"/>
      <c r="CIL29" s="50"/>
      <c r="CIM29" s="50">
        <v>0</v>
      </c>
      <c r="CIN29" s="78">
        <f t="shared" si="1312"/>
        <v>0</v>
      </c>
      <c r="CIO29" s="36"/>
      <c r="CIP29" s="50"/>
      <c r="CIQ29" s="50"/>
      <c r="CIR29" s="50"/>
      <c r="CIS29" s="50"/>
      <c r="CIT29" s="50"/>
      <c r="CIU29" s="50">
        <f t="shared" si="1298"/>
        <v>0</v>
      </c>
      <c r="CIV29" s="78">
        <f t="shared" si="1313"/>
        <v>0</v>
      </c>
      <c r="CIW29" s="36"/>
      <c r="CIX29" s="50"/>
      <c r="CIY29" s="50"/>
      <c r="CIZ29" s="50"/>
      <c r="CJA29" s="50"/>
      <c r="CJB29" s="50"/>
      <c r="CJC29" s="50">
        <f t="shared" si="1299"/>
        <v>0</v>
      </c>
      <c r="CJD29" s="78">
        <f t="shared" si="1300"/>
        <v>0</v>
      </c>
      <c r="CJE29" s="36"/>
      <c r="CJF29" s="50"/>
      <c r="CJG29" s="50"/>
      <c r="CJH29" s="50"/>
      <c r="CJI29" s="50"/>
      <c r="CJJ29" s="50"/>
      <c r="CJK29" s="50">
        <f t="shared" si="1301"/>
        <v>0</v>
      </c>
      <c r="CJL29" s="78">
        <f t="shared" si="1302"/>
        <v>0</v>
      </c>
      <c r="CJM29" s="36"/>
      <c r="CJN29" s="50"/>
      <c r="CJO29" s="50"/>
      <c r="CJP29" s="50"/>
      <c r="CJQ29" s="50"/>
      <c r="CJR29" s="50"/>
      <c r="CJS29" s="50">
        <f t="shared" si="1303"/>
        <v>0</v>
      </c>
      <c r="CJT29" s="78">
        <f t="shared" si="1304"/>
        <v>0</v>
      </c>
      <c r="CJU29" s="36"/>
      <c r="CJV29" s="50"/>
      <c r="CJW29" s="50"/>
      <c r="CJX29" s="50"/>
      <c r="CJY29" s="50"/>
      <c r="CJZ29" s="50"/>
      <c r="CKA29" s="50">
        <f t="shared" si="1305"/>
        <v>0</v>
      </c>
      <c r="CKB29" s="78">
        <f t="shared" si="1306"/>
        <v>0</v>
      </c>
      <c r="CKC29" s="36"/>
      <c r="CKD29" s="50"/>
      <c r="CKE29" s="50"/>
      <c r="CKF29" s="50"/>
      <c r="CKG29" s="50"/>
      <c r="CKH29" s="50"/>
      <c r="CKI29" s="50">
        <v>0</v>
      </c>
      <c r="CKJ29" s="78">
        <f t="shared" si="1307"/>
        <v>0</v>
      </c>
      <c r="CKK29" s="36"/>
      <c r="CKL29" s="50"/>
      <c r="CKM29" s="50"/>
      <c r="CKN29" s="50"/>
      <c r="CKO29" s="50"/>
      <c r="CKP29" s="50"/>
      <c r="CKQ29" s="50">
        <v>0</v>
      </c>
      <c r="CKR29" s="78">
        <f t="shared" si="1308"/>
        <v>0</v>
      </c>
      <c r="CKS29" s="36"/>
      <c r="CKT29" s="50"/>
      <c r="CKU29" s="50"/>
      <c r="CKV29" s="50"/>
      <c r="CKW29" s="50"/>
      <c r="CKX29" s="50"/>
      <c r="CKY29" s="50">
        <v>0</v>
      </c>
      <c r="CKZ29" s="78">
        <f t="shared" si="1309"/>
        <v>0</v>
      </c>
      <c r="CLA29" s="36"/>
      <c r="CLB29" s="50"/>
      <c r="CLC29" s="50"/>
      <c r="CLD29" s="50"/>
      <c r="CLE29" s="50"/>
      <c r="CLF29" s="50"/>
      <c r="CLG29" s="50">
        <v>0</v>
      </c>
      <c r="CLH29" s="78">
        <f t="shared" si="1310"/>
        <v>0</v>
      </c>
      <c r="CLI29" s="36"/>
      <c r="CLJ29" s="50"/>
      <c r="CLK29" s="50"/>
      <c r="CLL29" s="50"/>
      <c r="CLM29" s="50"/>
      <c r="CLN29" s="50"/>
      <c r="CLO29" s="50">
        <v>0</v>
      </c>
      <c r="CLP29" s="78">
        <f t="shared" si="1311"/>
        <v>0</v>
      </c>
    </row>
    <row r="30" spans="1:2356" ht="13.5" customHeight="1" x14ac:dyDescent="0.2">
      <c r="B30" s="47" t="s">
        <v>7</v>
      </c>
      <c r="C30" s="49"/>
      <c r="D30" s="49"/>
      <c r="E30" s="49"/>
      <c r="F30" s="49">
        <v>200</v>
      </c>
      <c r="G30" s="49"/>
      <c r="H30" s="49"/>
      <c r="I30" s="75">
        <f t="shared" si="1064"/>
        <v>200</v>
      </c>
      <c r="J30" s="49"/>
      <c r="K30" s="48"/>
      <c r="L30" s="48"/>
      <c r="M30" s="48"/>
      <c r="N30" s="48"/>
      <c r="O30" s="50">
        <f t="shared" si="1065"/>
        <v>200</v>
      </c>
      <c r="P30" s="50"/>
      <c r="Q30" s="48"/>
      <c r="R30" s="48"/>
      <c r="S30" s="48"/>
      <c r="T30" s="50">
        <f t="shared" si="1066"/>
        <v>0</v>
      </c>
      <c r="U30" s="78">
        <f t="shared" si="1067"/>
        <v>200</v>
      </c>
      <c r="V30" s="50"/>
      <c r="W30" s="50"/>
      <c r="X30" s="48"/>
      <c r="Y30" s="48"/>
      <c r="Z30" s="48"/>
      <c r="AA30" s="50">
        <f t="shared" si="1068"/>
        <v>0</v>
      </c>
      <c r="AB30" s="78">
        <f t="shared" si="786"/>
        <v>200</v>
      </c>
      <c r="AC30" s="50"/>
      <c r="AD30" s="50"/>
      <c r="AE30" s="48"/>
      <c r="AF30" s="48"/>
      <c r="AG30" s="48"/>
      <c r="AH30" s="50">
        <f t="shared" si="1069"/>
        <v>0</v>
      </c>
      <c r="AI30" s="78">
        <f t="shared" si="1070"/>
        <v>0</v>
      </c>
      <c r="AJ30" s="50"/>
      <c r="AK30" s="50"/>
      <c r="AL30" s="48"/>
      <c r="AM30" s="48"/>
      <c r="AN30" s="48"/>
      <c r="AO30" s="50">
        <f t="shared" si="1071"/>
        <v>0</v>
      </c>
      <c r="AP30" s="78">
        <f t="shared" si="787"/>
        <v>0</v>
      </c>
      <c r="AQ30" s="50"/>
      <c r="AR30" s="50"/>
      <c r="AS30" s="48"/>
      <c r="AT30" s="48"/>
      <c r="AU30" s="48"/>
      <c r="AV30" s="50">
        <f t="shared" si="1072"/>
        <v>0</v>
      </c>
      <c r="AW30" s="78">
        <f t="shared" si="788"/>
        <v>0</v>
      </c>
      <c r="AX30" s="50"/>
      <c r="AY30" s="50"/>
      <c r="AZ30" s="48"/>
      <c r="BA30" s="48"/>
      <c r="BB30" s="48"/>
      <c r="BC30" s="50">
        <f t="shared" si="1073"/>
        <v>0</v>
      </c>
      <c r="BD30" s="78">
        <f t="shared" si="789"/>
        <v>0</v>
      </c>
      <c r="BE30" s="50"/>
      <c r="BF30" s="50"/>
      <c r="BG30" s="48"/>
      <c r="BH30" s="48"/>
      <c r="BI30" s="48"/>
      <c r="BJ30" s="50">
        <f t="shared" si="1074"/>
        <v>0</v>
      </c>
      <c r="BK30" s="78">
        <f t="shared" si="790"/>
        <v>0</v>
      </c>
      <c r="BL30" s="50"/>
      <c r="BM30" s="50"/>
      <c r="BN30" s="48"/>
      <c r="BO30" s="48"/>
      <c r="BP30" s="48"/>
      <c r="BQ30" s="50">
        <f t="shared" si="1075"/>
        <v>0</v>
      </c>
      <c r="BR30" s="78">
        <f t="shared" si="791"/>
        <v>0</v>
      </c>
      <c r="BS30" s="50"/>
      <c r="BT30" s="50"/>
      <c r="BU30" s="48"/>
      <c r="BV30" s="48"/>
      <c r="BW30" s="48"/>
      <c r="BX30" s="50">
        <f t="shared" si="1076"/>
        <v>0</v>
      </c>
      <c r="BY30" s="78">
        <f t="shared" si="792"/>
        <v>0</v>
      </c>
      <c r="BZ30" s="50"/>
      <c r="CA30" s="50"/>
      <c r="CB30" s="48"/>
      <c r="CC30" s="48"/>
      <c r="CD30" s="48"/>
      <c r="CE30" s="50">
        <f t="shared" si="1077"/>
        <v>0</v>
      </c>
      <c r="CF30" s="78">
        <f t="shared" si="793"/>
        <v>0</v>
      </c>
      <c r="CG30" s="50"/>
      <c r="CH30" s="50"/>
      <c r="CI30" s="48"/>
      <c r="CJ30" s="48"/>
      <c r="CK30" s="48"/>
      <c r="CL30" s="50">
        <f t="shared" si="1078"/>
        <v>0</v>
      </c>
      <c r="CM30" s="78">
        <f t="shared" si="794"/>
        <v>0</v>
      </c>
      <c r="CN30" s="50"/>
      <c r="CO30" s="50"/>
      <c r="CP30" s="48"/>
      <c r="CQ30" s="48"/>
      <c r="CR30" s="48"/>
      <c r="CS30" s="50">
        <f t="shared" si="1079"/>
        <v>0</v>
      </c>
      <c r="CT30" s="78">
        <f t="shared" si="795"/>
        <v>0</v>
      </c>
      <c r="CU30" s="50"/>
      <c r="CV30" s="50"/>
      <c r="CW30" s="48"/>
      <c r="CX30" s="48"/>
      <c r="CY30" s="48"/>
      <c r="CZ30" s="50">
        <f t="shared" si="1080"/>
        <v>0</v>
      </c>
      <c r="DA30" s="78">
        <f t="shared" si="796"/>
        <v>0</v>
      </c>
      <c r="DB30" s="50"/>
      <c r="DC30" s="50"/>
      <c r="DD30" s="48"/>
      <c r="DE30" s="48"/>
      <c r="DF30" s="48"/>
      <c r="DG30" s="50">
        <f t="shared" si="1081"/>
        <v>0</v>
      </c>
      <c r="DH30" s="78">
        <f t="shared" si="797"/>
        <v>0</v>
      </c>
      <c r="DI30" s="50"/>
      <c r="DJ30" s="50"/>
      <c r="DK30" s="48"/>
      <c r="DL30" s="48"/>
      <c r="DM30" s="48"/>
      <c r="DN30" s="50">
        <f t="shared" si="1082"/>
        <v>0</v>
      </c>
      <c r="DO30" s="78">
        <f t="shared" si="798"/>
        <v>0</v>
      </c>
      <c r="DP30" s="50"/>
      <c r="DQ30" s="50"/>
      <c r="DR30" s="48"/>
      <c r="DS30" s="48"/>
      <c r="DT30" s="48"/>
      <c r="DU30" s="50">
        <f t="shared" si="1083"/>
        <v>0</v>
      </c>
      <c r="DV30" s="78">
        <f t="shared" si="799"/>
        <v>0</v>
      </c>
      <c r="DW30" s="50"/>
      <c r="DX30" s="50"/>
      <c r="DY30" s="48"/>
      <c r="DZ30" s="48"/>
      <c r="EA30" s="48"/>
      <c r="EB30" s="50">
        <f t="shared" si="1084"/>
        <v>0</v>
      </c>
      <c r="EC30" s="78">
        <f t="shared" si="800"/>
        <v>0</v>
      </c>
      <c r="ED30" s="50"/>
      <c r="EE30" s="50"/>
      <c r="EF30" s="48"/>
      <c r="EG30" s="48"/>
      <c r="EH30" s="48"/>
      <c r="EI30" s="50">
        <f t="shared" si="1085"/>
        <v>0</v>
      </c>
      <c r="EJ30" s="78">
        <f t="shared" si="801"/>
        <v>0</v>
      </c>
      <c r="EK30" s="50"/>
      <c r="EL30" s="50"/>
      <c r="EM30" s="48"/>
      <c r="EN30" s="48"/>
      <c r="EO30" s="48"/>
      <c r="EP30" s="50">
        <f t="shared" si="1086"/>
        <v>0</v>
      </c>
      <c r="EQ30" s="78">
        <f t="shared" si="802"/>
        <v>0</v>
      </c>
      <c r="ER30" s="50"/>
      <c r="ES30" s="50"/>
      <c r="ET30" s="48"/>
      <c r="EU30" s="48"/>
      <c r="EV30" s="48"/>
      <c r="EW30" s="50">
        <f t="shared" si="1087"/>
        <v>0</v>
      </c>
      <c r="EX30" s="78">
        <f t="shared" si="803"/>
        <v>0</v>
      </c>
      <c r="EY30" s="50"/>
      <c r="EZ30" s="50"/>
      <c r="FA30" s="48"/>
      <c r="FB30" s="48"/>
      <c r="FC30" s="48"/>
      <c r="FD30" s="50">
        <f t="shared" si="1088"/>
        <v>0</v>
      </c>
      <c r="FE30" s="78">
        <f t="shared" si="804"/>
        <v>0</v>
      </c>
      <c r="FF30" s="50"/>
      <c r="FG30" s="50"/>
      <c r="FH30" s="48"/>
      <c r="FI30" s="48"/>
      <c r="FJ30" s="48"/>
      <c r="FK30" s="50">
        <f t="shared" si="1089"/>
        <v>0</v>
      </c>
      <c r="FL30" s="78">
        <f t="shared" si="805"/>
        <v>0</v>
      </c>
      <c r="FM30" s="50">
        <v>0.01</v>
      </c>
      <c r="FN30" s="50"/>
      <c r="FO30" s="50"/>
      <c r="FP30" s="50"/>
      <c r="FQ30" s="48"/>
      <c r="FR30" s="48"/>
      <c r="FS30" s="48"/>
      <c r="FT30" s="50">
        <f t="shared" si="1090"/>
        <v>0</v>
      </c>
      <c r="FU30" s="78">
        <f t="shared" si="806"/>
        <v>0</v>
      </c>
      <c r="FV30" s="50"/>
      <c r="FW30" s="50"/>
      <c r="FX30" s="50"/>
      <c r="FY30" s="48">
        <v>0.01</v>
      </c>
      <c r="FZ30" s="48"/>
      <c r="GA30" s="48"/>
      <c r="GB30" s="50">
        <f t="shared" si="1091"/>
        <v>0.01</v>
      </c>
      <c r="GC30" s="78">
        <f t="shared" si="807"/>
        <v>0.01</v>
      </c>
      <c r="GD30" s="50"/>
      <c r="GE30" s="50"/>
      <c r="GF30" s="50"/>
      <c r="GG30" s="48"/>
      <c r="GH30" s="48"/>
      <c r="GI30" s="48"/>
      <c r="GJ30" s="50">
        <f t="shared" si="1092"/>
        <v>0</v>
      </c>
      <c r="GK30" s="78">
        <f t="shared" si="808"/>
        <v>0.01</v>
      </c>
      <c r="GL30" s="50"/>
      <c r="GM30" s="50"/>
      <c r="GN30" s="50"/>
      <c r="GO30" s="48"/>
      <c r="GP30" s="48"/>
      <c r="GQ30" s="48"/>
      <c r="GR30" s="50">
        <f t="shared" si="1093"/>
        <v>0</v>
      </c>
      <c r="GS30" s="78">
        <f t="shared" si="809"/>
        <v>0.01</v>
      </c>
      <c r="GT30" s="50"/>
      <c r="GU30" s="50"/>
      <c r="GV30" s="50"/>
      <c r="GW30" s="48"/>
      <c r="GX30" s="48"/>
      <c r="GY30" s="48"/>
      <c r="GZ30" s="50">
        <f t="shared" si="1094"/>
        <v>0</v>
      </c>
      <c r="HA30" s="78">
        <f t="shared" si="810"/>
        <v>0.01</v>
      </c>
      <c r="HB30" s="50"/>
      <c r="HC30" s="50"/>
      <c r="HD30" s="50"/>
      <c r="HE30" s="48"/>
      <c r="HF30" s="48"/>
      <c r="HG30" s="48"/>
      <c r="HH30" s="50">
        <f t="shared" si="1095"/>
        <v>0</v>
      </c>
      <c r="HI30" s="78">
        <f t="shared" si="811"/>
        <v>0.01</v>
      </c>
      <c r="HJ30" s="50"/>
      <c r="HK30" s="50"/>
      <c r="HL30" s="50"/>
      <c r="HM30" s="48"/>
      <c r="HN30" s="48"/>
      <c r="HO30" s="48"/>
      <c r="HP30" s="50">
        <f t="shared" si="1096"/>
        <v>0</v>
      </c>
      <c r="HQ30" s="78">
        <f t="shared" si="812"/>
        <v>0.01</v>
      </c>
      <c r="HR30" s="50"/>
      <c r="HS30" s="50"/>
      <c r="HT30" s="50"/>
      <c r="HU30" s="48">
        <v>2004</v>
      </c>
      <c r="HV30" s="48"/>
      <c r="HW30" s="48"/>
      <c r="HX30" s="50">
        <f t="shared" si="1097"/>
        <v>2004</v>
      </c>
      <c r="HY30" s="78">
        <f t="shared" si="813"/>
        <v>2004.01</v>
      </c>
      <c r="HZ30" s="50"/>
      <c r="IA30" s="50"/>
      <c r="IB30" s="50"/>
      <c r="IC30" s="48"/>
      <c r="ID30" s="48"/>
      <c r="IE30" s="48"/>
      <c r="IF30" s="50">
        <f t="shared" si="1314"/>
        <v>0</v>
      </c>
      <c r="IG30" s="78">
        <f t="shared" si="814"/>
        <v>2004.01</v>
      </c>
      <c r="IH30" s="50"/>
      <c r="II30" s="50"/>
      <c r="IJ30" s="50"/>
      <c r="IK30" s="48"/>
      <c r="IL30" s="48"/>
      <c r="IM30" s="48"/>
      <c r="IN30" s="50">
        <f t="shared" si="1315"/>
        <v>0</v>
      </c>
      <c r="IO30" s="78">
        <f t="shared" si="815"/>
        <v>2004.01</v>
      </c>
      <c r="IP30" s="50"/>
      <c r="IQ30" s="50"/>
      <c r="IR30" s="50"/>
      <c r="IS30" s="48"/>
      <c r="IT30" s="48"/>
      <c r="IU30" s="48"/>
      <c r="IV30" s="50">
        <f t="shared" si="1316"/>
        <v>0</v>
      </c>
      <c r="IW30" s="78">
        <f t="shared" si="816"/>
        <v>2004.01</v>
      </c>
      <c r="IX30" s="50"/>
      <c r="IY30" s="50"/>
      <c r="IZ30" s="50"/>
      <c r="JA30" s="48"/>
      <c r="JB30" s="48"/>
      <c r="JC30" s="48"/>
      <c r="JD30" s="50">
        <f t="shared" si="1317"/>
        <v>0</v>
      </c>
      <c r="JE30" s="78">
        <f t="shared" si="817"/>
        <v>2004.01</v>
      </c>
      <c r="JF30" s="50"/>
      <c r="JG30" s="50"/>
      <c r="JH30" s="50"/>
      <c r="JI30" s="48">
        <v>2805.6</v>
      </c>
      <c r="JJ30" s="48"/>
      <c r="JK30" s="48"/>
      <c r="JL30" s="50">
        <f t="shared" si="1318"/>
        <v>2805.6</v>
      </c>
      <c r="JM30" s="78">
        <f t="shared" si="818"/>
        <v>4809.6099999999997</v>
      </c>
      <c r="JN30" s="50"/>
      <c r="JO30" s="50"/>
      <c r="JP30" s="50"/>
      <c r="JQ30" s="48"/>
      <c r="JR30" s="48"/>
      <c r="JS30" s="48"/>
      <c r="JT30" s="50">
        <f t="shared" si="1319"/>
        <v>0</v>
      </c>
      <c r="JU30" s="78">
        <f t="shared" si="819"/>
        <v>4809.6099999999997</v>
      </c>
      <c r="JV30" s="50"/>
      <c r="JW30" s="50"/>
      <c r="JX30" s="50"/>
      <c r="JY30" s="48"/>
      <c r="JZ30" s="48"/>
      <c r="KA30" s="48"/>
      <c r="KB30" s="50">
        <f t="shared" si="1320"/>
        <v>0</v>
      </c>
      <c r="KC30" s="78">
        <f t="shared" si="820"/>
        <v>4809.6099999999997</v>
      </c>
      <c r="KD30" s="50"/>
      <c r="KE30" s="50"/>
      <c r="KF30" s="50"/>
      <c r="KG30" s="48"/>
      <c r="KH30" s="48"/>
      <c r="KI30" s="48"/>
      <c r="KJ30" s="50">
        <f t="shared" si="1321"/>
        <v>0</v>
      </c>
      <c r="KK30" s="78">
        <f t="shared" si="821"/>
        <v>4809.6099999999997</v>
      </c>
      <c r="KL30" s="50"/>
      <c r="KM30" s="50"/>
      <c r="KN30" s="50"/>
      <c r="KO30" s="48"/>
      <c r="KP30" s="48"/>
      <c r="KQ30" s="48"/>
      <c r="KR30" s="50">
        <f t="shared" si="1322"/>
        <v>0</v>
      </c>
      <c r="KS30" s="78">
        <f t="shared" si="822"/>
        <v>4809.6099999999997</v>
      </c>
      <c r="KT30" s="50"/>
      <c r="KU30" s="50"/>
      <c r="KV30" s="50"/>
      <c r="KW30" s="48"/>
      <c r="KX30" s="48"/>
      <c r="KY30" s="48"/>
      <c r="KZ30" s="50">
        <f t="shared" si="1323"/>
        <v>0</v>
      </c>
      <c r="LA30" s="78">
        <f t="shared" si="823"/>
        <v>4809.6099999999997</v>
      </c>
      <c r="LB30" s="50"/>
      <c r="LC30" s="50"/>
      <c r="LD30" s="50"/>
      <c r="LE30" s="48"/>
      <c r="LF30" s="48"/>
      <c r="LG30" s="48"/>
      <c r="LH30" s="50">
        <f t="shared" si="1324"/>
        <v>0</v>
      </c>
      <c r="LI30" s="78">
        <f t="shared" si="824"/>
        <v>4809.6099999999997</v>
      </c>
      <c r="LJ30" s="50"/>
      <c r="LK30" s="50"/>
      <c r="LL30" s="50"/>
      <c r="LM30" s="48"/>
      <c r="LN30" s="48"/>
      <c r="LO30" s="48"/>
      <c r="LP30" s="50">
        <f t="shared" si="1325"/>
        <v>0</v>
      </c>
      <c r="LQ30" s="78">
        <f t="shared" si="825"/>
        <v>0</v>
      </c>
      <c r="LR30" s="50"/>
      <c r="LS30" s="50"/>
      <c r="LT30" s="50"/>
      <c r="LU30" s="48"/>
      <c r="LV30" s="48"/>
      <c r="LW30" s="48"/>
      <c r="LX30" s="50">
        <f t="shared" si="1326"/>
        <v>0</v>
      </c>
      <c r="LY30" s="78">
        <f t="shared" si="826"/>
        <v>0</v>
      </c>
      <c r="LZ30" s="50"/>
      <c r="MA30" s="50"/>
      <c r="MB30" s="50"/>
      <c r="MC30" s="48"/>
      <c r="MD30" s="48"/>
      <c r="ME30" s="48"/>
      <c r="MF30" s="50">
        <f t="shared" si="1327"/>
        <v>0</v>
      </c>
      <c r="MG30" s="78">
        <f t="shared" si="827"/>
        <v>0</v>
      </c>
      <c r="MH30" s="50"/>
      <c r="MI30" s="50"/>
      <c r="MJ30" s="50"/>
      <c r="MK30" s="48"/>
      <c r="ML30" s="48"/>
      <c r="MM30" s="48"/>
      <c r="MN30" s="50">
        <f t="shared" si="1328"/>
        <v>0</v>
      </c>
      <c r="MO30" s="78">
        <f t="shared" si="828"/>
        <v>0</v>
      </c>
      <c r="MP30" s="50"/>
      <c r="MQ30" s="50"/>
      <c r="MR30" s="50"/>
      <c r="MS30" s="48"/>
      <c r="MT30" s="48"/>
      <c r="MU30" s="48"/>
      <c r="MV30" s="50">
        <f t="shared" si="1329"/>
        <v>0</v>
      </c>
      <c r="MW30" s="78">
        <f t="shared" si="829"/>
        <v>0</v>
      </c>
      <c r="MX30" s="50"/>
      <c r="MY30" s="50"/>
      <c r="MZ30" s="50"/>
      <c r="NA30" s="48"/>
      <c r="NB30" s="48"/>
      <c r="NC30" s="48"/>
      <c r="ND30" s="50">
        <f t="shared" si="1330"/>
        <v>0</v>
      </c>
      <c r="NE30" s="78">
        <f t="shared" si="830"/>
        <v>0</v>
      </c>
      <c r="NF30" s="50"/>
      <c r="NG30" s="50"/>
      <c r="NH30" s="50"/>
      <c r="NI30" s="48"/>
      <c r="NJ30" s="48"/>
      <c r="NK30" s="48"/>
      <c r="NL30" s="50">
        <f t="shared" si="1331"/>
        <v>0</v>
      </c>
      <c r="NM30" s="78">
        <f t="shared" si="831"/>
        <v>0</v>
      </c>
      <c r="NN30" s="50"/>
      <c r="NO30" s="50"/>
      <c r="NP30" s="50"/>
      <c r="NQ30" s="48"/>
      <c r="NR30" s="48"/>
      <c r="NS30" s="48"/>
      <c r="NT30" s="50">
        <f t="shared" si="1332"/>
        <v>0</v>
      </c>
      <c r="NU30" s="78">
        <f t="shared" si="832"/>
        <v>0</v>
      </c>
      <c r="NV30" s="50"/>
      <c r="NW30" s="50"/>
      <c r="NX30" s="50"/>
      <c r="NY30" s="48"/>
      <c r="NZ30" s="48"/>
      <c r="OA30" s="48"/>
      <c r="OB30" s="50">
        <f t="shared" si="1333"/>
        <v>0</v>
      </c>
      <c r="OC30" s="78">
        <f t="shared" si="833"/>
        <v>0</v>
      </c>
      <c r="OD30" s="50"/>
      <c r="OE30" s="50"/>
      <c r="OF30" s="50"/>
      <c r="OG30" s="48"/>
      <c r="OH30" s="48"/>
      <c r="OI30" s="48"/>
      <c r="OJ30" s="50">
        <f t="shared" si="1334"/>
        <v>0</v>
      </c>
      <c r="OK30" s="78">
        <f t="shared" si="834"/>
        <v>0</v>
      </c>
      <c r="OL30" s="50"/>
      <c r="OM30" s="50"/>
      <c r="ON30" s="50"/>
      <c r="OO30" s="48"/>
      <c r="OP30" s="48"/>
      <c r="OQ30" s="48"/>
      <c r="OR30" s="50">
        <f t="shared" si="1335"/>
        <v>0</v>
      </c>
      <c r="OS30" s="78">
        <f t="shared" si="835"/>
        <v>0</v>
      </c>
      <c r="OT30" s="50"/>
      <c r="OU30" s="50"/>
      <c r="OV30" s="50"/>
      <c r="OW30" s="48"/>
      <c r="OX30" s="48"/>
      <c r="OY30" s="48"/>
      <c r="OZ30" s="50">
        <f t="shared" si="1336"/>
        <v>0</v>
      </c>
      <c r="PA30" s="78">
        <f t="shared" si="836"/>
        <v>0</v>
      </c>
      <c r="PB30" s="50"/>
      <c r="PC30" s="50"/>
      <c r="PD30" s="50"/>
      <c r="PE30" s="48"/>
      <c r="PF30" s="48"/>
      <c r="PG30" s="48"/>
      <c r="PH30" s="50">
        <f t="shared" si="1337"/>
        <v>0</v>
      </c>
      <c r="PI30" s="78">
        <f t="shared" si="837"/>
        <v>0</v>
      </c>
      <c r="PJ30" s="50"/>
      <c r="PK30" s="50"/>
      <c r="PL30" s="50"/>
      <c r="PM30" s="48"/>
      <c r="PN30" s="48"/>
      <c r="PO30" s="48"/>
      <c r="PP30" s="50">
        <f t="shared" si="1338"/>
        <v>0</v>
      </c>
      <c r="PQ30" s="78">
        <f t="shared" si="838"/>
        <v>0</v>
      </c>
      <c r="PR30" s="50"/>
      <c r="PS30" s="50"/>
      <c r="PT30" s="50"/>
      <c r="PU30" s="48"/>
      <c r="PV30" s="48"/>
      <c r="PW30" s="48"/>
      <c r="PX30" s="50">
        <f t="shared" si="1339"/>
        <v>0</v>
      </c>
      <c r="PY30" s="78">
        <f t="shared" si="839"/>
        <v>0</v>
      </c>
      <c r="PZ30" s="50"/>
      <c r="QA30" s="50"/>
      <c r="QB30" s="50"/>
      <c r="QC30" s="48"/>
      <c r="QD30" s="48"/>
      <c r="QE30" s="48"/>
      <c r="QF30" s="50">
        <f t="shared" si="1340"/>
        <v>0</v>
      </c>
      <c r="QG30" s="78">
        <f t="shared" si="840"/>
        <v>0</v>
      </c>
      <c r="QH30" s="50"/>
      <c r="QI30" s="50"/>
      <c r="QJ30" s="50"/>
      <c r="QK30" s="48"/>
      <c r="QL30" s="48"/>
      <c r="QM30" s="48"/>
      <c r="QN30" s="50">
        <f t="shared" si="1341"/>
        <v>0</v>
      </c>
      <c r="QO30" s="78">
        <f t="shared" si="841"/>
        <v>0</v>
      </c>
      <c r="QP30" s="50"/>
      <c r="QQ30" s="50"/>
      <c r="QR30" s="50"/>
      <c r="QS30" s="48"/>
      <c r="QT30" s="48"/>
      <c r="QU30" s="48"/>
      <c r="QV30" s="50">
        <f t="shared" si="1342"/>
        <v>0</v>
      </c>
      <c r="QW30" s="78">
        <f t="shared" si="842"/>
        <v>0</v>
      </c>
      <c r="QX30" s="50"/>
      <c r="QY30" s="50"/>
      <c r="QZ30" s="50"/>
      <c r="RA30" s="48"/>
      <c r="RB30" s="48"/>
      <c r="RC30" s="48"/>
      <c r="RD30" s="50">
        <f t="shared" si="1343"/>
        <v>0</v>
      </c>
      <c r="RE30" s="78">
        <f t="shared" si="843"/>
        <v>0</v>
      </c>
      <c r="RF30" s="50"/>
      <c r="RG30" s="50"/>
      <c r="RH30" s="50"/>
      <c r="RI30" s="48"/>
      <c r="RJ30" s="48"/>
      <c r="RK30" s="48"/>
      <c r="RL30" s="50">
        <f t="shared" si="1344"/>
        <v>0</v>
      </c>
      <c r="RM30" s="78">
        <f t="shared" si="844"/>
        <v>0</v>
      </c>
      <c r="RN30" s="50"/>
      <c r="RO30" s="50"/>
      <c r="RP30" s="50"/>
      <c r="RQ30" s="48"/>
      <c r="RR30" s="48"/>
      <c r="RS30" s="48"/>
      <c r="RT30" s="50">
        <f t="shared" si="1345"/>
        <v>0</v>
      </c>
      <c r="RU30" s="78">
        <f t="shared" si="845"/>
        <v>0</v>
      </c>
      <c r="RV30" s="50"/>
      <c r="RW30" s="50"/>
      <c r="RX30" s="50"/>
      <c r="RY30" s="48"/>
      <c r="RZ30" s="48"/>
      <c r="SA30" s="48"/>
      <c r="SB30" s="50">
        <f t="shared" si="1346"/>
        <v>0</v>
      </c>
      <c r="SC30" s="78">
        <f t="shared" si="846"/>
        <v>0</v>
      </c>
      <c r="SD30" s="50"/>
      <c r="SE30" s="50"/>
      <c r="SF30" s="50"/>
      <c r="SG30" s="48"/>
      <c r="SH30" s="48"/>
      <c r="SI30" s="48"/>
      <c r="SJ30" s="50">
        <f t="shared" si="1347"/>
        <v>0</v>
      </c>
      <c r="SK30" s="78">
        <f t="shared" si="1132"/>
        <v>0</v>
      </c>
      <c r="SL30" s="50"/>
      <c r="SM30" s="50"/>
      <c r="SN30" s="50"/>
      <c r="SO30" s="48"/>
      <c r="SP30" s="48"/>
      <c r="SQ30" s="48"/>
      <c r="SR30" s="50">
        <f t="shared" si="1348"/>
        <v>0</v>
      </c>
      <c r="SS30" s="78">
        <f t="shared" si="1134"/>
        <v>0</v>
      </c>
      <c r="ST30" s="50"/>
      <c r="SU30" s="50"/>
      <c r="SV30" s="50"/>
      <c r="SW30" s="48"/>
      <c r="SX30" s="48"/>
      <c r="SY30" s="48"/>
      <c r="SZ30" s="50">
        <f t="shared" si="1349"/>
        <v>0</v>
      </c>
      <c r="TA30" s="78">
        <f t="shared" si="1136"/>
        <v>0</v>
      </c>
      <c r="TB30" s="50"/>
      <c r="TC30" s="50"/>
      <c r="TD30" s="50"/>
      <c r="TE30" s="48"/>
      <c r="TF30" s="48"/>
      <c r="TG30" s="48">
        <v>0.22</v>
      </c>
      <c r="TH30" s="50">
        <f t="shared" si="1350"/>
        <v>0.22</v>
      </c>
      <c r="TI30" s="78">
        <f t="shared" si="1138"/>
        <v>0.22</v>
      </c>
      <c r="TJ30" s="50"/>
      <c r="TK30" s="50"/>
      <c r="TL30" s="50"/>
      <c r="TM30" s="48"/>
      <c r="TN30" s="48"/>
      <c r="TO30" s="48"/>
      <c r="TP30" s="50">
        <f t="shared" si="1351"/>
        <v>0</v>
      </c>
      <c r="TQ30" s="78">
        <f t="shared" si="1140"/>
        <v>0.22</v>
      </c>
      <c r="TR30" s="50"/>
      <c r="TS30" s="50"/>
      <c r="TT30" s="50"/>
      <c r="TU30" s="48"/>
      <c r="TV30" s="48"/>
      <c r="TW30" s="48"/>
      <c r="TX30" s="50">
        <f t="shared" si="1352"/>
        <v>0</v>
      </c>
      <c r="TY30" s="78">
        <f t="shared" si="1142"/>
        <v>0.22</v>
      </c>
      <c r="TZ30" s="50"/>
      <c r="UA30" s="50"/>
      <c r="UB30" s="50"/>
      <c r="UC30" s="48"/>
      <c r="UD30" s="48"/>
      <c r="UE30" s="48"/>
      <c r="UF30" s="50">
        <f t="shared" si="1353"/>
        <v>0</v>
      </c>
      <c r="UG30" s="78">
        <f t="shared" si="1144"/>
        <v>0.22</v>
      </c>
      <c r="UH30" s="50"/>
      <c r="UI30" s="50"/>
      <c r="UJ30" s="50"/>
      <c r="UK30" s="48"/>
      <c r="UL30" s="48"/>
      <c r="UM30" s="48"/>
      <c r="UN30" s="50">
        <f t="shared" si="1354"/>
        <v>0</v>
      </c>
      <c r="UO30" s="78">
        <f t="shared" si="1146"/>
        <v>0.22</v>
      </c>
      <c r="UP30" s="50"/>
      <c r="UQ30" s="50"/>
      <c r="UR30" s="50"/>
      <c r="US30" s="48"/>
      <c r="UT30" s="48"/>
      <c r="UU30" s="48"/>
      <c r="UV30" s="50">
        <f t="shared" si="1355"/>
        <v>0</v>
      </c>
      <c r="UW30" s="78">
        <f t="shared" si="1148"/>
        <v>0.22</v>
      </c>
      <c r="UX30" s="50"/>
      <c r="UY30" s="50"/>
      <c r="UZ30" s="50"/>
      <c r="VA30" s="48"/>
      <c r="VB30" s="48"/>
      <c r="VC30" s="48"/>
      <c r="VD30" s="50">
        <f t="shared" si="1356"/>
        <v>0</v>
      </c>
      <c r="VE30" s="78">
        <f t="shared" si="1150"/>
        <v>0.22</v>
      </c>
      <c r="VF30" s="50"/>
      <c r="VG30" s="50"/>
      <c r="VH30" s="50"/>
      <c r="VI30" s="48"/>
      <c r="VJ30" s="48"/>
      <c r="VK30" s="48"/>
      <c r="VL30" s="83">
        <f t="shared" si="1357"/>
        <v>0</v>
      </c>
      <c r="VM30" s="78">
        <f t="shared" si="1152"/>
        <v>0.22</v>
      </c>
      <c r="VN30" s="50"/>
      <c r="VO30" s="50"/>
      <c r="VP30" s="50"/>
      <c r="VQ30" s="48"/>
      <c r="VR30" s="48"/>
      <c r="VS30" s="48"/>
      <c r="VT30" s="83">
        <f t="shared" si="1358"/>
        <v>0</v>
      </c>
      <c r="VU30" s="78">
        <f t="shared" si="1154"/>
        <v>0.22</v>
      </c>
      <c r="VV30" s="50"/>
      <c r="VW30" s="50"/>
      <c r="VX30" s="50"/>
      <c r="VY30" s="48"/>
      <c r="VZ30" s="48"/>
      <c r="WA30" s="48"/>
      <c r="WB30" s="83">
        <f t="shared" si="1359"/>
        <v>0</v>
      </c>
      <c r="WC30" s="78">
        <f t="shared" si="1156"/>
        <v>0.22</v>
      </c>
      <c r="WD30" s="50"/>
      <c r="WE30" s="50"/>
      <c r="WF30" s="50"/>
      <c r="WG30" s="48"/>
      <c r="WH30" s="48"/>
      <c r="WI30" s="48"/>
      <c r="WJ30" s="83">
        <f t="shared" si="1360"/>
        <v>0</v>
      </c>
      <c r="WK30" s="78">
        <f t="shared" si="1158"/>
        <v>0.22</v>
      </c>
      <c r="WL30" s="50"/>
      <c r="WM30" s="50"/>
      <c r="WN30" s="50"/>
      <c r="WO30" s="48"/>
      <c r="WP30" s="48"/>
      <c r="WQ30" s="48"/>
      <c r="WR30" s="83">
        <f t="shared" si="1361"/>
        <v>0</v>
      </c>
      <c r="WS30" s="78">
        <f t="shared" si="1160"/>
        <v>0.22</v>
      </c>
      <c r="WT30" s="50"/>
      <c r="WU30" s="50"/>
      <c r="WV30" s="50"/>
      <c r="WW30" s="48"/>
      <c r="WX30" s="48"/>
      <c r="WY30" s="48"/>
      <c r="WZ30" s="83">
        <f t="shared" si="1362"/>
        <v>0</v>
      </c>
      <c r="XA30" s="78">
        <f t="shared" si="1162"/>
        <v>0.22</v>
      </c>
      <c r="XB30" s="50"/>
      <c r="XC30" s="50"/>
      <c r="XD30" s="50"/>
      <c r="XE30" s="48"/>
      <c r="XF30" s="48"/>
      <c r="XG30" s="48"/>
      <c r="XH30" s="83">
        <f t="shared" si="1363"/>
        <v>0</v>
      </c>
      <c r="XI30" s="78">
        <f t="shared" si="1164"/>
        <v>0.22</v>
      </c>
      <c r="XJ30" s="50"/>
      <c r="XK30" s="50"/>
      <c r="XL30" s="50"/>
      <c r="XM30" s="48"/>
      <c r="XN30" s="48"/>
      <c r="XO30" s="48"/>
      <c r="XP30" s="83">
        <f t="shared" si="1364"/>
        <v>0</v>
      </c>
      <c r="XQ30" s="78">
        <f t="shared" si="1166"/>
        <v>0.22</v>
      </c>
      <c r="XR30" s="50"/>
      <c r="XS30" s="50"/>
      <c r="XT30" s="50"/>
      <c r="XU30" s="48"/>
      <c r="XV30" s="48"/>
      <c r="XW30" s="48"/>
      <c r="XX30" s="83">
        <f t="shared" si="1365"/>
        <v>0</v>
      </c>
      <c r="XY30" s="78">
        <f t="shared" si="1168"/>
        <v>0.22</v>
      </c>
      <c r="XZ30" s="50"/>
      <c r="YA30" s="50"/>
      <c r="YB30" s="50"/>
      <c r="YC30" s="48"/>
      <c r="YD30" s="48"/>
      <c r="YE30" s="48">
        <v>0.2</v>
      </c>
      <c r="YF30" s="83">
        <f t="shared" si="1366"/>
        <v>0.2</v>
      </c>
      <c r="YG30" s="78">
        <f t="shared" si="1170"/>
        <v>0.42000000000000004</v>
      </c>
      <c r="YH30" s="50"/>
      <c r="YI30" s="50"/>
      <c r="YJ30" s="50"/>
      <c r="YK30" s="48"/>
      <c r="YL30" s="48"/>
      <c r="YM30" s="48"/>
      <c r="YN30" s="83">
        <f t="shared" si="1367"/>
        <v>0</v>
      </c>
      <c r="YO30" s="78">
        <f t="shared" si="1172"/>
        <v>0</v>
      </c>
      <c r="YP30" s="50"/>
      <c r="YQ30" s="50"/>
      <c r="YR30" s="50"/>
      <c r="YS30" s="48"/>
      <c r="YT30" s="48"/>
      <c r="YU30" s="48"/>
      <c r="YV30" s="83">
        <f t="shared" si="1368"/>
        <v>0</v>
      </c>
      <c r="YW30" s="78">
        <f t="shared" si="1174"/>
        <v>0</v>
      </c>
      <c r="YX30" s="50"/>
      <c r="YY30" s="50"/>
      <c r="YZ30" s="50"/>
      <c r="ZA30" s="48"/>
      <c r="ZB30" s="48"/>
      <c r="ZC30" s="48"/>
      <c r="ZD30" s="83">
        <f t="shared" si="1369"/>
        <v>0</v>
      </c>
      <c r="ZE30" s="78">
        <f t="shared" si="1176"/>
        <v>0</v>
      </c>
      <c r="ZF30" s="50"/>
      <c r="ZG30" s="50"/>
      <c r="ZH30" s="50"/>
      <c r="ZI30" s="48"/>
      <c r="ZJ30" s="48"/>
      <c r="ZK30" s="48"/>
      <c r="ZL30" s="83">
        <f t="shared" si="1370"/>
        <v>0</v>
      </c>
      <c r="ZM30" s="78">
        <f t="shared" si="1178"/>
        <v>0</v>
      </c>
      <c r="ZN30" s="50"/>
      <c r="ZO30" s="50"/>
      <c r="ZP30" s="50"/>
      <c r="ZQ30" s="48"/>
      <c r="ZR30" s="48"/>
      <c r="ZS30" s="48"/>
      <c r="ZT30" s="83">
        <f t="shared" si="1371"/>
        <v>0</v>
      </c>
      <c r="ZU30" s="78">
        <f t="shared" si="1180"/>
        <v>0</v>
      </c>
      <c r="ZV30" s="50"/>
      <c r="ZW30" s="50"/>
      <c r="ZX30" s="50"/>
      <c r="ZY30" s="48"/>
      <c r="ZZ30" s="48"/>
      <c r="AAA30" s="48"/>
      <c r="AAB30" s="83">
        <f t="shared" si="1372"/>
        <v>0</v>
      </c>
      <c r="AAC30" s="78">
        <f t="shared" si="1182"/>
        <v>0</v>
      </c>
      <c r="AAD30" s="50"/>
      <c r="AAE30" s="50"/>
      <c r="AAF30" s="50"/>
      <c r="AAG30" s="48"/>
      <c r="AAH30" s="48"/>
      <c r="AAI30" s="48"/>
      <c r="AAJ30" s="83">
        <f t="shared" si="1373"/>
        <v>0</v>
      </c>
      <c r="AAK30" s="78">
        <f t="shared" si="1184"/>
        <v>0</v>
      </c>
      <c r="AAL30" s="50"/>
      <c r="AAM30" s="50"/>
      <c r="AAN30" s="50"/>
      <c r="AAO30" s="48"/>
      <c r="AAP30" s="48"/>
      <c r="AAQ30" s="48"/>
      <c r="AAR30" s="83">
        <f t="shared" si="1374"/>
        <v>0</v>
      </c>
      <c r="AAS30" s="78">
        <f t="shared" si="1186"/>
        <v>0</v>
      </c>
      <c r="AAT30" s="50"/>
      <c r="AAU30" s="50"/>
      <c r="AAV30" s="50"/>
      <c r="AAW30" s="48"/>
      <c r="AAX30" s="48"/>
      <c r="AAY30" s="48"/>
      <c r="AAZ30" s="83">
        <f t="shared" si="1375"/>
        <v>0</v>
      </c>
      <c r="ABA30" s="78">
        <f t="shared" si="1188"/>
        <v>0</v>
      </c>
      <c r="ABB30" s="50"/>
      <c r="ABC30" s="50"/>
      <c r="ABD30" s="50"/>
      <c r="ABE30" s="48"/>
      <c r="ABF30" s="48"/>
      <c r="ABG30" s="48"/>
      <c r="ABH30" s="83">
        <f t="shared" si="1376"/>
        <v>0</v>
      </c>
      <c r="ABI30" s="78">
        <f t="shared" si="1190"/>
        <v>0</v>
      </c>
      <c r="ABJ30" s="50"/>
      <c r="ABK30" s="50"/>
      <c r="ABL30" s="50"/>
      <c r="ABM30" s="48"/>
      <c r="ABN30" s="48"/>
      <c r="ABO30" s="48"/>
      <c r="ABP30" s="83">
        <f t="shared" si="1377"/>
        <v>0</v>
      </c>
      <c r="ABQ30" s="78">
        <f t="shared" si="1192"/>
        <v>0</v>
      </c>
      <c r="ABR30" s="50"/>
      <c r="ABS30" s="50"/>
      <c r="ABT30" s="50"/>
      <c r="ABU30" s="48"/>
      <c r="ABV30" s="48"/>
      <c r="ABW30" s="48"/>
      <c r="ABX30" s="83">
        <f t="shared" si="1378"/>
        <v>0</v>
      </c>
      <c r="ABY30" s="78">
        <f t="shared" si="1194"/>
        <v>0</v>
      </c>
      <c r="ABZ30" s="50"/>
      <c r="ACA30" s="50"/>
      <c r="ACB30" s="50"/>
      <c r="ACC30" s="48"/>
      <c r="ACD30" s="48"/>
      <c r="ACE30" s="48"/>
      <c r="ACF30" s="83">
        <f t="shared" si="1379"/>
        <v>0</v>
      </c>
      <c r="ACG30" s="78">
        <f t="shared" si="1196"/>
        <v>0</v>
      </c>
      <c r="ACH30" s="50"/>
      <c r="ACI30" s="50"/>
      <c r="ACJ30" s="50"/>
      <c r="ACK30" s="48"/>
      <c r="ACL30" s="48"/>
      <c r="ACM30" s="48"/>
      <c r="ACN30" s="83">
        <f t="shared" si="1380"/>
        <v>0</v>
      </c>
      <c r="ACO30" s="78">
        <f t="shared" si="1198"/>
        <v>0</v>
      </c>
      <c r="ACP30" s="50"/>
      <c r="ACQ30" s="50"/>
      <c r="ACR30" s="50"/>
      <c r="ACS30" s="48"/>
      <c r="ACT30" s="48"/>
      <c r="ACU30" s="48"/>
      <c r="ACV30" s="83">
        <f t="shared" si="1381"/>
        <v>0</v>
      </c>
      <c r="ACW30" s="78">
        <f t="shared" si="1200"/>
        <v>0</v>
      </c>
      <c r="ACX30" s="50"/>
      <c r="ACY30" s="50"/>
      <c r="ACZ30" s="50"/>
      <c r="ADA30" s="48"/>
      <c r="ADB30" s="48"/>
      <c r="ADC30" s="48"/>
      <c r="ADD30" s="83">
        <f t="shared" si="1382"/>
        <v>0</v>
      </c>
      <c r="ADE30" s="78">
        <f t="shared" si="1202"/>
        <v>0</v>
      </c>
      <c r="ADF30" s="50"/>
      <c r="ADG30" s="50"/>
      <c r="ADH30" s="50"/>
      <c r="ADI30" s="48"/>
      <c r="ADJ30" s="48"/>
      <c r="ADK30" s="48"/>
      <c r="ADL30" s="83">
        <f t="shared" si="1383"/>
        <v>0</v>
      </c>
      <c r="ADM30" s="78">
        <f t="shared" si="1204"/>
        <v>0</v>
      </c>
      <c r="ADN30" s="50"/>
      <c r="ADO30" s="50"/>
      <c r="ADP30" s="50"/>
      <c r="ADQ30" s="48"/>
      <c r="ADR30" s="48"/>
      <c r="ADS30" s="48"/>
      <c r="ADT30" s="83">
        <f t="shared" si="1384"/>
        <v>0</v>
      </c>
      <c r="ADU30" s="78">
        <f t="shared" si="1206"/>
        <v>0</v>
      </c>
      <c r="ADV30" s="50"/>
      <c r="ADW30" s="50"/>
      <c r="ADX30" s="50"/>
      <c r="ADY30" s="48"/>
      <c r="ADZ30" s="48"/>
      <c r="AEA30" s="48"/>
      <c r="AEB30" s="83">
        <f t="shared" si="1385"/>
        <v>0</v>
      </c>
      <c r="AEC30" s="78">
        <f t="shared" si="1208"/>
        <v>0</v>
      </c>
      <c r="AED30" s="50"/>
      <c r="AEE30" s="50"/>
      <c r="AEF30" s="50"/>
      <c r="AEG30" s="48"/>
      <c r="AEH30" s="48"/>
      <c r="AEI30" s="48"/>
      <c r="AEJ30" s="83">
        <f t="shared" si="1386"/>
        <v>0</v>
      </c>
      <c r="AEK30" s="78">
        <f t="shared" si="1210"/>
        <v>0</v>
      </c>
      <c r="AEL30" s="50"/>
      <c r="AEM30" s="50"/>
      <c r="AEN30" s="50"/>
      <c r="AEO30" s="48"/>
      <c r="AEP30" s="48"/>
      <c r="AEQ30" s="48"/>
      <c r="AER30" s="83">
        <f t="shared" si="1387"/>
        <v>0</v>
      </c>
      <c r="AES30" s="78">
        <f t="shared" si="1212"/>
        <v>0</v>
      </c>
      <c r="AEU30" s="50"/>
      <c r="AEV30" s="50"/>
      <c r="AEW30" s="50"/>
      <c r="AEX30" s="48"/>
      <c r="AEY30" s="48"/>
      <c r="AEZ30" s="48"/>
      <c r="AFA30" s="83">
        <f t="shared" si="1388"/>
        <v>0</v>
      </c>
      <c r="AFB30" s="78">
        <f t="shared" si="1214"/>
        <v>0</v>
      </c>
      <c r="AFC30" s="50"/>
      <c r="AFD30" s="50"/>
      <c r="AFE30" s="50"/>
      <c r="AFF30" s="48"/>
      <c r="AFG30" s="48"/>
      <c r="AFH30" s="48"/>
      <c r="AFI30" s="83">
        <f t="shared" si="1389"/>
        <v>0</v>
      </c>
      <c r="AFJ30" s="78">
        <f t="shared" si="847"/>
        <v>0</v>
      </c>
      <c r="AFK30" s="50"/>
      <c r="AFL30" s="50"/>
      <c r="AFM30" s="50"/>
      <c r="AFN30" s="48"/>
      <c r="AFO30" s="48"/>
      <c r="AFP30" s="48"/>
      <c r="AFQ30" s="83">
        <f t="shared" si="1390"/>
        <v>0</v>
      </c>
      <c r="AFR30" s="78">
        <f t="shared" si="848"/>
        <v>0</v>
      </c>
      <c r="AFS30" s="50"/>
      <c r="AFT30" s="50"/>
      <c r="AFU30" s="50"/>
      <c r="AFV30" s="48"/>
      <c r="AFW30" s="48"/>
      <c r="AFX30" s="48"/>
      <c r="AFY30" s="83">
        <f t="shared" si="1391"/>
        <v>0</v>
      </c>
      <c r="AFZ30" s="78">
        <f t="shared" si="849"/>
        <v>0</v>
      </c>
      <c r="AGA30" s="50"/>
      <c r="AGB30" s="50"/>
      <c r="AGC30" s="50"/>
      <c r="AGD30" s="48"/>
      <c r="AGE30" s="48"/>
      <c r="AGF30" s="48"/>
      <c r="AGG30" s="83">
        <f t="shared" si="1392"/>
        <v>0</v>
      </c>
      <c r="AGH30" s="78">
        <f t="shared" si="850"/>
        <v>0</v>
      </c>
      <c r="AGI30" s="50"/>
      <c r="AGJ30" s="50"/>
      <c r="AGK30" s="50"/>
      <c r="AGL30" s="48"/>
      <c r="AGM30" s="48"/>
      <c r="AGN30" s="48"/>
      <c r="AGO30" s="83">
        <f t="shared" si="1393"/>
        <v>0</v>
      </c>
      <c r="AGP30" s="78">
        <f t="shared" si="851"/>
        <v>0</v>
      </c>
      <c r="AGQ30" s="50"/>
      <c r="AGR30" s="50"/>
      <c r="AGS30" s="50"/>
      <c r="AGT30" s="48"/>
      <c r="AGU30" s="48"/>
      <c r="AGV30" s="48"/>
      <c r="AGW30" s="48"/>
      <c r="AGX30" s="83">
        <f t="shared" si="1394"/>
        <v>0</v>
      </c>
      <c r="AGY30" s="78">
        <f t="shared" si="852"/>
        <v>0</v>
      </c>
      <c r="AGZ30" s="50"/>
      <c r="AHA30" s="50"/>
      <c r="AHB30" s="50"/>
      <c r="AHC30" s="48"/>
      <c r="AHD30" s="48"/>
      <c r="AHE30" s="48"/>
      <c r="AHF30" s="83">
        <f t="shared" si="853"/>
        <v>0</v>
      </c>
      <c r="AHG30" s="78">
        <f t="shared" si="854"/>
        <v>0</v>
      </c>
      <c r="AHH30" s="50"/>
      <c r="AHI30" s="50"/>
      <c r="AHJ30" s="50"/>
      <c r="AHK30" s="48"/>
      <c r="AHL30" s="48"/>
      <c r="AHM30" s="48"/>
      <c r="AHN30" s="83">
        <f t="shared" si="855"/>
        <v>0</v>
      </c>
      <c r="AHO30" s="78">
        <f t="shared" si="856"/>
        <v>0</v>
      </c>
      <c r="AHP30" s="50"/>
      <c r="AHQ30" s="50"/>
      <c r="AHR30" s="50"/>
      <c r="AHS30" s="48"/>
      <c r="AHT30" s="48"/>
      <c r="AHU30" s="48"/>
      <c r="AHV30" s="83">
        <f t="shared" si="857"/>
        <v>0</v>
      </c>
      <c r="AHW30" s="78">
        <f t="shared" si="858"/>
        <v>0</v>
      </c>
      <c r="AHX30" s="50"/>
      <c r="AHY30" s="50"/>
      <c r="AHZ30" s="50"/>
      <c r="AIA30" s="48"/>
      <c r="AIB30" s="48"/>
      <c r="AIC30" s="48"/>
      <c r="AID30" s="83">
        <f t="shared" si="859"/>
        <v>0</v>
      </c>
      <c r="AIE30" s="78">
        <f t="shared" si="860"/>
        <v>0</v>
      </c>
      <c r="AIF30" s="50"/>
      <c r="AIG30" s="50"/>
      <c r="AIH30" s="50"/>
      <c r="AII30" s="48"/>
      <c r="AIJ30" s="48"/>
      <c r="AIK30" s="48"/>
      <c r="AIL30" s="83">
        <f t="shared" si="861"/>
        <v>0</v>
      </c>
      <c r="AIM30" s="78">
        <f t="shared" si="862"/>
        <v>0</v>
      </c>
      <c r="AIN30" s="50"/>
      <c r="AIO30" s="50"/>
      <c r="AIP30" s="50"/>
      <c r="AIQ30" s="48"/>
      <c r="AIR30" s="48"/>
      <c r="AIS30" s="48"/>
      <c r="AIT30" s="83">
        <f t="shared" si="863"/>
        <v>0</v>
      </c>
      <c r="AIU30" s="78">
        <f t="shared" si="864"/>
        <v>0</v>
      </c>
      <c r="AIV30" s="50"/>
      <c r="AIW30" s="50"/>
      <c r="AIX30" s="50"/>
      <c r="AIY30" s="48"/>
      <c r="AIZ30" s="48"/>
      <c r="AJA30" s="48"/>
      <c r="AJB30" s="83">
        <f t="shared" si="865"/>
        <v>0</v>
      </c>
      <c r="AJC30" s="78">
        <f t="shared" si="866"/>
        <v>0</v>
      </c>
      <c r="AJD30" s="50"/>
      <c r="AJE30" s="50"/>
      <c r="AJF30" s="50"/>
      <c r="AJG30" s="48"/>
      <c r="AJH30" s="48"/>
      <c r="AJI30" s="48"/>
      <c r="AJJ30" s="83">
        <f t="shared" si="867"/>
        <v>0</v>
      </c>
      <c r="AJK30" s="78">
        <f t="shared" si="868"/>
        <v>0</v>
      </c>
      <c r="AJL30" s="50"/>
      <c r="AJM30" s="50"/>
      <c r="AJN30" s="50"/>
      <c r="AJO30" s="48"/>
      <c r="AJP30" s="48"/>
      <c r="AJQ30" s="48"/>
      <c r="AJR30" s="83">
        <f t="shared" si="869"/>
        <v>0</v>
      </c>
      <c r="AJS30" s="78">
        <f t="shared" si="870"/>
        <v>0</v>
      </c>
      <c r="AJT30" s="50"/>
      <c r="AJU30" s="50"/>
      <c r="AJV30" s="50"/>
      <c r="AJW30" s="48"/>
      <c r="AJX30" s="48"/>
      <c r="AJY30" s="48"/>
      <c r="AJZ30" s="83">
        <f t="shared" si="871"/>
        <v>0</v>
      </c>
      <c r="AKA30" s="78">
        <f t="shared" si="872"/>
        <v>0</v>
      </c>
      <c r="AKB30" s="50"/>
      <c r="AKC30" s="50"/>
      <c r="AKD30" s="50"/>
      <c r="AKE30" s="48"/>
      <c r="AKF30" s="48"/>
      <c r="AKG30" s="48"/>
      <c r="AKH30" s="83">
        <f t="shared" si="873"/>
        <v>0</v>
      </c>
      <c r="AKI30" s="78">
        <f t="shared" si="874"/>
        <v>0</v>
      </c>
      <c r="AKJ30" s="50"/>
      <c r="AKK30" s="50"/>
      <c r="AKL30" s="50"/>
      <c r="AKM30" s="48"/>
      <c r="AKN30" s="48"/>
      <c r="AKO30" s="48"/>
      <c r="AKP30" s="83">
        <f t="shared" si="875"/>
        <v>0</v>
      </c>
      <c r="AKQ30" s="78">
        <f t="shared" si="876"/>
        <v>0</v>
      </c>
      <c r="AKR30" s="50"/>
      <c r="AKS30" s="50"/>
      <c r="AKT30" s="50"/>
      <c r="AKU30" s="48"/>
      <c r="AKV30" s="48"/>
      <c r="AKW30" s="48"/>
      <c r="AKX30" s="83">
        <f t="shared" si="877"/>
        <v>0</v>
      </c>
      <c r="AKY30" s="78">
        <f t="shared" si="878"/>
        <v>0</v>
      </c>
      <c r="AKZ30" s="50"/>
      <c r="ALA30" s="50"/>
      <c r="ALB30" s="50"/>
      <c r="ALC30" s="48"/>
      <c r="ALD30" s="48"/>
      <c r="ALE30" s="48"/>
      <c r="ALF30" s="83">
        <f t="shared" si="879"/>
        <v>0</v>
      </c>
      <c r="ALG30" s="78">
        <f t="shared" si="1221"/>
        <v>0</v>
      </c>
      <c r="ALH30" s="50"/>
      <c r="ALI30" s="50"/>
      <c r="ALJ30" s="50"/>
      <c r="ALK30" s="48"/>
      <c r="ALL30" s="48"/>
      <c r="ALM30" s="48"/>
      <c r="ALN30" s="83">
        <f t="shared" si="880"/>
        <v>0</v>
      </c>
      <c r="ALO30" s="78">
        <f t="shared" si="881"/>
        <v>0</v>
      </c>
      <c r="ALP30" s="50"/>
      <c r="ALQ30" s="50"/>
      <c r="ALR30" s="50"/>
      <c r="ALS30" s="48"/>
      <c r="ALT30" s="48"/>
      <c r="ALU30" s="48"/>
      <c r="ALV30" s="83">
        <f t="shared" si="882"/>
        <v>0</v>
      </c>
      <c r="ALW30" s="78">
        <f t="shared" si="883"/>
        <v>0</v>
      </c>
      <c r="ALX30" s="50"/>
      <c r="ALY30" s="50"/>
      <c r="ALZ30" s="50"/>
      <c r="AMA30" s="48"/>
      <c r="AMB30" s="48"/>
      <c r="AMC30" s="48"/>
      <c r="AMD30" s="83">
        <f t="shared" si="884"/>
        <v>0</v>
      </c>
      <c r="AME30" s="78">
        <f t="shared" si="885"/>
        <v>0</v>
      </c>
      <c r="AMF30" s="50"/>
      <c r="AMG30" s="50"/>
      <c r="AMH30" s="50"/>
      <c r="AMI30" s="48"/>
      <c r="AMJ30" s="48"/>
      <c r="AMK30" s="48"/>
      <c r="AML30" s="83">
        <f t="shared" si="886"/>
        <v>0</v>
      </c>
      <c r="AMM30" s="78">
        <f t="shared" si="887"/>
        <v>0</v>
      </c>
      <c r="AMN30" s="50"/>
      <c r="AMO30" s="50"/>
      <c r="AMP30" s="50"/>
      <c r="AMQ30" s="48"/>
      <c r="AMR30" s="48"/>
      <c r="AMS30" s="48"/>
      <c r="AMT30" s="83">
        <f t="shared" si="888"/>
        <v>0</v>
      </c>
      <c r="AMU30" s="78">
        <f t="shared" si="889"/>
        <v>0</v>
      </c>
      <c r="AMV30" s="50"/>
      <c r="AMW30" s="50"/>
      <c r="AMX30" s="50"/>
      <c r="AMY30" s="48"/>
      <c r="AMZ30" s="48"/>
      <c r="ANA30" s="48"/>
      <c r="ANB30" s="83">
        <f t="shared" si="890"/>
        <v>0</v>
      </c>
      <c r="ANC30" s="78">
        <f t="shared" si="891"/>
        <v>0</v>
      </c>
      <c r="AND30" s="50"/>
      <c r="ANE30" s="50"/>
      <c r="ANF30" s="50"/>
      <c r="ANG30" s="48"/>
      <c r="ANH30" s="48"/>
      <c r="ANI30" s="48"/>
      <c r="ANJ30" s="83">
        <f t="shared" si="892"/>
        <v>0</v>
      </c>
      <c r="ANK30" s="78">
        <f t="shared" si="893"/>
        <v>0</v>
      </c>
      <c r="ANL30" s="50"/>
      <c r="ANM30" s="50"/>
      <c r="ANN30" s="50"/>
      <c r="ANO30" s="48"/>
      <c r="ANP30" s="48"/>
      <c r="ANQ30" s="48"/>
      <c r="ANR30" s="83">
        <f t="shared" si="894"/>
        <v>0</v>
      </c>
      <c r="ANS30" s="78">
        <f t="shared" si="895"/>
        <v>0</v>
      </c>
      <c r="ANT30" s="50"/>
      <c r="ANU30" s="50"/>
      <c r="ANV30" s="50"/>
      <c r="ANW30" s="48"/>
      <c r="ANX30" s="48"/>
      <c r="ANY30" s="48"/>
      <c r="ANZ30" s="83">
        <f t="shared" si="896"/>
        <v>0</v>
      </c>
      <c r="AOA30" s="78">
        <f t="shared" si="897"/>
        <v>0</v>
      </c>
      <c r="AOB30" s="50"/>
      <c r="AOC30" s="50"/>
      <c r="AOD30" s="50"/>
      <c r="AOE30" s="48"/>
      <c r="AOF30" s="48"/>
      <c r="AOG30" s="48"/>
      <c r="AOH30" s="83">
        <f t="shared" si="898"/>
        <v>0</v>
      </c>
      <c r="AOI30" s="78">
        <f t="shared" si="899"/>
        <v>0</v>
      </c>
      <c r="AOJ30" s="50"/>
      <c r="AOK30" s="50"/>
      <c r="AOL30" s="50"/>
      <c r="AOM30" s="48"/>
      <c r="AON30" s="48"/>
      <c r="AOO30" s="48"/>
      <c r="AOP30" s="83">
        <f t="shared" si="900"/>
        <v>0</v>
      </c>
      <c r="AOQ30" s="78">
        <f t="shared" si="901"/>
        <v>0</v>
      </c>
      <c r="AOR30" s="50"/>
      <c r="AOS30" s="50"/>
      <c r="AOT30" s="50"/>
      <c r="AOU30" s="48"/>
      <c r="AOV30" s="48"/>
      <c r="AOW30" s="48"/>
      <c r="AOX30" s="83">
        <f t="shared" si="902"/>
        <v>0</v>
      </c>
      <c r="AOY30" s="78">
        <f t="shared" si="903"/>
        <v>0</v>
      </c>
      <c r="AOZ30" s="50"/>
      <c r="APA30" s="50"/>
      <c r="APB30" s="50"/>
      <c r="APC30" s="48"/>
      <c r="APD30" s="48"/>
      <c r="APE30" s="48"/>
      <c r="APF30" s="83">
        <f t="shared" si="904"/>
        <v>0</v>
      </c>
      <c r="APG30" s="78">
        <f t="shared" si="905"/>
        <v>0</v>
      </c>
      <c r="APH30" s="50"/>
      <c r="API30" s="50"/>
      <c r="APJ30" s="50"/>
      <c r="APK30" s="48"/>
      <c r="APL30" s="48"/>
      <c r="APM30" s="48"/>
      <c r="APN30" s="83">
        <f t="shared" si="906"/>
        <v>0</v>
      </c>
      <c r="APO30" s="78">
        <f t="shared" si="907"/>
        <v>0</v>
      </c>
      <c r="APP30" s="50"/>
      <c r="APQ30" s="50"/>
      <c r="APR30" s="50"/>
      <c r="APS30" s="48"/>
      <c r="APT30" s="48"/>
      <c r="APU30" s="48"/>
      <c r="APV30" s="83">
        <f t="shared" si="908"/>
        <v>0</v>
      </c>
      <c r="APW30" s="78">
        <f t="shared" si="909"/>
        <v>0</v>
      </c>
      <c r="APX30" s="50"/>
      <c r="APY30" s="50"/>
      <c r="APZ30" s="50"/>
      <c r="AQA30" s="48"/>
      <c r="AQB30" s="48"/>
      <c r="AQC30" s="48"/>
      <c r="AQD30" s="83">
        <f t="shared" si="910"/>
        <v>0</v>
      </c>
      <c r="AQE30" s="78">
        <f t="shared" si="911"/>
        <v>0</v>
      </c>
      <c r="AQF30" s="50"/>
      <c r="AQG30" s="50"/>
      <c r="AQH30" s="50"/>
      <c r="AQI30" s="48"/>
      <c r="AQJ30" s="48"/>
      <c r="AQK30" s="48"/>
      <c r="AQL30" s="83">
        <f t="shared" si="912"/>
        <v>0</v>
      </c>
      <c r="AQM30" s="78">
        <f t="shared" si="913"/>
        <v>0</v>
      </c>
      <c r="AQN30" s="50"/>
      <c r="AQO30" s="50"/>
      <c r="AQP30" s="50"/>
      <c r="AQQ30" s="48"/>
      <c r="AQR30" s="48"/>
      <c r="AQS30" s="48"/>
      <c r="AQT30" s="83">
        <f t="shared" si="914"/>
        <v>0</v>
      </c>
      <c r="AQU30" s="78">
        <f t="shared" si="915"/>
        <v>0</v>
      </c>
      <c r="AQV30" s="50"/>
      <c r="AQW30" s="50"/>
      <c r="AQX30" s="50"/>
      <c r="AQY30" s="48"/>
      <c r="AQZ30" s="48"/>
      <c r="ARA30" s="48"/>
      <c r="ARB30" s="83">
        <f t="shared" si="916"/>
        <v>0</v>
      </c>
      <c r="ARC30" s="78">
        <f t="shared" si="917"/>
        <v>0</v>
      </c>
      <c r="ARD30" s="50"/>
      <c r="ARE30" s="50"/>
      <c r="ARF30" s="50"/>
      <c r="ARG30" s="48"/>
      <c r="ARH30" s="48"/>
      <c r="ARI30" s="48"/>
      <c r="ARJ30" s="83">
        <f t="shared" si="918"/>
        <v>0</v>
      </c>
      <c r="ARK30" s="78">
        <f t="shared" si="919"/>
        <v>0</v>
      </c>
      <c r="ARL30" s="50"/>
      <c r="ARM30" s="50"/>
      <c r="ARN30" s="50"/>
      <c r="ARO30" s="48"/>
      <c r="ARP30" s="48"/>
      <c r="ARQ30" s="48"/>
      <c r="ARR30" s="83">
        <f t="shared" si="920"/>
        <v>0</v>
      </c>
      <c r="ARS30" s="78">
        <f t="shared" si="921"/>
        <v>0</v>
      </c>
      <c r="ART30" s="50"/>
      <c r="ARU30" s="50"/>
      <c r="ARV30" s="50"/>
      <c r="ARW30" s="48"/>
      <c r="ARX30" s="48"/>
      <c r="ARY30" s="48"/>
      <c r="ARZ30" s="83">
        <f t="shared" si="922"/>
        <v>0</v>
      </c>
      <c r="ASA30" s="78">
        <f t="shared" si="1222"/>
        <v>0</v>
      </c>
      <c r="ASB30" s="50"/>
      <c r="ASC30" s="50"/>
      <c r="ASD30" s="50"/>
      <c r="ASE30" s="48"/>
      <c r="ASF30" s="48"/>
      <c r="ASG30" s="48"/>
      <c r="ASH30" s="83">
        <f t="shared" si="923"/>
        <v>0</v>
      </c>
      <c r="ASI30" s="78">
        <f t="shared" si="924"/>
        <v>0</v>
      </c>
      <c r="ASJ30" s="50"/>
      <c r="ASK30" s="50"/>
      <c r="ASL30" s="50"/>
      <c r="ASM30" s="48"/>
      <c r="ASN30" s="48"/>
      <c r="ASO30" s="48"/>
      <c r="ASP30" s="83">
        <f t="shared" si="925"/>
        <v>0</v>
      </c>
      <c r="ASQ30" s="78">
        <f t="shared" si="926"/>
        <v>0</v>
      </c>
      <c r="ASR30" s="50"/>
      <c r="ASS30" s="50"/>
      <c r="AST30" s="50"/>
      <c r="ASU30" s="48"/>
      <c r="ASV30" s="48"/>
      <c r="ASW30" s="48"/>
      <c r="ASX30" s="83">
        <f t="shared" si="927"/>
        <v>0</v>
      </c>
      <c r="ASY30" s="78">
        <f t="shared" si="928"/>
        <v>0</v>
      </c>
      <c r="ASZ30" s="50"/>
      <c r="ATA30" s="50"/>
      <c r="ATB30" s="50"/>
      <c r="ATC30" s="48"/>
      <c r="ATD30" s="48"/>
      <c r="ATE30" s="48"/>
      <c r="ATF30" s="83">
        <f t="shared" si="929"/>
        <v>0</v>
      </c>
      <c r="ATG30" s="78">
        <f t="shared" si="930"/>
        <v>0</v>
      </c>
      <c r="ATH30" s="50"/>
      <c r="ATI30" s="50"/>
      <c r="ATJ30" s="50"/>
      <c r="ATK30" s="48"/>
      <c r="ATL30" s="48"/>
      <c r="ATM30" s="48"/>
      <c r="ATN30" s="83">
        <f t="shared" si="931"/>
        <v>0</v>
      </c>
      <c r="ATO30" s="78">
        <f t="shared" si="932"/>
        <v>0</v>
      </c>
      <c r="ATP30" s="50"/>
      <c r="ATQ30" s="50"/>
      <c r="ATR30" s="50"/>
      <c r="ATS30" s="48"/>
      <c r="ATT30" s="48"/>
      <c r="ATU30" s="48"/>
      <c r="ATV30" s="83">
        <f t="shared" si="933"/>
        <v>0</v>
      </c>
      <c r="ATW30" s="78">
        <f t="shared" si="934"/>
        <v>0</v>
      </c>
      <c r="ATX30" s="50"/>
      <c r="ATY30" s="50"/>
      <c r="ATZ30" s="50"/>
      <c r="AUA30" s="48"/>
      <c r="AUB30" s="48"/>
      <c r="AUC30" s="48"/>
      <c r="AUD30" s="83">
        <f t="shared" si="935"/>
        <v>0</v>
      </c>
      <c r="AUE30" s="78">
        <f t="shared" si="936"/>
        <v>0</v>
      </c>
      <c r="AUF30" s="50"/>
      <c r="AUG30" s="50"/>
      <c r="AUH30" s="50"/>
      <c r="AUI30" s="48"/>
      <c r="AUJ30" s="48"/>
      <c r="AUK30" s="48"/>
      <c r="AUL30" s="83">
        <f t="shared" si="937"/>
        <v>0</v>
      </c>
      <c r="AUM30" s="78">
        <f t="shared" si="938"/>
        <v>0</v>
      </c>
      <c r="AUN30" s="50"/>
      <c r="AUO30" s="50"/>
      <c r="AUP30" s="50"/>
      <c r="AUQ30" s="48"/>
      <c r="AUR30" s="48"/>
      <c r="AUS30" s="48"/>
      <c r="AUT30" s="83">
        <f t="shared" si="939"/>
        <v>0</v>
      </c>
      <c r="AUU30" s="78">
        <f t="shared" si="940"/>
        <v>0</v>
      </c>
      <c r="AUV30" s="50"/>
      <c r="AUW30" s="50"/>
      <c r="AUX30" s="50"/>
      <c r="AUY30" s="48"/>
      <c r="AUZ30" s="48"/>
      <c r="AVA30" s="48"/>
      <c r="AVB30" s="83">
        <f t="shared" si="941"/>
        <v>0</v>
      </c>
      <c r="AVC30" s="78">
        <f t="shared" si="942"/>
        <v>0</v>
      </c>
      <c r="AVD30" s="50"/>
      <c r="AVE30" s="50"/>
      <c r="AVF30" s="50"/>
      <c r="AVG30" s="48"/>
      <c r="AVH30" s="48"/>
      <c r="AVI30" s="48"/>
      <c r="AVJ30" s="83">
        <f t="shared" si="943"/>
        <v>0</v>
      </c>
      <c r="AVK30" s="78">
        <f t="shared" si="944"/>
        <v>0</v>
      </c>
      <c r="AVL30" s="50"/>
      <c r="AVM30" s="50"/>
      <c r="AVN30" s="50"/>
      <c r="AVO30" s="48"/>
      <c r="AVP30" s="48"/>
      <c r="AVQ30" s="48"/>
      <c r="AVR30" s="83">
        <f t="shared" si="945"/>
        <v>0</v>
      </c>
      <c r="AVS30" s="78">
        <f t="shared" si="946"/>
        <v>0</v>
      </c>
      <c r="AVT30" s="50"/>
      <c r="AVU30" s="50"/>
      <c r="AVV30" s="50"/>
      <c r="AVW30" s="48"/>
      <c r="AVX30" s="48"/>
      <c r="AVY30" s="48"/>
      <c r="AVZ30" s="83">
        <f t="shared" si="947"/>
        <v>0</v>
      </c>
      <c r="AWA30" s="78">
        <f t="shared" si="948"/>
        <v>0</v>
      </c>
      <c r="AWB30" s="50"/>
      <c r="AWC30" s="50"/>
      <c r="AWD30" s="50"/>
      <c r="AWE30" s="48"/>
      <c r="AWF30" s="48"/>
      <c r="AWG30" s="48"/>
      <c r="AWH30" s="83">
        <f t="shared" si="949"/>
        <v>0</v>
      </c>
      <c r="AWI30" s="78">
        <f t="shared" si="950"/>
        <v>0</v>
      </c>
      <c r="AWJ30" s="50"/>
      <c r="AWK30" s="50"/>
      <c r="AWL30" s="50"/>
      <c r="AWM30" s="48"/>
      <c r="AWN30" s="48"/>
      <c r="AWO30" s="48"/>
      <c r="AWP30" s="83">
        <f t="shared" si="951"/>
        <v>0</v>
      </c>
      <c r="AWQ30" s="78">
        <f t="shared" si="952"/>
        <v>0</v>
      </c>
      <c r="AWR30" s="50"/>
      <c r="AWS30" s="50"/>
      <c r="AWT30" s="50"/>
      <c r="AWU30" s="48"/>
      <c r="AWV30" s="48"/>
      <c r="AWW30" s="48"/>
      <c r="AWX30" s="83">
        <f t="shared" si="953"/>
        <v>0</v>
      </c>
      <c r="AWY30" s="78">
        <f t="shared" si="954"/>
        <v>0</v>
      </c>
      <c r="AWZ30" s="50"/>
      <c r="AXA30" s="50"/>
      <c r="AXB30" s="50"/>
      <c r="AXC30" s="48"/>
      <c r="AXD30" s="48"/>
      <c r="AXE30" s="48"/>
      <c r="AXF30" s="83">
        <f t="shared" si="955"/>
        <v>0</v>
      </c>
      <c r="AXG30" s="78">
        <f t="shared" si="956"/>
        <v>0</v>
      </c>
      <c r="AXH30" s="50"/>
      <c r="AXI30" s="50"/>
      <c r="AXJ30" s="50"/>
      <c r="AXK30" s="48"/>
      <c r="AXL30" s="48"/>
      <c r="AXM30" s="48"/>
      <c r="AXN30" s="83">
        <f t="shared" si="957"/>
        <v>0</v>
      </c>
      <c r="AXO30" s="78">
        <f t="shared" si="958"/>
        <v>0</v>
      </c>
      <c r="AXP30" s="50"/>
      <c r="AXQ30" s="50"/>
      <c r="AXR30" s="50"/>
      <c r="AXS30" s="48">
        <v>0.21</v>
      </c>
      <c r="AXT30" s="48"/>
      <c r="AXU30" s="48"/>
      <c r="AXV30" s="83">
        <f t="shared" si="959"/>
        <v>0.21</v>
      </c>
      <c r="AXW30" s="78">
        <f t="shared" si="960"/>
        <v>0.21</v>
      </c>
      <c r="AXX30" s="50"/>
      <c r="AXY30" s="50"/>
      <c r="AXZ30" s="50"/>
      <c r="AYA30" s="48"/>
      <c r="AYB30" s="48"/>
      <c r="AYC30" s="48"/>
      <c r="AYD30" s="83">
        <f t="shared" si="961"/>
        <v>0</v>
      </c>
      <c r="AYE30" s="78">
        <f t="shared" si="962"/>
        <v>0</v>
      </c>
      <c r="AYF30" s="50"/>
      <c r="AYG30" s="50"/>
      <c r="AYH30" s="50"/>
      <c r="AYI30" s="48"/>
      <c r="AYJ30" s="48"/>
      <c r="AYK30" s="48"/>
      <c r="AYL30" s="83">
        <f t="shared" si="963"/>
        <v>0</v>
      </c>
      <c r="AYM30" s="78">
        <f t="shared" si="964"/>
        <v>0</v>
      </c>
      <c r="AYN30" s="50"/>
      <c r="AYO30" s="50"/>
      <c r="AYP30" s="50"/>
      <c r="AYQ30" s="48"/>
      <c r="AYR30" s="48"/>
      <c r="AYS30" s="48"/>
      <c r="AYT30" s="83">
        <f t="shared" si="965"/>
        <v>0</v>
      </c>
      <c r="AYU30" s="78">
        <f t="shared" si="966"/>
        <v>0</v>
      </c>
      <c r="AYV30" s="50"/>
      <c r="AYW30" s="50"/>
      <c r="AYX30" s="50"/>
      <c r="AYY30" s="48"/>
      <c r="AYZ30" s="48"/>
      <c r="AZA30" s="48"/>
      <c r="AZB30" s="83">
        <f t="shared" si="967"/>
        <v>0</v>
      </c>
      <c r="AZC30" s="78">
        <f t="shared" si="968"/>
        <v>0</v>
      </c>
      <c r="AZD30" s="50"/>
      <c r="AZE30" s="50"/>
      <c r="AZF30" s="50"/>
      <c r="AZG30" s="48"/>
      <c r="AZH30" s="48"/>
      <c r="AZI30" s="48"/>
      <c r="AZJ30" s="83">
        <f t="shared" si="969"/>
        <v>0</v>
      </c>
      <c r="AZK30" s="78">
        <f t="shared" si="970"/>
        <v>0</v>
      </c>
      <c r="AZL30" s="50"/>
      <c r="AZM30" s="50"/>
      <c r="AZN30" s="50"/>
      <c r="AZO30" s="48"/>
      <c r="AZP30" s="48"/>
      <c r="AZQ30" s="48"/>
      <c r="AZR30" s="83">
        <f t="shared" si="971"/>
        <v>0</v>
      </c>
      <c r="AZS30" s="78">
        <f t="shared" si="972"/>
        <v>0</v>
      </c>
      <c r="AZT30" s="50"/>
      <c r="AZU30" s="50"/>
      <c r="AZV30" s="50"/>
      <c r="AZW30" s="48"/>
      <c r="AZX30" s="48"/>
      <c r="AZY30" s="48"/>
      <c r="AZZ30" s="83">
        <f t="shared" si="973"/>
        <v>0</v>
      </c>
      <c r="BAA30" s="78">
        <f t="shared" si="974"/>
        <v>0</v>
      </c>
      <c r="BAB30" s="50"/>
      <c r="BAC30" s="50"/>
      <c r="BAD30" s="50"/>
      <c r="BAE30" s="48"/>
      <c r="BAF30" s="48"/>
      <c r="BAG30" s="48"/>
      <c r="BAH30" s="83">
        <f t="shared" si="975"/>
        <v>0</v>
      </c>
      <c r="BAI30" s="78">
        <f t="shared" si="976"/>
        <v>0</v>
      </c>
      <c r="BAJ30" s="50"/>
      <c r="BAK30" s="50"/>
      <c r="BAL30" s="50"/>
      <c r="BAM30" s="48"/>
      <c r="BAN30" s="48"/>
      <c r="BAO30" s="48"/>
      <c r="BAP30" s="83">
        <f t="shared" si="977"/>
        <v>0</v>
      </c>
      <c r="BAQ30" s="78">
        <f t="shared" si="978"/>
        <v>0</v>
      </c>
      <c r="BAR30" s="50"/>
      <c r="BAS30" s="50"/>
      <c r="BAT30" s="50"/>
      <c r="BAU30" s="48"/>
      <c r="BAV30" s="48"/>
      <c r="BAW30" s="48"/>
      <c r="BAX30" s="83">
        <f t="shared" si="979"/>
        <v>0</v>
      </c>
      <c r="BAY30" s="78">
        <f t="shared" si="980"/>
        <v>0</v>
      </c>
      <c r="BAZ30" s="50"/>
      <c r="BBA30" s="50"/>
      <c r="BBB30" s="50"/>
      <c r="BBC30" s="48"/>
      <c r="BBD30" s="48"/>
      <c r="BBE30" s="48"/>
      <c r="BBF30" s="83">
        <f t="shared" si="981"/>
        <v>0</v>
      </c>
      <c r="BBG30" s="78">
        <f t="shared" si="982"/>
        <v>0</v>
      </c>
      <c r="BBH30" s="50"/>
      <c r="BBI30" s="50"/>
      <c r="BBJ30" s="50"/>
      <c r="BBK30" s="48"/>
      <c r="BBL30" s="48"/>
      <c r="BBM30" s="48"/>
      <c r="BBN30" s="83">
        <f t="shared" si="983"/>
        <v>0</v>
      </c>
      <c r="BBO30" s="78">
        <f t="shared" si="984"/>
        <v>0</v>
      </c>
      <c r="BBP30" s="50"/>
      <c r="BBQ30" s="50"/>
      <c r="BBR30" s="50"/>
      <c r="BBS30" s="48"/>
      <c r="BBT30" s="48"/>
      <c r="BBU30" s="48"/>
      <c r="BBV30" s="83">
        <f t="shared" si="985"/>
        <v>0</v>
      </c>
      <c r="BBW30" s="78">
        <f t="shared" si="986"/>
        <v>0</v>
      </c>
      <c r="BBX30" s="50"/>
      <c r="BBY30" s="50"/>
      <c r="BBZ30" s="50"/>
      <c r="BCA30" s="48"/>
      <c r="BCB30" s="48"/>
      <c r="BCC30" s="48"/>
      <c r="BCD30" s="83">
        <f t="shared" si="987"/>
        <v>0</v>
      </c>
      <c r="BCE30" s="78">
        <f t="shared" si="988"/>
        <v>0</v>
      </c>
      <c r="BCF30" s="50"/>
      <c r="BCG30" s="50"/>
      <c r="BCH30" s="50"/>
      <c r="BCI30" s="48"/>
      <c r="BCJ30" s="48"/>
      <c r="BCK30" s="48"/>
      <c r="BCL30" s="83">
        <f t="shared" si="989"/>
        <v>0</v>
      </c>
      <c r="BCM30" s="78">
        <f t="shared" si="990"/>
        <v>0</v>
      </c>
      <c r="BCN30" s="50"/>
      <c r="BCO30" s="50"/>
      <c r="BCP30" s="50"/>
      <c r="BCQ30" s="48"/>
      <c r="BCR30" s="48"/>
      <c r="BCS30" s="48"/>
      <c r="BCT30" s="83">
        <f t="shared" si="991"/>
        <v>0</v>
      </c>
      <c r="BCU30" s="78">
        <f t="shared" si="992"/>
        <v>0</v>
      </c>
      <c r="BCV30" s="50"/>
      <c r="BCW30" s="50"/>
      <c r="BCX30" s="50"/>
      <c r="BCY30" s="48"/>
      <c r="BCZ30" s="48"/>
      <c r="BDA30" s="48"/>
      <c r="BDB30" s="83">
        <f t="shared" si="993"/>
        <v>0</v>
      </c>
      <c r="BDC30" s="78">
        <f t="shared" si="994"/>
        <v>0</v>
      </c>
      <c r="BDD30" s="50"/>
      <c r="BDE30" s="50"/>
      <c r="BDF30" s="50"/>
      <c r="BDG30" s="48"/>
      <c r="BDH30" s="48"/>
      <c r="BDI30" s="48"/>
      <c r="BDJ30" s="83">
        <f t="shared" si="995"/>
        <v>0</v>
      </c>
      <c r="BDK30" s="78">
        <f t="shared" si="996"/>
        <v>0</v>
      </c>
      <c r="BDL30" s="50"/>
      <c r="BDM30" s="50"/>
      <c r="BDN30" s="50"/>
      <c r="BDO30" s="48"/>
      <c r="BDP30" s="48"/>
      <c r="BDQ30" s="48"/>
      <c r="BDR30" s="83">
        <f t="shared" si="997"/>
        <v>0</v>
      </c>
      <c r="BDS30" s="78">
        <f t="shared" si="998"/>
        <v>0</v>
      </c>
      <c r="BDT30" s="50"/>
      <c r="BDU30" s="50"/>
      <c r="BDV30" s="50"/>
      <c r="BDW30" s="48"/>
      <c r="BDX30" s="48"/>
      <c r="BDY30" s="48"/>
      <c r="BDZ30" s="83">
        <f t="shared" si="999"/>
        <v>0</v>
      </c>
      <c r="BEA30" s="78">
        <f t="shared" si="1000"/>
        <v>0</v>
      </c>
      <c r="BEB30" s="50"/>
      <c r="BEC30" s="50"/>
      <c r="BED30" s="50"/>
      <c r="BEE30" s="48">
        <v>0.22</v>
      </c>
      <c r="BEF30" s="48"/>
      <c r="BEG30" s="48"/>
      <c r="BEH30" s="83">
        <f t="shared" si="1001"/>
        <v>0.22</v>
      </c>
      <c r="BEI30" s="78">
        <f t="shared" si="1002"/>
        <v>0.22</v>
      </c>
      <c r="BEJ30" s="50"/>
      <c r="BEK30" s="50"/>
      <c r="BEL30" s="50"/>
      <c r="BEM30" s="48"/>
      <c r="BEN30" s="48"/>
      <c r="BEO30" s="48"/>
      <c r="BEP30" s="83">
        <f t="shared" si="1003"/>
        <v>0</v>
      </c>
      <c r="BEQ30" s="78">
        <f t="shared" si="1223"/>
        <v>0</v>
      </c>
      <c r="BER30" s="50"/>
      <c r="BES30" s="50"/>
      <c r="BET30" s="50"/>
      <c r="BEU30" s="48"/>
      <c r="BEV30" s="48"/>
      <c r="BEW30" s="48"/>
      <c r="BEX30" s="83">
        <f t="shared" si="1004"/>
        <v>0</v>
      </c>
      <c r="BEY30" s="78">
        <f t="shared" si="1005"/>
        <v>0</v>
      </c>
      <c r="BEZ30" s="50"/>
      <c r="BFA30" s="50"/>
      <c r="BFB30" s="50"/>
      <c r="BFC30" s="48"/>
      <c r="BFD30" s="48"/>
      <c r="BFE30" s="48"/>
      <c r="BFF30" s="83">
        <f t="shared" si="1006"/>
        <v>0</v>
      </c>
      <c r="BFG30" s="78">
        <f t="shared" si="1007"/>
        <v>0</v>
      </c>
      <c r="BFH30" s="50"/>
      <c r="BFI30" s="50"/>
      <c r="BFJ30" s="50"/>
      <c r="BFK30" s="48"/>
      <c r="BFL30" s="48"/>
      <c r="BFM30" s="48"/>
      <c r="BFN30" s="83">
        <f t="shared" si="1008"/>
        <v>0</v>
      </c>
      <c r="BFO30" s="78">
        <f t="shared" si="1009"/>
        <v>0</v>
      </c>
      <c r="BFP30" s="50"/>
      <c r="BFQ30" s="50"/>
      <c r="BFR30" s="50"/>
      <c r="BFS30" s="48"/>
      <c r="BFT30" s="48"/>
      <c r="BFU30" s="48"/>
      <c r="BFV30" s="83">
        <f t="shared" si="1010"/>
        <v>0</v>
      </c>
      <c r="BFW30" s="78">
        <f t="shared" si="1011"/>
        <v>0</v>
      </c>
      <c r="BFX30" s="50"/>
      <c r="BFY30" s="50"/>
      <c r="BFZ30" s="50"/>
      <c r="BGA30" s="48"/>
      <c r="BGB30" s="48"/>
      <c r="BGC30" s="48"/>
      <c r="BGD30" s="83">
        <f t="shared" si="1012"/>
        <v>0</v>
      </c>
      <c r="BGE30" s="78">
        <f t="shared" si="1013"/>
        <v>0</v>
      </c>
      <c r="BGF30" s="50"/>
      <c r="BGG30" s="50"/>
      <c r="BGH30" s="50"/>
      <c r="BGI30" s="48"/>
      <c r="BGJ30" s="48"/>
      <c r="BGK30" s="48"/>
      <c r="BGL30" s="83">
        <f t="shared" si="1014"/>
        <v>0</v>
      </c>
      <c r="BGM30" s="78">
        <f t="shared" si="1015"/>
        <v>0</v>
      </c>
      <c r="BGN30" s="50"/>
      <c r="BGO30" s="50"/>
      <c r="BGP30" s="50"/>
      <c r="BGQ30" s="48"/>
      <c r="BGR30" s="48"/>
      <c r="BGS30" s="48"/>
      <c r="BGT30" s="83">
        <f t="shared" si="1016"/>
        <v>0</v>
      </c>
      <c r="BGU30" s="78">
        <f t="shared" si="1017"/>
        <v>0</v>
      </c>
      <c r="BGV30" s="50"/>
      <c r="BGW30" s="50"/>
      <c r="BGX30" s="50"/>
      <c r="BGY30" s="48"/>
      <c r="BGZ30" s="48"/>
      <c r="BHA30" s="48"/>
      <c r="BHB30" s="83">
        <f t="shared" si="1018"/>
        <v>0</v>
      </c>
      <c r="BHC30" s="78">
        <f t="shared" si="1019"/>
        <v>0</v>
      </c>
      <c r="BHD30" s="50"/>
      <c r="BHE30" s="50"/>
      <c r="BHF30" s="50"/>
      <c r="BHG30" s="48"/>
      <c r="BHH30" s="48"/>
      <c r="BHI30" s="48"/>
      <c r="BHJ30" s="83">
        <f t="shared" si="1020"/>
        <v>0</v>
      </c>
      <c r="BHK30" s="78">
        <f t="shared" si="1021"/>
        <v>0</v>
      </c>
      <c r="BHL30" s="50"/>
      <c r="BHM30" s="50"/>
      <c r="BHN30" s="50"/>
      <c r="BHO30" s="48"/>
      <c r="BHP30" s="48"/>
      <c r="BHQ30" s="48"/>
      <c r="BHR30" s="83">
        <f t="shared" si="1022"/>
        <v>0</v>
      </c>
      <c r="BHS30" s="78">
        <f t="shared" si="1023"/>
        <v>0</v>
      </c>
      <c r="BHT30" s="50"/>
      <c r="BHU30" s="50"/>
      <c r="BHV30" s="50"/>
      <c r="BHW30" s="48"/>
      <c r="BHX30" s="48"/>
      <c r="BHY30" s="48"/>
      <c r="BHZ30" s="83">
        <f t="shared" si="1024"/>
        <v>0</v>
      </c>
      <c r="BIA30" s="78">
        <f t="shared" si="1025"/>
        <v>0</v>
      </c>
      <c r="BIB30" s="50"/>
      <c r="BIC30" s="50"/>
      <c r="BID30" s="50"/>
      <c r="BIE30" s="48"/>
      <c r="BIF30" s="48"/>
      <c r="BIG30" s="48"/>
      <c r="BIH30" s="83">
        <f t="shared" si="1026"/>
        <v>0</v>
      </c>
      <c r="BII30" s="78">
        <f t="shared" si="1027"/>
        <v>0</v>
      </c>
      <c r="BIJ30" s="50"/>
      <c r="BIK30" s="50"/>
      <c r="BIL30" s="50"/>
      <c r="BIM30" s="48"/>
      <c r="BIN30" s="48"/>
      <c r="BIO30" s="48"/>
      <c r="BIP30" s="83">
        <f t="shared" si="1028"/>
        <v>0</v>
      </c>
      <c r="BIQ30" s="78">
        <f t="shared" si="1029"/>
        <v>0</v>
      </c>
      <c r="BIR30" s="50"/>
      <c r="BIS30" s="50"/>
      <c r="BIT30" s="50"/>
      <c r="BIU30" s="48"/>
      <c r="BIV30" s="48"/>
      <c r="BIW30" s="48"/>
      <c r="BIX30" s="83">
        <f t="shared" si="1030"/>
        <v>0</v>
      </c>
      <c r="BIY30" s="78">
        <f t="shared" si="1031"/>
        <v>0</v>
      </c>
      <c r="BIZ30" s="50"/>
      <c r="BJA30" s="50"/>
      <c r="BJB30" s="50"/>
      <c r="BJC30" s="48"/>
      <c r="BJD30" s="48"/>
      <c r="BJE30" s="48"/>
      <c r="BJF30" s="83">
        <f t="shared" si="1032"/>
        <v>0</v>
      </c>
      <c r="BJG30" s="78">
        <f t="shared" si="1033"/>
        <v>0</v>
      </c>
      <c r="BJH30" s="50"/>
      <c r="BJI30" s="50"/>
      <c r="BJJ30" s="50"/>
      <c r="BJK30" s="48"/>
      <c r="BJL30" s="48"/>
      <c r="BJM30" s="48"/>
      <c r="BJN30" s="83">
        <f t="shared" si="1034"/>
        <v>0</v>
      </c>
      <c r="BJO30" s="78">
        <f t="shared" si="1035"/>
        <v>0</v>
      </c>
      <c r="BJP30" s="50"/>
      <c r="BJQ30" s="50"/>
      <c r="BJR30" s="50"/>
      <c r="BJS30" s="48"/>
      <c r="BJT30" s="48"/>
      <c r="BJU30" s="48"/>
      <c r="BJV30" s="83">
        <f t="shared" si="1036"/>
        <v>0</v>
      </c>
      <c r="BJW30" s="78">
        <f t="shared" si="1037"/>
        <v>0</v>
      </c>
      <c r="BJX30" s="50"/>
      <c r="BJY30" s="50"/>
      <c r="BJZ30" s="50"/>
      <c r="BKA30" s="48"/>
      <c r="BKB30" s="48"/>
      <c r="BKC30" s="48"/>
      <c r="BKD30" s="83">
        <f t="shared" si="1038"/>
        <v>0</v>
      </c>
      <c r="BKE30" s="78">
        <f t="shared" si="1039"/>
        <v>0</v>
      </c>
      <c r="BKF30" s="50"/>
      <c r="BKG30" s="50"/>
      <c r="BKH30" s="50"/>
      <c r="BKI30" s="48"/>
      <c r="BKJ30" s="48"/>
      <c r="BKK30" s="48"/>
      <c r="BKL30" s="83">
        <f t="shared" si="1040"/>
        <v>0</v>
      </c>
      <c r="BKM30" s="78">
        <f t="shared" si="1041"/>
        <v>0</v>
      </c>
      <c r="BKN30" s="50"/>
      <c r="BKO30" s="50"/>
      <c r="BKP30" s="50"/>
      <c r="BKQ30" s="48"/>
      <c r="BKR30" s="48"/>
      <c r="BKS30" s="48"/>
      <c r="BKT30" s="83">
        <f t="shared" si="1042"/>
        <v>0</v>
      </c>
      <c r="BKU30" s="78">
        <f t="shared" si="1043"/>
        <v>0</v>
      </c>
      <c r="BKV30" s="50"/>
      <c r="BKW30" s="50"/>
      <c r="BKX30" s="50"/>
      <c r="BKY30" s="48"/>
      <c r="BKZ30" s="48"/>
      <c r="BLA30" s="48"/>
      <c r="BLB30" s="83">
        <f t="shared" si="1044"/>
        <v>0</v>
      </c>
      <c r="BLC30" s="78">
        <f t="shared" si="1045"/>
        <v>0</v>
      </c>
      <c r="BLD30" s="50"/>
      <c r="BLE30" s="50"/>
      <c r="BLF30" s="50"/>
      <c r="BLG30" s="48"/>
      <c r="BLH30" s="48"/>
      <c r="BLI30" s="48"/>
      <c r="BLJ30" s="83">
        <f t="shared" si="1046"/>
        <v>0</v>
      </c>
      <c r="BLK30" s="78">
        <f t="shared" si="1224"/>
        <v>0</v>
      </c>
      <c r="BLL30" s="50"/>
      <c r="BLM30" s="50"/>
      <c r="BLN30" s="50"/>
      <c r="BLO30" s="48"/>
      <c r="BLP30" s="48"/>
      <c r="BLQ30" s="48"/>
      <c r="BLR30" s="83">
        <f t="shared" si="1047"/>
        <v>0</v>
      </c>
      <c r="BLS30" s="78">
        <f t="shared" si="1225"/>
        <v>0</v>
      </c>
      <c r="BLT30" s="50"/>
      <c r="BLU30" s="50"/>
      <c r="BLV30" s="50"/>
      <c r="BLW30" s="48"/>
      <c r="BLX30" s="48"/>
      <c r="BLY30" s="48"/>
      <c r="BLZ30" s="83">
        <f t="shared" si="1048"/>
        <v>0</v>
      </c>
      <c r="BMA30" s="78">
        <f t="shared" si="1226"/>
        <v>0</v>
      </c>
      <c r="BMB30" s="50"/>
      <c r="BMC30" s="50"/>
      <c r="BMD30" s="50"/>
      <c r="BME30" s="48"/>
      <c r="BMF30" s="48"/>
      <c r="BMG30" s="48"/>
      <c r="BMH30" s="83">
        <f t="shared" si="1049"/>
        <v>0</v>
      </c>
      <c r="BMI30" s="78">
        <f t="shared" si="1227"/>
        <v>0</v>
      </c>
      <c r="BMJ30" s="50"/>
      <c r="BMK30" s="50"/>
      <c r="BML30" s="50"/>
      <c r="BMM30" s="48"/>
      <c r="BMN30" s="48"/>
      <c r="BMO30" s="48"/>
      <c r="BMP30" s="83">
        <f t="shared" si="1050"/>
        <v>0</v>
      </c>
      <c r="BMQ30" s="78">
        <f t="shared" si="1228"/>
        <v>0</v>
      </c>
      <c r="BMR30" s="50"/>
      <c r="BMS30" s="50"/>
      <c r="BMT30" s="50"/>
      <c r="BMU30" s="48"/>
      <c r="BMV30" s="48"/>
      <c r="BMW30" s="48"/>
      <c r="BMX30" s="83">
        <f t="shared" si="1051"/>
        <v>0</v>
      </c>
      <c r="BMY30" s="78">
        <f t="shared" si="1229"/>
        <v>0</v>
      </c>
      <c r="BMZ30" s="50"/>
      <c r="BNA30" s="50"/>
      <c r="BNB30" s="50"/>
      <c r="BNC30" s="48"/>
      <c r="BND30" s="48"/>
      <c r="BNE30" s="48"/>
      <c r="BNF30" s="83">
        <f t="shared" si="1052"/>
        <v>0</v>
      </c>
      <c r="BNG30" s="78">
        <f t="shared" si="1230"/>
        <v>0</v>
      </c>
      <c r="BNH30" s="50"/>
      <c r="BNI30" s="50"/>
      <c r="BNJ30" s="50"/>
      <c r="BNK30" s="48"/>
      <c r="BNL30" s="48"/>
      <c r="BNM30" s="48"/>
      <c r="BNN30" s="83">
        <f t="shared" si="1053"/>
        <v>0</v>
      </c>
      <c r="BNO30" s="78">
        <f t="shared" si="1231"/>
        <v>0</v>
      </c>
      <c r="BNP30" s="50"/>
      <c r="BNQ30" s="50"/>
      <c r="BNR30" s="50"/>
      <c r="BNS30" s="48"/>
      <c r="BNT30" s="48"/>
      <c r="BNU30" s="48"/>
      <c r="BNV30" s="83">
        <f t="shared" si="1054"/>
        <v>0</v>
      </c>
      <c r="BNW30" s="78">
        <f t="shared" si="1232"/>
        <v>0</v>
      </c>
      <c r="BNX30" s="50"/>
      <c r="BNY30" s="50"/>
      <c r="BNZ30" s="50"/>
      <c r="BOA30" s="48"/>
      <c r="BOB30" s="48"/>
      <c r="BOC30" s="48"/>
      <c r="BOD30" s="83">
        <f t="shared" si="1055"/>
        <v>0</v>
      </c>
      <c r="BOE30" s="78">
        <f t="shared" si="1233"/>
        <v>0</v>
      </c>
      <c r="BOF30" s="50"/>
      <c r="BOG30" s="50"/>
      <c r="BOH30" s="50"/>
      <c r="BOI30" s="48"/>
      <c r="BOJ30" s="48"/>
      <c r="BOK30" s="48"/>
      <c r="BOL30" s="83">
        <f t="shared" si="1056"/>
        <v>0</v>
      </c>
      <c r="BOM30" s="78">
        <f t="shared" si="1234"/>
        <v>0</v>
      </c>
      <c r="BON30" s="50"/>
      <c r="BOO30" s="50"/>
      <c r="BOP30" s="50"/>
      <c r="BOQ30" s="48"/>
      <c r="BOR30" s="48"/>
      <c r="BOS30" s="48"/>
      <c r="BOT30" s="83">
        <f t="shared" si="1057"/>
        <v>0</v>
      </c>
      <c r="BOU30" s="78">
        <f t="shared" si="1235"/>
        <v>0</v>
      </c>
      <c r="BOV30" s="50"/>
      <c r="BOW30" s="50"/>
      <c r="BOX30" s="50"/>
      <c r="BOY30" s="48"/>
      <c r="BOZ30" s="48"/>
      <c r="BPA30" s="48"/>
      <c r="BPB30" s="83">
        <f t="shared" si="1058"/>
        <v>0</v>
      </c>
      <c r="BPC30" s="78">
        <f t="shared" si="1236"/>
        <v>0</v>
      </c>
      <c r="BPD30" s="50"/>
      <c r="BPE30" s="50"/>
      <c r="BPF30" s="50"/>
      <c r="BPG30" s="48"/>
      <c r="BPH30" s="48"/>
      <c r="BPI30" s="48"/>
      <c r="BPJ30" s="83">
        <f t="shared" si="1059"/>
        <v>0</v>
      </c>
      <c r="BPK30" s="78">
        <f t="shared" si="1237"/>
        <v>0</v>
      </c>
      <c r="BPL30" s="50"/>
      <c r="BPM30" s="50"/>
      <c r="BPN30" s="50"/>
      <c r="BPO30" s="48"/>
      <c r="BPP30" s="48"/>
      <c r="BPQ30" s="48"/>
      <c r="BPR30" s="83">
        <f t="shared" si="1060"/>
        <v>0</v>
      </c>
      <c r="BPS30" s="78">
        <f t="shared" si="1238"/>
        <v>0</v>
      </c>
      <c r="BPT30" s="50"/>
      <c r="BPU30" s="50"/>
      <c r="BPV30" s="50"/>
      <c r="BPW30" s="48"/>
      <c r="BPX30" s="48"/>
      <c r="BPY30" s="48"/>
      <c r="BPZ30" s="83">
        <f t="shared" si="1061"/>
        <v>0</v>
      </c>
      <c r="BQA30" s="78">
        <f t="shared" si="1239"/>
        <v>0</v>
      </c>
      <c r="BQB30" s="50"/>
      <c r="BQC30" s="50"/>
      <c r="BQD30" s="50"/>
      <c r="BQE30" s="48"/>
      <c r="BQF30" s="48"/>
      <c r="BQG30" s="48"/>
      <c r="BQH30" s="83">
        <f t="shared" si="1062"/>
        <v>0</v>
      </c>
      <c r="BQI30" s="78">
        <f t="shared" si="1240"/>
        <v>0</v>
      </c>
      <c r="BQJ30" s="50"/>
      <c r="BQK30" s="50"/>
      <c r="BQL30" s="50"/>
      <c r="BQM30" s="48"/>
      <c r="BQN30" s="48"/>
      <c r="BQO30" s="48"/>
      <c r="BQP30" s="83">
        <f t="shared" si="1063"/>
        <v>0</v>
      </c>
      <c r="BQQ30" s="78">
        <f t="shared" si="1241"/>
        <v>0</v>
      </c>
      <c r="BQR30" s="78">
        <f t="shared" si="1241"/>
        <v>0</v>
      </c>
      <c r="BQS30" s="86">
        <v>0</v>
      </c>
      <c r="BQT30" s="86">
        <v>0.08</v>
      </c>
      <c r="BQU30" s="86">
        <v>0</v>
      </c>
      <c r="BQV30" s="86">
        <v>0</v>
      </c>
      <c r="BQW30" s="86">
        <v>0</v>
      </c>
      <c r="BQX30" s="86">
        <v>0</v>
      </c>
      <c r="BQY30" s="86">
        <v>0</v>
      </c>
      <c r="BQZ30" s="86">
        <v>0</v>
      </c>
      <c r="BRA30" s="86">
        <v>0</v>
      </c>
      <c r="BRB30" s="86">
        <v>0</v>
      </c>
      <c r="BRC30" s="86">
        <v>0</v>
      </c>
      <c r="BRD30" s="86">
        <v>0</v>
      </c>
      <c r="BRE30" s="86">
        <v>0</v>
      </c>
      <c r="BRF30" s="86">
        <v>0</v>
      </c>
      <c r="BRG30" s="86">
        <v>0</v>
      </c>
      <c r="BRH30" s="86">
        <v>0</v>
      </c>
      <c r="BRI30" s="86">
        <v>0</v>
      </c>
      <c r="BRJ30" s="86">
        <v>0</v>
      </c>
      <c r="BRK30" s="86">
        <v>0</v>
      </c>
      <c r="BRL30" s="86">
        <v>0</v>
      </c>
      <c r="BRM30" s="86">
        <v>0</v>
      </c>
      <c r="BRN30" s="86">
        <v>0</v>
      </c>
      <c r="BRO30" s="86">
        <v>0</v>
      </c>
      <c r="BRP30" s="86">
        <v>0</v>
      </c>
      <c r="BRQ30" s="86">
        <v>0</v>
      </c>
      <c r="BRR30" s="86">
        <v>0</v>
      </c>
      <c r="BRS30" s="86">
        <v>0</v>
      </c>
      <c r="BRT30" s="86">
        <v>0</v>
      </c>
      <c r="BRU30" s="86">
        <v>0</v>
      </c>
      <c r="BRV30" s="86">
        <v>0</v>
      </c>
      <c r="BRW30" s="86">
        <v>0</v>
      </c>
      <c r="BRX30" s="86">
        <v>0</v>
      </c>
      <c r="BRY30" s="86">
        <v>0</v>
      </c>
      <c r="BRZ30" s="86">
        <v>0</v>
      </c>
      <c r="BSA30" s="86">
        <v>0</v>
      </c>
      <c r="BSB30" s="86">
        <v>0</v>
      </c>
      <c r="BSC30" s="86">
        <v>0</v>
      </c>
      <c r="BSD30" s="86">
        <v>0</v>
      </c>
      <c r="BSE30" s="86">
        <v>0</v>
      </c>
      <c r="BSF30" s="86">
        <v>0</v>
      </c>
      <c r="BSG30" s="86">
        <v>0</v>
      </c>
      <c r="BSH30" s="86">
        <v>0</v>
      </c>
      <c r="BSI30" s="86">
        <v>0</v>
      </c>
      <c r="BSJ30" s="86">
        <v>0</v>
      </c>
      <c r="BSK30" s="86">
        <v>0</v>
      </c>
      <c r="BSL30" s="86">
        <v>0</v>
      </c>
      <c r="BSM30" s="86">
        <v>0</v>
      </c>
      <c r="BSN30" s="86">
        <v>0</v>
      </c>
      <c r="BSO30" s="86">
        <v>0</v>
      </c>
      <c r="BSP30" s="86">
        <v>0</v>
      </c>
      <c r="BSQ30" s="86">
        <v>0</v>
      </c>
      <c r="BSR30" s="86">
        <v>0</v>
      </c>
      <c r="BSS30" s="86">
        <v>0</v>
      </c>
      <c r="BST30" s="86">
        <v>0</v>
      </c>
      <c r="BSU30" s="86">
        <v>0</v>
      </c>
      <c r="BSV30" s="86">
        <v>0</v>
      </c>
      <c r="BSW30" s="86"/>
      <c r="BSX30" s="50"/>
      <c r="BSY30" s="50"/>
      <c r="BSZ30" s="48"/>
      <c r="BTA30" s="48"/>
      <c r="BTB30" s="48"/>
      <c r="BTC30" s="83">
        <v>0</v>
      </c>
      <c r="BTD30" s="78">
        <f t="shared" si="1242"/>
        <v>0</v>
      </c>
      <c r="BTE30" s="86"/>
      <c r="BTF30" s="50"/>
      <c r="BTG30" s="50"/>
      <c r="BTH30" s="48"/>
      <c r="BTI30" s="48"/>
      <c r="BTJ30" s="48"/>
      <c r="BTK30" s="83">
        <v>0</v>
      </c>
      <c r="BTL30" s="78">
        <f t="shared" si="1243"/>
        <v>0</v>
      </c>
      <c r="BTM30" s="86"/>
      <c r="BTN30" s="50"/>
      <c r="BTO30" s="50"/>
      <c r="BTP30" s="48"/>
      <c r="BTQ30" s="48"/>
      <c r="BTR30" s="48"/>
      <c r="BTS30" s="83">
        <v>0</v>
      </c>
      <c r="BTT30" s="78">
        <f t="shared" si="1244"/>
        <v>0</v>
      </c>
      <c r="BTU30" s="86"/>
      <c r="BTV30" s="50"/>
      <c r="BTW30" s="50"/>
      <c r="BTX30" s="50"/>
      <c r="BTY30" s="50"/>
      <c r="BTZ30" s="50"/>
      <c r="BUA30" s="50">
        <v>0</v>
      </c>
      <c r="BUB30" s="78">
        <f t="shared" si="1245"/>
        <v>0</v>
      </c>
      <c r="BUC30" s="86"/>
      <c r="BUD30" s="50"/>
      <c r="BUE30" s="50"/>
      <c r="BUF30" s="50"/>
      <c r="BUG30" s="50"/>
      <c r="BUH30" s="50"/>
      <c r="BUI30" s="50">
        <v>0</v>
      </c>
      <c r="BUJ30" s="78">
        <f t="shared" si="1246"/>
        <v>0</v>
      </c>
      <c r="BUK30" s="86"/>
      <c r="BUL30" s="50"/>
      <c r="BUM30" s="50"/>
      <c r="BUN30" s="50"/>
      <c r="BUO30" s="50"/>
      <c r="BUP30" s="50"/>
      <c r="BUQ30" s="50">
        <v>0</v>
      </c>
      <c r="BUR30" s="78">
        <f t="shared" si="1247"/>
        <v>0</v>
      </c>
      <c r="BUS30" s="86"/>
      <c r="BUT30" s="50"/>
      <c r="BUU30" s="50"/>
      <c r="BUV30" s="50"/>
      <c r="BUW30" s="50"/>
      <c r="BUX30" s="50"/>
      <c r="BUY30" s="50">
        <v>0</v>
      </c>
      <c r="BUZ30" s="78">
        <f t="shared" si="1248"/>
        <v>0</v>
      </c>
      <c r="BVA30" s="86"/>
      <c r="BVB30" s="50"/>
      <c r="BVC30" s="50"/>
      <c r="BVD30" s="50"/>
      <c r="BVE30" s="50"/>
      <c r="BVF30" s="50"/>
      <c r="BVG30" s="50">
        <v>0</v>
      </c>
      <c r="BVH30" s="78">
        <f t="shared" si="1249"/>
        <v>0</v>
      </c>
      <c r="BVI30" s="86"/>
      <c r="BVJ30" s="50"/>
      <c r="BVK30" s="50"/>
      <c r="BVL30" s="50"/>
      <c r="BVM30" s="50"/>
      <c r="BVN30" s="50"/>
      <c r="BVO30" s="50">
        <v>0</v>
      </c>
      <c r="BVP30" s="78">
        <f t="shared" si="1250"/>
        <v>0</v>
      </c>
      <c r="BVQ30" s="86"/>
      <c r="BVR30" s="50"/>
      <c r="BVS30" s="50"/>
      <c r="BVT30" s="50"/>
      <c r="BVU30" s="50"/>
      <c r="BVV30" s="50"/>
      <c r="BVW30" s="50">
        <v>0</v>
      </c>
      <c r="BVX30" s="78">
        <f t="shared" si="1251"/>
        <v>0</v>
      </c>
      <c r="BVY30" s="86"/>
      <c r="BVZ30" s="50"/>
      <c r="BWA30" s="50"/>
      <c r="BWB30" s="50"/>
      <c r="BWC30" s="50"/>
      <c r="BWD30" s="50"/>
      <c r="BWE30" s="50">
        <v>0</v>
      </c>
      <c r="BWF30" s="78">
        <f t="shared" si="1252"/>
        <v>0</v>
      </c>
      <c r="BWG30" s="86"/>
      <c r="BWH30" s="50"/>
      <c r="BWI30" s="50"/>
      <c r="BWJ30" s="50"/>
      <c r="BWK30" s="50"/>
      <c r="BWL30" s="50"/>
      <c r="BWM30" s="50">
        <v>0</v>
      </c>
      <c r="BWN30" s="78">
        <f t="shared" si="1253"/>
        <v>0</v>
      </c>
      <c r="BWO30" s="86"/>
      <c r="BWP30" s="50"/>
      <c r="BWQ30" s="50"/>
      <c r="BWR30" s="50"/>
      <c r="BWS30" s="50"/>
      <c r="BWT30" s="50"/>
      <c r="BWU30" s="50">
        <v>0</v>
      </c>
      <c r="BWV30" s="78">
        <f t="shared" si="1254"/>
        <v>0</v>
      </c>
      <c r="BWW30" s="86"/>
      <c r="BWX30" s="50"/>
      <c r="BWY30" s="50"/>
      <c r="BWZ30" s="50"/>
      <c r="BXA30" s="50"/>
      <c r="BXB30" s="50"/>
      <c r="BXC30" s="50">
        <v>0</v>
      </c>
      <c r="BXD30" s="78">
        <f t="shared" si="1255"/>
        <v>0</v>
      </c>
      <c r="BXE30" s="86"/>
      <c r="BXF30" s="50"/>
      <c r="BXG30" s="50"/>
      <c r="BXH30" s="50"/>
      <c r="BXI30" s="50"/>
      <c r="BXJ30" s="50"/>
      <c r="BXK30" s="50">
        <v>0</v>
      </c>
      <c r="BXL30" s="78">
        <f t="shared" si="1256"/>
        <v>0</v>
      </c>
      <c r="BXM30" s="86"/>
      <c r="BXN30" s="50"/>
      <c r="BXO30" s="50"/>
      <c r="BXP30" s="50"/>
      <c r="BXQ30" s="50"/>
      <c r="BXR30" s="50"/>
      <c r="BXS30" s="50">
        <v>0</v>
      </c>
      <c r="BXT30" s="78">
        <f t="shared" si="1257"/>
        <v>0</v>
      </c>
      <c r="BXU30" s="86"/>
      <c r="BXV30" s="50"/>
      <c r="BXW30" s="50"/>
      <c r="BXX30" s="50"/>
      <c r="BXY30" s="50"/>
      <c r="BXZ30" s="50"/>
      <c r="BYA30" s="50">
        <v>0</v>
      </c>
      <c r="BYB30" s="78">
        <f t="shared" si="1258"/>
        <v>0</v>
      </c>
      <c r="BYC30" s="86"/>
      <c r="BYD30" s="50"/>
      <c r="BYE30" s="50"/>
      <c r="BYF30" s="50"/>
      <c r="BYG30" s="50"/>
      <c r="BYH30" s="50"/>
      <c r="BYI30" s="50">
        <v>0</v>
      </c>
      <c r="BYJ30" s="78">
        <f t="shared" si="1259"/>
        <v>0</v>
      </c>
      <c r="BYK30" s="86"/>
      <c r="BYL30" s="50"/>
      <c r="BYM30" s="50"/>
      <c r="BYN30" s="50"/>
      <c r="BYO30" s="50"/>
      <c r="BYP30" s="50"/>
      <c r="BYQ30" s="50">
        <v>0</v>
      </c>
      <c r="BYR30" s="78">
        <f t="shared" si="1260"/>
        <v>0</v>
      </c>
      <c r="BYS30" s="86"/>
      <c r="BYT30" s="50"/>
      <c r="BYU30" s="50"/>
      <c r="BYV30" s="50"/>
      <c r="BYW30" s="50"/>
      <c r="BYX30" s="50"/>
      <c r="BYY30" s="50">
        <v>0</v>
      </c>
      <c r="BYZ30" s="78">
        <f t="shared" si="1261"/>
        <v>0</v>
      </c>
      <c r="BZA30" s="86"/>
      <c r="BZB30" s="50"/>
      <c r="BZC30" s="50"/>
      <c r="BZD30" s="50"/>
      <c r="BZE30" s="50"/>
      <c r="BZF30" s="50"/>
      <c r="BZG30" s="50">
        <v>0</v>
      </c>
      <c r="BZH30" s="78">
        <f t="shared" si="1262"/>
        <v>0</v>
      </c>
      <c r="BZI30" s="86"/>
      <c r="BZJ30" s="50"/>
      <c r="BZK30" s="50"/>
      <c r="BZL30" s="50"/>
      <c r="BZM30" s="50"/>
      <c r="BZN30" s="50"/>
      <c r="BZO30" s="50">
        <v>0</v>
      </c>
      <c r="BZP30" s="78">
        <f t="shared" si="1263"/>
        <v>0</v>
      </c>
      <c r="BZQ30" s="86"/>
      <c r="BZR30" s="50"/>
      <c r="BZS30" s="50"/>
      <c r="BZT30" s="50"/>
      <c r="BZU30" s="50"/>
      <c r="BZV30" s="50"/>
      <c r="BZW30" s="50">
        <v>0</v>
      </c>
      <c r="BZX30" s="78">
        <f t="shared" si="1264"/>
        <v>0</v>
      </c>
      <c r="BZY30" s="86"/>
      <c r="BZZ30" s="50"/>
      <c r="CAA30" s="50"/>
      <c r="CAB30" s="50"/>
      <c r="CAC30" s="50"/>
      <c r="CAD30" s="50"/>
      <c r="CAE30" s="50">
        <v>0</v>
      </c>
      <c r="CAF30" s="78">
        <f t="shared" si="1265"/>
        <v>0</v>
      </c>
      <c r="CAG30" s="86"/>
      <c r="CAH30" s="50"/>
      <c r="CAI30" s="50"/>
      <c r="CAJ30" s="50"/>
      <c r="CAK30" s="50"/>
      <c r="CAL30" s="50"/>
      <c r="CAM30" s="50">
        <v>0</v>
      </c>
      <c r="CAN30" s="78">
        <f t="shared" si="1266"/>
        <v>0</v>
      </c>
      <c r="CAO30" s="86"/>
      <c r="CAP30" s="50"/>
      <c r="CAQ30" s="50"/>
      <c r="CAR30" s="50"/>
      <c r="CAS30" s="50"/>
      <c r="CAT30" s="50"/>
      <c r="CAU30" s="50">
        <v>0</v>
      </c>
      <c r="CAV30" s="78">
        <f t="shared" si="1267"/>
        <v>0</v>
      </c>
      <c r="CAW30" s="86"/>
      <c r="CAX30" s="50"/>
      <c r="CAY30" s="50"/>
      <c r="CAZ30" s="50"/>
      <c r="CBA30" s="50"/>
      <c r="CBB30" s="50"/>
      <c r="CBC30" s="50">
        <v>0</v>
      </c>
      <c r="CBD30" s="78">
        <f t="shared" si="1268"/>
        <v>0</v>
      </c>
      <c r="CBE30" s="86"/>
      <c r="CBF30" s="50"/>
      <c r="CBG30" s="50"/>
      <c r="CBH30" s="50"/>
      <c r="CBI30" s="50"/>
      <c r="CBJ30" s="50"/>
      <c r="CBK30" s="50">
        <v>0</v>
      </c>
      <c r="CBL30" s="78">
        <f t="shared" si="1269"/>
        <v>0</v>
      </c>
      <c r="CBM30" s="86"/>
      <c r="CBN30" s="50"/>
      <c r="CBO30" s="50"/>
      <c r="CBP30" s="50"/>
      <c r="CBQ30" s="50"/>
      <c r="CBR30" s="50"/>
      <c r="CBS30" s="50">
        <v>0</v>
      </c>
      <c r="CBT30" s="78">
        <f t="shared" si="1270"/>
        <v>0</v>
      </c>
      <c r="CBU30" s="86"/>
      <c r="CBV30" s="50"/>
      <c r="CBW30" s="50"/>
      <c r="CBX30" s="50"/>
      <c r="CBY30" s="50"/>
      <c r="CBZ30" s="50"/>
      <c r="CCA30" s="50">
        <v>0</v>
      </c>
      <c r="CCB30" s="78">
        <f t="shared" si="1271"/>
        <v>0</v>
      </c>
      <c r="CCC30" s="86"/>
      <c r="CCD30" s="50"/>
      <c r="CCE30" s="50"/>
      <c r="CCF30" s="50"/>
      <c r="CCG30" s="50"/>
      <c r="CCH30" s="50"/>
      <c r="CCI30" s="50">
        <f t="shared" si="1272"/>
        <v>0</v>
      </c>
      <c r="CCJ30" s="78">
        <f t="shared" si="1273"/>
        <v>0</v>
      </c>
      <c r="CCK30" s="86"/>
      <c r="CCL30" s="50"/>
      <c r="CCM30" s="50"/>
      <c r="CCN30" s="50"/>
      <c r="CCO30" s="50"/>
      <c r="CCP30" s="50"/>
      <c r="CCQ30" s="50">
        <f t="shared" si="1274"/>
        <v>0</v>
      </c>
      <c r="CCR30" s="78">
        <f t="shared" si="1275"/>
        <v>0</v>
      </c>
      <c r="CCS30" s="86"/>
      <c r="CCT30" s="50"/>
      <c r="CCU30" s="50"/>
      <c r="CCV30" s="50"/>
      <c r="CCW30" s="50"/>
      <c r="CCX30" s="50"/>
      <c r="CCY30" s="50">
        <f t="shared" si="1276"/>
        <v>0</v>
      </c>
      <c r="CCZ30" s="78">
        <f t="shared" si="1277"/>
        <v>0</v>
      </c>
      <c r="CDA30" s="86"/>
      <c r="CDB30" s="50"/>
      <c r="CDC30" s="50"/>
      <c r="CDD30" s="50"/>
      <c r="CDE30" s="50"/>
      <c r="CDF30" s="50"/>
      <c r="CDG30" s="50">
        <f t="shared" si="1278"/>
        <v>0</v>
      </c>
      <c r="CDH30" s="78">
        <f t="shared" si="1279"/>
        <v>0</v>
      </c>
      <c r="CDI30" s="86"/>
      <c r="CDJ30" s="50"/>
      <c r="CDK30" s="50"/>
      <c r="CDL30" s="50"/>
      <c r="CDM30" s="50"/>
      <c r="CDN30" s="50"/>
      <c r="CDO30" s="50">
        <f t="shared" si="1280"/>
        <v>0</v>
      </c>
      <c r="CDP30" s="78">
        <f t="shared" si="1281"/>
        <v>0</v>
      </c>
      <c r="CDQ30" s="86"/>
      <c r="CDR30" s="50"/>
      <c r="CDS30" s="50"/>
      <c r="CDT30" s="50"/>
      <c r="CDU30" s="50"/>
      <c r="CDV30" s="50"/>
      <c r="CDW30" s="50">
        <f t="shared" si="1282"/>
        <v>0</v>
      </c>
      <c r="CDX30" s="78">
        <f t="shared" si="1283"/>
        <v>0</v>
      </c>
      <c r="CDY30" s="86"/>
      <c r="CDZ30" s="50"/>
      <c r="CEA30" s="50"/>
      <c r="CEB30" s="50"/>
      <c r="CEC30" s="50"/>
      <c r="CED30" s="50"/>
      <c r="CEE30" s="50">
        <v>0</v>
      </c>
      <c r="CEF30" s="78">
        <f t="shared" si="1284"/>
        <v>0</v>
      </c>
      <c r="CEG30" s="86"/>
      <c r="CEH30" s="50"/>
      <c r="CEI30" s="50"/>
      <c r="CEJ30" s="50"/>
      <c r="CEK30" s="50"/>
      <c r="CEL30" s="50"/>
      <c r="CEM30" s="50">
        <v>0</v>
      </c>
      <c r="CEN30" s="78">
        <f t="shared" si="1285"/>
        <v>0</v>
      </c>
      <c r="CEO30" s="86"/>
      <c r="CEP30" s="50"/>
      <c r="CEQ30" s="50"/>
      <c r="CER30" s="50"/>
      <c r="CES30" s="50"/>
      <c r="CET30" s="50"/>
      <c r="CEU30" s="50">
        <v>0</v>
      </c>
      <c r="CEV30" s="78">
        <f t="shared" si="1286"/>
        <v>0</v>
      </c>
      <c r="CEW30" s="86"/>
      <c r="CEX30" s="50"/>
      <c r="CEY30" s="50"/>
      <c r="CEZ30" s="50"/>
      <c r="CFA30" s="50"/>
      <c r="CFB30" s="50"/>
      <c r="CFC30" s="50">
        <v>0</v>
      </c>
      <c r="CFD30" s="78">
        <f t="shared" si="1287"/>
        <v>0</v>
      </c>
      <c r="CFE30" s="86"/>
      <c r="CFF30" s="50"/>
      <c r="CFG30" s="50"/>
      <c r="CFH30" s="50"/>
      <c r="CFI30" s="50"/>
      <c r="CFJ30" s="50"/>
      <c r="CFK30" s="50">
        <v>0</v>
      </c>
      <c r="CFL30" s="78">
        <f t="shared" si="1288"/>
        <v>0</v>
      </c>
      <c r="CFM30" s="86"/>
      <c r="CFN30" s="50"/>
      <c r="CFO30" s="50"/>
      <c r="CFP30" s="50"/>
      <c r="CFQ30" s="50"/>
      <c r="CFR30" s="50"/>
      <c r="CFS30" s="50">
        <v>0</v>
      </c>
      <c r="CFT30" s="78">
        <f t="shared" si="1289"/>
        <v>0</v>
      </c>
      <c r="CFU30" s="86"/>
      <c r="CFV30" s="50"/>
      <c r="CFW30" s="50"/>
      <c r="CFX30" s="50"/>
      <c r="CFY30" s="50"/>
      <c r="CFZ30" s="50"/>
      <c r="CGA30" s="50">
        <v>0</v>
      </c>
      <c r="CGB30" s="78">
        <f t="shared" si="1290"/>
        <v>0</v>
      </c>
      <c r="CGC30" s="86"/>
      <c r="CGD30" s="50"/>
      <c r="CGE30" s="50"/>
      <c r="CGF30" s="50"/>
      <c r="CGG30" s="50"/>
      <c r="CGH30" s="50"/>
      <c r="CGI30" s="50">
        <v>0</v>
      </c>
      <c r="CGJ30" s="78">
        <f t="shared" si="1291"/>
        <v>0</v>
      </c>
      <c r="CGK30" s="86"/>
      <c r="CGL30" s="50"/>
      <c r="CGM30" s="50"/>
      <c r="CGN30" s="50"/>
      <c r="CGO30" s="50"/>
      <c r="CGP30" s="50"/>
      <c r="CGQ30" s="50">
        <v>0</v>
      </c>
      <c r="CGR30" s="78">
        <f t="shared" si="1292"/>
        <v>0</v>
      </c>
      <c r="CGS30" s="86"/>
      <c r="CGT30" s="50"/>
      <c r="CGU30" s="50"/>
      <c r="CGV30" s="50"/>
      <c r="CGW30" s="50"/>
      <c r="CGX30" s="50"/>
      <c r="CGY30" s="50">
        <v>0</v>
      </c>
      <c r="CGZ30" s="78">
        <f t="shared" si="1293"/>
        <v>0</v>
      </c>
      <c r="CHA30" s="86"/>
      <c r="CHB30" s="50"/>
      <c r="CHC30" s="50"/>
      <c r="CHD30" s="50"/>
      <c r="CHE30" s="50"/>
      <c r="CHF30" s="50"/>
      <c r="CHG30" s="50">
        <v>0</v>
      </c>
      <c r="CHH30" s="78">
        <f t="shared" si="1294"/>
        <v>0</v>
      </c>
      <c r="CHI30" s="86"/>
      <c r="CHJ30" s="50"/>
      <c r="CHK30" s="50"/>
      <c r="CHL30" s="50"/>
      <c r="CHM30" s="50"/>
      <c r="CHN30" s="50"/>
      <c r="CHO30" s="50">
        <v>0</v>
      </c>
      <c r="CHP30" s="78">
        <f t="shared" si="1295"/>
        <v>0</v>
      </c>
      <c r="CHQ30" s="86"/>
      <c r="CHR30" s="50"/>
      <c r="CHS30" s="50"/>
      <c r="CHT30" s="50"/>
      <c r="CHU30" s="50"/>
      <c r="CHV30" s="50"/>
      <c r="CHW30" s="50">
        <v>0</v>
      </c>
      <c r="CHX30" s="78">
        <f t="shared" si="1296"/>
        <v>0</v>
      </c>
      <c r="CHY30" s="86"/>
      <c r="CHZ30" s="50"/>
      <c r="CIA30" s="50"/>
      <c r="CIB30" s="50"/>
      <c r="CIC30" s="50"/>
      <c r="CID30" s="50"/>
      <c r="CIE30" s="50">
        <v>0</v>
      </c>
      <c r="CIF30" s="78">
        <f t="shared" si="1297"/>
        <v>0</v>
      </c>
      <c r="CIG30" s="86"/>
      <c r="CIH30" s="50"/>
      <c r="CII30" s="50"/>
      <c r="CIJ30" s="50"/>
      <c r="CIK30" s="50"/>
      <c r="CIL30" s="50"/>
      <c r="CIM30" s="50">
        <v>0</v>
      </c>
      <c r="CIN30" s="78">
        <f t="shared" si="1312"/>
        <v>0</v>
      </c>
      <c r="CIO30" s="86"/>
      <c r="CIP30" s="50"/>
      <c r="CIQ30" s="50"/>
      <c r="CIR30" s="50"/>
      <c r="CIS30" s="50"/>
      <c r="CIT30" s="50"/>
      <c r="CIU30" s="50">
        <f t="shared" si="1298"/>
        <v>0</v>
      </c>
      <c r="CIV30" s="78">
        <f t="shared" si="1313"/>
        <v>0</v>
      </c>
      <c r="CIW30" s="86"/>
      <c r="CIX30" s="50"/>
      <c r="CIY30" s="50"/>
      <c r="CIZ30" s="50"/>
      <c r="CJA30" s="50"/>
      <c r="CJB30" s="50"/>
      <c r="CJC30" s="50">
        <f t="shared" si="1299"/>
        <v>0</v>
      </c>
      <c r="CJD30" s="78">
        <f t="shared" si="1300"/>
        <v>0</v>
      </c>
      <c r="CJE30" s="86"/>
      <c r="CJF30" s="50"/>
      <c r="CJG30" s="50"/>
      <c r="CJH30" s="50"/>
      <c r="CJI30" s="50"/>
      <c r="CJJ30" s="50"/>
      <c r="CJK30" s="50">
        <f t="shared" si="1301"/>
        <v>0</v>
      </c>
      <c r="CJL30" s="78">
        <f t="shared" si="1302"/>
        <v>0</v>
      </c>
      <c r="CJM30" s="86"/>
      <c r="CJN30" s="50"/>
      <c r="CJO30" s="50"/>
      <c r="CJP30" s="50"/>
      <c r="CJQ30" s="50"/>
      <c r="CJR30" s="50"/>
      <c r="CJS30" s="50">
        <f t="shared" si="1303"/>
        <v>0</v>
      </c>
      <c r="CJT30" s="78">
        <f t="shared" si="1304"/>
        <v>0</v>
      </c>
      <c r="CJU30" s="86"/>
      <c r="CJV30" s="50"/>
      <c r="CJW30" s="50"/>
      <c r="CJX30" s="50"/>
      <c r="CJY30" s="50"/>
      <c r="CJZ30" s="50"/>
      <c r="CKA30" s="50">
        <f t="shared" si="1305"/>
        <v>0</v>
      </c>
      <c r="CKB30" s="78">
        <f t="shared" si="1306"/>
        <v>0</v>
      </c>
      <c r="CKC30" s="86"/>
      <c r="CKD30" s="50"/>
      <c r="CKE30" s="50"/>
      <c r="CKF30" s="50"/>
      <c r="CKG30" s="50"/>
      <c r="CKH30" s="50"/>
      <c r="CKI30" s="50">
        <v>0</v>
      </c>
      <c r="CKJ30" s="78">
        <f t="shared" si="1307"/>
        <v>0</v>
      </c>
      <c r="CKK30" s="86"/>
      <c r="CKL30" s="50"/>
      <c r="CKM30" s="50"/>
      <c r="CKN30" s="50"/>
      <c r="CKO30" s="50"/>
      <c r="CKP30" s="50"/>
      <c r="CKQ30" s="50">
        <v>0</v>
      </c>
      <c r="CKR30" s="78">
        <f t="shared" si="1308"/>
        <v>0</v>
      </c>
      <c r="CKS30" s="86"/>
      <c r="CKT30" s="50"/>
      <c r="CKU30" s="50"/>
      <c r="CKV30" s="50"/>
      <c r="CKW30" s="50"/>
      <c r="CKX30" s="50"/>
      <c r="CKY30" s="50">
        <v>0</v>
      </c>
      <c r="CKZ30" s="78">
        <f t="shared" si="1309"/>
        <v>0</v>
      </c>
      <c r="CLA30" s="86"/>
      <c r="CLB30" s="50"/>
      <c r="CLC30" s="50"/>
      <c r="CLD30" s="50"/>
      <c r="CLE30" s="50"/>
      <c r="CLF30" s="50"/>
      <c r="CLG30" s="50">
        <v>0</v>
      </c>
      <c r="CLH30" s="78">
        <f t="shared" si="1310"/>
        <v>0</v>
      </c>
      <c r="CLI30" s="86"/>
      <c r="CLJ30" s="50"/>
      <c r="CLK30" s="50"/>
      <c r="CLL30" s="50"/>
      <c r="CLM30" s="50"/>
      <c r="CLN30" s="50"/>
      <c r="CLO30" s="50">
        <v>0</v>
      </c>
      <c r="CLP30" s="78">
        <f t="shared" si="1311"/>
        <v>0</v>
      </c>
    </row>
    <row r="31" spans="1:2356" ht="13.5" customHeight="1" x14ac:dyDescent="0.2">
      <c r="B31" s="47" t="s">
        <v>45</v>
      </c>
      <c r="C31" s="48"/>
      <c r="D31" s="48"/>
      <c r="E31" s="48"/>
      <c r="F31" s="48">
        <v>240.11</v>
      </c>
      <c r="G31" s="48"/>
      <c r="H31" s="48"/>
      <c r="I31" s="75">
        <f t="shared" si="1064"/>
        <v>240.11</v>
      </c>
      <c r="J31" s="49"/>
      <c r="K31" s="48"/>
      <c r="L31" s="48"/>
      <c r="M31" s="48"/>
      <c r="N31" s="48"/>
      <c r="O31" s="50">
        <f t="shared" si="1065"/>
        <v>240.11</v>
      </c>
      <c r="P31" s="50">
        <v>257794.47</v>
      </c>
      <c r="Q31" s="48"/>
      <c r="R31" s="48"/>
      <c r="S31" s="48"/>
      <c r="T31" s="50">
        <f t="shared" si="1066"/>
        <v>257794.47</v>
      </c>
      <c r="U31" s="78">
        <f t="shared" si="1067"/>
        <v>258034.58</v>
      </c>
      <c r="V31" s="50">
        <v>2042920.01</v>
      </c>
      <c r="W31" s="50"/>
      <c r="X31" s="48"/>
      <c r="Y31" s="48"/>
      <c r="Z31" s="48"/>
      <c r="AA31" s="50">
        <f t="shared" si="1068"/>
        <v>2042920.01</v>
      </c>
      <c r="AB31" s="78">
        <f t="shared" si="786"/>
        <v>2300954.59</v>
      </c>
      <c r="AC31" s="50"/>
      <c r="AD31" s="50"/>
      <c r="AE31" s="48"/>
      <c r="AF31" s="48"/>
      <c r="AG31" s="48"/>
      <c r="AH31" s="50">
        <f t="shared" si="1069"/>
        <v>0</v>
      </c>
      <c r="AI31" s="78">
        <f t="shared" si="1070"/>
        <v>0</v>
      </c>
      <c r="AJ31" s="50"/>
      <c r="AK31" s="50"/>
      <c r="AL31" s="48"/>
      <c r="AM31" s="48"/>
      <c r="AN31" s="48"/>
      <c r="AO31" s="50">
        <f t="shared" si="1071"/>
        <v>0</v>
      </c>
      <c r="AP31" s="78">
        <f t="shared" si="787"/>
        <v>0</v>
      </c>
      <c r="AQ31" s="50"/>
      <c r="AR31" s="50"/>
      <c r="AS31" s="48"/>
      <c r="AT31" s="48"/>
      <c r="AU31" s="48"/>
      <c r="AV31" s="50">
        <f t="shared" si="1072"/>
        <v>0</v>
      </c>
      <c r="AW31" s="78">
        <f t="shared" si="788"/>
        <v>0</v>
      </c>
      <c r="AX31" s="50"/>
      <c r="AY31" s="50"/>
      <c r="AZ31" s="48"/>
      <c r="BA31" s="48"/>
      <c r="BB31" s="48"/>
      <c r="BC31" s="50">
        <f t="shared" si="1073"/>
        <v>0</v>
      </c>
      <c r="BD31" s="78">
        <f t="shared" si="789"/>
        <v>0</v>
      </c>
      <c r="BE31" s="50"/>
      <c r="BF31" s="50"/>
      <c r="BG31" s="48"/>
      <c r="BH31" s="48"/>
      <c r="BI31" s="48"/>
      <c r="BJ31" s="50">
        <f t="shared" si="1074"/>
        <v>0</v>
      </c>
      <c r="BK31" s="78">
        <f t="shared" si="790"/>
        <v>0</v>
      </c>
      <c r="BL31" s="50"/>
      <c r="BM31" s="50"/>
      <c r="BN31" s="48"/>
      <c r="BO31" s="48"/>
      <c r="BP31" s="48"/>
      <c r="BQ31" s="50">
        <f t="shared" si="1075"/>
        <v>0</v>
      </c>
      <c r="BR31" s="78">
        <f t="shared" si="791"/>
        <v>0</v>
      </c>
      <c r="BS31" s="50"/>
      <c r="BT31" s="50"/>
      <c r="BU31" s="48"/>
      <c r="BV31" s="48"/>
      <c r="BW31" s="48"/>
      <c r="BX31" s="50">
        <f t="shared" si="1076"/>
        <v>0</v>
      </c>
      <c r="BY31" s="78">
        <f t="shared" si="792"/>
        <v>0</v>
      </c>
      <c r="BZ31" s="50"/>
      <c r="CA31" s="50"/>
      <c r="CB31" s="48"/>
      <c r="CC31" s="48"/>
      <c r="CD31" s="48"/>
      <c r="CE31" s="50">
        <f t="shared" si="1077"/>
        <v>0</v>
      </c>
      <c r="CF31" s="78">
        <f t="shared" si="793"/>
        <v>0</v>
      </c>
      <c r="CG31" s="50"/>
      <c r="CH31" s="50"/>
      <c r="CI31" s="48"/>
      <c r="CJ31" s="48"/>
      <c r="CK31" s="48"/>
      <c r="CL31" s="50">
        <f t="shared" si="1078"/>
        <v>0</v>
      </c>
      <c r="CM31" s="78">
        <f t="shared" si="794"/>
        <v>0</v>
      </c>
      <c r="CN31" s="50"/>
      <c r="CO31" s="50"/>
      <c r="CP31" s="48"/>
      <c r="CQ31" s="48">
        <v>1100000</v>
      </c>
      <c r="CR31" s="48"/>
      <c r="CS31" s="50">
        <f t="shared" si="1079"/>
        <v>1100000</v>
      </c>
      <c r="CT31" s="78">
        <f t="shared" si="795"/>
        <v>1100000</v>
      </c>
      <c r="CU31" s="50"/>
      <c r="CV31" s="50"/>
      <c r="CW31" s="48"/>
      <c r="CX31" s="48"/>
      <c r="CY31" s="48"/>
      <c r="CZ31" s="50">
        <f t="shared" si="1080"/>
        <v>0</v>
      </c>
      <c r="DA31" s="78">
        <f t="shared" si="796"/>
        <v>1100000</v>
      </c>
      <c r="DB31" s="50">
        <v>294000</v>
      </c>
      <c r="DC31" s="50"/>
      <c r="DD31" s="26"/>
      <c r="DE31" s="48"/>
      <c r="DF31" s="48"/>
      <c r="DG31" s="50">
        <f t="shared" si="1081"/>
        <v>294000</v>
      </c>
      <c r="DH31" s="78">
        <f t="shared" si="797"/>
        <v>1394000</v>
      </c>
      <c r="DI31" s="50"/>
      <c r="DJ31" s="50"/>
      <c r="DK31" s="26"/>
      <c r="DL31" s="48"/>
      <c r="DM31" s="48"/>
      <c r="DN31" s="50">
        <f t="shared" si="1082"/>
        <v>0</v>
      </c>
      <c r="DO31" s="78">
        <f t="shared" si="798"/>
        <v>1394000</v>
      </c>
      <c r="DP31" s="50"/>
      <c r="DQ31" s="50"/>
      <c r="DR31" s="26"/>
      <c r="DS31" s="48"/>
      <c r="DT31" s="48"/>
      <c r="DU31" s="50">
        <f t="shared" si="1083"/>
        <v>0</v>
      </c>
      <c r="DV31" s="78">
        <f t="shared" si="799"/>
        <v>1394000</v>
      </c>
      <c r="DW31" s="50"/>
      <c r="DX31" s="50"/>
      <c r="DY31" s="26"/>
      <c r="DZ31" s="48"/>
      <c r="EA31" s="48"/>
      <c r="EB31" s="50">
        <f t="shared" si="1084"/>
        <v>0</v>
      </c>
      <c r="EC31" s="78">
        <f t="shared" si="800"/>
        <v>1394000</v>
      </c>
      <c r="ED31" s="50"/>
      <c r="EE31" s="50"/>
      <c r="EF31" s="26"/>
      <c r="EG31" s="48"/>
      <c r="EH31" s="48"/>
      <c r="EI31" s="50">
        <f t="shared" si="1085"/>
        <v>0</v>
      </c>
      <c r="EJ31" s="78">
        <f t="shared" si="801"/>
        <v>1394000</v>
      </c>
      <c r="EK31" s="50"/>
      <c r="EL31" s="50"/>
      <c r="EM31" s="26"/>
      <c r="EN31" s="48"/>
      <c r="EO31" s="48"/>
      <c r="EP31" s="50">
        <f t="shared" si="1086"/>
        <v>0</v>
      </c>
      <c r="EQ31" s="78">
        <f t="shared" si="802"/>
        <v>1394000</v>
      </c>
      <c r="ER31" s="50"/>
      <c r="ES31" s="50"/>
      <c r="ET31" s="26"/>
      <c r="EU31" s="48"/>
      <c r="EV31" s="48"/>
      <c r="EW31" s="50">
        <f t="shared" si="1087"/>
        <v>0</v>
      </c>
      <c r="EX31" s="78">
        <f t="shared" si="803"/>
        <v>1394000</v>
      </c>
      <c r="EY31" s="50"/>
      <c r="EZ31" s="50"/>
      <c r="FA31" s="26"/>
      <c r="FB31" s="48"/>
      <c r="FC31" s="48"/>
      <c r="FD31" s="50">
        <f t="shared" si="1088"/>
        <v>0</v>
      </c>
      <c r="FE31" s="78">
        <f t="shared" si="804"/>
        <v>1394000</v>
      </c>
      <c r="FF31" s="50"/>
      <c r="FG31" s="50"/>
      <c r="FH31" s="26"/>
      <c r="FI31" s="48"/>
      <c r="FJ31" s="48"/>
      <c r="FK31" s="50">
        <f t="shared" si="1089"/>
        <v>0</v>
      </c>
      <c r="FL31" s="78">
        <f t="shared" si="805"/>
        <v>1394000</v>
      </c>
      <c r="FM31" s="50">
        <v>0</v>
      </c>
      <c r="FN31" s="50"/>
      <c r="FO31" s="50"/>
      <c r="FP31" s="50"/>
      <c r="FQ31" s="26"/>
      <c r="FR31" s="48"/>
      <c r="FS31" s="48"/>
      <c r="FT31" s="50">
        <f t="shared" si="1090"/>
        <v>0</v>
      </c>
      <c r="FU31" s="78">
        <f t="shared" si="806"/>
        <v>0</v>
      </c>
      <c r="FV31" s="50"/>
      <c r="FW31" s="50"/>
      <c r="FX31" s="50"/>
      <c r="FY31" s="26"/>
      <c r="FZ31" s="48"/>
      <c r="GA31" s="48"/>
      <c r="GB31" s="50">
        <f t="shared" si="1091"/>
        <v>0</v>
      </c>
      <c r="GC31" s="78">
        <f t="shared" si="807"/>
        <v>0</v>
      </c>
      <c r="GD31" s="50"/>
      <c r="GE31" s="50"/>
      <c r="GF31" s="50"/>
      <c r="GG31" s="26"/>
      <c r="GH31" s="48"/>
      <c r="GI31" s="48"/>
      <c r="GJ31" s="50">
        <f t="shared" si="1092"/>
        <v>0</v>
      </c>
      <c r="GK31" s="78">
        <f t="shared" si="808"/>
        <v>0</v>
      </c>
      <c r="GL31" s="50"/>
      <c r="GM31" s="50"/>
      <c r="GN31" s="50"/>
      <c r="GO31" s="26"/>
      <c r="GP31" s="48"/>
      <c r="GQ31" s="48"/>
      <c r="GR31" s="50">
        <f t="shared" si="1093"/>
        <v>0</v>
      </c>
      <c r="GS31" s="78">
        <f t="shared" si="809"/>
        <v>0</v>
      </c>
      <c r="GT31" s="50"/>
      <c r="GU31" s="50"/>
      <c r="GV31" s="50"/>
      <c r="GW31" s="26"/>
      <c r="GX31" s="48"/>
      <c r="GY31" s="48"/>
      <c r="GZ31" s="50">
        <f t="shared" si="1094"/>
        <v>0</v>
      </c>
      <c r="HA31" s="78">
        <f t="shared" si="810"/>
        <v>0</v>
      </c>
      <c r="HB31" s="50"/>
      <c r="HC31" s="50"/>
      <c r="HD31" s="50"/>
      <c r="HE31" s="26"/>
      <c r="HF31" s="48"/>
      <c r="HG31" s="48"/>
      <c r="HH31" s="50">
        <f t="shared" si="1095"/>
        <v>0</v>
      </c>
      <c r="HI31" s="78">
        <f t="shared" si="811"/>
        <v>0</v>
      </c>
      <c r="HJ31" s="50"/>
      <c r="HK31" s="50"/>
      <c r="HL31" s="50"/>
      <c r="HM31" s="26"/>
      <c r="HN31" s="48"/>
      <c r="HO31" s="48"/>
      <c r="HP31" s="50">
        <f t="shared" si="1096"/>
        <v>0</v>
      </c>
      <c r="HQ31" s="78">
        <f t="shared" si="812"/>
        <v>0</v>
      </c>
      <c r="HR31" s="50"/>
      <c r="HS31" s="50"/>
      <c r="HT31" s="50"/>
      <c r="HU31" s="26"/>
      <c r="HV31" s="48"/>
      <c r="HW31" s="48"/>
      <c r="HX31" s="50">
        <f t="shared" si="1097"/>
        <v>0</v>
      </c>
      <c r="HY31" s="78">
        <f t="shared" si="813"/>
        <v>0</v>
      </c>
      <c r="HZ31" s="50"/>
      <c r="IA31" s="50"/>
      <c r="IB31" s="50"/>
      <c r="IC31" s="26"/>
      <c r="ID31" s="48"/>
      <c r="IE31" s="48"/>
      <c r="IF31" s="50">
        <f t="shared" si="1314"/>
        <v>0</v>
      </c>
      <c r="IG31" s="78">
        <f t="shared" si="814"/>
        <v>0</v>
      </c>
      <c r="IH31" s="50"/>
      <c r="II31" s="50"/>
      <c r="IJ31" s="50"/>
      <c r="IK31" s="26"/>
      <c r="IL31" s="48"/>
      <c r="IM31" s="48"/>
      <c r="IN31" s="50">
        <f t="shared" si="1315"/>
        <v>0</v>
      </c>
      <c r="IO31" s="78">
        <f t="shared" si="815"/>
        <v>0</v>
      </c>
      <c r="IP31" s="50"/>
      <c r="IQ31" s="50"/>
      <c r="IR31" s="50"/>
      <c r="IS31" s="26"/>
      <c r="IT31" s="48"/>
      <c r="IU31" s="48"/>
      <c r="IV31" s="50">
        <f t="shared" si="1316"/>
        <v>0</v>
      </c>
      <c r="IW31" s="78">
        <f t="shared" si="816"/>
        <v>0</v>
      </c>
      <c r="IX31" s="50"/>
      <c r="IY31" s="50"/>
      <c r="IZ31" s="50"/>
      <c r="JA31" s="26"/>
      <c r="JB31" s="48"/>
      <c r="JC31" s="48"/>
      <c r="JD31" s="50">
        <f t="shared" si="1317"/>
        <v>0</v>
      </c>
      <c r="JE31" s="78">
        <f t="shared" si="817"/>
        <v>0</v>
      </c>
      <c r="JF31" s="50"/>
      <c r="JG31" s="50"/>
      <c r="JH31" s="50"/>
      <c r="JI31" s="26"/>
      <c r="JJ31" s="48"/>
      <c r="JK31" s="48"/>
      <c r="JL31" s="50">
        <f t="shared" si="1318"/>
        <v>0</v>
      </c>
      <c r="JM31" s="78">
        <f t="shared" si="818"/>
        <v>0</v>
      </c>
      <c r="JN31" s="50"/>
      <c r="JO31" s="50"/>
      <c r="JP31" s="50"/>
      <c r="JQ31" s="26"/>
      <c r="JR31" s="48"/>
      <c r="JS31" s="48"/>
      <c r="JT31" s="50">
        <f t="shared" si="1319"/>
        <v>0</v>
      </c>
      <c r="JU31" s="78">
        <f t="shared" si="819"/>
        <v>0</v>
      </c>
      <c r="JV31" s="50"/>
      <c r="JW31" s="50"/>
      <c r="JX31" s="50"/>
      <c r="JY31" s="26"/>
      <c r="JZ31" s="48"/>
      <c r="KA31" s="48"/>
      <c r="KB31" s="50">
        <f t="shared" si="1320"/>
        <v>0</v>
      </c>
      <c r="KC31" s="78">
        <f t="shared" si="820"/>
        <v>0</v>
      </c>
      <c r="KD31" s="50"/>
      <c r="KE31" s="50"/>
      <c r="KF31" s="50"/>
      <c r="KG31" s="26"/>
      <c r="KH31" s="48"/>
      <c r="KI31" s="48"/>
      <c r="KJ31" s="50">
        <f t="shared" si="1321"/>
        <v>0</v>
      </c>
      <c r="KK31" s="78">
        <f t="shared" si="821"/>
        <v>0</v>
      </c>
      <c r="KL31" s="50"/>
      <c r="KM31" s="50"/>
      <c r="KN31" s="50"/>
      <c r="KO31" s="26"/>
      <c r="KP31" s="48"/>
      <c r="KQ31" s="48"/>
      <c r="KR31" s="50">
        <f t="shared" si="1322"/>
        <v>0</v>
      </c>
      <c r="KS31" s="78">
        <f t="shared" si="822"/>
        <v>0</v>
      </c>
      <c r="KT31" s="50"/>
      <c r="KU31" s="50"/>
      <c r="KV31" s="50"/>
      <c r="KW31" s="26"/>
      <c r="KX31" s="48"/>
      <c r="KY31" s="48"/>
      <c r="KZ31" s="50">
        <f t="shared" si="1323"/>
        <v>0</v>
      </c>
      <c r="LA31" s="78">
        <f t="shared" si="823"/>
        <v>0</v>
      </c>
      <c r="LB31" s="50"/>
      <c r="LC31" s="50"/>
      <c r="LD31" s="50"/>
      <c r="LE31" s="26"/>
      <c r="LF31" s="48"/>
      <c r="LG31" s="48"/>
      <c r="LH31" s="50">
        <f t="shared" si="1324"/>
        <v>0</v>
      </c>
      <c r="LI31" s="78">
        <f t="shared" si="824"/>
        <v>0</v>
      </c>
      <c r="LJ31" s="50"/>
      <c r="LK31" s="50"/>
      <c r="LL31" s="50"/>
      <c r="LM31" s="26"/>
      <c r="LN31" s="48"/>
      <c r="LO31" s="48"/>
      <c r="LP31" s="50">
        <f t="shared" si="1325"/>
        <v>0</v>
      </c>
      <c r="LQ31" s="78">
        <f t="shared" si="825"/>
        <v>0</v>
      </c>
      <c r="LR31" s="50"/>
      <c r="LS31" s="50"/>
      <c r="LT31" s="50"/>
      <c r="LU31" s="26"/>
      <c r="LV31" s="48"/>
      <c r="LW31" s="48"/>
      <c r="LX31" s="50">
        <f t="shared" si="1326"/>
        <v>0</v>
      </c>
      <c r="LY31" s="78">
        <f t="shared" si="826"/>
        <v>0</v>
      </c>
      <c r="LZ31" s="50"/>
      <c r="MA31" s="50"/>
      <c r="MB31" s="50"/>
      <c r="MC31" s="26"/>
      <c r="MD31" s="48"/>
      <c r="ME31" s="48"/>
      <c r="MF31" s="50">
        <f t="shared" si="1327"/>
        <v>0</v>
      </c>
      <c r="MG31" s="78">
        <f t="shared" si="827"/>
        <v>0</v>
      </c>
      <c r="MH31" s="50"/>
      <c r="MI31" s="50"/>
      <c r="MJ31" s="50"/>
      <c r="MK31" s="26"/>
      <c r="ML31" s="48"/>
      <c r="MM31" s="48"/>
      <c r="MN31" s="50">
        <f t="shared" si="1328"/>
        <v>0</v>
      </c>
      <c r="MO31" s="78">
        <f t="shared" si="828"/>
        <v>0</v>
      </c>
      <c r="MP31" s="50"/>
      <c r="MQ31" s="50"/>
      <c r="MR31" s="50"/>
      <c r="MS31" s="26"/>
      <c r="MT31" s="48"/>
      <c r="MU31" s="48"/>
      <c r="MV31" s="50">
        <f t="shared" si="1329"/>
        <v>0</v>
      </c>
      <c r="MW31" s="78">
        <f t="shared" si="829"/>
        <v>0</v>
      </c>
      <c r="MX31" s="50"/>
      <c r="MY31" s="50"/>
      <c r="MZ31" s="50"/>
      <c r="NA31" s="26"/>
      <c r="NB31" s="48"/>
      <c r="NC31" s="48"/>
      <c r="ND31" s="50">
        <f t="shared" si="1330"/>
        <v>0</v>
      </c>
      <c r="NE31" s="78">
        <f t="shared" si="830"/>
        <v>0</v>
      </c>
      <c r="NF31" s="50"/>
      <c r="NG31" s="50"/>
      <c r="NH31" s="50"/>
      <c r="NI31" s="26"/>
      <c r="NJ31" s="48"/>
      <c r="NK31" s="48"/>
      <c r="NL31" s="50">
        <f t="shared" si="1331"/>
        <v>0</v>
      </c>
      <c r="NM31" s="78">
        <f t="shared" si="831"/>
        <v>0</v>
      </c>
      <c r="NN31" s="50"/>
      <c r="NO31" s="50"/>
      <c r="NP31" s="50"/>
      <c r="NQ31" s="26"/>
      <c r="NR31" s="48"/>
      <c r="NS31" s="48"/>
      <c r="NT31" s="50">
        <f t="shared" si="1332"/>
        <v>0</v>
      </c>
      <c r="NU31" s="78">
        <f t="shared" si="832"/>
        <v>0</v>
      </c>
      <c r="NV31" s="50"/>
      <c r="NW31" s="50"/>
      <c r="NX31" s="50"/>
      <c r="NY31" s="26"/>
      <c r="NZ31" s="48"/>
      <c r="OA31" s="48"/>
      <c r="OB31" s="50">
        <f t="shared" si="1333"/>
        <v>0</v>
      </c>
      <c r="OC31" s="78">
        <f t="shared" si="833"/>
        <v>0</v>
      </c>
      <c r="OD31" s="50"/>
      <c r="OE31" s="50"/>
      <c r="OF31" s="50"/>
      <c r="OG31" s="26"/>
      <c r="OH31" s="48"/>
      <c r="OI31" s="48"/>
      <c r="OJ31" s="50">
        <f t="shared" si="1334"/>
        <v>0</v>
      </c>
      <c r="OK31" s="78">
        <f t="shared" si="834"/>
        <v>0</v>
      </c>
      <c r="OL31" s="50"/>
      <c r="OM31" s="50"/>
      <c r="ON31" s="50"/>
      <c r="OO31" s="26"/>
      <c r="OP31" s="48"/>
      <c r="OQ31" s="48"/>
      <c r="OR31" s="50">
        <f t="shared" si="1335"/>
        <v>0</v>
      </c>
      <c r="OS31" s="78">
        <f t="shared" si="835"/>
        <v>0</v>
      </c>
      <c r="OT31" s="50"/>
      <c r="OU31" s="50"/>
      <c r="OV31" s="50"/>
      <c r="OW31" s="26"/>
      <c r="OX31" s="48"/>
      <c r="OY31" s="48"/>
      <c r="OZ31" s="50">
        <f t="shared" si="1336"/>
        <v>0</v>
      </c>
      <c r="PA31" s="78">
        <f t="shared" si="836"/>
        <v>0</v>
      </c>
      <c r="PB31" s="50"/>
      <c r="PC31" s="50"/>
      <c r="PD31" s="50"/>
      <c r="PE31" s="26"/>
      <c r="PF31" s="48"/>
      <c r="PG31" s="48"/>
      <c r="PH31" s="50">
        <f t="shared" si="1337"/>
        <v>0</v>
      </c>
      <c r="PI31" s="78">
        <f t="shared" si="837"/>
        <v>0</v>
      </c>
      <c r="PJ31" s="50"/>
      <c r="PK31" s="50"/>
      <c r="PL31" s="50"/>
      <c r="PM31" s="26"/>
      <c r="PN31" s="48"/>
      <c r="PO31" s="48"/>
      <c r="PP31" s="50">
        <f t="shared" si="1338"/>
        <v>0</v>
      </c>
      <c r="PQ31" s="78">
        <f t="shared" si="838"/>
        <v>0</v>
      </c>
      <c r="PR31" s="50"/>
      <c r="PS31" s="50"/>
      <c r="PT31" s="50"/>
      <c r="PU31" s="26"/>
      <c r="PV31" s="48"/>
      <c r="PW31" s="48"/>
      <c r="PX31" s="50">
        <f t="shared" si="1339"/>
        <v>0</v>
      </c>
      <c r="PY31" s="78">
        <f t="shared" si="839"/>
        <v>0</v>
      </c>
      <c r="PZ31" s="50"/>
      <c r="QA31" s="50"/>
      <c r="QB31" s="50"/>
      <c r="QC31" s="26"/>
      <c r="QD31" s="48"/>
      <c r="QE31" s="48"/>
      <c r="QF31" s="50">
        <f t="shared" si="1340"/>
        <v>0</v>
      </c>
      <c r="QG31" s="78">
        <f t="shared" si="840"/>
        <v>0</v>
      </c>
      <c r="QH31" s="50"/>
      <c r="QI31" s="50"/>
      <c r="QJ31" s="50"/>
      <c r="QK31" s="26"/>
      <c r="QL31" s="48"/>
      <c r="QM31" s="48"/>
      <c r="QN31" s="50">
        <f t="shared" si="1341"/>
        <v>0</v>
      </c>
      <c r="QO31" s="78">
        <f t="shared" si="841"/>
        <v>0</v>
      </c>
      <c r="QP31" s="50"/>
      <c r="QQ31" s="50"/>
      <c r="QR31" s="50"/>
      <c r="QS31" s="26"/>
      <c r="QT31" s="50">
        <v>58000</v>
      </c>
      <c r="QU31" s="48"/>
      <c r="QV31" s="50">
        <f t="shared" si="1342"/>
        <v>58000</v>
      </c>
      <c r="QW31" s="78">
        <f t="shared" si="842"/>
        <v>58000</v>
      </c>
      <c r="QX31" s="50"/>
      <c r="QY31" s="50"/>
      <c r="QZ31" s="50"/>
      <c r="RA31" s="26"/>
      <c r="RB31" s="48"/>
      <c r="RC31" s="48"/>
      <c r="RD31" s="50">
        <f t="shared" si="1343"/>
        <v>0</v>
      </c>
      <c r="RE31" s="78">
        <f t="shared" si="843"/>
        <v>58000</v>
      </c>
      <c r="RF31" s="50"/>
      <c r="RG31" s="50"/>
      <c r="RH31" s="50"/>
      <c r="RI31" s="26"/>
      <c r="RJ31" s="48"/>
      <c r="RK31" s="48"/>
      <c r="RL31" s="50">
        <f t="shared" si="1344"/>
        <v>0</v>
      </c>
      <c r="RM31" s="78">
        <f t="shared" si="844"/>
        <v>58000</v>
      </c>
      <c r="RN31" s="50"/>
      <c r="RO31" s="50"/>
      <c r="RP31" s="50"/>
      <c r="RQ31" s="26"/>
      <c r="RR31" s="48"/>
      <c r="RS31" s="48"/>
      <c r="RT31" s="50">
        <f t="shared" si="1345"/>
        <v>0</v>
      </c>
      <c r="RU31" s="78">
        <f t="shared" si="845"/>
        <v>58000</v>
      </c>
      <c r="RV31" s="50"/>
      <c r="RW31" s="50"/>
      <c r="RX31" s="50"/>
      <c r="RY31" s="26"/>
      <c r="RZ31" s="48"/>
      <c r="SA31" s="48"/>
      <c r="SB31" s="50">
        <f t="shared" si="1346"/>
        <v>0</v>
      </c>
      <c r="SC31" s="78">
        <f t="shared" si="846"/>
        <v>58000</v>
      </c>
      <c r="SD31" s="50"/>
      <c r="SE31" s="50"/>
      <c r="SF31" s="50"/>
      <c r="SG31" s="26"/>
      <c r="SH31" s="48"/>
      <c r="SI31" s="48"/>
      <c r="SJ31" s="50">
        <f t="shared" si="1347"/>
        <v>0</v>
      </c>
      <c r="SK31" s="78">
        <f t="shared" si="1132"/>
        <v>0</v>
      </c>
      <c r="SL31" s="50"/>
      <c r="SM31" s="50"/>
      <c r="SN31" s="50"/>
      <c r="SO31" s="26"/>
      <c r="SP31" s="48"/>
      <c r="SQ31" s="48"/>
      <c r="SR31" s="50">
        <f t="shared" si="1348"/>
        <v>0</v>
      </c>
      <c r="SS31" s="78">
        <f t="shared" si="1134"/>
        <v>0</v>
      </c>
      <c r="ST31" s="50"/>
      <c r="SU31" s="50"/>
      <c r="SV31" s="50"/>
      <c r="SW31" s="26"/>
      <c r="SX31" s="48"/>
      <c r="SY31" s="48"/>
      <c r="SZ31" s="50">
        <f t="shared" si="1349"/>
        <v>0</v>
      </c>
      <c r="TA31" s="78">
        <f t="shared" si="1136"/>
        <v>0</v>
      </c>
      <c r="TB31" s="50"/>
      <c r="TC31" s="50"/>
      <c r="TD31" s="50"/>
      <c r="TE31" s="26"/>
      <c r="TF31" s="48"/>
      <c r="TG31" s="48"/>
      <c r="TH31" s="50">
        <f t="shared" si="1350"/>
        <v>0</v>
      </c>
      <c r="TI31" s="78">
        <f t="shared" si="1138"/>
        <v>0</v>
      </c>
      <c r="TJ31" s="50"/>
      <c r="TK31" s="50"/>
      <c r="TL31" s="50"/>
      <c r="TM31" s="26"/>
      <c r="TN31" s="48"/>
      <c r="TO31" s="48"/>
      <c r="TP31" s="50">
        <f t="shared" si="1351"/>
        <v>0</v>
      </c>
      <c r="TQ31" s="78">
        <f t="shared" si="1140"/>
        <v>0</v>
      </c>
      <c r="TR31" s="50"/>
      <c r="TS31" s="50"/>
      <c r="TT31" s="50"/>
      <c r="TU31" s="26"/>
      <c r="TV31" s="48"/>
      <c r="TW31" s="48"/>
      <c r="TX31" s="50">
        <f t="shared" si="1352"/>
        <v>0</v>
      </c>
      <c r="TY31" s="78">
        <f t="shared" si="1142"/>
        <v>0</v>
      </c>
      <c r="TZ31" s="50"/>
      <c r="UA31" s="50"/>
      <c r="UB31" s="50"/>
      <c r="UC31" s="26"/>
      <c r="UD31" s="48"/>
      <c r="UE31" s="48"/>
      <c r="UF31" s="50">
        <f t="shared" si="1353"/>
        <v>0</v>
      </c>
      <c r="UG31" s="78">
        <f t="shared" si="1144"/>
        <v>0</v>
      </c>
      <c r="UH31" s="50"/>
      <c r="UI31" s="50"/>
      <c r="UJ31" s="50"/>
      <c r="UK31" s="26"/>
      <c r="UL31" s="48"/>
      <c r="UM31" s="48"/>
      <c r="UN31" s="50">
        <f t="shared" si="1354"/>
        <v>0</v>
      </c>
      <c r="UO31" s="78">
        <f t="shared" si="1146"/>
        <v>0</v>
      </c>
      <c r="UP31" s="50"/>
      <c r="UQ31" s="50"/>
      <c r="UR31" s="50"/>
      <c r="US31" s="26"/>
      <c r="UT31" s="48"/>
      <c r="UU31" s="48"/>
      <c r="UV31" s="50">
        <f t="shared" si="1355"/>
        <v>0</v>
      </c>
      <c r="UW31" s="78">
        <f t="shared" si="1148"/>
        <v>0</v>
      </c>
      <c r="UX31" s="50"/>
      <c r="UY31" s="50"/>
      <c r="UZ31" s="50"/>
      <c r="VA31" s="26"/>
      <c r="VB31" s="48"/>
      <c r="VC31" s="48"/>
      <c r="VD31" s="50">
        <f t="shared" si="1356"/>
        <v>0</v>
      </c>
      <c r="VE31" s="78">
        <f t="shared" si="1150"/>
        <v>0</v>
      </c>
      <c r="VF31" s="50"/>
      <c r="VG31" s="50"/>
      <c r="VH31" s="50"/>
      <c r="VI31" s="26"/>
      <c r="VJ31" s="48"/>
      <c r="VK31" s="48">
        <v>61.43</v>
      </c>
      <c r="VL31" s="83">
        <f t="shared" si="1357"/>
        <v>61.43</v>
      </c>
      <c r="VM31" s="78">
        <f t="shared" si="1152"/>
        <v>61.43</v>
      </c>
      <c r="VN31" s="50"/>
      <c r="VO31" s="50"/>
      <c r="VP31" s="50"/>
      <c r="VQ31" s="26"/>
      <c r="VR31" s="48"/>
      <c r="VS31" s="48"/>
      <c r="VT31" s="83">
        <f t="shared" si="1358"/>
        <v>0</v>
      </c>
      <c r="VU31" s="78">
        <f t="shared" si="1154"/>
        <v>61.43</v>
      </c>
      <c r="VV31" s="50"/>
      <c r="VW31" s="50"/>
      <c r="VX31" s="50"/>
      <c r="VY31" s="26"/>
      <c r="VZ31" s="48"/>
      <c r="WA31" s="48"/>
      <c r="WB31" s="83">
        <f t="shared" si="1359"/>
        <v>0</v>
      </c>
      <c r="WC31" s="78">
        <f t="shared" si="1156"/>
        <v>61.43</v>
      </c>
      <c r="WD31" s="50"/>
      <c r="WE31" s="50"/>
      <c r="WF31" s="50"/>
      <c r="WG31" s="26"/>
      <c r="WH31" s="48"/>
      <c r="WI31" s="48"/>
      <c r="WJ31" s="83">
        <f t="shared" si="1360"/>
        <v>0</v>
      </c>
      <c r="WK31" s="78">
        <f t="shared" si="1158"/>
        <v>61.43</v>
      </c>
      <c r="WL31" s="50"/>
      <c r="WM31" s="50"/>
      <c r="WN31" s="50"/>
      <c r="WO31" s="26"/>
      <c r="WP31" s="48"/>
      <c r="WQ31" s="48"/>
      <c r="WR31" s="83">
        <f t="shared" si="1361"/>
        <v>0</v>
      </c>
      <c r="WS31" s="78">
        <f t="shared" si="1160"/>
        <v>61.43</v>
      </c>
      <c r="WT31" s="50"/>
      <c r="WU31" s="50"/>
      <c r="WV31" s="50"/>
      <c r="WW31" s="26"/>
      <c r="WX31" s="48"/>
      <c r="WY31" s="48"/>
      <c r="WZ31" s="83">
        <f t="shared" si="1362"/>
        <v>0</v>
      </c>
      <c r="XA31" s="78">
        <f t="shared" si="1162"/>
        <v>61.43</v>
      </c>
      <c r="XB31" s="50"/>
      <c r="XC31" s="50"/>
      <c r="XD31" s="50"/>
      <c r="XE31" s="26"/>
      <c r="XF31" s="48"/>
      <c r="XG31" s="48"/>
      <c r="XH31" s="83">
        <f t="shared" si="1363"/>
        <v>0</v>
      </c>
      <c r="XI31" s="78">
        <f t="shared" si="1164"/>
        <v>61.43</v>
      </c>
      <c r="XJ31" s="50"/>
      <c r="XK31" s="50"/>
      <c r="XL31" s="50"/>
      <c r="XM31" s="26"/>
      <c r="XN31" s="48"/>
      <c r="XO31" s="48"/>
      <c r="XP31" s="83">
        <f t="shared" si="1364"/>
        <v>0</v>
      </c>
      <c r="XQ31" s="78">
        <f t="shared" si="1166"/>
        <v>61.43</v>
      </c>
      <c r="XR31" s="50"/>
      <c r="XS31" s="50"/>
      <c r="XT31" s="50"/>
      <c r="XU31" s="26"/>
      <c r="XV31" s="48">
        <v>3050000</v>
      </c>
      <c r="XW31" s="48"/>
      <c r="XX31" s="83">
        <f t="shared" si="1365"/>
        <v>3050000</v>
      </c>
      <c r="XY31" s="78">
        <f t="shared" si="1168"/>
        <v>3050061.43</v>
      </c>
      <c r="XZ31" s="50"/>
      <c r="YA31" s="50">
        <v>3000000</v>
      </c>
      <c r="YB31" s="50"/>
      <c r="YC31" s="26"/>
      <c r="YD31" s="48"/>
      <c r="YE31" s="48"/>
      <c r="YF31" s="83">
        <f t="shared" si="1366"/>
        <v>3000000</v>
      </c>
      <c r="YG31" s="78">
        <f t="shared" si="1170"/>
        <v>6050061.4299999997</v>
      </c>
      <c r="YH31" s="50"/>
      <c r="YI31" s="50"/>
      <c r="YJ31" s="50"/>
      <c r="YK31" s="26"/>
      <c r="YL31" s="48"/>
      <c r="YM31" s="48"/>
      <c r="YN31" s="83">
        <f t="shared" si="1367"/>
        <v>0</v>
      </c>
      <c r="YO31" s="78">
        <f t="shared" si="1172"/>
        <v>0</v>
      </c>
      <c r="YP31" s="50"/>
      <c r="YQ31" s="50"/>
      <c r="YR31" s="50"/>
      <c r="YS31" s="26"/>
      <c r="YT31" s="48"/>
      <c r="YU31" s="48"/>
      <c r="YV31" s="83">
        <f t="shared" si="1368"/>
        <v>0</v>
      </c>
      <c r="YW31" s="78">
        <f t="shared" si="1174"/>
        <v>0</v>
      </c>
      <c r="YX31" s="50"/>
      <c r="YY31" s="50"/>
      <c r="YZ31" s="50"/>
      <c r="ZA31" s="26"/>
      <c r="ZB31" s="48">
        <v>80000</v>
      </c>
      <c r="ZC31" s="48"/>
      <c r="ZD31" s="83">
        <f t="shared" si="1369"/>
        <v>80000</v>
      </c>
      <c r="ZE31" s="78">
        <f t="shared" si="1176"/>
        <v>80000</v>
      </c>
      <c r="ZF31" s="50"/>
      <c r="ZG31" s="50"/>
      <c r="ZH31" s="50"/>
      <c r="ZI31" s="26"/>
      <c r="ZJ31" s="48"/>
      <c r="ZK31" s="48"/>
      <c r="ZL31" s="83">
        <f t="shared" si="1370"/>
        <v>0</v>
      </c>
      <c r="ZM31" s="78">
        <f t="shared" si="1178"/>
        <v>80000</v>
      </c>
      <c r="ZN31" s="50"/>
      <c r="ZO31" s="50"/>
      <c r="ZP31" s="50"/>
      <c r="ZQ31" s="26"/>
      <c r="ZR31" s="48"/>
      <c r="ZS31" s="48"/>
      <c r="ZT31" s="83">
        <f t="shared" si="1371"/>
        <v>0</v>
      </c>
      <c r="ZU31" s="78">
        <f t="shared" si="1180"/>
        <v>80000</v>
      </c>
      <c r="ZV31" s="50"/>
      <c r="ZW31" s="50"/>
      <c r="ZX31" s="50"/>
      <c r="ZY31" s="26"/>
      <c r="ZZ31" s="48"/>
      <c r="AAA31" s="48"/>
      <c r="AAB31" s="83">
        <f t="shared" si="1372"/>
        <v>0</v>
      </c>
      <c r="AAC31" s="78">
        <f t="shared" si="1182"/>
        <v>80000</v>
      </c>
      <c r="AAD31" s="50"/>
      <c r="AAE31" s="50"/>
      <c r="AAF31" s="50"/>
      <c r="AAG31" s="26"/>
      <c r="AAH31" s="48"/>
      <c r="AAI31" s="48"/>
      <c r="AAJ31" s="83">
        <f t="shared" si="1373"/>
        <v>0</v>
      </c>
      <c r="AAK31" s="78">
        <f t="shared" si="1184"/>
        <v>80000</v>
      </c>
      <c r="AAL31" s="50"/>
      <c r="AAM31" s="50"/>
      <c r="AAN31" s="50"/>
      <c r="AAO31" s="26"/>
      <c r="AAP31" s="48"/>
      <c r="AAQ31" s="48"/>
      <c r="AAR31" s="83">
        <f t="shared" si="1374"/>
        <v>0</v>
      </c>
      <c r="AAS31" s="78">
        <f t="shared" si="1186"/>
        <v>80000</v>
      </c>
      <c r="AAT31" s="50"/>
      <c r="AAU31" s="50"/>
      <c r="AAV31" s="50"/>
      <c r="AAW31" s="26"/>
      <c r="AAX31" s="48"/>
      <c r="AAY31" s="48"/>
      <c r="AAZ31" s="83">
        <f t="shared" si="1375"/>
        <v>0</v>
      </c>
      <c r="ABA31" s="78">
        <f t="shared" si="1188"/>
        <v>80000</v>
      </c>
      <c r="ABB31" s="50"/>
      <c r="ABC31" s="50"/>
      <c r="ABD31" s="50"/>
      <c r="ABE31" s="26"/>
      <c r="ABF31" s="48"/>
      <c r="ABG31" s="48"/>
      <c r="ABH31" s="83">
        <f t="shared" si="1376"/>
        <v>0</v>
      </c>
      <c r="ABI31" s="78">
        <f t="shared" si="1190"/>
        <v>80000</v>
      </c>
      <c r="ABJ31" s="50"/>
      <c r="ABK31" s="50"/>
      <c r="ABL31" s="50"/>
      <c r="ABM31" s="26"/>
      <c r="ABN31" s="48"/>
      <c r="ABO31" s="48"/>
      <c r="ABP31" s="83">
        <f t="shared" si="1377"/>
        <v>0</v>
      </c>
      <c r="ABQ31" s="78">
        <f t="shared" si="1192"/>
        <v>80000</v>
      </c>
      <c r="ABR31" s="50"/>
      <c r="ABS31" s="50"/>
      <c r="ABT31" s="50"/>
      <c r="ABU31" s="26"/>
      <c r="ABV31" s="48"/>
      <c r="ABW31" s="48"/>
      <c r="ABX31" s="83">
        <f t="shared" si="1378"/>
        <v>0</v>
      </c>
      <c r="ABY31" s="78">
        <f t="shared" si="1194"/>
        <v>80000</v>
      </c>
      <c r="ABZ31" s="50"/>
      <c r="ACA31" s="50"/>
      <c r="ACB31" s="50"/>
      <c r="ACC31" s="26"/>
      <c r="ACD31" s="48"/>
      <c r="ACE31" s="48"/>
      <c r="ACF31" s="83">
        <f t="shared" si="1379"/>
        <v>0</v>
      </c>
      <c r="ACG31" s="78">
        <f t="shared" si="1196"/>
        <v>80000</v>
      </c>
      <c r="ACH31" s="50"/>
      <c r="ACI31" s="50"/>
      <c r="ACJ31" s="50"/>
      <c r="ACK31" s="26"/>
      <c r="ACL31" s="48"/>
      <c r="ACM31" s="48"/>
      <c r="ACN31" s="83">
        <f t="shared" si="1380"/>
        <v>0</v>
      </c>
      <c r="ACO31" s="78">
        <f t="shared" si="1198"/>
        <v>80000</v>
      </c>
      <c r="ACP31" s="50"/>
      <c r="ACQ31" s="50"/>
      <c r="ACR31" s="50"/>
      <c r="ACS31" s="26"/>
      <c r="ACT31" s="48"/>
      <c r="ACU31" s="48"/>
      <c r="ACV31" s="83">
        <f t="shared" si="1381"/>
        <v>0</v>
      </c>
      <c r="ACW31" s="78">
        <f t="shared" si="1200"/>
        <v>80000</v>
      </c>
      <c r="ACX31" s="50"/>
      <c r="ACY31" s="50"/>
      <c r="ACZ31" s="50"/>
      <c r="ADA31" s="26"/>
      <c r="ADB31" s="48"/>
      <c r="ADC31" s="48"/>
      <c r="ADD31" s="83">
        <f t="shared" si="1382"/>
        <v>0</v>
      </c>
      <c r="ADE31" s="78">
        <f t="shared" si="1202"/>
        <v>80000</v>
      </c>
      <c r="ADF31" s="50"/>
      <c r="ADG31" s="50"/>
      <c r="ADH31" s="50"/>
      <c r="ADI31" s="26"/>
      <c r="ADJ31" s="48"/>
      <c r="ADK31" s="48"/>
      <c r="ADL31" s="83">
        <f t="shared" si="1383"/>
        <v>0</v>
      </c>
      <c r="ADM31" s="78">
        <f t="shared" si="1204"/>
        <v>80000</v>
      </c>
      <c r="ADN31" s="50"/>
      <c r="ADO31" s="50"/>
      <c r="ADP31" s="50"/>
      <c r="ADQ31" s="26">
        <v>122.87</v>
      </c>
      <c r="ADR31" s="48"/>
      <c r="ADS31" s="48"/>
      <c r="ADT31" s="83">
        <f t="shared" si="1384"/>
        <v>122.87</v>
      </c>
      <c r="ADU31" s="78">
        <f t="shared" si="1206"/>
        <v>80122.87</v>
      </c>
      <c r="ADV31" s="50"/>
      <c r="ADW31" s="50"/>
      <c r="ADX31" s="50"/>
      <c r="ADY31" s="26">
        <v>549.26</v>
      </c>
      <c r="ADZ31" s="48"/>
      <c r="AEA31" s="48"/>
      <c r="AEB31" s="83">
        <f t="shared" si="1385"/>
        <v>549.26</v>
      </c>
      <c r="AEC31" s="78">
        <f t="shared" si="1208"/>
        <v>80672.12999999999</v>
      </c>
      <c r="AED31" s="50"/>
      <c r="AEE31" s="50"/>
      <c r="AEF31" s="50"/>
      <c r="AEG31" s="26"/>
      <c r="AEH31" s="48"/>
      <c r="AEI31" s="48"/>
      <c r="AEJ31" s="83">
        <f t="shared" si="1386"/>
        <v>0</v>
      </c>
      <c r="AEK31" s="78">
        <f t="shared" si="1210"/>
        <v>80672.12999999999</v>
      </c>
      <c r="AEL31" s="50"/>
      <c r="AEM31" s="50"/>
      <c r="AEN31" s="50"/>
      <c r="AEO31" s="26"/>
      <c r="AEP31" s="48"/>
      <c r="AEQ31" s="48"/>
      <c r="AER31" s="83">
        <f t="shared" si="1387"/>
        <v>0</v>
      </c>
      <c r="AES31" s="78">
        <f t="shared" si="1212"/>
        <v>80672.12999999999</v>
      </c>
      <c r="AEU31" s="50"/>
      <c r="AEV31" s="50"/>
      <c r="AEW31" s="50"/>
      <c r="AEX31" s="26"/>
      <c r="AEY31" s="48"/>
      <c r="AEZ31" s="48"/>
      <c r="AFA31" s="83">
        <f t="shared" si="1388"/>
        <v>0</v>
      </c>
      <c r="AFB31" s="78">
        <f t="shared" si="1214"/>
        <v>0</v>
      </c>
      <c r="AFC31" s="50"/>
      <c r="AFD31" s="50"/>
      <c r="AFE31" s="50"/>
      <c r="AFF31" s="26"/>
      <c r="AFG31" s="48"/>
      <c r="AFH31" s="48"/>
      <c r="AFI31" s="83">
        <f t="shared" si="1389"/>
        <v>0</v>
      </c>
      <c r="AFJ31" s="78">
        <f t="shared" si="847"/>
        <v>0</v>
      </c>
      <c r="AFK31" s="50"/>
      <c r="AFL31" s="50"/>
      <c r="AFM31" s="50"/>
      <c r="AFN31" s="26"/>
      <c r="AFO31" s="48"/>
      <c r="AFP31" s="48"/>
      <c r="AFQ31" s="83">
        <f t="shared" si="1390"/>
        <v>0</v>
      </c>
      <c r="AFR31" s="78">
        <f t="shared" si="848"/>
        <v>0</v>
      </c>
      <c r="AFS31" s="50"/>
      <c r="AFT31" s="50"/>
      <c r="AFU31" s="50"/>
      <c r="AFV31" s="26"/>
      <c r="AFW31" s="48"/>
      <c r="AFX31" s="48"/>
      <c r="AFY31" s="83">
        <f t="shared" si="1391"/>
        <v>0</v>
      </c>
      <c r="AFZ31" s="78">
        <f t="shared" si="849"/>
        <v>0</v>
      </c>
      <c r="AGA31" s="50"/>
      <c r="AGB31" s="50"/>
      <c r="AGC31" s="50"/>
      <c r="AGD31" s="26"/>
      <c r="AGE31" s="48"/>
      <c r="AGF31" s="48"/>
      <c r="AGG31" s="83">
        <f t="shared" si="1392"/>
        <v>0</v>
      </c>
      <c r="AGH31" s="78">
        <f t="shared" si="850"/>
        <v>0</v>
      </c>
      <c r="AGI31" s="50"/>
      <c r="AGJ31" s="50"/>
      <c r="AGK31" s="50"/>
      <c r="AGL31" s="26"/>
      <c r="AGM31" s="48"/>
      <c r="AGN31" s="48"/>
      <c r="AGO31" s="83">
        <f t="shared" si="1393"/>
        <v>0</v>
      </c>
      <c r="AGP31" s="78">
        <f t="shared" si="851"/>
        <v>0</v>
      </c>
      <c r="AGQ31" s="50"/>
      <c r="AGR31" s="50"/>
      <c r="AGS31" s="50"/>
      <c r="AGT31" s="26"/>
      <c r="AGU31" s="48"/>
      <c r="AGV31" s="48"/>
      <c r="AGW31" s="48"/>
      <c r="AGX31" s="83">
        <f t="shared" si="1394"/>
        <v>0</v>
      </c>
      <c r="AGY31" s="78">
        <f t="shared" si="852"/>
        <v>0</v>
      </c>
      <c r="AGZ31" s="50"/>
      <c r="AHA31" s="50"/>
      <c r="AHB31" s="50"/>
      <c r="AHC31" s="26"/>
      <c r="AHD31" s="48"/>
      <c r="AHE31" s="48"/>
      <c r="AHF31" s="83">
        <f t="shared" si="853"/>
        <v>0</v>
      </c>
      <c r="AHG31" s="78">
        <f t="shared" si="854"/>
        <v>0</v>
      </c>
      <c r="AHH31" s="50"/>
      <c r="AHI31" s="50"/>
      <c r="AHJ31" s="50"/>
      <c r="AHK31" s="26"/>
      <c r="AHL31" s="48"/>
      <c r="AHM31" s="48"/>
      <c r="AHN31" s="83">
        <f t="shared" si="855"/>
        <v>0</v>
      </c>
      <c r="AHO31" s="78">
        <f t="shared" si="856"/>
        <v>0</v>
      </c>
      <c r="AHP31" s="50"/>
      <c r="AHQ31" s="50"/>
      <c r="AHR31" s="50"/>
      <c r="AHS31" s="26"/>
      <c r="AHT31" s="48"/>
      <c r="AHU31" s="48"/>
      <c r="AHV31" s="83">
        <f t="shared" si="857"/>
        <v>0</v>
      </c>
      <c r="AHW31" s="78">
        <f t="shared" si="858"/>
        <v>0</v>
      </c>
      <c r="AHX31" s="50"/>
      <c r="AHY31" s="50"/>
      <c r="AHZ31" s="50"/>
      <c r="AIA31" s="26"/>
      <c r="AIB31" s="48"/>
      <c r="AIC31" s="48"/>
      <c r="AID31" s="83">
        <f t="shared" si="859"/>
        <v>0</v>
      </c>
      <c r="AIE31" s="78">
        <f t="shared" si="860"/>
        <v>0</v>
      </c>
      <c r="AIF31" s="50"/>
      <c r="AIG31" s="50"/>
      <c r="AIH31" s="50"/>
      <c r="AII31" s="26"/>
      <c r="AIJ31" s="48"/>
      <c r="AIK31" s="48"/>
      <c r="AIL31" s="83">
        <f t="shared" si="861"/>
        <v>0</v>
      </c>
      <c r="AIM31" s="78">
        <f t="shared" si="862"/>
        <v>0</v>
      </c>
      <c r="AIN31" s="50"/>
      <c r="AIO31" s="50"/>
      <c r="AIP31" s="50"/>
      <c r="AIQ31" s="26"/>
      <c r="AIR31" s="48"/>
      <c r="AIS31" s="48"/>
      <c r="AIT31" s="83">
        <f t="shared" si="863"/>
        <v>0</v>
      </c>
      <c r="AIU31" s="78">
        <f t="shared" si="864"/>
        <v>0</v>
      </c>
      <c r="AIV31" s="50"/>
      <c r="AIW31" s="50"/>
      <c r="AIX31" s="50"/>
      <c r="AIY31" s="26"/>
      <c r="AIZ31" s="48"/>
      <c r="AJA31" s="48"/>
      <c r="AJB31" s="83">
        <f t="shared" si="865"/>
        <v>0</v>
      </c>
      <c r="AJC31" s="78">
        <f t="shared" si="866"/>
        <v>0</v>
      </c>
      <c r="AJD31" s="50"/>
      <c r="AJE31" s="50"/>
      <c r="AJF31" s="50"/>
      <c r="AJG31" s="26"/>
      <c r="AJH31" s="48"/>
      <c r="AJI31" s="48"/>
      <c r="AJJ31" s="83">
        <f t="shared" si="867"/>
        <v>0</v>
      </c>
      <c r="AJK31" s="78">
        <f t="shared" si="868"/>
        <v>0</v>
      </c>
      <c r="AJL31" s="50"/>
      <c r="AJM31" s="50"/>
      <c r="AJN31" s="50"/>
      <c r="AJO31" s="26"/>
      <c r="AJP31" s="48"/>
      <c r="AJQ31" s="48"/>
      <c r="AJR31" s="83">
        <f t="shared" si="869"/>
        <v>0</v>
      </c>
      <c r="AJS31" s="78">
        <f t="shared" si="870"/>
        <v>0</v>
      </c>
      <c r="AJT31" s="50"/>
      <c r="AJU31" s="50"/>
      <c r="AJV31" s="50"/>
      <c r="AJW31" s="26"/>
      <c r="AJX31" s="48"/>
      <c r="AJY31" s="48"/>
      <c r="AJZ31" s="83">
        <f t="shared" si="871"/>
        <v>0</v>
      </c>
      <c r="AKA31" s="78">
        <f t="shared" si="872"/>
        <v>0</v>
      </c>
      <c r="AKB31" s="50"/>
      <c r="AKC31" s="50"/>
      <c r="AKD31" s="50"/>
      <c r="AKE31" s="26"/>
      <c r="AKF31" s="48"/>
      <c r="AKG31" s="48"/>
      <c r="AKH31" s="83">
        <f t="shared" si="873"/>
        <v>0</v>
      </c>
      <c r="AKI31" s="78">
        <f t="shared" si="874"/>
        <v>0</v>
      </c>
      <c r="AKJ31" s="50"/>
      <c r="AKK31" s="50"/>
      <c r="AKL31" s="50"/>
      <c r="AKM31" s="26"/>
      <c r="AKN31" s="48"/>
      <c r="AKO31" s="48"/>
      <c r="AKP31" s="83">
        <f t="shared" si="875"/>
        <v>0</v>
      </c>
      <c r="AKQ31" s="78">
        <f t="shared" si="876"/>
        <v>0</v>
      </c>
      <c r="AKR31" s="50"/>
      <c r="AKS31" s="50"/>
      <c r="AKT31" s="50"/>
      <c r="AKU31" s="26"/>
      <c r="AKV31" s="48"/>
      <c r="AKW31" s="48"/>
      <c r="AKX31" s="83">
        <f t="shared" si="877"/>
        <v>0</v>
      </c>
      <c r="AKY31" s="78">
        <f t="shared" si="878"/>
        <v>0</v>
      </c>
      <c r="AKZ31" s="50"/>
      <c r="ALA31" s="50"/>
      <c r="ALB31" s="50"/>
      <c r="ALC31" s="26"/>
      <c r="ALD31" s="48"/>
      <c r="ALE31" s="48"/>
      <c r="ALF31" s="83">
        <f t="shared" si="879"/>
        <v>0</v>
      </c>
      <c r="ALG31" s="78">
        <f t="shared" si="1221"/>
        <v>0</v>
      </c>
      <c r="ALH31" s="50"/>
      <c r="ALI31" s="50"/>
      <c r="ALJ31" s="50"/>
      <c r="ALK31" s="26"/>
      <c r="ALL31" s="48"/>
      <c r="ALM31" s="48"/>
      <c r="ALN31" s="83">
        <f t="shared" si="880"/>
        <v>0</v>
      </c>
      <c r="ALO31" s="78">
        <f t="shared" si="881"/>
        <v>0</v>
      </c>
      <c r="ALP31" s="50"/>
      <c r="ALQ31" s="50"/>
      <c r="ALR31" s="50"/>
      <c r="ALS31" s="26"/>
      <c r="ALT31" s="48"/>
      <c r="ALU31" s="48"/>
      <c r="ALV31" s="83">
        <f t="shared" si="882"/>
        <v>0</v>
      </c>
      <c r="ALW31" s="78">
        <f t="shared" si="883"/>
        <v>0</v>
      </c>
      <c r="ALX31" s="50"/>
      <c r="ALY31" s="50"/>
      <c r="ALZ31" s="50"/>
      <c r="AMA31" s="26"/>
      <c r="AMB31" s="48"/>
      <c r="AMC31" s="48"/>
      <c r="AMD31" s="83">
        <f t="shared" si="884"/>
        <v>0</v>
      </c>
      <c r="AME31" s="78">
        <f t="shared" si="885"/>
        <v>0</v>
      </c>
      <c r="AMF31" s="50"/>
      <c r="AMG31" s="50"/>
      <c r="AMH31" s="50"/>
      <c r="AMI31" s="26"/>
      <c r="AMJ31" s="48"/>
      <c r="AMK31" s="48"/>
      <c r="AML31" s="83">
        <f t="shared" si="886"/>
        <v>0</v>
      </c>
      <c r="AMM31" s="78">
        <f t="shared" si="887"/>
        <v>0</v>
      </c>
      <c r="AMN31" s="50"/>
      <c r="AMO31" s="50">
        <v>500000</v>
      </c>
      <c r="AMP31" s="50"/>
      <c r="AMQ31" s="26"/>
      <c r="AMR31" s="48">
        <f>150000+2250000</f>
        <v>2400000</v>
      </c>
      <c r="AMS31" s="48"/>
      <c r="AMT31" s="83">
        <f t="shared" si="888"/>
        <v>2900000</v>
      </c>
      <c r="AMU31" s="78">
        <f t="shared" si="889"/>
        <v>2900000</v>
      </c>
      <c r="AMV31" s="50"/>
      <c r="AMW31" s="50">
        <v>3000000</v>
      </c>
      <c r="AMX31" s="50"/>
      <c r="AMY31" s="26"/>
      <c r="AMZ31" s="48">
        <v>150000</v>
      </c>
      <c r="ANA31" s="48"/>
      <c r="ANB31" s="83">
        <f t="shared" si="890"/>
        <v>3150000</v>
      </c>
      <c r="ANC31" s="78">
        <f t="shared" si="891"/>
        <v>6050000</v>
      </c>
      <c r="AND31" s="50"/>
      <c r="ANE31" s="50"/>
      <c r="ANF31" s="50"/>
      <c r="ANG31" s="26"/>
      <c r="ANH31" s="48"/>
      <c r="ANI31" s="48"/>
      <c r="ANJ31" s="83">
        <f t="shared" si="892"/>
        <v>0</v>
      </c>
      <c r="ANK31" s="78">
        <f t="shared" si="893"/>
        <v>6050000</v>
      </c>
      <c r="ANL31" s="50"/>
      <c r="ANM31" s="50"/>
      <c r="ANN31" s="50"/>
      <c r="ANO31" s="26"/>
      <c r="ANP31" s="48"/>
      <c r="ANQ31" s="48"/>
      <c r="ANR31" s="83">
        <f t="shared" si="894"/>
        <v>0</v>
      </c>
      <c r="ANS31" s="78">
        <f t="shared" si="895"/>
        <v>6050000</v>
      </c>
      <c r="ANT31" s="50"/>
      <c r="ANU31" s="50"/>
      <c r="ANV31" s="50"/>
      <c r="ANW31" s="26"/>
      <c r="ANX31" s="48"/>
      <c r="ANY31" s="48"/>
      <c r="ANZ31" s="83">
        <f t="shared" si="896"/>
        <v>0</v>
      </c>
      <c r="AOA31" s="78">
        <f t="shared" si="897"/>
        <v>6050000</v>
      </c>
      <c r="AOB31" s="50"/>
      <c r="AOC31" s="50"/>
      <c r="AOD31" s="50"/>
      <c r="AOE31" s="26"/>
      <c r="AOF31" s="48"/>
      <c r="AOG31" s="48"/>
      <c r="AOH31" s="83">
        <f t="shared" si="898"/>
        <v>0</v>
      </c>
      <c r="AOI31" s="78">
        <f t="shared" si="899"/>
        <v>6050000</v>
      </c>
      <c r="AOJ31" s="50"/>
      <c r="AOK31" s="50"/>
      <c r="AOL31" s="50"/>
      <c r="AOM31" s="26"/>
      <c r="AON31" s="48"/>
      <c r="AOO31" s="48"/>
      <c r="AOP31" s="83">
        <f t="shared" si="900"/>
        <v>0</v>
      </c>
      <c r="AOQ31" s="78">
        <f t="shared" si="901"/>
        <v>6050000</v>
      </c>
      <c r="AOR31" s="50"/>
      <c r="AOS31" s="50"/>
      <c r="AOT31" s="50"/>
      <c r="AOU31" s="26"/>
      <c r="AOV31" s="48"/>
      <c r="AOW31" s="48"/>
      <c r="AOX31" s="83">
        <f t="shared" si="902"/>
        <v>0</v>
      </c>
      <c r="AOY31" s="78">
        <f t="shared" si="903"/>
        <v>6050000</v>
      </c>
      <c r="AOZ31" s="50"/>
      <c r="APA31" s="50"/>
      <c r="APB31" s="50"/>
      <c r="APC31" s="26">
        <v>47.19</v>
      </c>
      <c r="APD31" s="48"/>
      <c r="APE31" s="48"/>
      <c r="APF31" s="83">
        <f t="shared" si="904"/>
        <v>47.19</v>
      </c>
      <c r="APG31" s="78">
        <f t="shared" si="905"/>
        <v>6050047.1900000004</v>
      </c>
      <c r="APH31" s="50"/>
      <c r="API31" s="50"/>
      <c r="APJ31" s="50"/>
      <c r="APK31" s="26"/>
      <c r="APL31" s="48"/>
      <c r="APM31" s="48"/>
      <c r="APN31" s="83">
        <f t="shared" si="906"/>
        <v>0</v>
      </c>
      <c r="APO31" s="78">
        <f t="shared" si="907"/>
        <v>6050047.1900000004</v>
      </c>
      <c r="APP31" s="50"/>
      <c r="APQ31" s="50"/>
      <c r="APR31" s="50"/>
      <c r="APS31" s="26"/>
      <c r="APT31" s="48"/>
      <c r="APU31" s="48"/>
      <c r="APV31" s="83">
        <f t="shared" si="908"/>
        <v>0</v>
      </c>
      <c r="APW31" s="78">
        <f t="shared" si="909"/>
        <v>6050047.1900000004</v>
      </c>
      <c r="APX31" s="50"/>
      <c r="APY31" s="50"/>
      <c r="APZ31" s="50"/>
      <c r="AQA31" s="26"/>
      <c r="AQB31" s="48"/>
      <c r="AQC31" s="48"/>
      <c r="AQD31" s="83">
        <f t="shared" si="910"/>
        <v>0</v>
      </c>
      <c r="AQE31" s="78">
        <f t="shared" si="911"/>
        <v>6050047.1900000004</v>
      </c>
      <c r="AQF31" s="50"/>
      <c r="AQG31" s="50"/>
      <c r="AQH31" s="50"/>
      <c r="AQI31" s="26"/>
      <c r="AQJ31" s="48"/>
      <c r="AQK31" s="48"/>
      <c r="AQL31" s="83">
        <f t="shared" si="912"/>
        <v>0</v>
      </c>
      <c r="AQM31" s="78">
        <f t="shared" si="913"/>
        <v>6050047.1900000004</v>
      </c>
      <c r="AQN31" s="50"/>
      <c r="AQO31" s="50"/>
      <c r="AQP31" s="50"/>
      <c r="AQQ31" s="26"/>
      <c r="AQR31" s="48"/>
      <c r="AQS31" s="48"/>
      <c r="AQT31" s="83">
        <f t="shared" si="914"/>
        <v>0</v>
      </c>
      <c r="AQU31" s="78">
        <f t="shared" si="915"/>
        <v>6050047.1900000004</v>
      </c>
      <c r="AQV31" s="50"/>
      <c r="AQW31" s="50"/>
      <c r="AQX31" s="50"/>
      <c r="AQY31" s="26"/>
      <c r="AQZ31" s="48"/>
      <c r="ARA31" s="48"/>
      <c r="ARB31" s="83">
        <f t="shared" si="916"/>
        <v>0</v>
      </c>
      <c r="ARC31" s="78">
        <f t="shared" si="917"/>
        <v>6050047.1900000004</v>
      </c>
      <c r="ARD31" s="50"/>
      <c r="ARE31" s="50"/>
      <c r="ARF31" s="50"/>
      <c r="ARG31" s="26"/>
      <c r="ARH31" s="48"/>
      <c r="ARI31" s="48"/>
      <c r="ARJ31" s="83">
        <f t="shared" si="918"/>
        <v>0</v>
      </c>
      <c r="ARK31" s="78">
        <f t="shared" si="919"/>
        <v>6050047.1900000004</v>
      </c>
      <c r="ARL31" s="50"/>
      <c r="ARM31" s="50"/>
      <c r="ARN31" s="50"/>
      <c r="ARO31" s="26"/>
      <c r="ARP31" s="48"/>
      <c r="ARQ31" s="48"/>
      <c r="ARR31" s="83">
        <f t="shared" si="920"/>
        <v>0</v>
      </c>
      <c r="ARS31" s="78">
        <f t="shared" si="921"/>
        <v>6050047.1900000004</v>
      </c>
      <c r="ART31" s="50"/>
      <c r="ARU31" s="50"/>
      <c r="ARV31" s="50"/>
      <c r="ARW31" s="26"/>
      <c r="ARX31" s="48"/>
      <c r="ARY31" s="48"/>
      <c r="ARZ31" s="83">
        <f t="shared" si="922"/>
        <v>0</v>
      </c>
      <c r="ASA31" s="78">
        <f t="shared" si="1222"/>
        <v>0</v>
      </c>
      <c r="ASB31" s="50"/>
      <c r="ASC31" s="50"/>
      <c r="ASD31" s="50"/>
      <c r="ASE31" s="26"/>
      <c r="ASF31" s="48"/>
      <c r="ASG31" s="48"/>
      <c r="ASH31" s="83">
        <f t="shared" si="923"/>
        <v>0</v>
      </c>
      <c r="ASI31" s="78">
        <f t="shared" si="924"/>
        <v>0</v>
      </c>
      <c r="ASJ31" s="50"/>
      <c r="ASK31" s="50"/>
      <c r="ASL31" s="50"/>
      <c r="ASM31" s="26"/>
      <c r="ASN31" s="48"/>
      <c r="ASO31" s="48"/>
      <c r="ASP31" s="83">
        <f t="shared" si="925"/>
        <v>0</v>
      </c>
      <c r="ASQ31" s="78">
        <f t="shared" si="926"/>
        <v>0</v>
      </c>
      <c r="ASR31" s="50"/>
      <c r="ASS31" s="50"/>
      <c r="AST31" s="50"/>
      <c r="ASU31" s="26"/>
      <c r="ASV31" s="48"/>
      <c r="ASW31" s="48"/>
      <c r="ASX31" s="83">
        <f t="shared" si="927"/>
        <v>0</v>
      </c>
      <c r="ASY31" s="78">
        <f t="shared" si="928"/>
        <v>0</v>
      </c>
      <c r="ASZ31" s="50"/>
      <c r="ATA31" s="50"/>
      <c r="ATB31" s="50"/>
      <c r="ATC31" s="26"/>
      <c r="ATD31" s="48"/>
      <c r="ATE31" s="48"/>
      <c r="ATF31" s="83">
        <f t="shared" si="929"/>
        <v>0</v>
      </c>
      <c r="ATG31" s="78">
        <f t="shared" si="930"/>
        <v>0</v>
      </c>
      <c r="ATH31" s="50"/>
      <c r="ATI31" s="50"/>
      <c r="ATJ31" s="50"/>
      <c r="ATK31" s="26"/>
      <c r="ATL31" s="48">
        <v>10000</v>
      </c>
      <c r="ATM31" s="48"/>
      <c r="ATN31" s="83">
        <f t="shared" si="931"/>
        <v>10000</v>
      </c>
      <c r="ATO31" s="78">
        <f t="shared" si="932"/>
        <v>10000</v>
      </c>
      <c r="ATP31" s="50"/>
      <c r="ATQ31" s="50"/>
      <c r="ATR31" s="50"/>
      <c r="ATS31" s="26"/>
      <c r="ATT31" s="48"/>
      <c r="ATU31" s="48"/>
      <c r="ATV31" s="83">
        <f t="shared" si="933"/>
        <v>0</v>
      </c>
      <c r="ATW31" s="78">
        <f t="shared" si="934"/>
        <v>10000</v>
      </c>
      <c r="ATX31" s="50"/>
      <c r="ATY31" s="50"/>
      <c r="ATZ31" s="50"/>
      <c r="AUA31" s="26"/>
      <c r="AUB31" s="48"/>
      <c r="AUC31" s="48"/>
      <c r="AUD31" s="83">
        <f t="shared" si="935"/>
        <v>0</v>
      </c>
      <c r="AUE31" s="78">
        <f t="shared" si="936"/>
        <v>10000</v>
      </c>
      <c r="AUF31" s="50"/>
      <c r="AUG31" s="50"/>
      <c r="AUH31" s="50"/>
      <c r="AUI31" s="26"/>
      <c r="AUJ31" s="48"/>
      <c r="AUK31" s="48"/>
      <c r="AUL31" s="83">
        <f t="shared" si="937"/>
        <v>0</v>
      </c>
      <c r="AUM31" s="78">
        <f t="shared" si="938"/>
        <v>10000</v>
      </c>
      <c r="AUN31" s="50"/>
      <c r="AUO31" s="50"/>
      <c r="AUP31" s="50"/>
      <c r="AUQ31" s="26"/>
      <c r="AUR31" s="48"/>
      <c r="AUS31" s="48"/>
      <c r="AUT31" s="83">
        <f t="shared" si="939"/>
        <v>0</v>
      </c>
      <c r="AUU31" s="78">
        <f t="shared" si="940"/>
        <v>10000</v>
      </c>
      <c r="AUV31" s="50"/>
      <c r="AUW31" s="50"/>
      <c r="AUX31" s="50"/>
      <c r="AUY31" s="26"/>
      <c r="AUZ31" s="48"/>
      <c r="AVA31" s="48"/>
      <c r="AVB31" s="83">
        <f t="shared" si="941"/>
        <v>0</v>
      </c>
      <c r="AVC31" s="78">
        <f t="shared" si="942"/>
        <v>10000</v>
      </c>
      <c r="AVD31" s="50"/>
      <c r="AVE31" s="50"/>
      <c r="AVF31" s="50"/>
      <c r="AVG31" s="50">
        <v>70108.679999999993</v>
      </c>
      <c r="AVH31" s="48"/>
      <c r="AVI31" s="48"/>
      <c r="AVJ31" s="83">
        <f t="shared" si="943"/>
        <v>70108.679999999993</v>
      </c>
      <c r="AVK31" s="78">
        <f t="shared" si="944"/>
        <v>80108.679999999993</v>
      </c>
      <c r="AVL31" s="50"/>
      <c r="AVM31" s="50"/>
      <c r="AVN31" s="50"/>
      <c r="AVO31" s="50">
        <v>1369.66</v>
      </c>
      <c r="AVP31" s="48"/>
      <c r="AVQ31" s="48"/>
      <c r="AVR31" s="83">
        <f t="shared" si="945"/>
        <v>1369.66</v>
      </c>
      <c r="AVS31" s="78">
        <f t="shared" si="946"/>
        <v>81478.34</v>
      </c>
      <c r="AVT31" s="50"/>
      <c r="AVU31" s="50"/>
      <c r="AVV31" s="50"/>
      <c r="AVW31" s="50"/>
      <c r="AVX31" s="48"/>
      <c r="AVY31" s="48"/>
      <c r="AVZ31" s="83">
        <f t="shared" si="947"/>
        <v>0</v>
      </c>
      <c r="AWA31" s="78">
        <f t="shared" si="948"/>
        <v>81478.34</v>
      </c>
      <c r="AWB31" s="50"/>
      <c r="AWC31" s="50"/>
      <c r="AWD31" s="50"/>
      <c r="AWE31" s="50"/>
      <c r="AWF31" s="48"/>
      <c r="AWG31" s="48"/>
      <c r="AWH31" s="83">
        <f t="shared" si="949"/>
        <v>0</v>
      </c>
      <c r="AWI31" s="78">
        <f t="shared" si="950"/>
        <v>81478.34</v>
      </c>
      <c r="AWJ31" s="50"/>
      <c r="AWK31" s="50"/>
      <c r="AWL31" s="50"/>
      <c r="AWM31" s="50"/>
      <c r="AWN31" s="48"/>
      <c r="AWO31" s="48"/>
      <c r="AWP31" s="83">
        <f t="shared" si="951"/>
        <v>0</v>
      </c>
      <c r="AWQ31" s="78">
        <f t="shared" si="952"/>
        <v>81478.34</v>
      </c>
      <c r="AWR31" s="50"/>
      <c r="AWS31" s="50"/>
      <c r="AWT31" s="50"/>
      <c r="AWU31" s="50"/>
      <c r="AWV31" s="48"/>
      <c r="AWW31" s="48"/>
      <c r="AWX31" s="83">
        <f t="shared" si="953"/>
        <v>0</v>
      </c>
      <c r="AWY31" s="78">
        <f t="shared" si="954"/>
        <v>81478.34</v>
      </c>
      <c r="AWZ31" s="50"/>
      <c r="AXA31" s="50"/>
      <c r="AXB31" s="50"/>
      <c r="AXC31" s="50"/>
      <c r="AXD31" s="48"/>
      <c r="AXE31" s="48"/>
      <c r="AXF31" s="83">
        <f t="shared" si="955"/>
        <v>0</v>
      </c>
      <c r="AXG31" s="78">
        <f t="shared" si="956"/>
        <v>81478.34</v>
      </c>
      <c r="AXH31" s="50"/>
      <c r="AXI31" s="50"/>
      <c r="AXJ31" s="50"/>
      <c r="AXK31" s="50">
        <v>71000</v>
      </c>
      <c r="AXL31" s="48"/>
      <c r="AXM31" s="48"/>
      <c r="AXN31" s="83">
        <f t="shared" si="957"/>
        <v>71000</v>
      </c>
      <c r="AXO31" s="78">
        <f t="shared" si="958"/>
        <v>152478.34</v>
      </c>
      <c r="AXP31" s="50"/>
      <c r="AXQ31" s="50"/>
      <c r="AXR31" s="50"/>
      <c r="AXS31" s="50">
        <v>14700</v>
      </c>
      <c r="AXT31" s="48"/>
      <c r="AXU31" s="48"/>
      <c r="AXV31" s="83">
        <f t="shared" si="959"/>
        <v>14700</v>
      </c>
      <c r="AXW31" s="78">
        <f t="shared" si="960"/>
        <v>167178.34</v>
      </c>
      <c r="AXX31" s="50"/>
      <c r="AXY31" s="50"/>
      <c r="AXZ31" s="50"/>
      <c r="AYA31" s="50"/>
      <c r="AYB31" s="48"/>
      <c r="AYC31" s="48"/>
      <c r="AYD31" s="83">
        <f t="shared" si="961"/>
        <v>0</v>
      </c>
      <c r="AYE31" s="78">
        <f t="shared" si="962"/>
        <v>0</v>
      </c>
      <c r="AYF31" s="50"/>
      <c r="AYG31" s="50"/>
      <c r="AYH31" s="50"/>
      <c r="AYI31" s="50"/>
      <c r="AYJ31" s="48"/>
      <c r="AYK31" s="48"/>
      <c r="AYL31" s="83">
        <f t="shared" si="963"/>
        <v>0</v>
      </c>
      <c r="AYM31" s="78">
        <f t="shared" si="964"/>
        <v>0</v>
      </c>
      <c r="AYN31" s="50"/>
      <c r="AYO31" s="50"/>
      <c r="AYP31" s="50"/>
      <c r="AYQ31" s="50"/>
      <c r="AYR31" s="48"/>
      <c r="AYS31" s="48"/>
      <c r="AYT31" s="83">
        <f t="shared" si="965"/>
        <v>0</v>
      </c>
      <c r="AYU31" s="78">
        <f t="shared" si="966"/>
        <v>0</v>
      </c>
      <c r="AYV31" s="50"/>
      <c r="AYW31" s="50"/>
      <c r="AYX31" s="50"/>
      <c r="AYY31" s="50"/>
      <c r="AYZ31" s="48"/>
      <c r="AZA31" s="48"/>
      <c r="AZB31" s="83">
        <f t="shared" si="967"/>
        <v>0</v>
      </c>
      <c r="AZC31" s="78">
        <f t="shared" si="968"/>
        <v>0</v>
      </c>
      <c r="AZD31" s="50"/>
      <c r="AZE31" s="50"/>
      <c r="AZF31" s="50"/>
      <c r="AZG31" s="50"/>
      <c r="AZH31" s="48"/>
      <c r="AZI31" s="48"/>
      <c r="AZJ31" s="83">
        <f t="shared" si="969"/>
        <v>0</v>
      </c>
      <c r="AZK31" s="78">
        <f t="shared" si="970"/>
        <v>0</v>
      </c>
      <c r="AZL31" s="50"/>
      <c r="AZM31" s="50"/>
      <c r="AZN31" s="50"/>
      <c r="AZO31" s="50"/>
      <c r="AZP31" s="48"/>
      <c r="AZQ31" s="48"/>
      <c r="AZR31" s="83">
        <f t="shared" si="971"/>
        <v>0</v>
      </c>
      <c r="AZS31" s="78">
        <f t="shared" si="972"/>
        <v>0</v>
      </c>
      <c r="AZT31" s="50"/>
      <c r="AZU31" s="50"/>
      <c r="AZV31" s="50"/>
      <c r="AZW31" s="50">
        <v>34300</v>
      </c>
      <c r="AZX31" s="48"/>
      <c r="AZY31" s="48"/>
      <c r="AZZ31" s="83">
        <f t="shared" si="973"/>
        <v>34300</v>
      </c>
      <c r="BAA31" s="78">
        <f t="shared" si="974"/>
        <v>34300</v>
      </c>
      <c r="BAB31" s="50"/>
      <c r="BAC31" s="50"/>
      <c r="BAD31" s="50"/>
      <c r="BAE31" s="50"/>
      <c r="BAF31" s="48"/>
      <c r="BAG31" s="48"/>
      <c r="BAH31" s="83">
        <f t="shared" si="975"/>
        <v>0</v>
      </c>
      <c r="BAI31" s="78">
        <f t="shared" si="976"/>
        <v>34300</v>
      </c>
      <c r="BAJ31" s="50"/>
      <c r="BAK31" s="50"/>
      <c r="BAL31" s="50"/>
      <c r="BAM31" s="50"/>
      <c r="BAN31" s="48"/>
      <c r="BAO31" s="48"/>
      <c r="BAP31" s="83">
        <f t="shared" si="977"/>
        <v>0</v>
      </c>
      <c r="BAQ31" s="78">
        <f t="shared" si="978"/>
        <v>34300</v>
      </c>
      <c r="BAR31" s="50"/>
      <c r="BAS31" s="50"/>
      <c r="BAT31" s="50"/>
      <c r="BAU31" s="50"/>
      <c r="BAV31" s="48"/>
      <c r="BAW31" s="48"/>
      <c r="BAX31" s="83">
        <f t="shared" si="979"/>
        <v>0</v>
      </c>
      <c r="BAY31" s="78">
        <f t="shared" si="980"/>
        <v>34300</v>
      </c>
      <c r="BAZ31" s="50"/>
      <c r="BBA31" s="50"/>
      <c r="BBB31" s="50"/>
      <c r="BBC31" s="50"/>
      <c r="BBD31" s="48"/>
      <c r="BBE31" s="48"/>
      <c r="BBF31" s="83">
        <f t="shared" si="981"/>
        <v>0</v>
      </c>
      <c r="BBG31" s="78">
        <f t="shared" si="982"/>
        <v>34300</v>
      </c>
      <c r="BBH31" s="50"/>
      <c r="BBI31" s="50"/>
      <c r="BBJ31" s="50"/>
      <c r="BBK31" s="50"/>
      <c r="BBL31" s="48"/>
      <c r="BBM31" s="48"/>
      <c r="BBN31" s="83">
        <f t="shared" si="983"/>
        <v>0</v>
      </c>
      <c r="BBO31" s="78">
        <f t="shared" si="984"/>
        <v>34300</v>
      </c>
      <c r="BBP31" s="50"/>
      <c r="BBQ31" s="50"/>
      <c r="BBR31" s="50"/>
      <c r="BBS31" s="50"/>
      <c r="BBT31" s="48"/>
      <c r="BBU31" s="48"/>
      <c r="BBV31" s="83">
        <f t="shared" si="985"/>
        <v>0</v>
      </c>
      <c r="BBW31" s="78">
        <f t="shared" si="986"/>
        <v>34300</v>
      </c>
      <c r="BBX31" s="50"/>
      <c r="BBY31" s="50"/>
      <c r="BBZ31" s="50"/>
      <c r="BCA31" s="50"/>
      <c r="BCB31" s="48"/>
      <c r="BCC31" s="48"/>
      <c r="BCD31" s="83">
        <f t="shared" si="987"/>
        <v>0</v>
      </c>
      <c r="BCE31" s="78">
        <f t="shared" si="988"/>
        <v>34300</v>
      </c>
      <c r="BCF31" s="50"/>
      <c r="BCG31" s="50"/>
      <c r="BCH31" s="50"/>
      <c r="BCI31" s="50"/>
      <c r="BCJ31" s="48"/>
      <c r="BCK31" s="48"/>
      <c r="BCL31" s="83">
        <f t="shared" si="989"/>
        <v>0</v>
      </c>
      <c r="BCM31" s="78">
        <f t="shared" si="990"/>
        <v>34300</v>
      </c>
      <c r="BCN31" s="50"/>
      <c r="BCO31" s="50"/>
      <c r="BCP31" s="50"/>
      <c r="BCQ31" s="50"/>
      <c r="BCR31" s="48"/>
      <c r="BCS31" s="48"/>
      <c r="BCT31" s="83">
        <f t="shared" si="991"/>
        <v>0</v>
      </c>
      <c r="BCU31" s="78">
        <f t="shared" si="992"/>
        <v>34300</v>
      </c>
      <c r="BCV31" s="50"/>
      <c r="BCW31" s="50"/>
      <c r="BCX31" s="50"/>
      <c r="BCY31" s="50"/>
      <c r="BCZ31" s="48"/>
      <c r="BDA31" s="48"/>
      <c r="BDB31" s="83">
        <f t="shared" si="993"/>
        <v>0</v>
      </c>
      <c r="BDC31" s="78">
        <f t="shared" si="994"/>
        <v>34300</v>
      </c>
      <c r="BDD31" s="50"/>
      <c r="BDE31" s="50"/>
      <c r="BDF31" s="50"/>
      <c r="BDG31" s="50"/>
      <c r="BDH31" s="48"/>
      <c r="BDI31" s="48"/>
      <c r="BDJ31" s="83">
        <f t="shared" si="995"/>
        <v>0</v>
      </c>
      <c r="BDK31" s="78">
        <f t="shared" si="996"/>
        <v>34300</v>
      </c>
      <c r="BDL31" s="50"/>
      <c r="BDM31" s="50"/>
      <c r="BDN31" s="50"/>
      <c r="BDO31" s="50"/>
      <c r="BDP31" s="48"/>
      <c r="BDQ31" s="48"/>
      <c r="BDR31" s="83">
        <f t="shared" si="997"/>
        <v>0</v>
      </c>
      <c r="BDS31" s="78">
        <f t="shared" si="998"/>
        <v>34300</v>
      </c>
      <c r="BDT31" s="50"/>
      <c r="BDU31" s="50"/>
      <c r="BDV31" s="50"/>
      <c r="BDW31" s="50"/>
      <c r="BDX31" s="48"/>
      <c r="BDY31" s="48"/>
      <c r="BDZ31" s="83">
        <f t="shared" si="999"/>
        <v>0</v>
      </c>
      <c r="BEA31" s="78">
        <f t="shared" si="1000"/>
        <v>34300</v>
      </c>
      <c r="BEB31" s="50"/>
      <c r="BEC31" s="50"/>
      <c r="BED31" s="50"/>
      <c r="BEE31" s="50"/>
      <c r="BEF31" s="48"/>
      <c r="BEG31" s="48"/>
      <c r="BEH31" s="83">
        <f t="shared" si="1001"/>
        <v>0</v>
      </c>
      <c r="BEI31" s="78">
        <f t="shared" si="1002"/>
        <v>34300</v>
      </c>
      <c r="BEJ31" s="50"/>
      <c r="BEK31" s="50"/>
      <c r="BEL31" s="50"/>
      <c r="BEM31" s="50"/>
      <c r="BEN31" s="48"/>
      <c r="BEO31" s="48"/>
      <c r="BEP31" s="83">
        <f t="shared" si="1003"/>
        <v>0</v>
      </c>
      <c r="BEQ31" s="78">
        <f t="shared" si="1223"/>
        <v>0</v>
      </c>
      <c r="BER31" s="50"/>
      <c r="BES31" s="50"/>
      <c r="BET31" s="50"/>
      <c r="BEU31" s="50"/>
      <c r="BEV31" s="48"/>
      <c r="BEW31" s="48"/>
      <c r="BEX31" s="83">
        <f t="shared" si="1004"/>
        <v>0</v>
      </c>
      <c r="BEY31" s="78">
        <f t="shared" si="1005"/>
        <v>0</v>
      </c>
      <c r="BEZ31" s="50"/>
      <c r="BFA31" s="50"/>
      <c r="BFB31" s="50"/>
      <c r="BFC31" s="50"/>
      <c r="BFD31" s="48"/>
      <c r="BFE31" s="48"/>
      <c r="BFF31" s="83">
        <f t="shared" si="1006"/>
        <v>0</v>
      </c>
      <c r="BFG31" s="78">
        <f t="shared" si="1007"/>
        <v>0</v>
      </c>
      <c r="BFH31" s="50"/>
      <c r="BFI31" s="50"/>
      <c r="BFJ31" s="50"/>
      <c r="BFK31" s="50">
        <v>8484.24</v>
      </c>
      <c r="BFL31" s="48"/>
      <c r="BFM31" s="48"/>
      <c r="BFN31" s="83">
        <f t="shared" si="1008"/>
        <v>8484.24</v>
      </c>
      <c r="BFO31" s="78">
        <f t="shared" si="1009"/>
        <v>8484.24</v>
      </c>
      <c r="BFP31" s="50"/>
      <c r="BFQ31" s="50"/>
      <c r="BFR31" s="50"/>
      <c r="BFS31" s="50"/>
      <c r="BFT31" s="48"/>
      <c r="BFU31" s="48"/>
      <c r="BFV31" s="83">
        <f t="shared" si="1010"/>
        <v>0</v>
      </c>
      <c r="BFW31" s="78">
        <f t="shared" si="1011"/>
        <v>8484.24</v>
      </c>
      <c r="BFX31" s="50"/>
      <c r="BFY31" s="50"/>
      <c r="BFZ31" s="50"/>
      <c r="BGA31" s="50"/>
      <c r="BGB31" s="48"/>
      <c r="BGC31" s="48"/>
      <c r="BGD31" s="83">
        <f t="shared" si="1012"/>
        <v>0</v>
      </c>
      <c r="BGE31" s="78">
        <f t="shared" si="1013"/>
        <v>8484.24</v>
      </c>
      <c r="BGF31" s="50"/>
      <c r="BGG31" s="50"/>
      <c r="BGH31" s="50"/>
      <c r="BGI31" s="50">
        <v>3296.63</v>
      </c>
      <c r="BGJ31" s="48"/>
      <c r="BGK31" s="48"/>
      <c r="BGL31" s="83">
        <f t="shared" si="1014"/>
        <v>3296.63</v>
      </c>
      <c r="BGM31" s="78">
        <f t="shared" si="1015"/>
        <v>11780.869999999999</v>
      </c>
      <c r="BGN31" s="50"/>
      <c r="BGO31" s="50"/>
      <c r="BGP31" s="50"/>
      <c r="BGQ31" s="50"/>
      <c r="BGR31" s="48"/>
      <c r="BGS31" s="48"/>
      <c r="BGT31" s="83">
        <f t="shared" si="1016"/>
        <v>0</v>
      </c>
      <c r="BGU31" s="78">
        <f t="shared" si="1017"/>
        <v>11780.869999999999</v>
      </c>
      <c r="BGV31" s="50"/>
      <c r="BGW31" s="50"/>
      <c r="BGX31" s="50"/>
      <c r="BGY31" s="50"/>
      <c r="BGZ31" s="48"/>
      <c r="BHA31" s="48"/>
      <c r="BHB31" s="83">
        <f t="shared" si="1018"/>
        <v>0</v>
      </c>
      <c r="BHC31" s="78">
        <f t="shared" si="1019"/>
        <v>11780.869999999999</v>
      </c>
      <c r="BHD31" s="50"/>
      <c r="BHE31" s="50"/>
      <c r="BHF31" s="50"/>
      <c r="BHG31" s="50"/>
      <c r="BHH31" s="48"/>
      <c r="BHI31" s="48"/>
      <c r="BHJ31" s="83">
        <f t="shared" si="1020"/>
        <v>0</v>
      </c>
      <c r="BHK31" s="78">
        <f t="shared" si="1021"/>
        <v>11780.869999999999</v>
      </c>
      <c r="BHL31" s="50"/>
      <c r="BHM31" s="50"/>
      <c r="BHN31" s="50"/>
      <c r="BHO31" s="50">
        <v>2569.6</v>
      </c>
      <c r="BHP31" s="48"/>
      <c r="BHQ31" s="48"/>
      <c r="BHR31" s="83">
        <f t="shared" si="1022"/>
        <v>2569.6</v>
      </c>
      <c r="BHS31" s="78">
        <f t="shared" si="1023"/>
        <v>14350.47</v>
      </c>
      <c r="BHT31" s="50"/>
      <c r="BHU31" s="50"/>
      <c r="BHV31" s="50"/>
      <c r="BHW31" s="50"/>
      <c r="BHX31" s="48"/>
      <c r="BHY31" s="48"/>
      <c r="BHZ31" s="83">
        <f t="shared" si="1024"/>
        <v>0</v>
      </c>
      <c r="BIA31" s="78">
        <f t="shared" si="1025"/>
        <v>14350.47</v>
      </c>
      <c r="BIB31" s="50"/>
      <c r="BIC31" s="50"/>
      <c r="BID31" s="50"/>
      <c r="BIE31" s="50"/>
      <c r="BIF31" s="48"/>
      <c r="BIG31" s="48"/>
      <c r="BIH31" s="83">
        <f t="shared" si="1026"/>
        <v>0</v>
      </c>
      <c r="BII31" s="78">
        <f t="shared" si="1027"/>
        <v>14350.47</v>
      </c>
      <c r="BIJ31" s="50"/>
      <c r="BIK31" s="50"/>
      <c r="BIL31" s="50"/>
      <c r="BIM31" s="50"/>
      <c r="BIN31" s="48"/>
      <c r="BIO31" s="48"/>
      <c r="BIP31" s="83">
        <f t="shared" si="1028"/>
        <v>0</v>
      </c>
      <c r="BIQ31" s="78">
        <f t="shared" si="1029"/>
        <v>14350.47</v>
      </c>
      <c r="BIR31" s="50"/>
      <c r="BIS31" s="50"/>
      <c r="BIT31" s="50"/>
      <c r="BIU31" s="50"/>
      <c r="BIV31" s="48"/>
      <c r="BIW31" s="48"/>
      <c r="BIX31" s="83">
        <f t="shared" si="1030"/>
        <v>0</v>
      </c>
      <c r="BIY31" s="78">
        <f t="shared" si="1031"/>
        <v>14350.47</v>
      </c>
      <c r="BIZ31" s="50"/>
      <c r="BJA31" s="50"/>
      <c r="BJB31" s="50"/>
      <c r="BJC31" s="50"/>
      <c r="BJD31" s="48"/>
      <c r="BJE31" s="48"/>
      <c r="BJF31" s="83">
        <f t="shared" si="1032"/>
        <v>0</v>
      </c>
      <c r="BJG31" s="78">
        <f t="shared" si="1033"/>
        <v>14350.47</v>
      </c>
      <c r="BJH31" s="50"/>
      <c r="BJI31" s="50"/>
      <c r="BJJ31" s="50"/>
      <c r="BJK31" s="50"/>
      <c r="BJL31" s="48"/>
      <c r="BJM31" s="48"/>
      <c r="BJN31" s="83">
        <f t="shared" si="1034"/>
        <v>0</v>
      </c>
      <c r="BJO31" s="78">
        <f t="shared" si="1035"/>
        <v>14350.47</v>
      </c>
      <c r="BJP31" s="50"/>
      <c r="BJQ31" s="50"/>
      <c r="BJR31" s="50"/>
      <c r="BJS31" s="50"/>
      <c r="BJT31" s="48"/>
      <c r="BJU31" s="48"/>
      <c r="BJV31" s="83">
        <f t="shared" si="1036"/>
        <v>0</v>
      </c>
      <c r="BJW31" s="78">
        <f t="shared" si="1037"/>
        <v>14350.47</v>
      </c>
      <c r="BJX31" s="50"/>
      <c r="BJY31" s="50"/>
      <c r="BJZ31" s="50"/>
      <c r="BKA31" s="50"/>
      <c r="BKB31" s="48"/>
      <c r="BKC31" s="48"/>
      <c r="BKD31" s="83">
        <f t="shared" si="1038"/>
        <v>0</v>
      </c>
      <c r="BKE31" s="78">
        <f t="shared" si="1039"/>
        <v>14350.47</v>
      </c>
      <c r="BKF31" s="50"/>
      <c r="BKG31" s="50"/>
      <c r="BKH31" s="50"/>
      <c r="BKI31" s="50"/>
      <c r="BKJ31" s="48"/>
      <c r="BKK31" s="48"/>
      <c r="BKL31" s="83">
        <f t="shared" si="1040"/>
        <v>0</v>
      </c>
      <c r="BKM31" s="78">
        <f t="shared" si="1041"/>
        <v>14350.47</v>
      </c>
      <c r="BKN31" s="50"/>
      <c r="BKO31" s="50"/>
      <c r="BKP31" s="50"/>
      <c r="BKQ31" s="50"/>
      <c r="BKR31" s="48"/>
      <c r="BKS31" s="48"/>
      <c r="BKT31" s="83">
        <f t="shared" si="1042"/>
        <v>0</v>
      </c>
      <c r="BKU31" s="78">
        <f t="shared" si="1043"/>
        <v>14350.47</v>
      </c>
      <c r="BKV31" s="50"/>
      <c r="BKW31" s="50"/>
      <c r="BKX31" s="50"/>
      <c r="BKY31" s="50"/>
      <c r="BKZ31" s="48"/>
      <c r="BLA31" s="48"/>
      <c r="BLB31" s="83">
        <f t="shared" si="1044"/>
        <v>0</v>
      </c>
      <c r="BLC31" s="78">
        <f t="shared" si="1045"/>
        <v>0</v>
      </c>
      <c r="BLD31" s="50"/>
      <c r="BLE31" s="50"/>
      <c r="BLF31" s="50"/>
      <c r="BLG31" s="50"/>
      <c r="BLH31" s="48"/>
      <c r="BLI31" s="48"/>
      <c r="BLJ31" s="83">
        <f t="shared" si="1046"/>
        <v>0</v>
      </c>
      <c r="BLK31" s="78">
        <f t="shared" si="1224"/>
        <v>0</v>
      </c>
      <c r="BLL31" s="50"/>
      <c r="BLM31" s="50"/>
      <c r="BLN31" s="50"/>
      <c r="BLO31" s="50"/>
      <c r="BLP31" s="48"/>
      <c r="BLQ31" s="48"/>
      <c r="BLR31" s="83">
        <f t="shared" si="1047"/>
        <v>0</v>
      </c>
      <c r="BLS31" s="78">
        <f t="shared" si="1225"/>
        <v>0</v>
      </c>
      <c r="BLT31" s="50"/>
      <c r="BLU31" s="50"/>
      <c r="BLV31" s="50"/>
      <c r="BLW31" s="50"/>
      <c r="BLX31" s="48"/>
      <c r="BLY31" s="48"/>
      <c r="BLZ31" s="83">
        <f t="shared" si="1048"/>
        <v>0</v>
      </c>
      <c r="BMA31" s="78">
        <f t="shared" si="1226"/>
        <v>0</v>
      </c>
      <c r="BMB31" s="50"/>
      <c r="BMC31" s="50"/>
      <c r="BMD31" s="50"/>
      <c r="BME31" s="50"/>
      <c r="BMF31" s="48"/>
      <c r="BMG31" s="48"/>
      <c r="BMH31" s="83">
        <f t="shared" si="1049"/>
        <v>0</v>
      </c>
      <c r="BMI31" s="78">
        <f t="shared" si="1227"/>
        <v>0</v>
      </c>
      <c r="BMJ31" s="50"/>
      <c r="BMK31" s="50"/>
      <c r="BML31" s="50"/>
      <c r="BMM31" s="50"/>
      <c r="BMN31" s="48"/>
      <c r="BMO31" s="48"/>
      <c r="BMP31" s="83">
        <f t="shared" si="1050"/>
        <v>0</v>
      </c>
      <c r="BMQ31" s="78">
        <f t="shared" si="1228"/>
        <v>0</v>
      </c>
      <c r="BMR31" s="50"/>
      <c r="BMS31" s="50"/>
      <c r="BMT31" s="50"/>
      <c r="BMU31" s="50"/>
      <c r="BMV31" s="48"/>
      <c r="BMW31" s="48"/>
      <c r="BMX31" s="83">
        <f t="shared" si="1051"/>
        <v>0</v>
      </c>
      <c r="BMY31" s="78">
        <f t="shared" si="1229"/>
        <v>0</v>
      </c>
      <c r="BMZ31" s="50"/>
      <c r="BNA31" s="50"/>
      <c r="BNB31" s="50"/>
      <c r="BNC31" s="50"/>
      <c r="BND31" s="48"/>
      <c r="BNE31" s="48"/>
      <c r="BNF31" s="83">
        <f t="shared" si="1052"/>
        <v>0</v>
      </c>
      <c r="BNG31" s="78">
        <f t="shared" si="1230"/>
        <v>0</v>
      </c>
      <c r="BNH31" s="50"/>
      <c r="BNI31" s="50"/>
      <c r="BNJ31" s="50"/>
      <c r="BNK31" s="50"/>
      <c r="BNL31" s="48"/>
      <c r="BNM31" s="48"/>
      <c r="BNN31" s="83">
        <f t="shared" si="1053"/>
        <v>0</v>
      </c>
      <c r="BNO31" s="78">
        <f t="shared" si="1231"/>
        <v>0</v>
      </c>
      <c r="BNP31" s="50"/>
      <c r="BNQ31" s="50"/>
      <c r="BNR31" s="50"/>
      <c r="BNS31" s="50"/>
      <c r="BNT31" s="48"/>
      <c r="BNU31" s="48"/>
      <c r="BNV31" s="83">
        <f t="shared" si="1054"/>
        <v>0</v>
      </c>
      <c r="BNW31" s="78">
        <f t="shared" si="1232"/>
        <v>0</v>
      </c>
      <c r="BNX31" s="50"/>
      <c r="BNY31" s="50"/>
      <c r="BNZ31" s="50"/>
      <c r="BOA31" s="50"/>
      <c r="BOB31" s="48"/>
      <c r="BOC31" s="48"/>
      <c r="BOD31" s="83">
        <f t="shared" si="1055"/>
        <v>0</v>
      </c>
      <c r="BOE31" s="78">
        <f t="shared" si="1233"/>
        <v>0</v>
      </c>
      <c r="BOF31" s="50"/>
      <c r="BOG31" s="50"/>
      <c r="BOH31" s="50"/>
      <c r="BOI31" s="50"/>
      <c r="BOJ31" s="48"/>
      <c r="BOK31" s="48"/>
      <c r="BOL31" s="83">
        <f t="shared" si="1056"/>
        <v>0</v>
      </c>
      <c r="BOM31" s="78">
        <f t="shared" si="1234"/>
        <v>0</v>
      </c>
      <c r="BON31" s="50"/>
      <c r="BOO31" s="50"/>
      <c r="BOP31" s="50"/>
      <c r="BOQ31" s="50"/>
      <c r="BOR31" s="48"/>
      <c r="BOS31" s="48"/>
      <c r="BOT31" s="83">
        <f t="shared" si="1057"/>
        <v>0</v>
      </c>
      <c r="BOU31" s="78">
        <f t="shared" si="1235"/>
        <v>0</v>
      </c>
      <c r="BOV31" s="50"/>
      <c r="BOW31" s="50"/>
      <c r="BOX31" s="50"/>
      <c r="BOY31" s="50">
        <v>9526.35</v>
      </c>
      <c r="BOZ31" s="48"/>
      <c r="BPA31" s="48"/>
      <c r="BPB31" s="83">
        <f t="shared" si="1058"/>
        <v>9526.35</v>
      </c>
      <c r="BPC31" s="78">
        <f t="shared" si="1236"/>
        <v>9526.35</v>
      </c>
      <c r="BPD31" s="50"/>
      <c r="BPE31" s="50"/>
      <c r="BPF31" s="50"/>
      <c r="BPG31" s="50">
        <v>437.78</v>
      </c>
      <c r="BPH31" s="48"/>
      <c r="BPI31" s="48"/>
      <c r="BPJ31" s="83">
        <f t="shared" si="1059"/>
        <v>437.78</v>
      </c>
      <c r="BPK31" s="78">
        <f t="shared" si="1237"/>
        <v>9964.130000000001</v>
      </c>
      <c r="BPL31" s="50"/>
      <c r="BPM31" s="50"/>
      <c r="BPN31" s="50"/>
      <c r="BPO31" s="50"/>
      <c r="BPP31" s="48"/>
      <c r="BPQ31" s="48"/>
      <c r="BPR31" s="83">
        <f t="shared" si="1060"/>
        <v>0</v>
      </c>
      <c r="BPS31" s="78">
        <f t="shared" si="1238"/>
        <v>9964.130000000001</v>
      </c>
      <c r="BPT31" s="50"/>
      <c r="BPU31" s="50"/>
      <c r="BPV31" s="50"/>
      <c r="BPW31" s="50"/>
      <c r="BPX31" s="48"/>
      <c r="BPY31" s="48"/>
      <c r="BPZ31" s="83">
        <f t="shared" si="1061"/>
        <v>0</v>
      </c>
      <c r="BQA31" s="78">
        <f t="shared" si="1239"/>
        <v>9964.130000000001</v>
      </c>
      <c r="BQB31" s="50"/>
      <c r="BQC31" s="50"/>
      <c r="BQD31" s="50"/>
      <c r="BQE31" s="50"/>
      <c r="BQF31" s="48"/>
      <c r="BQG31" s="48"/>
      <c r="BQH31" s="83">
        <f t="shared" si="1062"/>
        <v>0</v>
      </c>
      <c r="BQI31" s="78">
        <f t="shared" si="1240"/>
        <v>9964.130000000001</v>
      </c>
      <c r="BQJ31" s="50"/>
      <c r="BQK31" s="50"/>
      <c r="BQL31" s="50"/>
      <c r="BQM31" s="50">
        <v>37760</v>
      </c>
      <c r="BQN31" s="48"/>
      <c r="BQO31" s="48"/>
      <c r="BQP31" s="83">
        <f t="shared" si="1063"/>
        <v>37760</v>
      </c>
      <c r="BQQ31" s="78">
        <f t="shared" si="1241"/>
        <v>47724.130000000005</v>
      </c>
      <c r="BQR31" s="78">
        <f t="shared" si="1241"/>
        <v>47724.130000000005</v>
      </c>
      <c r="BQS31" s="36">
        <v>0</v>
      </c>
      <c r="BQT31" s="36">
        <v>0</v>
      </c>
      <c r="BQU31" s="86">
        <v>0</v>
      </c>
      <c r="BQV31" s="86">
        <v>3050000</v>
      </c>
      <c r="BQW31" s="86">
        <v>0</v>
      </c>
      <c r="BQX31" s="86">
        <v>0</v>
      </c>
      <c r="BQY31" s="86">
        <v>0</v>
      </c>
      <c r="BQZ31" s="86">
        <v>25700</v>
      </c>
      <c r="BRA31" s="86">
        <v>0</v>
      </c>
      <c r="BRB31" s="86">
        <v>0</v>
      </c>
      <c r="BRC31" s="86">
        <v>1545.8</v>
      </c>
      <c r="BRD31" s="86">
        <v>0</v>
      </c>
      <c r="BRE31" s="86">
        <v>3000000</v>
      </c>
      <c r="BRF31" s="86">
        <v>0</v>
      </c>
      <c r="BRG31" s="86">
        <v>4802.53</v>
      </c>
      <c r="BRH31" s="86">
        <v>263.51</v>
      </c>
      <c r="BRI31" s="86">
        <v>0</v>
      </c>
      <c r="BRJ31" s="86">
        <v>0</v>
      </c>
      <c r="BRK31" s="86">
        <v>0</v>
      </c>
      <c r="BRL31" s="86">
        <v>0</v>
      </c>
      <c r="BRM31" s="86">
        <v>0</v>
      </c>
      <c r="BRN31" s="86">
        <v>0</v>
      </c>
      <c r="BRO31" s="86">
        <v>0</v>
      </c>
      <c r="BRP31" s="86">
        <v>0</v>
      </c>
      <c r="BRQ31" s="86">
        <v>1000000</v>
      </c>
      <c r="BRR31" s="86">
        <v>0</v>
      </c>
      <c r="BRS31" s="86">
        <v>0</v>
      </c>
      <c r="BRT31" s="86">
        <v>0</v>
      </c>
      <c r="BRU31" s="86">
        <v>0</v>
      </c>
      <c r="BRV31" s="86">
        <v>0</v>
      </c>
      <c r="BRW31" s="86">
        <v>0</v>
      </c>
      <c r="BRX31" s="86">
        <v>0</v>
      </c>
      <c r="BRY31" s="86">
        <v>0</v>
      </c>
      <c r="BRZ31" s="86">
        <v>0</v>
      </c>
      <c r="BSA31" s="86">
        <v>0</v>
      </c>
      <c r="BSB31" s="86">
        <v>0</v>
      </c>
      <c r="BSC31" s="86">
        <v>0</v>
      </c>
      <c r="BSD31" s="86">
        <v>0</v>
      </c>
      <c r="BSE31" s="86">
        <v>0</v>
      </c>
      <c r="BSF31" s="86">
        <v>0</v>
      </c>
      <c r="BSG31" s="86">
        <v>129.80000000000001</v>
      </c>
      <c r="BSH31" s="86">
        <v>0</v>
      </c>
      <c r="BSI31" s="86">
        <v>1770</v>
      </c>
      <c r="BSJ31" s="86">
        <v>0</v>
      </c>
      <c r="BSK31" s="86">
        <v>0</v>
      </c>
      <c r="BSL31" s="86">
        <v>0</v>
      </c>
      <c r="BSM31" s="86">
        <v>0</v>
      </c>
      <c r="BSN31" s="117">
        <v>0</v>
      </c>
      <c r="BSO31" s="117">
        <v>0</v>
      </c>
      <c r="BSP31" s="117">
        <v>0</v>
      </c>
      <c r="BSQ31" s="117">
        <v>0</v>
      </c>
      <c r="BSR31" s="117">
        <v>0</v>
      </c>
      <c r="BSS31" s="117">
        <v>2496.0700000000002</v>
      </c>
      <c r="BST31" s="117">
        <v>0</v>
      </c>
      <c r="BSU31" s="117">
        <v>0</v>
      </c>
      <c r="BSV31" s="117">
        <v>0</v>
      </c>
      <c r="BSW31" s="117"/>
      <c r="BSX31" s="50"/>
      <c r="BSY31" s="50"/>
      <c r="BSZ31" s="50"/>
      <c r="BTA31" s="48"/>
      <c r="BTB31" s="48"/>
      <c r="BTC31" s="83">
        <v>0</v>
      </c>
      <c r="BTD31" s="78">
        <f t="shared" si="1242"/>
        <v>2496.0700000000002</v>
      </c>
      <c r="BTE31" s="117"/>
      <c r="BTF31" s="50"/>
      <c r="BTG31" s="50"/>
      <c r="BTH31" s="50">
        <v>379.5</v>
      </c>
      <c r="BTI31" s="48"/>
      <c r="BTJ31" s="48"/>
      <c r="BTK31" s="83">
        <v>379.5</v>
      </c>
      <c r="BTL31" s="78">
        <f t="shared" si="1243"/>
        <v>2875.57</v>
      </c>
      <c r="BTM31" s="117"/>
      <c r="BTN31" s="50"/>
      <c r="BTO31" s="50"/>
      <c r="BTP31" s="50"/>
      <c r="BTQ31" s="48"/>
      <c r="BTR31" s="48"/>
      <c r="BTS31" s="83">
        <v>0</v>
      </c>
      <c r="BTT31" s="78">
        <f t="shared" si="1244"/>
        <v>2875.57</v>
      </c>
      <c r="BTU31" s="117"/>
      <c r="BTV31" s="50"/>
      <c r="BTW31" s="50"/>
      <c r="BTX31" s="50"/>
      <c r="BTY31" s="50"/>
      <c r="BTZ31" s="50"/>
      <c r="BUA31" s="50">
        <v>0</v>
      </c>
      <c r="BUB31" s="78">
        <f t="shared" si="1245"/>
        <v>2875.57</v>
      </c>
      <c r="BUC31" s="117"/>
      <c r="BUD31" s="50"/>
      <c r="BUE31" s="50"/>
      <c r="BUF31" s="50"/>
      <c r="BUG31" s="50"/>
      <c r="BUH31" s="50"/>
      <c r="BUI31" s="50">
        <v>0</v>
      </c>
      <c r="BUJ31" s="78">
        <f t="shared" si="1246"/>
        <v>2875.57</v>
      </c>
      <c r="BUK31" s="117"/>
      <c r="BUL31" s="50"/>
      <c r="BUM31" s="50"/>
      <c r="BUN31" s="50"/>
      <c r="BUO31" s="50"/>
      <c r="BUP31" s="50"/>
      <c r="BUQ31" s="50">
        <v>0</v>
      </c>
      <c r="BUR31" s="78">
        <f t="shared" si="1247"/>
        <v>2875.57</v>
      </c>
      <c r="BUS31" s="117"/>
      <c r="BUT31" s="50"/>
      <c r="BUU31" s="50"/>
      <c r="BUV31" s="50">
        <v>894.78</v>
      </c>
      <c r="BUW31" s="50"/>
      <c r="BUX31" s="50"/>
      <c r="BUY31" s="50">
        <v>894.78</v>
      </c>
      <c r="BUZ31" s="78">
        <f t="shared" si="1248"/>
        <v>3770.3500000000004</v>
      </c>
      <c r="BVA31" s="117"/>
      <c r="BVB31" s="50"/>
      <c r="BVC31" s="50"/>
      <c r="BVD31" s="50"/>
      <c r="BVE31" s="50"/>
      <c r="BVF31" s="50"/>
      <c r="BVG31" s="50">
        <v>0</v>
      </c>
      <c r="BVH31" s="78">
        <f t="shared" si="1249"/>
        <v>3770.3500000000004</v>
      </c>
      <c r="BVI31" s="117"/>
      <c r="BVJ31" s="50"/>
      <c r="BVK31" s="50"/>
      <c r="BVL31" s="50"/>
      <c r="BVM31" s="50"/>
      <c r="BVN31" s="50"/>
      <c r="BVO31" s="50">
        <v>0</v>
      </c>
      <c r="BVP31" s="78">
        <f t="shared" si="1250"/>
        <v>3770.3500000000004</v>
      </c>
      <c r="BVQ31" s="117"/>
      <c r="BVR31" s="50"/>
      <c r="BVS31" s="50"/>
      <c r="BVT31" s="50"/>
      <c r="BVU31" s="50"/>
      <c r="BVV31" s="50"/>
      <c r="BVW31" s="50">
        <v>0</v>
      </c>
      <c r="BVX31" s="78">
        <f t="shared" si="1251"/>
        <v>0</v>
      </c>
      <c r="BVY31" s="117"/>
      <c r="BVZ31" s="50"/>
      <c r="BWA31" s="50"/>
      <c r="BWB31" s="50">
        <v>66.260000000000005</v>
      </c>
      <c r="BWC31" s="50"/>
      <c r="BWD31" s="50"/>
      <c r="BWE31" s="50">
        <v>66.260000000000005</v>
      </c>
      <c r="BWF31" s="78">
        <f t="shared" si="1252"/>
        <v>66.260000000000005</v>
      </c>
      <c r="BWG31" s="117"/>
      <c r="BWH31" s="50"/>
      <c r="BWI31" s="50"/>
      <c r="BWJ31" s="50"/>
      <c r="BWK31" s="50"/>
      <c r="BWL31" s="50"/>
      <c r="BWM31" s="50">
        <v>0</v>
      </c>
      <c r="BWN31" s="78">
        <f t="shared" si="1253"/>
        <v>66.260000000000005</v>
      </c>
      <c r="BWO31" s="117"/>
      <c r="BWP31" s="50"/>
      <c r="BWQ31" s="50"/>
      <c r="BWR31" s="50"/>
      <c r="BWS31" s="50"/>
      <c r="BWT31" s="50"/>
      <c r="BWU31" s="50">
        <v>0</v>
      </c>
      <c r="BWV31" s="78">
        <f t="shared" si="1254"/>
        <v>66.260000000000005</v>
      </c>
      <c r="BWW31" s="117"/>
      <c r="BWX31" s="50"/>
      <c r="BWY31" s="50"/>
      <c r="BWZ31" s="50"/>
      <c r="BXA31" s="50"/>
      <c r="BXB31" s="50"/>
      <c r="BXC31" s="50">
        <v>0</v>
      </c>
      <c r="BXD31" s="78">
        <f t="shared" si="1255"/>
        <v>66.260000000000005</v>
      </c>
      <c r="BXE31" s="117"/>
      <c r="BXF31" s="50"/>
      <c r="BXG31" s="50"/>
      <c r="BXH31" s="50"/>
      <c r="BXI31" s="50"/>
      <c r="BXJ31" s="50">
        <v>252.9</v>
      </c>
      <c r="BXK31" s="50">
        <v>252.9</v>
      </c>
      <c r="BXL31" s="78">
        <f t="shared" si="1256"/>
        <v>319.16000000000003</v>
      </c>
      <c r="BXM31" s="117"/>
      <c r="BXN31" s="50"/>
      <c r="BXO31" s="50"/>
      <c r="BXP31" s="50"/>
      <c r="BXQ31" s="50"/>
      <c r="BXR31" s="50">
        <v>177.3</v>
      </c>
      <c r="BXS31" s="50">
        <v>177.3</v>
      </c>
      <c r="BXT31" s="78">
        <f t="shared" si="1257"/>
        <v>496.46000000000004</v>
      </c>
      <c r="BXU31" s="117"/>
      <c r="BXV31" s="50"/>
      <c r="BXW31" s="50"/>
      <c r="BXX31" s="50"/>
      <c r="BXY31" s="50"/>
      <c r="BXZ31" s="50"/>
      <c r="BYA31" s="50">
        <v>0</v>
      </c>
      <c r="BYB31" s="78">
        <f t="shared" si="1258"/>
        <v>496.46000000000004</v>
      </c>
      <c r="BYC31" s="117"/>
      <c r="BYD31" s="50"/>
      <c r="BYE31" s="50"/>
      <c r="BYF31" s="50"/>
      <c r="BYG31" s="50"/>
      <c r="BYH31" s="50"/>
      <c r="BYI31" s="50">
        <v>0</v>
      </c>
      <c r="BYJ31" s="78">
        <f t="shared" si="1259"/>
        <v>496.46000000000004</v>
      </c>
      <c r="BYK31" s="117"/>
      <c r="BYL31" s="50"/>
      <c r="BYM31" s="50"/>
      <c r="BYN31" s="50"/>
      <c r="BYO31" s="50"/>
      <c r="BYP31" s="50"/>
      <c r="BYQ31" s="50">
        <v>0</v>
      </c>
      <c r="BYR31" s="78">
        <f t="shared" si="1260"/>
        <v>496.46000000000004</v>
      </c>
      <c r="BYS31" s="117"/>
      <c r="BYT31" s="50"/>
      <c r="BYU31" s="50"/>
      <c r="BYV31" s="50"/>
      <c r="BYW31" s="50"/>
      <c r="BYX31" s="50"/>
      <c r="BYY31" s="50">
        <v>0</v>
      </c>
      <c r="BYZ31" s="78">
        <f t="shared" si="1261"/>
        <v>496.46000000000004</v>
      </c>
      <c r="BZA31" s="117"/>
      <c r="BZB31" s="50"/>
      <c r="BZC31" s="50"/>
      <c r="BZD31" s="50"/>
      <c r="BZE31" s="50"/>
      <c r="BZF31" s="50"/>
      <c r="BZG31" s="50">
        <v>0</v>
      </c>
      <c r="BZH31" s="78">
        <f t="shared" si="1262"/>
        <v>496.46000000000004</v>
      </c>
      <c r="BZI31" s="117"/>
      <c r="BZJ31" s="50"/>
      <c r="BZK31" s="50"/>
      <c r="BZL31" s="50"/>
      <c r="BZM31" s="50"/>
      <c r="BZN31" s="50"/>
      <c r="BZO31" s="50">
        <v>0</v>
      </c>
      <c r="BZP31" s="78">
        <f t="shared" si="1263"/>
        <v>496.46000000000004</v>
      </c>
      <c r="BZQ31" s="117"/>
      <c r="BZR31" s="50"/>
      <c r="BZS31" s="50"/>
      <c r="BZT31" s="50"/>
      <c r="BZU31" s="50"/>
      <c r="BZV31" s="50"/>
      <c r="BZW31" s="50">
        <v>0</v>
      </c>
      <c r="BZX31" s="78">
        <f t="shared" si="1264"/>
        <v>496.46000000000004</v>
      </c>
      <c r="BZY31" s="117"/>
      <c r="BZZ31" s="50"/>
      <c r="CAA31" s="50"/>
      <c r="CAB31" s="50"/>
      <c r="CAC31" s="50"/>
      <c r="CAD31" s="50"/>
      <c r="CAE31" s="50">
        <v>0</v>
      </c>
      <c r="CAF31" s="78">
        <f t="shared" si="1265"/>
        <v>496.46000000000004</v>
      </c>
      <c r="CAG31" s="117"/>
      <c r="CAH31" s="50"/>
      <c r="CAI31" s="50"/>
      <c r="CAJ31" s="50"/>
      <c r="CAK31" s="50"/>
      <c r="CAL31" s="50"/>
      <c r="CAM31" s="50">
        <v>0</v>
      </c>
      <c r="CAN31" s="78">
        <f t="shared" si="1266"/>
        <v>496.46000000000004</v>
      </c>
      <c r="CAO31" s="117"/>
      <c r="CAP31" s="50"/>
      <c r="CAQ31" s="50"/>
      <c r="CAR31" s="50"/>
      <c r="CAS31" s="50"/>
      <c r="CAT31" s="50"/>
      <c r="CAU31" s="50">
        <v>0</v>
      </c>
      <c r="CAV31" s="78">
        <f t="shared" si="1267"/>
        <v>496.46000000000004</v>
      </c>
      <c r="CAW31" s="117"/>
      <c r="CAX31" s="50"/>
      <c r="CAY31" s="50"/>
      <c r="CAZ31" s="50"/>
      <c r="CBA31" s="50"/>
      <c r="CBB31" s="50">
        <v>4768.97</v>
      </c>
      <c r="CBC31" s="50">
        <v>4768.97</v>
      </c>
      <c r="CBD31" s="78">
        <f t="shared" si="1268"/>
        <v>5265.43</v>
      </c>
      <c r="CBE31" s="117"/>
      <c r="CBF31" s="50"/>
      <c r="CBG31" s="50"/>
      <c r="CBH31" s="50"/>
      <c r="CBI31" s="50"/>
      <c r="CBJ31" s="50"/>
      <c r="CBK31" s="50">
        <v>0</v>
      </c>
      <c r="CBL31" s="78">
        <f t="shared" si="1269"/>
        <v>5265.43</v>
      </c>
      <c r="CBM31" s="117"/>
      <c r="CBN31" s="50"/>
      <c r="CBO31" s="50"/>
      <c r="CBP31" s="50"/>
      <c r="CBQ31" s="50"/>
      <c r="CBR31" s="50">
        <v>1545.8</v>
      </c>
      <c r="CBS31" s="50">
        <v>1545.8</v>
      </c>
      <c r="CBT31" s="78">
        <f t="shared" si="1270"/>
        <v>6811.2300000000005</v>
      </c>
      <c r="CBU31" s="117"/>
      <c r="CBV31" s="50"/>
      <c r="CBW31" s="50"/>
      <c r="CBX31" s="50"/>
      <c r="CBY31" s="50"/>
      <c r="CBZ31" s="50"/>
      <c r="CCA31" s="50">
        <v>0</v>
      </c>
      <c r="CCB31" s="78">
        <f t="shared" si="1271"/>
        <v>6811.2300000000005</v>
      </c>
      <c r="CCD31" s="117"/>
      <c r="CCE31" s="50"/>
      <c r="CCF31" s="50"/>
      <c r="CCG31" s="50"/>
      <c r="CCH31" s="50">
        <v>50000</v>
      </c>
      <c r="CCI31" s="50">
        <f>SUM(CCD31:CCH31)</f>
        <v>50000</v>
      </c>
      <c r="CCJ31" s="78">
        <f t="shared" si="1273"/>
        <v>56811.23</v>
      </c>
      <c r="CCK31" s="117"/>
      <c r="CCL31" s="50"/>
      <c r="CCM31" s="50"/>
      <c r="CCN31" s="50"/>
      <c r="CCO31" s="50"/>
      <c r="CCP31" s="50"/>
      <c r="CCQ31" s="50">
        <f t="shared" si="1274"/>
        <v>0</v>
      </c>
      <c r="CCR31" s="78">
        <f t="shared" si="1275"/>
        <v>0</v>
      </c>
      <c r="CCS31" s="117"/>
      <c r="CCT31" s="50"/>
      <c r="CCU31" s="50"/>
      <c r="CCV31" s="50"/>
      <c r="CCW31" s="50"/>
      <c r="CCX31" s="50"/>
      <c r="CCY31" s="50">
        <f t="shared" si="1276"/>
        <v>0</v>
      </c>
      <c r="CCZ31" s="78">
        <f t="shared" si="1277"/>
        <v>0</v>
      </c>
      <c r="CDA31" s="50">
        <v>1709820</v>
      </c>
      <c r="CDB31" s="50"/>
      <c r="CDC31" s="50"/>
      <c r="CDD31" s="50"/>
      <c r="CDE31" s="50"/>
      <c r="CDF31" s="50"/>
      <c r="CDG31" s="50">
        <f t="shared" si="1278"/>
        <v>1709820</v>
      </c>
      <c r="CDH31" s="78">
        <f t="shared" si="1279"/>
        <v>1709820</v>
      </c>
      <c r="CDI31" s="50"/>
      <c r="CDJ31" s="50"/>
      <c r="CDK31" s="50"/>
      <c r="CDL31" s="50">
        <v>508.7</v>
      </c>
      <c r="CDM31" s="50"/>
      <c r="CDN31" s="50"/>
      <c r="CDO31" s="50">
        <f t="shared" si="1280"/>
        <v>508.7</v>
      </c>
      <c r="CDP31" s="78">
        <f t="shared" si="1281"/>
        <v>1710328.7</v>
      </c>
      <c r="CDQ31" s="50"/>
      <c r="CDR31" s="50"/>
      <c r="CDS31" s="50"/>
      <c r="CDT31" s="50"/>
      <c r="CDU31" s="50"/>
      <c r="CDV31" s="50"/>
      <c r="CDW31" s="50">
        <f t="shared" si="1282"/>
        <v>0</v>
      </c>
      <c r="CDX31" s="78">
        <f t="shared" si="1283"/>
        <v>1710328.7</v>
      </c>
      <c r="CDY31" s="50"/>
      <c r="CDZ31" s="50"/>
      <c r="CEA31" s="50"/>
      <c r="CEB31" s="50"/>
      <c r="CEC31" s="50"/>
      <c r="CED31" s="50"/>
      <c r="CEE31" s="50">
        <v>0</v>
      </c>
      <c r="CEF31" s="78">
        <f t="shared" si="1284"/>
        <v>1710328.7</v>
      </c>
      <c r="CEG31" s="50"/>
      <c r="CEH31" s="50"/>
      <c r="CEI31" s="50"/>
      <c r="CEJ31" s="50"/>
      <c r="CEK31" s="50"/>
      <c r="CEL31" s="50"/>
      <c r="CEM31" s="50">
        <v>0</v>
      </c>
      <c r="CEN31" s="78">
        <f t="shared" si="1285"/>
        <v>1710328.7</v>
      </c>
      <c r="CEO31" s="50"/>
      <c r="CEP31" s="50"/>
      <c r="CEQ31" s="50"/>
      <c r="CER31" s="50"/>
      <c r="CES31" s="50"/>
      <c r="CET31" s="50"/>
      <c r="CEU31" s="50">
        <v>0</v>
      </c>
      <c r="CEV31" s="78">
        <f t="shared" si="1286"/>
        <v>1710328.7</v>
      </c>
      <c r="CEW31" s="50"/>
      <c r="CEX31" s="50"/>
      <c r="CEY31" s="50"/>
      <c r="CEZ31" s="50"/>
      <c r="CFA31" s="50"/>
      <c r="CFB31" s="50"/>
      <c r="CFC31" s="50">
        <v>0</v>
      </c>
      <c r="CFD31" s="78">
        <f t="shared" si="1287"/>
        <v>1710328.7</v>
      </c>
      <c r="CFE31" s="50"/>
      <c r="CFF31" s="50"/>
      <c r="CFG31" s="50"/>
      <c r="CFH31" s="50"/>
      <c r="CFI31" s="50"/>
      <c r="CFJ31" s="50"/>
      <c r="CFK31" s="50">
        <v>0</v>
      </c>
      <c r="CFL31" s="78">
        <f t="shared" si="1288"/>
        <v>1710328.7</v>
      </c>
      <c r="CFM31" s="50"/>
      <c r="CFN31" s="50"/>
      <c r="CFO31" s="50"/>
      <c r="CFP31" s="50"/>
      <c r="CFQ31" s="50"/>
      <c r="CFR31" s="50"/>
      <c r="CFS31" s="50">
        <v>0</v>
      </c>
      <c r="CFT31" s="78">
        <f t="shared" si="1289"/>
        <v>1710328.7</v>
      </c>
      <c r="CFU31" s="50"/>
      <c r="CFV31" s="50"/>
      <c r="CFW31" s="50"/>
      <c r="CFX31" s="50"/>
      <c r="CFY31" s="50"/>
      <c r="CFZ31" s="50"/>
      <c r="CGA31" s="50">
        <v>0</v>
      </c>
      <c r="CGB31" s="78">
        <f t="shared" si="1290"/>
        <v>1710328.7</v>
      </c>
      <c r="CGC31" s="50"/>
      <c r="CGD31" s="50"/>
      <c r="CGE31" s="50"/>
      <c r="CGF31" s="50"/>
      <c r="CGG31" s="50"/>
      <c r="CGH31" s="50"/>
      <c r="CGI31" s="50">
        <v>0</v>
      </c>
      <c r="CGJ31" s="78">
        <f t="shared" si="1291"/>
        <v>1710328.7</v>
      </c>
      <c r="CGK31" s="50"/>
      <c r="CGL31" s="50"/>
      <c r="CGM31" s="50"/>
      <c r="CGN31" s="50"/>
      <c r="CGO31" s="50"/>
      <c r="CGP31" s="50"/>
      <c r="CGQ31" s="50">
        <v>0</v>
      </c>
      <c r="CGR31" s="78">
        <f t="shared" si="1292"/>
        <v>1710328.7</v>
      </c>
      <c r="CGS31" s="50"/>
      <c r="CGT31" s="50"/>
      <c r="CGU31" s="50"/>
      <c r="CGV31" s="50"/>
      <c r="CGW31" s="50"/>
      <c r="CGX31" s="50"/>
      <c r="CGY31" s="50">
        <v>0</v>
      </c>
      <c r="CGZ31" s="78">
        <f t="shared" si="1293"/>
        <v>1710328.7</v>
      </c>
      <c r="CHA31" s="50"/>
      <c r="CHB31" s="50"/>
      <c r="CHC31" s="50"/>
      <c r="CHD31" s="50"/>
      <c r="CHE31" s="50"/>
      <c r="CHF31" s="50"/>
      <c r="CHG31" s="50">
        <v>0</v>
      </c>
      <c r="CHH31" s="78">
        <f t="shared" si="1294"/>
        <v>1710328.7</v>
      </c>
      <c r="CHI31" s="50"/>
      <c r="CHJ31" s="50"/>
      <c r="CHK31" s="50"/>
      <c r="CHL31" s="50"/>
      <c r="CHM31" s="50"/>
      <c r="CHN31" s="50">
        <v>339.64</v>
      </c>
      <c r="CHO31" s="50">
        <v>339.64</v>
      </c>
      <c r="CHP31" s="78">
        <f t="shared" si="1295"/>
        <v>1710668.3399999999</v>
      </c>
      <c r="CHQ31" s="50"/>
      <c r="CHR31" s="50"/>
      <c r="CHS31" s="50"/>
      <c r="CHT31" s="50"/>
      <c r="CHU31" s="50"/>
      <c r="CHV31" s="50"/>
      <c r="CHW31" s="50">
        <v>0</v>
      </c>
      <c r="CHX31" s="78">
        <f t="shared" si="1296"/>
        <v>1710668.3399999999</v>
      </c>
      <c r="CHY31" s="50"/>
      <c r="CHZ31" s="50"/>
      <c r="CIA31" s="50"/>
      <c r="CIB31" s="50"/>
      <c r="CIC31" s="50"/>
      <c r="CID31" s="50"/>
      <c r="CIE31" s="50">
        <v>0</v>
      </c>
      <c r="CIF31" s="78">
        <f t="shared" si="1297"/>
        <v>1710668.3399999999</v>
      </c>
      <c r="CIG31" s="50"/>
      <c r="CIH31" s="50"/>
      <c r="CII31" s="50"/>
      <c r="CIJ31" s="50"/>
      <c r="CIK31" s="50"/>
      <c r="CIL31" s="50"/>
      <c r="CIM31" s="50">
        <v>0</v>
      </c>
      <c r="CIN31" s="78">
        <f t="shared" si="1312"/>
        <v>1710668.3399999999</v>
      </c>
      <c r="CIO31" s="50"/>
      <c r="CIP31" s="50"/>
      <c r="CIQ31" s="50"/>
      <c r="CIR31" s="50"/>
      <c r="CIS31" s="50"/>
      <c r="CIT31" s="50"/>
      <c r="CIU31" s="50">
        <f t="shared" si="1298"/>
        <v>0</v>
      </c>
      <c r="CIV31" s="78">
        <f t="shared" si="1313"/>
        <v>1710668.3399999999</v>
      </c>
      <c r="CIW31" s="50"/>
      <c r="CIX31" s="50"/>
      <c r="CIY31" s="50"/>
      <c r="CIZ31" s="50"/>
      <c r="CJA31" s="50"/>
      <c r="CJB31" s="50"/>
      <c r="CJC31" s="50">
        <f t="shared" si="1299"/>
        <v>0</v>
      </c>
      <c r="CJD31" s="78">
        <f t="shared" si="1300"/>
        <v>0</v>
      </c>
      <c r="CJE31" s="50"/>
      <c r="CJF31" s="50"/>
      <c r="CJG31" s="50"/>
      <c r="CJH31" s="50"/>
      <c r="CJI31" s="50">
        <v>1509570</v>
      </c>
      <c r="CJJ31" s="50">
        <v>9.0500000000000007</v>
      </c>
      <c r="CJK31" s="50">
        <f t="shared" si="1301"/>
        <v>1509579.05</v>
      </c>
      <c r="CJL31" s="78">
        <f t="shared" si="1302"/>
        <v>1509579.05</v>
      </c>
      <c r="CJM31" s="50"/>
      <c r="CJN31" s="50"/>
      <c r="CJO31" s="50"/>
      <c r="CJP31" s="50"/>
      <c r="CJQ31" s="50"/>
      <c r="CJR31" s="50"/>
      <c r="CJS31" s="50">
        <f t="shared" si="1303"/>
        <v>0</v>
      </c>
      <c r="CJT31" s="78">
        <f t="shared" si="1304"/>
        <v>1509579.05</v>
      </c>
      <c r="CJU31" s="50"/>
      <c r="CJV31" s="50"/>
      <c r="CJW31" s="50"/>
      <c r="CJX31" s="50"/>
      <c r="CJY31" s="50"/>
      <c r="CJZ31" s="50"/>
      <c r="CKA31" s="50">
        <f t="shared" si="1305"/>
        <v>0</v>
      </c>
      <c r="CKB31" s="78">
        <f t="shared" si="1306"/>
        <v>1509579.05</v>
      </c>
      <c r="CKC31" s="50"/>
      <c r="CKD31" s="50"/>
      <c r="CKE31" s="50"/>
      <c r="CKF31" s="50"/>
      <c r="CKG31" s="50"/>
      <c r="CKH31" s="50"/>
      <c r="CKI31" s="50">
        <v>0</v>
      </c>
      <c r="CKJ31" s="78">
        <f t="shared" si="1307"/>
        <v>1509579.05</v>
      </c>
      <c r="CKK31" s="50"/>
      <c r="CKL31" s="50"/>
      <c r="CKM31" s="50"/>
      <c r="CKN31" s="50"/>
      <c r="CKO31" s="50"/>
      <c r="CKP31" s="50"/>
      <c r="CKQ31" s="50">
        <v>0</v>
      </c>
      <c r="CKR31" s="78">
        <f t="shared" si="1308"/>
        <v>1509579.05</v>
      </c>
      <c r="CKS31" s="50"/>
      <c r="CKT31" s="50"/>
      <c r="CKU31" s="50"/>
      <c r="CKV31" s="50"/>
      <c r="CKW31" s="50"/>
      <c r="CKX31" s="50"/>
      <c r="CKY31" s="50">
        <v>0</v>
      </c>
      <c r="CKZ31" s="78">
        <f t="shared" si="1309"/>
        <v>1509579.05</v>
      </c>
      <c r="CLA31" s="50"/>
      <c r="CLB31" s="50"/>
      <c r="CLC31" s="50"/>
      <c r="CLD31" s="50"/>
      <c r="CLE31" s="50"/>
      <c r="CLF31" s="50"/>
      <c r="CLG31" s="50">
        <v>0</v>
      </c>
      <c r="CLH31" s="78">
        <f t="shared" si="1310"/>
        <v>1509579.05</v>
      </c>
      <c r="CLI31" s="50"/>
      <c r="CLJ31" s="50"/>
      <c r="CLK31" s="50"/>
      <c r="CLL31" s="50"/>
      <c r="CLM31" s="50"/>
      <c r="CLN31" s="50"/>
      <c r="CLO31" s="50">
        <v>0</v>
      </c>
      <c r="CLP31" s="78">
        <f t="shared" si="1311"/>
        <v>1509579.05</v>
      </c>
    </row>
    <row r="32" spans="1:2356" ht="13.5" customHeight="1" x14ac:dyDescent="0.2">
      <c r="B32" s="100" t="s">
        <v>101</v>
      </c>
      <c r="C32" s="61">
        <f t="shared" ref="C32:V32" si="1395">SUM(C21:C31)</f>
        <v>3199984.5</v>
      </c>
      <c r="D32" s="61">
        <f t="shared" si="1395"/>
        <v>1376702.94</v>
      </c>
      <c r="E32" s="61">
        <f t="shared" si="1395"/>
        <v>0</v>
      </c>
      <c r="F32" s="61">
        <f t="shared" si="1395"/>
        <v>5678468.3400000008</v>
      </c>
      <c r="G32" s="61">
        <f t="shared" si="1395"/>
        <v>3969500</v>
      </c>
      <c r="H32" s="61">
        <f t="shared" si="1395"/>
        <v>15839.12</v>
      </c>
      <c r="I32" s="61">
        <f t="shared" si="1395"/>
        <v>14240494.899999999</v>
      </c>
      <c r="J32" s="65">
        <f t="shared" si="1395"/>
        <v>0</v>
      </c>
      <c r="K32" s="61">
        <f t="shared" si="1395"/>
        <v>0</v>
      </c>
      <c r="L32" s="61">
        <f t="shared" si="1395"/>
        <v>88822.98000000001</v>
      </c>
      <c r="M32" s="61">
        <f t="shared" si="1395"/>
        <v>0</v>
      </c>
      <c r="N32" s="61">
        <f t="shared" si="1395"/>
        <v>177.22</v>
      </c>
      <c r="O32" s="61">
        <f t="shared" si="1395"/>
        <v>14329495.099999998</v>
      </c>
      <c r="P32" s="61">
        <f t="shared" si="1395"/>
        <v>257794.47</v>
      </c>
      <c r="Q32" s="61">
        <f t="shared" si="1395"/>
        <v>128917.95999999999</v>
      </c>
      <c r="R32" s="61">
        <f t="shared" si="1395"/>
        <v>2500</v>
      </c>
      <c r="S32" s="61">
        <f t="shared" si="1395"/>
        <v>3750</v>
      </c>
      <c r="T32" s="61">
        <f t="shared" si="1395"/>
        <v>392962.43</v>
      </c>
      <c r="U32" s="79">
        <f t="shared" si="1395"/>
        <v>14722457.530000001</v>
      </c>
      <c r="V32" s="61">
        <f t="shared" si="1395"/>
        <v>2158560.0099999998</v>
      </c>
      <c r="W32" s="61"/>
      <c r="X32" s="61">
        <f t="shared" ref="X32:AC32" si="1396">SUM(X21:X31)</f>
        <v>90950.33</v>
      </c>
      <c r="Y32" s="61">
        <f t="shared" si="1396"/>
        <v>0</v>
      </c>
      <c r="Z32" s="61">
        <f t="shared" si="1396"/>
        <v>562.87</v>
      </c>
      <c r="AA32" s="61">
        <f t="shared" si="1396"/>
        <v>2250073.21</v>
      </c>
      <c r="AB32" s="79">
        <f t="shared" si="1396"/>
        <v>16972530.740000002</v>
      </c>
      <c r="AC32" s="61">
        <f t="shared" si="1396"/>
        <v>0</v>
      </c>
      <c r="AD32" s="61"/>
      <c r="AE32" s="61">
        <f t="shared" ref="AE32:BJ32" si="1397">SUM(AE21:AE31)</f>
        <v>371219.68999999994</v>
      </c>
      <c r="AF32" s="61">
        <f t="shared" si="1397"/>
        <v>0</v>
      </c>
      <c r="AG32" s="61">
        <f t="shared" si="1397"/>
        <v>456.13</v>
      </c>
      <c r="AH32" s="61">
        <f t="shared" si="1397"/>
        <v>468425.91</v>
      </c>
      <c r="AI32" s="79">
        <f t="shared" si="1397"/>
        <v>468425.91</v>
      </c>
      <c r="AJ32" s="61">
        <f t="shared" si="1397"/>
        <v>0</v>
      </c>
      <c r="AK32" s="61">
        <f t="shared" si="1397"/>
        <v>0</v>
      </c>
      <c r="AL32" s="61">
        <f t="shared" si="1397"/>
        <v>148328.76</v>
      </c>
      <c r="AM32" s="61">
        <f t="shared" si="1397"/>
        <v>0</v>
      </c>
      <c r="AN32" s="61">
        <f t="shared" si="1397"/>
        <v>162.85</v>
      </c>
      <c r="AO32" s="61">
        <f t="shared" si="1397"/>
        <v>148491.61000000002</v>
      </c>
      <c r="AP32" s="79">
        <f t="shared" si="1397"/>
        <v>616917.52</v>
      </c>
      <c r="AQ32" s="61">
        <f t="shared" si="1397"/>
        <v>0</v>
      </c>
      <c r="AR32" s="61">
        <f t="shared" si="1397"/>
        <v>0</v>
      </c>
      <c r="AS32" s="61">
        <f t="shared" si="1397"/>
        <v>411236.12</v>
      </c>
      <c r="AT32" s="61">
        <f t="shared" si="1397"/>
        <v>0</v>
      </c>
      <c r="AU32" s="61">
        <f t="shared" si="1397"/>
        <v>169.05</v>
      </c>
      <c r="AV32" s="61">
        <f t="shared" si="1397"/>
        <v>411405.17</v>
      </c>
      <c r="AW32" s="79">
        <f t="shared" si="1397"/>
        <v>1028322.69</v>
      </c>
      <c r="AX32" s="61">
        <f t="shared" si="1397"/>
        <v>0</v>
      </c>
      <c r="AY32" s="61">
        <f t="shared" si="1397"/>
        <v>0</v>
      </c>
      <c r="AZ32" s="61">
        <f t="shared" si="1397"/>
        <v>48865.61</v>
      </c>
      <c r="BA32" s="61">
        <f t="shared" si="1397"/>
        <v>0</v>
      </c>
      <c r="BB32" s="61">
        <f t="shared" si="1397"/>
        <v>133.07</v>
      </c>
      <c r="BC32" s="61">
        <f t="shared" si="1397"/>
        <v>48998.68</v>
      </c>
      <c r="BD32" s="79">
        <f t="shared" si="1397"/>
        <v>1077321.3700000001</v>
      </c>
      <c r="BE32" s="61">
        <f t="shared" si="1397"/>
        <v>0</v>
      </c>
      <c r="BF32" s="61">
        <f t="shared" si="1397"/>
        <v>0</v>
      </c>
      <c r="BG32" s="61">
        <f t="shared" si="1397"/>
        <v>173682.01</v>
      </c>
      <c r="BH32" s="61">
        <f t="shared" si="1397"/>
        <v>0</v>
      </c>
      <c r="BI32" s="61">
        <f t="shared" si="1397"/>
        <v>3893.5</v>
      </c>
      <c r="BJ32" s="61">
        <f t="shared" si="1397"/>
        <v>177575.51</v>
      </c>
      <c r="BK32" s="79">
        <f t="shared" ref="BK32:CP32" si="1398">SUM(BK21:BK31)</f>
        <v>1254896.8799999999</v>
      </c>
      <c r="BL32" s="61">
        <f t="shared" si="1398"/>
        <v>43500</v>
      </c>
      <c r="BM32" s="61">
        <f t="shared" si="1398"/>
        <v>0</v>
      </c>
      <c r="BN32" s="61">
        <f t="shared" si="1398"/>
        <v>150941.45000000001</v>
      </c>
      <c r="BO32" s="61">
        <f t="shared" si="1398"/>
        <v>0</v>
      </c>
      <c r="BP32" s="61">
        <f t="shared" si="1398"/>
        <v>240</v>
      </c>
      <c r="BQ32" s="61">
        <f t="shared" si="1398"/>
        <v>194681.45</v>
      </c>
      <c r="BR32" s="79">
        <f t="shared" si="1398"/>
        <v>1449578.3299999998</v>
      </c>
      <c r="BS32" s="61">
        <f t="shared" si="1398"/>
        <v>0</v>
      </c>
      <c r="BT32" s="61">
        <f t="shared" si="1398"/>
        <v>0</v>
      </c>
      <c r="BU32" s="61">
        <f t="shared" si="1398"/>
        <v>269512.02</v>
      </c>
      <c r="BV32" s="61">
        <f t="shared" si="1398"/>
        <v>0</v>
      </c>
      <c r="BW32" s="61">
        <f t="shared" si="1398"/>
        <v>230.81</v>
      </c>
      <c r="BX32" s="61">
        <f t="shared" si="1398"/>
        <v>269742.83</v>
      </c>
      <c r="BY32" s="79">
        <f t="shared" si="1398"/>
        <v>1719321.16</v>
      </c>
      <c r="BZ32" s="61">
        <f t="shared" si="1398"/>
        <v>0</v>
      </c>
      <c r="CA32" s="61">
        <f t="shared" si="1398"/>
        <v>0</v>
      </c>
      <c r="CB32" s="61">
        <f t="shared" si="1398"/>
        <v>72842.81</v>
      </c>
      <c r="CC32" s="61">
        <f t="shared" si="1398"/>
        <v>10000.209999999999</v>
      </c>
      <c r="CD32" s="61">
        <f t="shared" si="1398"/>
        <v>69.7</v>
      </c>
      <c r="CE32" s="61">
        <f t="shared" si="1398"/>
        <v>82912.72</v>
      </c>
      <c r="CF32" s="79">
        <f t="shared" si="1398"/>
        <v>1802233.8800000001</v>
      </c>
      <c r="CG32" s="61">
        <f t="shared" si="1398"/>
        <v>0</v>
      </c>
      <c r="CH32" s="61">
        <f t="shared" si="1398"/>
        <v>0</v>
      </c>
      <c r="CI32" s="61">
        <f t="shared" si="1398"/>
        <v>12434.43</v>
      </c>
      <c r="CJ32" s="61">
        <f t="shared" si="1398"/>
        <v>0</v>
      </c>
      <c r="CK32" s="61">
        <f t="shared" si="1398"/>
        <v>0</v>
      </c>
      <c r="CL32" s="61">
        <f t="shared" si="1398"/>
        <v>12434.43</v>
      </c>
      <c r="CM32" s="79">
        <f t="shared" si="1398"/>
        <v>1814668.3099999998</v>
      </c>
      <c r="CN32" s="61">
        <f t="shared" si="1398"/>
        <v>0</v>
      </c>
      <c r="CO32" s="61">
        <f t="shared" si="1398"/>
        <v>95062.85</v>
      </c>
      <c r="CP32" s="61">
        <f t="shared" si="1398"/>
        <v>35555.769999999997</v>
      </c>
      <c r="CQ32" s="61">
        <f t="shared" ref="CQ32:DV32" si="1399">SUM(CQ21:CQ31)</f>
        <v>1120000</v>
      </c>
      <c r="CR32" s="61">
        <f t="shared" si="1399"/>
        <v>233.49</v>
      </c>
      <c r="CS32" s="61">
        <f t="shared" si="1399"/>
        <v>1250852.1100000001</v>
      </c>
      <c r="CT32" s="79">
        <f t="shared" si="1399"/>
        <v>3065520.42</v>
      </c>
      <c r="CU32" s="61">
        <f t="shared" si="1399"/>
        <v>0</v>
      </c>
      <c r="CV32" s="61">
        <f t="shared" si="1399"/>
        <v>0</v>
      </c>
      <c r="CW32" s="61">
        <f t="shared" si="1399"/>
        <v>160028.35</v>
      </c>
      <c r="CX32" s="61">
        <f t="shared" si="1399"/>
        <v>0</v>
      </c>
      <c r="CY32" s="61">
        <f t="shared" si="1399"/>
        <v>102.59</v>
      </c>
      <c r="CZ32" s="61">
        <f t="shared" si="1399"/>
        <v>160130.94</v>
      </c>
      <c r="DA32" s="79">
        <f t="shared" si="1399"/>
        <v>3225651.3600000003</v>
      </c>
      <c r="DB32" s="61">
        <f t="shared" si="1399"/>
        <v>294000</v>
      </c>
      <c r="DC32" s="61">
        <f t="shared" si="1399"/>
        <v>0</v>
      </c>
      <c r="DD32" s="61">
        <f t="shared" si="1399"/>
        <v>54492.34</v>
      </c>
      <c r="DE32" s="61">
        <f t="shared" si="1399"/>
        <v>0</v>
      </c>
      <c r="DF32" s="61">
        <f t="shared" si="1399"/>
        <v>10000</v>
      </c>
      <c r="DG32" s="61">
        <f t="shared" si="1399"/>
        <v>358492.33999999997</v>
      </c>
      <c r="DH32" s="79">
        <f t="shared" si="1399"/>
        <v>3584143.7</v>
      </c>
      <c r="DI32" s="61">
        <f t="shared" si="1399"/>
        <v>0</v>
      </c>
      <c r="DJ32" s="61">
        <f t="shared" si="1399"/>
        <v>1151.94</v>
      </c>
      <c r="DK32" s="61">
        <f t="shared" si="1399"/>
        <v>30698.92</v>
      </c>
      <c r="DL32" s="61">
        <f t="shared" si="1399"/>
        <v>0</v>
      </c>
      <c r="DM32" s="61">
        <f t="shared" si="1399"/>
        <v>1293.0899999999999</v>
      </c>
      <c r="DN32" s="61">
        <f t="shared" si="1399"/>
        <v>33143.949999999997</v>
      </c>
      <c r="DO32" s="79">
        <f t="shared" si="1399"/>
        <v>3617287.65</v>
      </c>
      <c r="DP32" s="61">
        <f t="shared" si="1399"/>
        <v>0</v>
      </c>
      <c r="DQ32" s="61">
        <f t="shared" si="1399"/>
        <v>0</v>
      </c>
      <c r="DR32" s="61">
        <f t="shared" si="1399"/>
        <v>39153.370000000003</v>
      </c>
      <c r="DS32" s="61">
        <f t="shared" si="1399"/>
        <v>0</v>
      </c>
      <c r="DT32" s="61">
        <f t="shared" si="1399"/>
        <v>0</v>
      </c>
      <c r="DU32" s="61">
        <f t="shared" si="1399"/>
        <v>39153.370000000003</v>
      </c>
      <c r="DV32" s="79">
        <f t="shared" si="1399"/>
        <v>3656441.02</v>
      </c>
      <c r="DW32" s="61">
        <f t="shared" ref="DW32:FB32" si="1400">SUM(DW21:DW31)</f>
        <v>0</v>
      </c>
      <c r="DX32" s="61">
        <f t="shared" si="1400"/>
        <v>0</v>
      </c>
      <c r="DY32" s="61">
        <f t="shared" si="1400"/>
        <v>16214.72</v>
      </c>
      <c r="DZ32" s="61">
        <f t="shared" si="1400"/>
        <v>0</v>
      </c>
      <c r="EA32" s="61">
        <f t="shared" si="1400"/>
        <v>0</v>
      </c>
      <c r="EB32" s="61">
        <f t="shared" si="1400"/>
        <v>16214.72</v>
      </c>
      <c r="EC32" s="79">
        <f t="shared" si="1400"/>
        <v>3672655.7399999998</v>
      </c>
      <c r="ED32" s="61">
        <f t="shared" si="1400"/>
        <v>0</v>
      </c>
      <c r="EE32" s="61">
        <f t="shared" si="1400"/>
        <v>0</v>
      </c>
      <c r="EF32" s="61">
        <f t="shared" si="1400"/>
        <v>292583.44</v>
      </c>
      <c r="EG32" s="61">
        <f t="shared" si="1400"/>
        <v>0</v>
      </c>
      <c r="EH32" s="61">
        <f t="shared" si="1400"/>
        <v>507.69</v>
      </c>
      <c r="EI32" s="61">
        <f t="shared" si="1400"/>
        <v>293091.13</v>
      </c>
      <c r="EJ32" s="79">
        <f t="shared" si="1400"/>
        <v>3965746.87</v>
      </c>
      <c r="EK32" s="61">
        <f t="shared" si="1400"/>
        <v>0</v>
      </c>
      <c r="EL32" s="61">
        <f t="shared" si="1400"/>
        <v>0</v>
      </c>
      <c r="EM32" s="61">
        <f t="shared" si="1400"/>
        <v>52528.239999999976</v>
      </c>
      <c r="EN32" s="61">
        <f t="shared" si="1400"/>
        <v>0</v>
      </c>
      <c r="EO32" s="61">
        <f t="shared" si="1400"/>
        <v>0</v>
      </c>
      <c r="EP32" s="61">
        <f t="shared" si="1400"/>
        <v>52528.239999999976</v>
      </c>
      <c r="EQ32" s="79">
        <f t="shared" si="1400"/>
        <v>4018275.11</v>
      </c>
      <c r="ER32" s="61">
        <f t="shared" si="1400"/>
        <v>50000</v>
      </c>
      <c r="ES32" s="61">
        <f t="shared" si="1400"/>
        <v>0</v>
      </c>
      <c r="ET32" s="61">
        <f t="shared" si="1400"/>
        <v>40449.29</v>
      </c>
      <c r="EU32" s="61">
        <f t="shared" si="1400"/>
        <v>0</v>
      </c>
      <c r="EV32" s="61">
        <f t="shared" si="1400"/>
        <v>872.03</v>
      </c>
      <c r="EW32" s="61">
        <f t="shared" si="1400"/>
        <v>91321.319999999992</v>
      </c>
      <c r="EX32" s="79">
        <f t="shared" si="1400"/>
        <v>4109596.4299999997</v>
      </c>
      <c r="EY32" s="61">
        <f t="shared" si="1400"/>
        <v>0</v>
      </c>
      <c r="EZ32" s="61">
        <f t="shared" si="1400"/>
        <v>0</v>
      </c>
      <c r="FA32" s="61">
        <f t="shared" si="1400"/>
        <v>10611.35</v>
      </c>
      <c r="FB32" s="61">
        <f t="shared" si="1400"/>
        <v>312000</v>
      </c>
      <c r="FC32" s="61">
        <f t="shared" ref="FC32:FN32" si="1401">SUM(FC21:FC31)</f>
        <v>20</v>
      </c>
      <c r="FD32" s="61">
        <f t="shared" si="1401"/>
        <v>322631.34999999998</v>
      </c>
      <c r="FE32" s="79">
        <f t="shared" si="1401"/>
        <v>4432227.7799999993</v>
      </c>
      <c r="FF32" s="61">
        <f t="shared" si="1401"/>
        <v>0</v>
      </c>
      <c r="FG32" s="61">
        <f t="shared" si="1401"/>
        <v>0</v>
      </c>
      <c r="FH32" s="61">
        <f t="shared" si="1401"/>
        <v>166070.29</v>
      </c>
      <c r="FI32" s="61">
        <f t="shared" si="1401"/>
        <v>0</v>
      </c>
      <c r="FJ32" s="61">
        <f t="shared" si="1401"/>
        <v>0</v>
      </c>
      <c r="FK32" s="61">
        <f t="shared" si="1401"/>
        <v>166070.29</v>
      </c>
      <c r="FL32" s="79">
        <f t="shared" si="1401"/>
        <v>4598298.07</v>
      </c>
      <c r="FM32" s="61">
        <f t="shared" si="1401"/>
        <v>2719422.51</v>
      </c>
      <c r="FN32" s="61">
        <f t="shared" si="1401"/>
        <v>0</v>
      </c>
      <c r="FO32" s="61"/>
      <c r="FP32" s="61">
        <f t="shared" ref="FP32:FV32" si="1402">SUM(FP21:FP31)</f>
        <v>0</v>
      </c>
      <c r="FQ32" s="61">
        <f t="shared" si="1402"/>
        <v>12155.79</v>
      </c>
      <c r="FR32" s="61">
        <f t="shared" si="1402"/>
        <v>0</v>
      </c>
      <c r="FS32" s="61">
        <f t="shared" si="1402"/>
        <v>0</v>
      </c>
      <c r="FT32" s="61">
        <f t="shared" si="1402"/>
        <v>12155.79</v>
      </c>
      <c r="FU32" s="79">
        <f t="shared" si="1402"/>
        <v>12155.79</v>
      </c>
      <c r="FV32" s="61">
        <f t="shared" si="1402"/>
        <v>0</v>
      </c>
      <c r="FW32" s="61"/>
      <c r="FX32" s="61">
        <f t="shared" ref="FX32:GD32" si="1403">SUM(FX21:FX31)</f>
        <v>0</v>
      </c>
      <c r="FY32" s="61">
        <f t="shared" si="1403"/>
        <v>18743.429999999997</v>
      </c>
      <c r="FZ32" s="61">
        <f t="shared" si="1403"/>
        <v>2350000</v>
      </c>
      <c r="GA32" s="61">
        <f t="shared" si="1403"/>
        <v>178.3</v>
      </c>
      <c r="GB32" s="61">
        <f t="shared" si="1403"/>
        <v>2368921.7299999995</v>
      </c>
      <c r="GC32" s="79">
        <f t="shared" si="1403"/>
        <v>2381077.5199999996</v>
      </c>
      <c r="GD32" s="61">
        <f t="shared" si="1403"/>
        <v>0</v>
      </c>
      <c r="GE32" s="61"/>
      <c r="GF32" s="61">
        <f t="shared" ref="GF32:GL32" si="1404">SUM(GF21:GF31)</f>
        <v>0</v>
      </c>
      <c r="GG32" s="61">
        <f t="shared" si="1404"/>
        <v>15110.439999999999</v>
      </c>
      <c r="GH32" s="61">
        <f t="shared" si="1404"/>
        <v>0</v>
      </c>
      <c r="GI32" s="61">
        <f t="shared" si="1404"/>
        <v>215.6</v>
      </c>
      <c r="GJ32" s="61">
        <f t="shared" si="1404"/>
        <v>15326.04</v>
      </c>
      <c r="GK32" s="79">
        <f t="shared" si="1404"/>
        <v>2396403.5599999991</v>
      </c>
      <c r="GL32" s="61">
        <f t="shared" si="1404"/>
        <v>0</v>
      </c>
      <c r="GM32" s="61"/>
      <c r="GN32" s="61">
        <f t="shared" ref="GN32:GT32" si="1405">SUM(GN21:GN31)</f>
        <v>0</v>
      </c>
      <c r="GO32" s="61">
        <f t="shared" si="1405"/>
        <v>10701.470000000001</v>
      </c>
      <c r="GP32" s="61">
        <f t="shared" si="1405"/>
        <v>0</v>
      </c>
      <c r="GQ32" s="61">
        <f t="shared" si="1405"/>
        <v>183.04</v>
      </c>
      <c r="GR32" s="61">
        <f t="shared" si="1405"/>
        <v>10884.510000000002</v>
      </c>
      <c r="GS32" s="79">
        <f t="shared" si="1405"/>
        <v>2407288.0699999994</v>
      </c>
      <c r="GT32" s="61">
        <f t="shared" si="1405"/>
        <v>0</v>
      </c>
      <c r="GU32" s="61"/>
      <c r="GV32" s="61">
        <f t="shared" ref="GV32:HB32" si="1406">SUM(GV21:GV31)</f>
        <v>0</v>
      </c>
      <c r="GW32" s="61">
        <f t="shared" si="1406"/>
        <v>61602.93</v>
      </c>
      <c r="GX32" s="61">
        <f t="shared" si="1406"/>
        <v>0</v>
      </c>
      <c r="GY32" s="61">
        <f t="shared" si="1406"/>
        <v>0</v>
      </c>
      <c r="GZ32" s="61">
        <f t="shared" si="1406"/>
        <v>61602.93</v>
      </c>
      <c r="HA32" s="79">
        <f t="shared" si="1406"/>
        <v>2468890.9999999991</v>
      </c>
      <c r="HB32" s="61">
        <f t="shared" si="1406"/>
        <v>0</v>
      </c>
      <c r="HC32" s="61"/>
      <c r="HD32" s="61">
        <f t="shared" ref="HD32:HJ32" si="1407">SUM(HD21:HD31)</f>
        <v>0</v>
      </c>
      <c r="HE32" s="61">
        <f t="shared" si="1407"/>
        <v>6148.9000000000015</v>
      </c>
      <c r="HF32" s="61">
        <f t="shared" si="1407"/>
        <v>0</v>
      </c>
      <c r="HG32" s="61">
        <f t="shared" si="1407"/>
        <v>0</v>
      </c>
      <c r="HH32" s="61">
        <f t="shared" si="1407"/>
        <v>6148.9000000000015</v>
      </c>
      <c r="HI32" s="79">
        <f t="shared" si="1407"/>
        <v>2475039.8999999994</v>
      </c>
      <c r="HJ32" s="61">
        <f t="shared" si="1407"/>
        <v>0</v>
      </c>
      <c r="HK32" s="61"/>
      <c r="HL32" s="61">
        <f t="shared" ref="HL32:HR32" si="1408">SUM(HL21:HL31)</f>
        <v>0</v>
      </c>
      <c r="HM32" s="61">
        <f t="shared" si="1408"/>
        <v>209056.97000000003</v>
      </c>
      <c r="HN32" s="61">
        <f t="shared" si="1408"/>
        <v>0</v>
      </c>
      <c r="HO32" s="61">
        <f t="shared" si="1408"/>
        <v>0</v>
      </c>
      <c r="HP32" s="61">
        <f t="shared" si="1408"/>
        <v>209056.97000000003</v>
      </c>
      <c r="HQ32" s="79">
        <f t="shared" si="1408"/>
        <v>2684096.8699999996</v>
      </c>
      <c r="HR32" s="61">
        <f t="shared" si="1408"/>
        <v>687401.69</v>
      </c>
      <c r="HS32" s="61"/>
      <c r="HT32" s="61">
        <f t="shared" ref="HT32:HZ32" si="1409">SUM(HT21:HT31)</f>
        <v>0</v>
      </c>
      <c r="HU32" s="61">
        <f t="shared" si="1409"/>
        <v>63376.69</v>
      </c>
      <c r="HV32" s="61">
        <f t="shared" si="1409"/>
        <v>30000</v>
      </c>
      <c r="HW32" s="61">
        <f t="shared" si="1409"/>
        <v>900.84</v>
      </c>
      <c r="HX32" s="61">
        <f t="shared" si="1409"/>
        <v>781679.22</v>
      </c>
      <c r="HY32" s="79">
        <f t="shared" si="1409"/>
        <v>3465776.09</v>
      </c>
      <c r="HZ32" s="61">
        <f t="shared" si="1409"/>
        <v>0</v>
      </c>
      <c r="IA32" s="61"/>
      <c r="IB32" s="61">
        <f t="shared" ref="IB32:IH32" si="1410">SUM(IB21:IB31)</f>
        <v>0</v>
      </c>
      <c r="IC32" s="61">
        <f t="shared" si="1410"/>
        <v>116138.5</v>
      </c>
      <c r="ID32" s="61">
        <f t="shared" si="1410"/>
        <v>270000</v>
      </c>
      <c r="IE32" s="61">
        <f t="shared" si="1410"/>
        <v>600</v>
      </c>
      <c r="IF32" s="61">
        <f t="shared" si="1410"/>
        <v>386738.5</v>
      </c>
      <c r="IG32" s="79">
        <f t="shared" si="1410"/>
        <v>3852514.59</v>
      </c>
      <c r="IH32" s="61">
        <f t="shared" si="1410"/>
        <v>0</v>
      </c>
      <c r="II32" s="61"/>
      <c r="IJ32" s="61">
        <f t="shared" ref="IJ32:IP32" si="1411">SUM(IJ21:IJ31)</f>
        <v>186503.75</v>
      </c>
      <c r="IK32" s="61">
        <f t="shared" si="1411"/>
        <v>96775.25</v>
      </c>
      <c r="IL32" s="61">
        <f t="shared" si="1411"/>
        <v>800000</v>
      </c>
      <c r="IM32" s="61">
        <f t="shared" si="1411"/>
        <v>545</v>
      </c>
      <c r="IN32" s="61">
        <f t="shared" si="1411"/>
        <v>1083824</v>
      </c>
      <c r="IO32" s="79">
        <f t="shared" si="1411"/>
        <v>4936338.59</v>
      </c>
      <c r="IP32" s="61">
        <f t="shared" si="1411"/>
        <v>0</v>
      </c>
      <c r="IQ32" s="61"/>
      <c r="IR32" s="61">
        <f t="shared" ref="IR32:IX32" si="1412">SUM(IR21:IR31)</f>
        <v>0</v>
      </c>
      <c r="IS32" s="61">
        <f t="shared" si="1412"/>
        <v>30324.35</v>
      </c>
      <c r="IT32" s="61">
        <f t="shared" si="1412"/>
        <v>0</v>
      </c>
      <c r="IU32" s="61">
        <f t="shared" si="1412"/>
        <v>648.70000000000005</v>
      </c>
      <c r="IV32" s="61">
        <f t="shared" si="1412"/>
        <v>30973.050000000003</v>
      </c>
      <c r="IW32" s="79">
        <f t="shared" si="1412"/>
        <v>4967311.6399999987</v>
      </c>
      <c r="IX32" s="61">
        <f t="shared" si="1412"/>
        <v>0</v>
      </c>
      <c r="IY32" s="61"/>
      <c r="IZ32" s="61">
        <f t="shared" ref="IZ32:JF32" si="1413">SUM(IZ21:IZ31)</f>
        <v>0</v>
      </c>
      <c r="JA32" s="61">
        <f t="shared" si="1413"/>
        <v>133004.87</v>
      </c>
      <c r="JB32" s="61">
        <f t="shared" si="1413"/>
        <v>470000</v>
      </c>
      <c r="JC32" s="61">
        <f t="shared" si="1413"/>
        <v>531.99</v>
      </c>
      <c r="JD32" s="61">
        <f t="shared" si="1413"/>
        <v>603536.86</v>
      </c>
      <c r="JE32" s="79">
        <f t="shared" si="1413"/>
        <v>5570848.4999999991</v>
      </c>
      <c r="JF32" s="61">
        <f t="shared" si="1413"/>
        <v>0</v>
      </c>
      <c r="JG32" s="61"/>
      <c r="JH32" s="61">
        <f t="shared" ref="JH32:JN32" si="1414">SUM(JH21:JH31)</f>
        <v>0</v>
      </c>
      <c r="JI32" s="61">
        <f t="shared" si="1414"/>
        <v>72554.84</v>
      </c>
      <c r="JJ32" s="61">
        <f t="shared" si="1414"/>
        <v>0</v>
      </c>
      <c r="JK32" s="61">
        <f t="shared" si="1414"/>
        <v>235.6</v>
      </c>
      <c r="JL32" s="61">
        <f t="shared" si="1414"/>
        <v>72790.44</v>
      </c>
      <c r="JM32" s="79">
        <f t="shared" si="1414"/>
        <v>5643638.9400000004</v>
      </c>
      <c r="JN32" s="61">
        <f t="shared" si="1414"/>
        <v>188800</v>
      </c>
      <c r="JO32" s="61"/>
      <c r="JP32" s="61">
        <f t="shared" ref="JP32:JV32" si="1415">SUM(JP21:JP31)</f>
        <v>0</v>
      </c>
      <c r="JQ32" s="61">
        <f t="shared" si="1415"/>
        <v>69516.19</v>
      </c>
      <c r="JR32" s="61">
        <f t="shared" si="1415"/>
        <v>0</v>
      </c>
      <c r="JS32" s="61">
        <f t="shared" si="1415"/>
        <v>219.5</v>
      </c>
      <c r="JT32" s="61">
        <f t="shared" si="1415"/>
        <v>258535.69000000003</v>
      </c>
      <c r="JU32" s="79">
        <f t="shared" si="1415"/>
        <v>5902174.6300000008</v>
      </c>
      <c r="JV32" s="61">
        <f t="shared" si="1415"/>
        <v>0</v>
      </c>
      <c r="JW32" s="61"/>
      <c r="JX32" s="61">
        <f t="shared" ref="JX32:KD32" si="1416">SUM(JX21:JX31)</f>
        <v>0</v>
      </c>
      <c r="JY32" s="61">
        <f t="shared" si="1416"/>
        <v>132618.91999999998</v>
      </c>
      <c r="JZ32" s="61">
        <f t="shared" si="1416"/>
        <v>0</v>
      </c>
      <c r="KA32" s="61">
        <f t="shared" si="1416"/>
        <v>318.10000000000002</v>
      </c>
      <c r="KB32" s="61">
        <f t="shared" si="1416"/>
        <v>132937.01999999999</v>
      </c>
      <c r="KC32" s="79">
        <f t="shared" si="1416"/>
        <v>6035111.6500000004</v>
      </c>
      <c r="KD32" s="61">
        <f t="shared" si="1416"/>
        <v>571120</v>
      </c>
      <c r="KE32" s="61"/>
      <c r="KF32" s="61">
        <f t="shared" ref="KF32:KL32" si="1417">SUM(KF21:KF31)</f>
        <v>0</v>
      </c>
      <c r="KG32" s="61">
        <f t="shared" si="1417"/>
        <v>359675.33</v>
      </c>
      <c r="KH32" s="61">
        <f t="shared" si="1417"/>
        <v>0</v>
      </c>
      <c r="KI32" s="61">
        <f t="shared" si="1417"/>
        <v>436.38</v>
      </c>
      <c r="KJ32" s="61">
        <f t="shared" si="1417"/>
        <v>931231.71</v>
      </c>
      <c r="KK32" s="79">
        <f t="shared" si="1417"/>
        <v>6966343.3599999994</v>
      </c>
      <c r="KL32" s="61">
        <f t="shared" si="1417"/>
        <v>0</v>
      </c>
      <c r="KM32" s="61"/>
      <c r="KN32" s="61">
        <f t="shared" ref="KN32:KT32" si="1418">SUM(KN21:KN31)</f>
        <v>0</v>
      </c>
      <c r="KO32" s="61">
        <f t="shared" si="1418"/>
        <v>98976.48000000001</v>
      </c>
      <c r="KP32" s="61">
        <f t="shared" si="1418"/>
        <v>20000</v>
      </c>
      <c r="KQ32" s="61">
        <f t="shared" si="1418"/>
        <v>0</v>
      </c>
      <c r="KR32" s="61">
        <f t="shared" si="1418"/>
        <v>118976.48000000001</v>
      </c>
      <c r="KS32" s="79">
        <f t="shared" si="1418"/>
        <v>7085319.8400000008</v>
      </c>
      <c r="KT32" s="61">
        <f t="shared" si="1418"/>
        <v>0</v>
      </c>
      <c r="KU32" s="61"/>
      <c r="KV32" s="61">
        <f t="shared" ref="KV32:LB32" si="1419">SUM(KV21:KV31)</f>
        <v>0</v>
      </c>
      <c r="KW32" s="61">
        <f t="shared" si="1419"/>
        <v>39522.240000000005</v>
      </c>
      <c r="KX32" s="61">
        <f t="shared" si="1419"/>
        <v>680000</v>
      </c>
      <c r="KY32" s="61">
        <f t="shared" si="1419"/>
        <v>2000</v>
      </c>
      <c r="KZ32" s="61">
        <f t="shared" si="1419"/>
        <v>721522.24</v>
      </c>
      <c r="LA32" s="79">
        <f t="shared" si="1419"/>
        <v>7806842.0799999991</v>
      </c>
      <c r="LB32" s="61">
        <f t="shared" si="1419"/>
        <v>0</v>
      </c>
      <c r="LC32" s="61"/>
      <c r="LD32" s="61">
        <f t="shared" ref="LD32:LJ32" si="1420">SUM(LD21:LD31)</f>
        <v>0</v>
      </c>
      <c r="LE32" s="61">
        <f t="shared" si="1420"/>
        <v>289061.65999999997</v>
      </c>
      <c r="LF32" s="61">
        <f t="shared" si="1420"/>
        <v>124000</v>
      </c>
      <c r="LG32" s="61">
        <f t="shared" si="1420"/>
        <v>628.79999999999995</v>
      </c>
      <c r="LH32" s="61">
        <f t="shared" si="1420"/>
        <v>413690.46</v>
      </c>
      <c r="LI32" s="79">
        <f t="shared" si="1420"/>
        <v>8220532.54</v>
      </c>
      <c r="LJ32" s="61">
        <f t="shared" si="1420"/>
        <v>0</v>
      </c>
      <c r="LK32" s="61"/>
      <c r="LL32" s="61">
        <f t="shared" ref="LL32:NW32" si="1421">SUM(LL21:LL31)</f>
        <v>0</v>
      </c>
      <c r="LM32" s="61">
        <f t="shared" si="1421"/>
        <v>230374.22</v>
      </c>
      <c r="LN32" s="61">
        <f t="shared" si="1421"/>
        <v>0</v>
      </c>
      <c r="LO32" s="61">
        <f t="shared" si="1421"/>
        <v>0</v>
      </c>
      <c r="LP32" s="61">
        <f t="shared" si="1421"/>
        <v>230374.22</v>
      </c>
      <c r="LQ32" s="79">
        <f t="shared" si="1421"/>
        <v>230374.22</v>
      </c>
      <c r="LR32" s="61">
        <f t="shared" si="1421"/>
        <v>0</v>
      </c>
      <c r="LS32" s="61">
        <f t="shared" si="1421"/>
        <v>2000000</v>
      </c>
      <c r="LT32" s="61">
        <f t="shared" si="1421"/>
        <v>0</v>
      </c>
      <c r="LU32" s="61">
        <f t="shared" si="1421"/>
        <v>40845.46</v>
      </c>
      <c r="LV32" s="61">
        <f t="shared" si="1421"/>
        <v>0</v>
      </c>
      <c r="LW32" s="61">
        <f t="shared" si="1421"/>
        <v>149.80000000000001</v>
      </c>
      <c r="LX32" s="61">
        <f t="shared" si="1421"/>
        <v>2040995.26</v>
      </c>
      <c r="LY32" s="79">
        <f t="shared" si="1421"/>
        <v>2271369.4800000004</v>
      </c>
      <c r="LZ32" s="61">
        <f t="shared" si="1421"/>
        <v>0</v>
      </c>
      <c r="MA32" s="61">
        <f t="shared" si="1421"/>
        <v>0</v>
      </c>
      <c r="MB32" s="61">
        <f t="shared" si="1421"/>
        <v>0</v>
      </c>
      <c r="MC32" s="61">
        <f t="shared" si="1421"/>
        <v>288653.76999999996</v>
      </c>
      <c r="MD32" s="61">
        <f t="shared" si="1421"/>
        <v>684750</v>
      </c>
      <c r="ME32" s="61">
        <f t="shared" si="1421"/>
        <v>0</v>
      </c>
      <c r="MF32" s="61">
        <f t="shared" si="1421"/>
        <v>973403.77</v>
      </c>
      <c r="MG32" s="79">
        <f t="shared" si="1421"/>
        <v>3244773.2500000005</v>
      </c>
      <c r="MH32" s="61">
        <f t="shared" si="1421"/>
        <v>0</v>
      </c>
      <c r="MI32" s="61">
        <f t="shared" si="1421"/>
        <v>0</v>
      </c>
      <c r="MJ32" s="61">
        <f t="shared" si="1421"/>
        <v>0</v>
      </c>
      <c r="MK32" s="61">
        <f t="shared" si="1421"/>
        <v>189249.15</v>
      </c>
      <c r="ML32" s="61">
        <f t="shared" si="1421"/>
        <v>140000</v>
      </c>
      <c r="MM32" s="61">
        <f t="shared" si="1421"/>
        <v>932.15</v>
      </c>
      <c r="MN32" s="61">
        <f t="shared" si="1421"/>
        <v>330181.3</v>
      </c>
      <c r="MO32" s="79">
        <f t="shared" si="1421"/>
        <v>3574954.5500000003</v>
      </c>
      <c r="MP32" s="61">
        <f t="shared" si="1421"/>
        <v>0</v>
      </c>
      <c r="MQ32" s="61">
        <f t="shared" si="1421"/>
        <v>0</v>
      </c>
      <c r="MR32" s="61">
        <f t="shared" si="1421"/>
        <v>0</v>
      </c>
      <c r="MS32" s="61">
        <f t="shared" si="1421"/>
        <v>147580.45000000001</v>
      </c>
      <c r="MT32" s="61">
        <f t="shared" si="1421"/>
        <v>0</v>
      </c>
      <c r="MU32" s="61">
        <f t="shared" si="1421"/>
        <v>579.79999999999995</v>
      </c>
      <c r="MV32" s="61">
        <f t="shared" si="1421"/>
        <v>148160.25</v>
      </c>
      <c r="MW32" s="79">
        <f t="shared" si="1421"/>
        <v>3723114.8000000003</v>
      </c>
      <c r="MX32" s="61">
        <f t="shared" si="1421"/>
        <v>0</v>
      </c>
      <c r="MY32" s="61">
        <f t="shared" si="1421"/>
        <v>0</v>
      </c>
      <c r="MZ32" s="61">
        <f t="shared" si="1421"/>
        <v>0</v>
      </c>
      <c r="NA32" s="61">
        <f t="shared" si="1421"/>
        <v>224482.19000000003</v>
      </c>
      <c r="NB32" s="61">
        <f t="shared" si="1421"/>
        <v>0</v>
      </c>
      <c r="NC32" s="61">
        <f t="shared" si="1421"/>
        <v>81.92</v>
      </c>
      <c r="ND32" s="61">
        <f t="shared" si="1421"/>
        <v>224564.11000000002</v>
      </c>
      <c r="NE32" s="79">
        <f t="shared" si="1421"/>
        <v>3947678.9099999997</v>
      </c>
      <c r="NF32" s="61">
        <f t="shared" si="1421"/>
        <v>0</v>
      </c>
      <c r="NG32" s="61">
        <f t="shared" si="1421"/>
        <v>0</v>
      </c>
      <c r="NH32" s="61">
        <f t="shared" si="1421"/>
        <v>0</v>
      </c>
      <c r="NI32" s="61">
        <f t="shared" si="1421"/>
        <v>67171.89</v>
      </c>
      <c r="NJ32" s="61">
        <f t="shared" si="1421"/>
        <v>0</v>
      </c>
      <c r="NK32" s="61">
        <f t="shared" si="1421"/>
        <v>49.56</v>
      </c>
      <c r="NL32" s="61">
        <f t="shared" si="1421"/>
        <v>67221.45</v>
      </c>
      <c r="NM32" s="79">
        <f t="shared" si="1421"/>
        <v>4014900.36</v>
      </c>
      <c r="NN32" s="61">
        <f t="shared" si="1421"/>
        <v>108000</v>
      </c>
      <c r="NO32" s="61">
        <f t="shared" si="1421"/>
        <v>0</v>
      </c>
      <c r="NP32" s="61">
        <f t="shared" si="1421"/>
        <v>72443.37</v>
      </c>
      <c r="NQ32" s="61">
        <f t="shared" si="1421"/>
        <v>109155.43000000001</v>
      </c>
      <c r="NR32" s="61">
        <f t="shared" si="1421"/>
        <v>0</v>
      </c>
      <c r="NS32" s="61">
        <f t="shared" si="1421"/>
        <v>3718.84</v>
      </c>
      <c r="NT32" s="61">
        <f t="shared" si="1421"/>
        <v>293317.63999999996</v>
      </c>
      <c r="NU32" s="79">
        <f t="shared" si="1421"/>
        <v>4308217.9999999991</v>
      </c>
      <c r="NV32" s="61">
        <f t="shared" si="1421"/>
        <v>0</v>
      </c>
      <c r="NW32" s="61">
        <f t="shared" si="1421"/>
        <v>700000</v>
      </c>
      <c r="NX32" s="61">
        <f t="shared" ref="NX32:QI32" si="1422">SUM(NX21:NX31)</f>
        <v>0</v>
      </c>
      <c r="NY32" s="61">
        <f t="shared" si="1422"/>
        <v>17464.66</v>
      </c>
      <c r="NZ32" s="61">
        <f t="shared" si="1422"/>
        <v>0</v>
      </c>
      <c r="OA32" s="61">
        <f t="shared" si="1422"/>
        <v>160.97999999999999</v>
      </c>
      <c r="OB32" s="61">
        <f t="shared" si="1422"/>
        <v>717625.64</v>
      </c>
      <c r="OC32" s="79">
        <f t="shared" si="1422"/>
        <v>5025843.6399999997</v>
      </c>
      <c r="OD32" s="61">
        <f t="shared" si="1422"/>
        <v>53100</v>
      </c>
      <c r="OE32" s="61">
        <f t="shared" si="1422"/>
        <v>0</v>
      </c>
      <c r="OF32" s="61">
        <f t="shared" si="1422"/>
        <v>217765.09000000003</v>
      </c>
      <c r="OG32" s="61">
        <f t="shared" si="1422"/>
        <v>171756.91999999998</v>
      </c>
      <c r="OH32" s="61">
        <f t="shared" si="1422"/>
        <v>135000</v>
      </c>
      <c r="OI32" s="61">
        <f t="shared" si="1422"/>
        <v>92.89</v>
      </c>
      <c r="OJ32" s="61">
        <f t="shared" si="1422"/>
        <v>577714.9</v>
      </c>
      <c r="OK32" s="79">
        <f t="shared" si="1422"/>
        <v>5603558.5399999991</v>
      </c>
      <c r="OL32" s="61">
        <f t="shared" si="1422"/>
        <v>0</v>
      </c>
      <c r="OM32" s="61">
        <f t="shared" si="1422"/>
        <v>0</v>
      </c>
      <c r="ON32" s="61">
        <f t="shared" si="1422"/>
        <v>0</v>
      </c>
      <c r="OO32" s="61">
        <f t="shared" si="1422"/>
        <v>422837.03</v>
      </c>
      <c r="OP32" s="61">
        <f t="shared" si="1422"/>
        <v>54000</v>
      </c>
      <c r="OQ32" s="61">
        <f t="shared" si="1422"/>
        <v>348</v>
      </c>
      <c r="OR32" s="61">
        <f t="shared" si="1422"/>
        <v>477185.03</v>
      </c>
      <c r="OS32" s="79">
        <f t="shared" si="1422"/>
        <v>6080743.5699999984</v>
      </c>
      <c r="OT32" s="61">
        <f t="shared" si="1422"/>
        <v>24950</v>
      </c>
      <c r="OU32" s="61">
        <f t="shared" si="1422"/>
        <v>2599988</v>
      </c>
      <c r="OV32" s="61">
        <f t="shared" si="1422"/>
        <v>147642.23999999999</v>
      </c>
      <c r="OW32" s="61">
        <f t="shared" si="1422"/>
        <v>56049.43</v>
      </c>
      <c r="OX32" s="61">
        <f t="shared" si="1422"/>
        <v>0</v>
      </c>
      <c r="OY32" s="61">
        <f t="shared" si="1422"/>
        <v>60.22</v>
      </c>
      <c r="OZ32" s="61">
        <f t="shared" si="1422"/>
        <v>2828689.89</v>
      </c>
      <c r="PA32" s="79">
        <f t="shared" si="1422"/>
        <v>8909433.4600000028</v>
      </c>
      <c r="PB32" s="61">
        <f t="shared" si="1422"/>
        <v>124750.01</v>
      </c>
      <c r="PC32" s="61">
        <f t="shared" si="1422"/>
        <v>0</v>
      </c>
      <c r="PD32" s="61">
        <f t="shared" si="1422"/>
        <v>479036.83</v>
      </c>
      <c r="PE32" s="61">
        <f t="shared" si="1422"/>
        <v>194002.45</v>
      </c>
      <c r="PF32" s="61">
        <f t="shared" si="1422"/>
        <v>0</v>
      </c>
      <c r="PG32" s="61">
        <f t="shared" si="1422"/>
        <v>1538.14</v>
      </c>
      <c r="PH32" s="61">
        <f t="shared" si="1422"/>
        <v>799327.43</v>
      </c>
      <c r="PI32" s="79">
        <f t="shared" si="1422"/>
        <v>9708760.8900000006</v>
      </c>
      <c r="PJ32" s="61">
        <f t="shared" si="1422"/>
        <v>0</v>
      </c>
      <c r="PK32" s="61">
        <f t="shared" si="1422"/>
        <v>0</v>
      </c>
      <c r="PL32" s="61">
        <f t="shared" si="1422"/>
        <v>0</v>
      </c>
      <c r="PM32" s="61">
        <f t="shared" si="1422"/>
        <v>32761.519999999997</v>
      </c>
      <c r="PN32" s="61">
        <f t="shared" si="1422"/>
        <v>0</v>
      </c>
      <c r="PO32" s="61">
        <f t="shared" si="1422"/>
        <v>1058.78</v>
      </c>
      <c r="PP32" s="61">
        <f t="shared" si="1422"/>
        <v>33820.300000000003</v>
      </c>
      <c r="PQ32" s="79">
        <f t="shared" si="1422"/>
        <v>9742581.1899999995</v>
      </c>
      <c r="PR32" s="61">
        <f t="shared" si="1422"/>
        <v>0</v>
      </c>
      <c r="PS32" s="61">
        <f t="shared" si="1422"/>
        <v>0</v>
      </c>
      <c r="PT32" s="61">
        <f t="shared" si="1422"/>
        <v>0</v>
      </c>
      <c r="PU32" s="61">
        <f t="shared" si="1422"/>
        <v>5921.4</v>
      </c>
      <c r="PV32" s="61">
        <f t="shared" si="1422"/>
        <v>0</v>
      </c>
      <c r="PW32" s="61">
        <f t="shared" si="1422"/>
        <v>650.09</v>
      </c>
      <c r="PX32" s="61">
        <f t="shared" si="1422"/>
        <v>6571.49</v>
      </c>
      <c r="PY32" s="79">
        <f t="shared" si="1422"/>
        <v>9749152.6799999997</v>
      </c>
      <c r="PZ32" s="61">
        <f t="shared" si="1422"/>
        <v>0</v>
      </c>
      <c r="QA32" s="61">
        <f t="shared" si="1422"/>
        <v>0</v>
      </c>
      <c r="QB32" s="61">
        <f t="shared" si="1422"/>
        <v>0</v>
      </c>
      <c r="QC32" s="61">
        <f t="shared" si="1422"/>
        <v>28154.219999999998</v>
      </c>
      <c r="QD32" s="61">
        <f t="shared" si="1422"/>
        <v>0</v>
      </c>
      <c r="QE32" s="61">
        <f t="shared" si="1422"/>
        <v>0</v>
      </c>
      <c r="QF32" s="61">
        <f t="shared" si="1422"/>
        <v>28154.219999999998</v>
      </c>
      <c r="QG32" s="79">
        <f t="shared" si="1422"/>
        <v>9777306.9000000004</v>
      </c>
      <c r="QH32" s="61">
        <f t="shared" si="1422"/>
        <v>0</v>
      </c>
      <c r="QI32" s="61">
        <f t="shared" si="1422"/>
        <v>0</v>
      </c>
      <c r="QJ32" s="61">
        <f t="shared" ref="QJ32:SU32" si="1423">SUM(QJ21:QJ31)</f>
        <v>0</v>
      </c>
      <c r="QK32" s="61">
        <f t="shared" si="1423"/>
        <v>13311.730000000001</v>
      </c>
      <c r="QL32" s="61">
        <f t="shared" si="1423"/>
        <v>0</v>
      </c>
      <c r="QM32" s="61">
        <f t="shared" si="1423"/>
        <v>330.29</v>
      </c>
      <c r="QN32" s="61">
        <f t="shared" si="1423"/>
        <v>13642.020000000002</v>
      </c>
      <c r="QO32" s="79">
        <f t="shared" si="1423"/>
        <v>9790948.9199999999</v>
      </c>
      <c r="QP32" s="61">
        <f t="shared" si="1423"/>
        <v>0</v>
      </c>
      <c r="QQ32" s="61">
        <f t="shared" si="1423"/>
        <v>0</v>
      </c>
      <c r="QR32" s="61">
        <f t="shared" si="1423"/>
        <v>0</v>
      </c>
      <c r="QS32" s="61">
        <f t="shared" si="1423"/>
        <v>430514.28999999986</v>
      </c>
      <c r="QT32" s="61">
        <f t="shared" si="1423"/>
        <v>58000</v>
      </c>
      <c r="QU32" s="61">
        <f t="shared" si="1423"/>
        <v>0</v>
      </c>
      <c r="QV32" s="61">
        <f t="shared" si="1423"/>
        <v>488514.28999999986</v>
      </c>
      <c r="QW32" s="79">
        <f t="shared" si="1423"/>
        <v>10279463.210000001</v>
      </c>
      <c r="QX32" s="61">
        <f t="shared" si="1423"/>
        <v>0</v>
      </c>
      <c r="QY32" s="61">
        <f t="shared" si="1423"/>
        <v>0</v>
      </c>
      <c r="QZ32" s="61">
        <f t="shared" si="1423"/>
        <v>0</v>
      </c>
      <c r="RA32" s="61">
        <f t="shared" si="1423"/>
        <v>33087.749999999993</v>
      </c>
      <c r="RB32" s="61">
        <f t="shared" si="1423"/>
        <v>0</v>
      </c>
      <c r="RC32" s="61">
        <f t="shared" si="1423"/>
        <v>3205.4</v>
      </c>
      <c r="RD32" s="61">
        <f t="shared" si="1423"/>
        <v>36293.149999999994</v>
      </c>
      <c r="RE32" s="79">
        <f t="shared" si="1423"/>
        <v>10315756.359999999</v>
      </c>
      <c r="RF32" s="61">
        <f t="shared" si="1423"/>
        <v>718082.36</v>
      </c>
      <c r="RG32" s="61">
        <f t="shared" si="1423"/>
        <v>0</v>
      </c>
      <c r="RH32" s="61">
        <f t="shared" si="1423"/>
        <v>0</v>
      </c>
      <c r="RI32" s="61">
        <f t="shared" si="1423"/>
        <v>127386.01</v>
      </c>
      <c r="RJ32" s="61">
        <f t="shared" si="1423"/>
        <v>0</v>
      </c>
      <c r="RK32" s="61">
        <f t="shared" si="1423"/>
        <v>0</v>
      </c>
      <c r="RL32" s="61">
        <f t="shared" si="1423"/>
        <v>845468.36999999988</v>
      </c>
      <c r="RM32" s="79">
        <f t="shared" si="1423"/>
        <v>11161224.73</v>
      </c>
      <c r="RN32" s="61">
        <f t="shared" si="1423"/>
        <v>0</v>
      </c>
      <c r="RO32" s="61">
        <f t="shared" si="1423"/>
        <v>0</v>
      </c>
      <c r="RP32" s="61">
        <f t="shared" si="1423"/>
        <v>4433.67</v>
      </c>
      <c r="RQ32" s="61">
        <f t="shared" si="1423"/>
        <v>78254.559999999998</v>
      </c>
      <c r="RR32" s="61">
        <f t="shared" si="1423"/>
        <v>3500</v>
      </c>
      <c r="RS32" s="61">
        <f t="shared" si="1423"/>
        <v>254.5</v>
      </c>
      <c r="RT32" s="61">
        <f t="shared" si="1423"/>
        <v>86442.73</v>
      </c>
      <c r="RU32" s="79">
        <f t="shared" si="1423"/>
        <v>11247667.460000001</v>
      </c>
      <c r="RV32" s="61">
        <f t="shared" si="1423"/>
        <v>76000</v>
      </c>
      <c r="RW32" s="61">
        <f t="shared" si="1423"/>
        <v>0</v>
      </c>
      <c r="RX32" s="61">
        <f t="shared" si="1423"/>
        <v>20195.7</v>
      </c>
      <c r="RY32" s="61">
        <f t="shared" si="1423"/>
        <v>185505.32</v>
      </c>
      <c r="RZ32" s="61">
        <f t="shared" si="1423"/>
        <v>0</v>
      </c>
      <c r="SA32" s="61">
        <f t="shared" si="1423"/>
        <v>0</v>
      </c>
      <c r="SB32" s="61">
        <f t="shared" si="1423"/>
        <v>281701.02</v>
      </c>
      <c r="SC32" s="79">
        <f t="shared" si="1423"/>
        <v>11529368.48</v>
      </c>
      <c r="SD32" s="61">
        <f t="shared" si="1423"/>
        <v>65800</v>
      </c>
      <c r="SE32" s="61">
        <f t="shared" si="1423"/>
        <v>0</v>
      </c>
      <c r="SF32" s="61">
        <f t="shared" si="1423"/>
        <v>0</v>
      </c>
      <c r="SG32" s="61">
        <f t="shared" si="1423"/>
        <v>56456.200000000004</v>
      </c>
      <c r="SH32" s="61">
        <f t="shared" si="1423"/>
        <v>0</v>
      </c>
      <c r="SI32" s="61">
        <f t="shared" si="1423"/>
        <v>400</v>
      </c>
      <c r="SJ32" s="61">
        <f t="shared" si="1423"/>
        <v>122656.2</v>
      </c>
      <c r="SK32" s="79">
        <f t="shared" si="1423"/>
        <v>122656.2</v>
      </c>
      <c r="SL32" s="61">
        <f t="shared" si="1423"/>
        <v>0</v>
      </c>
      <c r="SM32" s="61">
        <f t="shared" si="1423"/>
        <v>0</v>
      </c>
      <c r="SN32" s="61">
        <f t="shared" si="1423"/>
        <v>0</v>
      </c>
      <c r="SO32" s="61">
        <f t="shared" si="1423"/>
        <v>353210.79000000004</v>
      </c>
      <c r="SP32" s="61">
        <f t="shared" si="1423"/>
        <v>0</v>
      </c>
      <c r="SQ32" s="61">
        <f t="shared" si="1423"/>
        <v>1947.54</v>
      </c>
      <c r="SR32" s="61">
        <f t="shared" si="1423"/>
        <v>355158.33</v>
      </c>
      <c r="SS32" s="79">
        <f t="shared" si="1423"/>
        <v>477814.52999999997</v>
      </c>
      <c r="ST32" s="61">
        <f t="shared" si="1423"/>
        <v>110920</v>
      </c>
      <c r="SU32" s="61">
        <f t="shared" si="1423"/>
        <v>0</v>
      </c>
      <c r="SV32" s="61">
        <f t="shared" ref="SV32:VG32" si="1424">SUM(SV21:SV31)</f>
        <v>145389.79999999999</v>
      </c>
      <c r="SW32" s="61">
        <f t="shared" si="1424"/>
        <v>1569581.09</v>
      </c>
      <c r="SX32" s="61">
        <f t="shared" si="1424"/>
        <v>0</v>
      </c>
      <c r="SY32" s="61">
        <f t="shared" si="1424"/>
        <v>0</v>
      </c>
      <c r="SZ32" s="61">
        <f t="shared" si="1424"/>
        <v>1825890.89</v>
      </c>
      <c r="TA32" s="79">
        <f t="shared" si="1424"/>
        <v>2303705.42</v>
      </c>
      <c r="TB32" s="61">
        <f t="shared" si="1424"/>
        <v>0</v>
      </c>
      <c r="TC32" s="61">
        <f t="shared" si="1424"/>
        <v>0</v>
      </c>
      <c r="TD32" s="61">
        <f t="shared" si="1424"/>
        <v>0</v>
      </c>
      <c r="TE32" s="61">
        <f t="shared" si="1424"/>
        <v>460984.73</v>
      </c>
      <c r="TF32" s="61">
        <f t="shared" si="1424"/>
        <v>0</v>
      </c>
      <c r="TG32" s="61">
        <f t="shared" si="1424"/>
        <v>262.27000000000004</v>
      </c>
      <c r="TH32" s="61">
        <f t="shared" si="1424"/>
        <v>461246.99999999994</v>
      </c>
      <c r="TI32" s="79">
        <f t="shared" si="1424"/>
        <v>2764952.4200000004</v>
      </c>
      <c r="TJ32" s="61">
        <f t="shared" si="1424"/>
        <v>11500</v>
      </c>
      <c r="TK32" s="61">
        <f t="shared" si="1424"/>
        <v>0</v>
      </c>
      <c r="TL32" s="61">
        <f t="shared" si="1424"/>
        <v>0</v>
      </c>
      <c r="TM32" s="61">
        <f t="shared" si="1424"/>
        <v>42168.27</v>
      </c>
      <c r="TN32" s="61">
        <f t="shared" si="1424"/>
        <v>0</v>
      </c>
      <c r="TO32" s="61">
        <f t="shared" si="1424"/>
        <v>1097.07</v>
      </c>
      <c r="TP32" s="61">
        <f t="shared" si="1424"/>
        <v>54765.34</v>
      </c>
      <c r="TQ32" s="79">
        <f t="shared" si="1424"/>
        <v>2819717.7600000002</v>
      </c>
      <c r="TR32" s="61">
        <f t="shared" si="1424"/>
        <v>0</v>
      </c>
      <c r="TS32" s="61">
        <f t="shared" si="1424"/>
        <v>0</v>
      </c>
      <c r="TT32" s="61">
        <f t="shared" si="1424"/>
        <v>0</v>
      </c>
      <c r="TU32" s="61">
        <f t="shared" si="1424"/>
        <v>24041.309999999998</v>
      </c>
      <c r="TV32" s="61">
        <f t="shared" si="1424"/>
        <v>0</v>
      </c>
      <c r="TW32" s="61">
        <f t="shared" si="1424"/>
        <v>829.89</v>
      </c>
      <c r="TX32" s="61">
        <f t="shared" si="1424"/>
        <v>24871.199999999997</v>
      </c>
      <c r="TY32" s="79">
        <f t="shared" si="1424"/>
        <v>2844588.9599999995</v>
      </c>
      <c r="TZ32" s="61">
        <f t="shared" si="1424"/>
        <v>0</v>
      </c>
      <c r="UA32" s="61">
        <f t="shared" si="1424"/>
        <v>0</v>
      </c>
      <c r="UB32" s="61">
        <f t="shared" si="1424"/>
        <v>0</v>
      </c>
      <c r="UC32" s="61">
        <f t="shared" si="1424"/>
        <v>6674.59</v>
      </c>
      <c r="UD32" s="61">
        <f t="shared" si="1424"/>
        <v>0</v>
      </c>
      <c r="UE32" s="61">
        <f t="shared" si="1424"/>
        <v>893.12</v>
      </c>
      <c r="UF32" s="61">
        <f t="shared" si="1424"/>
        <v>7567.7099999999991</v>
      </c>
      <c r="UG32" s="79">
        <f t="shared" si="1424"/>
        <v>2852156.67</v>
      </c>
      <c r="UH32" s="61">
        <f t="shared" si="1424"/>
        <v>0</v>
      </c>
      <c r="UI32" s="61">
        <f t="shared" si="1424"/>
        <v>0</v>
      </c>
      <c r="UJ32" s="61">
        <f t="shared" si="1424"/>
        <v>0</v>
      </c>
      <c r="UK32" s="61">
        <f t="shared" si="1424"/>
        <v>17281.420000000006</v>
      </c>
      <c r="UL32" s="61">
        <f t="shared" si="1424"/>
        <v>3000</v>
      </c>
      <c r="UM32" s="61">
        <f t="shared" si="1424"/>
        <v>0</v>
      </c>
      <c r="UN32" s="61">
        <f t="shared" si="1424"/>
        <v>20281.420000000006</v>
      </c>
      <c r="UO32" s="79">
        <f t="shared" si="1424"/>
        <v>2872438.0900000003</v>
      </c>
      <c r="UP32" s="61">
        <f t="shared" si="1424"/>
        <v>0</v>
      </c>
      <c r="UQ32" s="61">
        <f t="shared" si="1424"/>
        <v>2500000</v>
      </c>
      <c r="UR32" s="61">
        <f t="shared" si="1424"/>
        <v>0</v>
      </c>
      <c r="US32" s="61">
        <f t="shared" si="1424"/>
        <v>13795.050000000001</v>
      </c>
      <c r="UT32" s="61">
        <f t="shared" si="1424"/>
        <v>1590000</v>
      </c>
      <c r="UU32" s="61">
        <f t="shared" si="1424"/>
        <v>0</v>
      </c>
      <c r="UV32" s="61">
        <f t="shared" si="1424"/>
        <v>4103795.05</v>
      </c>
      <c r="UW32" s="79">
        <f t="shared" si="1424"/>
        <v>6976233.1399999997</v>
      </c>
      <c r="UX32" s="61">
        <f t="shared" si="1424"/>
        <v>0</v>
      </c>
      <c r="UY32" s="61">
        <f t="shared" si="1424"/>
        <v>0</v>
      </c>
      <c r="UZ32" s="61">
        <f t="shared" si="1424"/>
        <v>0</v>
      </c>
      <c r="VA32" s="61">
        <f t="shared" si="1424"/>
        <v>30690.559999999998</v>
      </c>
      <c r="VB32" s="61">
        <f t="shared" si="1424"/>
        <v>0</v>
      </c>
      <c r="VC32" s="61">
        <f t="shared" si="1424"/>
        <v>0</v>
      </c>
      <c r="VD32" s="61">
        <f t="shared" si="1424"/>
        <v>30690.559999999998</v>
      </c>
      <c r="VE32" s="79">
        <f t="shared" si="1424"/>
        <v>7006923.6999999993</v>
      </c>
      <c r="VF32" s="61">
        <f t="shared" si="1424"/>
        <v>0</v>
      </c>
      <c r="VG32" s="61">
        <f t="shared" si="1424"/>
        <v>0</v>
      </c>
      <c r="VH32" s="61">
        <f t="shared" ref="VH32:XS32" si="1425">SUM(VH21:VH31)</f>
        <v>0</v>
      </c>
      <c r="VI32" s="61">
        <f t="shared" si="1425"/>
        <v>279312.58999999997</v>
      </c>
      <c r="VJ32" s="61">
        <f t="shared" si="1425"/>
        <v>0</v>
      </c>
      <c r="VK32" s="61">
        <f t="shared" si="1425"/>
        <v>3713.7999999999997</v>
      </c>
      <c r="VL32" s="61">
        <f t="shared" si="1425"/>
        <v>283026.38999999996</v>
      </c>
      <c r="VM32" s="79">
        <f t="shared" si="1425"/>
        <v>7289950.0899999999</v>
      </c>
      <c r="VN32" s="61">
        <f t="shared" si="1425"/>
        <v>0</v>
      </c>
      <c r="VO32" s="61">
        <f t="shared" si="1425"/>
        <v>0</v>
      </c>
      <c r="VP32" s="61">
        <f t="shared" si="1425"/>
        <v>0</v>
      </c>
      <c r="VQ32" s="61">
        <f t="shared" si="1425"/>
        <v>15328.83</v>
      </c>
      <c r="VR32" s="61">
        <f t="shared" si="1425"/>
        <v>160000</v>
      </c>
      <c r="VS32" s="61">
        <f t="shared" si="1425"/>
        <v>0</v>
      </c>
      <c r="VT32" s="61">
        <f t="shared" si="1425"/>
        <v>175328.83</v>
      </c>
      <c r="VU32" s="79">
        <f t="shared" si="1425"/>
        <v>7465278.9199999999</v>
      </c>
      <c r="VV32" s="61">
        <f t="shared" si="1425"/>
        <v>0</v>
      </c>
      <c r="VW32" s="61">
        <f t="shared" si="1425"/>
        <v>0</v>
      </c>
      <c r="VX32" s="61">
        <f t="shared" si="1425"/>
        <v>0</v>
      </c>
      <c r="VY32" s="61">
        <f t="shared" si="1425"/>
        <v>110179.23000000001</v>
      </c>
      <c r="VZ32" s="61">
        <f t="shared" si="1425"/>
        <v>0</v>
      </c>
      <c r="WA32" s="61">
        <f t="shared" si="1425"/>
        <v>568.75</v>
      </c>
      <c r="WB32" s="61">
        <f t="shared" si="1425"/>
        <v>110747.98000000001</v>
      </c>
      <c r="WC32" s="79">
        <f t="shared" si="1425"/>
        <v>7576026.8999999994</v>
      </c>
      <c r="WD32" s="61">
        <f t="shared" si="1425"/>
        <v>0</v>
      </c>
      <c r="WE32" s="61">
        <f t="shared" si="1425"/>
        <v>0</v>
      </c>
      <c r="WF32" s="61">
        <f t="shared" si="1425"/>
        <v>0</v>
      </c>
      <c r="WG32" s="61">
        <f t="shared" si="1425"/>
        <v>130068.1</v>
      </c>
      <c r="WH32" s="61">
        <f t="shared" si="1425"/>
        <v>7000.21</v>
      </c>
      <c r="WI32" s="61">
        <f t="shared" si="1425"/>
        <v>0</v>
      </c>
      <c r="WJ32" s="61">
        <f t="shared" si="1425"/>
        <v>137068.31</v>
      </c>
      <c r="WK32" s="79">
        <f t="shared" si="1425"/>
        <v>7713095.21</v>
      </c>
      <c r="WL32" s="61">
        <f t="shared" si="1425"/>
        <v>270257.51</v>
      </c>
      <c r="WM32" s="61">
        <f t="shared" si="1425"/>
        <v>0</v>
      </c>
      <c r="WN32" s="61">
        <f t="shared" si="1425"/>
        <v>0</v>
      </c>
      <c r="WO32" s="61">
        <f t="shared" si="1425"/>
        <v>44570.3</v>
      </c>
      <c r="WP32" s="61">
        <f t="shared" si="1425"/>
        <v>110000</v>
      </c>
      <c r="WQ32" s="61">
        <f t="shared" si="1425"/>
        <v>0</v>
      </c>
      <c r="WR32" s="61">
        <f t="shared" si="1425"/>
        <v>424827.81000000006</v>
      </c>
      <c r="WS32" s="79">
        <f t="shared" si="1425"/>
        <v>8137923.0199999996</v>
      </c>
      <c r="WT32" s="61">
        <f t="shared" si="1425"/>
        <v>0</v>
      </c>
      <c r="WU32" s="61">
        <f t="shared" si="1425"/>
        <v>0</v>
      </c>
      <c r="WV32" s="61">
        <f t="shared" si="1425"/>
        <v>94300.86</v>
      </c>
      <c r="WW32" s="61">
        <f t="shared" si="1425"/>
        <v>140988.96</v>
      </c>
      <c r="WX32" s="61">
        <f t="shared" si="1425"/>
        <v>270000</v>
      </c>
      <c r="WY32" s="61">
        <f t="shared" si="1425"/>
        <v>0</v>
      </c>
      <c r="WZ32" s="61">
        <f t="shared" si="1425"/>
        <v>505289.82</v>
      </c>
      <c r="XA32" s="79">
        <f t="shared" si="1425"/>
        <v>8643212.8400000036</v>
      </c>
      <c r="XB32" s="61">
        <f t="shared" si="1425"/>
        <v>571120</v>
      </c>
      <c r="XC32" s="61">
        <f t="shared" si="1425"/>
        <v>0</v>
      </c>
      <c r="XD32" s="61">
        <f t="shared" si="1425"/>
        <v>601614.59</v>
      </c>
      <c r="XE32" s="61">
        <f t="shared" si="1425"/>
        <v>22387.879999999997</v>
      </c>
      <c r="XF32" s="61">
        <f t="shared" si="1425"/>
        <v>0</v>
      </c>
      <c r="XG32" s="61">
        <f t="shared" si="1425"/>
        <v>0</v>
      </c>
      <c r="XH32" s="61">
        <f t="shared" si="1425"/>
        <v>1195122.47</v>
      </c>
      <c r="XI32" s="79">
        <f t="shared" si="1425"/>
        <v>9838335.3100000005</v>
      </c>
      <c r="XJ32" s="61">
        <f t="shared" si="1425"/>
        <v>2413890.9299999997</v>
      </c>
      <c r="XK32" s="61">
        <f t="shared" si="1425"/>
        <v>0</v>
      </c>
      <c r="XL32" s="61">
        <f t="shared" si="1425"/>
        <v>93693.24</v>
      </c>
      <c r="XM32" s="61">
        <f t="shared" si="1425"/>
        <v>28654.81</v>
      </c>
      <c r="XN32" s="61">
        <f t="shared" si="1425"/>
        <v>5500</v>
      </c>
      <c r="XO32" s="61">
        <f t="shared" si="1425"/>
        <v>970.86</v>
      </c>
      <c r="XP32" s="61">
        <f t="shared" si="1425"/>
        <v>2542709.84</v>
      </c>
      <c r="XQ32" s="79">
        <f t="shared" si="1425"/>
        <v>12381045.15</v>
      </c>
      <c r="XR32" s="61">
        <f t="shared" si="1425"/>
        <v>0</v>
      </c>
      <c r="XS32" s="61">
        <f t="shared" si="1425"/>
        <v>0</v>
      </c>
      <c r="XT32" s="61">
        <f t="shared" ref="XT32:AAE32" si="1426">SUM(XT21:XT31)</f>
        <v>0</v>
      </c>
      <c r="XU32" s="61">
        <f t="shared" si="1426"/>
        <v>20304.919999999998</v>
      </c>
      <c r="XV32" s="61">
        <f t="shared" si="1426"/>
        <v>3050000</v>
      </c>
      <c r="XW32" s="61">
        <f t="shared" si="1426"/>
        <v>0</v>
      </c>
      <c r="XX32" s="61">
        <f t="shared" si="1426"/>
        <v>3070304.92</v>
      </c>
      <c r="XY32" s="79">
        <f t="shared" si="1426"/>
        <v>15451350.070000002</v>
      </c>
      <c r="XZ32" s="61">
        <f t="shared" si="1426"/>
        <v>1100520</v>
      </c>
      <c r="YA32" s="61">
        <f t="shared" si="1426"/>
        <v>3000000</v>
      </c>
      <c r="YB32" s="61">
        <f t="shared" si="1426"/>
        <v>0</v>
      </c>
      <c r="YC32" s="61">
        <f t="shared" si="1426"/>
        <v>160404.37999999998</v>
      </c>
      <c r="YD32" s="61">
        <f t="shared" si="1426"/>
        <v>0</v>
      </c>
      <c r="YE32" s="61">
        <f t="shared" si="1426"/>
        <v>0.2</v>
      </c>
      <c r="YF32" s="61">
        <f t="shared" si="1426"/>
        <v>4260924.58</v>
      </c>
      <c r="YG32" s="79">
        <f t="shared" si="1426"/>
        <v>19712274.649999999</v>
      </c>
      <c r="YH32" s="61">
        <f t="shared" si="1426"/>
        <v>0</v>
      </c>
      <c r="YI32" s="61">
        <f t="shared" si="1426"/>
        <v>0</v>
      </c>
      <c r="YJ32" s="61">
        <f t="shared" si="1426"/>
        <v>0</v>
      </c>
      <c r="YK32" s="61">
        <f t="shared" si="1426"/>
        <v>255712.28</v>
      </c>
      <c r="YL32" s="61">
        <f t="shared" si="1426"/>
        <v>239000</v>
      </c>
      <c r="YM32" s="61">
        <f t="shared" si="1426"/>
        <v>240.17</v>
      </c>
      <c r="YN32" s="61">
        <f t="shared" si="1426"/>
        <v>494952.45</v>
      </c>
      <c r="YO32" s="79">
        <f t="shared" si="1426"/>
        <v>494952.45</v>
      </c>
      <c r="YP32" s="61">
        <f t="shared" si="1426"/>
        <v>0</v>
      </c>
      <c r="YQ32" s="61">
        <f t="shared" si="1426"/>
        <v>0</v>
      </c>
      <c r="YR32" s="61">
        <f t="shared" si="1426"/>
        <v>91534.87</v>
      </c>
      <c r="YS32" s="61">
        <f t="shared" si="1426"/>
        <v>17218.18</v>
      </c>
      <c r="YT32" s="61">
        <f t="shared" si="1426"/>
        <v>0</v>
      </c>
      <c r="YU32" s="61">
        <f t="shared" si="1426"/>
        <v>1931.37</v>
      </c>
      <c r="YV32" s="61">
        <f t="shared" si="1426"/>
        <v>110684.42</v>
      </c>
      <c r="YW32" s="79">
        <f t="shared" si="1426"/>
        <v>605636.87000000011</v>
      </c>
      <c r="YX32" s="61">
        <f t="shared" si="1426"/>
        <v>37000</v>
      </c>
      <c r="YY32" s="61">
        <f t="shared" si="1426"/>
        <v>0</v>
      </c>
      <c r="YZ32" s="61">
        <f t="shared" si="1426"/>
        <v>51278.21</v>
      </c>
      <c r="ZA32" s="61">
        <f t="shared" si="1426"/>
        <v>46547.95</v>
      </c>
      <c r="ZB32" s="61">
        <f t="shared" si="1426"/>
        <v>1180000</v>
      </c>
      <c r="ZC32" s="61">
        <f t="shared" si="1426"/>
        <v>1235</v>
      </c>
      <c r="ZD32" s="61">
        <f t="shared" si="1426"/>
        <v>1316061.1599999999</v>
      </c>
      <c r="ZE32" s="79">
        <f t="shared" si="1426"/>
        <v>1921698.03</v>
      </c>
      <c r="ZF32" s="61">
        <f t="shared" si="1426"/>
        <v>0</v>
      </c>
      <c r="ZG32" s="61">
        <f t="shared" si="1426"/>
        <v>0</v>
      </c>
      <c r="ZH32" s="61">
        <f t="shared" si="1426"/>
        <v>0</v>
      </c>
      <c r="ZI32" s="61">
        <f t="shared" si="1426"/>
        <v>21922.16</v>
      </c>
      <c r="ZJ32" s="61">
        <f t="shared" si="1426"/>
        <v>0</v>
      </c>
      <c r="ZK32" s="61">
        <f t="shared" si="1426"/>
        <v>0</v>
      </c>
      <c r="ZL32" s="61">
        <f t="shared" si="1426"/>
        <v>21922.16</v>
      </c>
      <c r="ZM32" s="79">
        <f t="shared" si="1426"/>
        <v>1943620.19</v>
      </c>
      <c r="ZN32" s="61">
        <f t="shared" si="1426"/>
        <v>45000</v>
      </c>
      <c r="ZO32" s="61">
        <f t="shared" si="1426"/>
        <v>0</v>
      </c>
      <c r="ZP32" s="61">
        <f t="shared" si="1426"/>
        <v>0</v>
      </c>
      <c r="ZQ32" s="61">
        <f t="shared" si="1426"/>
        <v>87006.13</v>
      </c>
      <c r="ZR32" s="61">
        <f t="shared" si="1426"/>
        <v>0</v>
      </c>
      <c r="ZS32" s="61">
        <f t="shared" si="1426"/>
        <v>1648.96</v>
      </c>
      <c r="ZT32" s="61">
        <f t="shared" si="1426"/>
        <v>133655.09</v>
      </c>
      <c r="ZU32" s="79">
        <f t="shared" si="1426"/>
        <v>2077275.28</v>
      </c>
      <c r="ZV32" s="61">
        <f t="shared" si="1426"/>
        <v>0</v>
      </c>
      <c r="ZW32" s="61">
        <f t="shared" si="1426"/>
        <v>0</v>
      </c>
      <c r="ZX32" s="61">
        <f t="shared" si="1426"/>
        <v>0</v>
      </c>
      <c r="ZY32" s="61">
        <f t="shared" si="1426"/>
        <v>90401.549999999988</v>
      </c>
      <c r="ZZ32" s="61">
        <f t="shared" si="1426"/>
        <v>0</v>
      </c>
      <c r="AAA32" s="61">
        <f t="shared" si="1426"/>
        <v>0</v>
      </c>
      <c r="AAB32" s="61">
        <f t="shared" si="1426"/>
        <v>90401.549999999988</v>
      </c>
      <c r="AAC32" s="79">
        <f t="shared" si="1426"/>
        <v>2167676.83</v>
      </c>
      <c r="AAD32" s="61">
        <f t="shared" si="1426"/>
        <v>0</v>
      </c>
      <c r="AAE32" s="61">
        <f t="shared" si="1426"/>
        <v>0</v>
      </c>
      <c r="AAF32" s="61">
        <f t="shared" ref="AAF32:ACQ32" si="1427">SUM(AAF21:AAF31)</f>
        <v>0</v>
      </c>
      <c r="AAG32" s="61">
        <f t="shared" si="1427"/>
        <v>154471.62</v>
      </c>
      <c r="AAH32" s="61">
        <f t="shared" si="1427"/>
        <v>0</v>
      </c>
      <c r="AAI32" s="61">
        <f t="shared" si="1427"/>
        <v>0</v>
      </c>
      <c r="AAJ32" s="61">
        <f t="shared" si="1427"/>
        <v>154471.62</v>
      </c>
      <c r="AAK32" s="79">
        <f t="shared" si="1427"/>
        <v>2322148.4500000002</v>
      </c>
      <c r="AAL32" s="61">
        <f t="shared" si="1427"/>
        <v>0</v>
      </c>
      <c r="AAM32" s="61">
        <f t="shared" si="1427"/>
        <v>0</v>
      </c>
      <c r="AAN32" s="61">
        <f t="shared" si="1427"/>
        <v>0</v>
      </c>
      <c r="AAO32" s="61">
        <f t="shared" si="1427"/>
        <v>390863.02</v>
      </c>
      <c r="AAP32" s="61">
        <f t="shared" si="1427"/>
        <v>0</v>
      </c>
      <c r="AAQ32" s="61">
        <f t="shared" si="1427"/>
        <v>3963.03</v>
      </c>
      <c r="AAR32" s="61">
        <f t="shared" si="1427"/>
        <v>394826.05000000005</v>
      </c>
      <c r="AAS32" s="79">
        <f t="shared" si="1427"/>
        <v>2716974.5</v>
      </c>
      <c r="AAT32" s="61">
        <f t="shared" si="1427"/>
        <v>0</v>
      </c>
      <c r="AAU32" s="61">
        <f t="shared" si="1427"/>
        <v>0</v>
      </c>
      <c r="AAV32" s="61">
        <f t="shared" si="1427"/>
        <v>66650.740000000005</v>
      </c>
      <c r="AAW32" s="61">
        <f t="shared" si="1427"/>
        <v>212900.75</v>
      </c>
      <c r="AAX32" s="61">
        <f t="shared" si="1427"/>
        <v>0</v>
      </c>
      <c r="AAY32" s="61">
        <f t="shared" si="1427"/>
        <v>782.2</v>
      </c>
      <c r="AAZ32" s="61">
        <f t="shared" si="1427"/>
        <v>280333.69</v>
      </c>
      <c r="ABA32" s="79">
        <f t="shared" si="1427"/>
        <v>2997308.1900000004</v>
      </c>
      <c r="ABB32" s="61">
        <f t="shared" si="1427"/>
        <v>0</v>
      </c>
      <c r="ABC32" s="61">
        <f t="shared" si="1427"/>
        <v>0</v>
      </c>
      <c r="ABD32" s="61">
        <f t="shared" si="1427"/>
        <v>137513.79</v>
      </c>
      <c r="ABE32" s="61">
        <f t="shared" si="1427"/>
        <v>51291.56</v>
      </c>
      <c r="ABF32" s="61">
        <f t="shared" si="1427"/>
        <v>0</v>
      </c>
      <c r="ABG32" s="61">
        <f t="shared" si="1427"/>
        <v>1124.8399999999999</v>
      </c>
      <c r="ABH32" s="61">
        <f t="shared" si="1427"/>
        <v>189930.19</v>
      </c>
      <c r="ABI32" s="79">
        <f t="shared" si="1427"/>
        <v>3187238.38</v>
      </c>
      <c r="ABJ32" s="61">
        <f t="shared" si="1427"/>
        <v>0</v>
      </c>
      <c r="ABK32" s="61">
        <f t="shared" si="1427"/>
        <v>0</v>
      </c>
      <c r="ABL32" s="61">
        <f t="shared" si="1427"/>
        <v>133465.07999999999</v>
      </c>
      <c r="ABM32" s="61">
        <f t="shared" si="1427"/>
        <v>172102.2</v>
      </c>
      <c r="ABN32" s="61">
        <f t="shared" si="1427"/>
        <v>0</v>
      </c>
      <c r="ABO32" s="61">
        <f t="shared" si="1427"/>
        <v>29.57</v>
      </c>
      <c r="ABP32" s="61">
        <f t="shared" si="1427"/>
        <v>305596.84999999998</v>
      </c>
      <c r="ABQ32" s="79">
        <f t="shared" si="1427"/>
        <v>3492835.23</v>
      </c>
      <c r="ABR32" s="61">
        <f t="shared" si="1427"/>
        <v>99576.27</v>
      </c>
      <c r="ABS32" s="61">
        <f t="shared" si="1427"/>
        <v>0</v>
      </c>
      <c r="ABT32" s="61">
        <f t="shared" si="1427"/>
        <v>0</v>
      </c>
      <c r="ABU32" s="61">
        <f t="shared" si="1427"/>
        <v>41463.310000000005</v>
      </c>
      <c r="ABV32" s="61">
        <f t="shared" si="1427"/>
        <v>0</v>
      </c>
      <c r="ABW32" s="61">
        <f t="shared" si="1427"/>
        <v>0</v>
      </c>
      <c r="ABX32" s="61">
        <f t="shared" si="1427"/>
        <v>141039.58000000002</v>
      </c>
      <c r="ABY32" s="79">
        <f t="shared" si="1427"/>
        <v>3633874.8099999996</v>
      </c>
      <c r="ABZ32" s="61">
        <f t="shared" si="1427"/>
        <v>0</v>
      </c>
      <c r="ACA32" s="61">
        <f t="shared" si="1427"/>
        <v>0</v>
      </c>
      <c r="ACB32" s="61">
        <f t="shared" si="1427"/>
        <v>0</v>
      </c>
      <c r="ACC32" s="61">
        <f t="shared" si="1427"/>
        <v>23370.620000000003</v>
      </c>
      <c r="ACD32" s="61">
        <f t="shared" si="1427"/>
        <v>770000</v>
      </c>
      <c r="ACE32" s="61">
        <f t="shared" si="1427"/>
        <v>2317.3200000000002</v>
      </c>
      <c r="ACF32" s="61">
        <f t="shared" si="1427"/>
        <v>795687.94</v>
      </c>
      <c r="ACG32" s="79">
        <f t="shared" si="1427"/>
        <v>4429562.75</v>
      </c>
      <c r="ACH32" s="61">
        <f t="shared" si="1427"/>
        <v>0</v>
      </c>
      <c r="ACI32" s="61">
        <f t="shared" si="1427"/>
        <v>0</v>
      </c>
      <c r="ACJ32" s="61">
        <f t="shared" si="1427"/>
        <v>0</v>
      </c>
      <c r="ACK32" s="61">
        <f t="shared" si="1427"/>
        <v>229531.95</v>
      </c>
      <c r="ACL32" s="61">
        <f t="shared" si="1427"/>
        <v>0</v>
      </c>
      <c r="ACM32" s="61">
        <f t="shared" si="1427"/>
        <v>482.8</v>
      </c>
      <c r="ACN32" s="61">
        <f t="shared" si="1427"/>
        <v>230014.75</v>
      </c>
      <c r="ACO32" s="79">
        <f t="shared" si="1427"/>
        <v>4659577.5</v>
      </c>
      <c r="ACP32" s="61">
        <f t="shared" si="1427"/>
        <v>0</v>
      </c>
      <c r="ACQ32" s="61">
        <f t="shared" si="1427"/>
        <v>0</v>
      </c>
      <c r="ACR32" s="61">
        <f t="shared" ref="ACR32:AES32" si="1428">SUM(ACR21:ACR31)</f>
        <v>0</v>
      </c>
      <c r="ACS32" s="61">
        <f t="shared" si="1428"/>
        <v>111514.12</v>
      </c>
      <c r="ACT32" s="61">
        <f t="shared" si="1428"/>
        <v>309158.46999999997</v>
      </c>
      <c r="ACU32" s="61">
        <f t="shared" si="1428"/>
        <v>301.20999999999998</v>
      </c>
      <c r="ACV32" s="61">
        <f t="shared" si="1428"/>
        <v>420973.80000000005</v>
      </c>
      <c r="ACW32" s="79">
        <f t="shared" si="1428"/>
        <v>5080551.3</v>
      </c>
      <c r="ACX32" s="61">
        <f t="shared" si="1428"/>
        <v>0</v>
      </c>
      <c r="ACY32" s="61">
        <f t="shared" si="1428"/>
        <v>0</v>
      </c>
      <c r="ACZ32" s="61">
        <f t="shared" si="1428"/>
        <v>0</v>
      </c>
      <c r="ADA32" s="61">
        <f t="shared" si="1428"/>
        <v>42786.25</v>
      </c>
      <c r="ADB32" s="61">
        <f t="shared" si="1428"/>
        <v>0</v>
      </c>
      <c r="ADC32" s="61">
        <f t="shared" si="1428"/>
        <v>0</v>
      </c>
      <c r="ADD32" s="61">
        <f t="shared" si="1428"/>
        <v>42786.25</v>
      </c>
      <c r="ADE32" s="79">
        <f t="shared" si="1428"/>
        <v>5123337.55</v>
      </c>
      <c r="ADF32" s="61">
        <f t="shared" si="1428"/>
        <v>0</v>
      </c>
      <c r="ADG32" s="61">
        <f t="shared" si="1428"/>
        <v>0</v>
      </c>
      <c r="ADH32" s="61">
        <f t="shared" si="1428"/>
        <v>79728.740000000005</v>
      </c>
      <c r="ADI32" s="61">
        <f t="shared" si="1428"/>
        <v>37816.950000000004</v>
      </c>
      <c r="ADJ32" s="61">
        <f t="shared" si="1428"/>
        <v>0</v>
      </c>
      <c r="ADK32" s="61">
        <f t="shared" si="1428"/>
        <v>0</v>
      </c>
      <c r="ADL32" s="61">
        <f t="shared" si="1428"/>
        <v>117545.69</v>
      </c>
      <c r="ADM32" s="79">
        <f t="shared" si="1428"/>
        <v>5240883.2399999993</v>
      </c>
      <c r="ADN32" s="61">
        <f t="shared" si="1428"/>
        <v>0</v>
      </c>
      <c r="ADO32" s="61">
        <f t="shared" si="1428"/>
        <v>0</v>
      </c>
      <c r="ADP32" s="61">
        <f t="shared" si="1428"/>
        <v>0</v>
      </c>
      <c r="ADQ32" s="61">
        <f t="shared" si="1428"/>
        <v>42872.69</v>
      </c>
      <c r="ADR32" s="61">
        <f t="shared" si="1428"/>
        <v>0</v>
      </c>
      <c r="ADS32" s="61">
        <f t="shared" si="1428"/>
        <v>0</v>
      </c>
      <c r="ADT32" s="61">
        <f t="shared" si="1428"/>
        <v>42872.69</v>
      </c>
      <c r="ADU32" s="79">
        <f t="shared" si="1428"/>
        <v>5283755.93</v>
      </c>
      <c r="ADV32" s="61">
        <f t="shared" si="1428"/>
        <v>0</v>
      </c>
      <c r="ADW32" s="61">
        <f t="shared" si="1428"/>
        <v>0</v>
      </c>
      <c r="ADX32" s="61">
        <f t="shared" si="1428"/>
        <v>185077.69</v>
      </c>
      <c r="ADY32" s="61">
        <f t="shared" si="1428"/>
        <v>12770.83</v>
      </c>
      <c r="ADZ32" s="61">
        <f t="shared" si="1428"/>
        <v>0</v>
      </c>
      <c r="AEA32" s="61">
        <f t="shared" si="1428"/>
        <v>0</v>
      </c>
      <c r="AEB32" s="61">
        <f t="shared" si="1428"/>
        <v>197848.52000000002</v>
      </c>
      <c r="AEC32" s="79">
        <f t="shared" si="1428"/>
        <v>5481604.4499999993</v>
      </c>
      <c r="AED32" s="61">
        <f t="shared" si="1428"/>
        <v>0</v>
      </c>
      <c r="AEE32" s="61">
        <f t="shared" si="1428"/>
        <v>0</v>
      </c>
      <c r="AEF32" s="61">
        <f t="shared" si="1428"/>
        <v>42042.03</v>
      </c>
      <c r="AEG32" s="61">
        <f t="shared" si="1428"/>
        <v>124232.85</v>
      </c>
      <c r="AEH32" s="61">
        <f t="shared" si="1428"/>
        <v>0</v>
      </c>
      <c r="AEI32" s="61">
        <f t="shared" si="1428"/>
        <v>0</v>
      </c>
      <c r="AEJ32" s="61">
        <f t="shared" si="1428"/>
        <v>166274.88</v>
      </c>
      <c r="AEK32" s="79">
        <f t="shared" si="1428"/>
        <v>5647879.3300000001</v>
      </c>
      <c r="AEL32" s="61">
        <f t="shared" si="1428"/>
        <v>0</v>
      </c>
      <c r="AEM32" s="61">
        <f t="shared" si="1428"/>
        <v>6761410.0700000003</v>
      </c>
      <c r="AEN32" s="61">
        <f t="shared" si="1428"/>
        <v>0</v>
      </c>
      <c r="AEO32" s="61">
        <f t="shared" si="1428"/>
        <v>273439.26</v>
      </c>
      <c r="AEP32" s="61">
        <f t="shared" si="1428"/>
        <v>0</v>
      </c>
      <c r="AEQ32" s="61">
        <f t="shared" si="1428"/>
        <v>246.32</v>
      </c>
      <c r="AER32" s="61">
        <f t="shared" si="1428"/>
        <v>7035095.6500000004</v>
      </c>
      <c r="AES32" s="79">
        <f t="shared" si="1428"/>
        <v>12682974.980000002</v>
      </c>
      <c r="AEU32" s="61">
        <f t="shared" ref="AEU32:AHF32" si="1429">SUM(AEU21:AEU31)</f>
        <v>0</v>
      </c>
      <c r="AEV32" s="61">
        <f t="shared" si="1429"/>
        <v>0</v>
      </c>
      <c r="AEW32" s="61">
        <f t="shared" si="1429"/>
        <v>0</v>
      </c>
      <c r="AEX32" s="61">
        <f t="shared" si="1429"/>
        <v>13246.45</v>
      </c>
      <c r="AEY32" s="61">
        <f t="shared" si="1429"/>
        <v>250000</v>
      </c>
      <c r="AEZ32" s="61">
        <f t="shared" si="1429"/>
        <v>266.52</v>
      </c>
      <c r="AFA32" s="61">
        <f t="shared" si="1429"/>
        <v>263512.96999999997</v>
      </c>
      <c r="AFB32" s="79">
        <f t="shared" si="1429"/>
        <v>263512.96999999997</v>
      </c>
      <c r="AFC32" s="61">
        <f t="shared" si="1429"/>
        <v>0</v>
      </c>
      <c r="AFD32" s="61">
        <f t="shared" si="1429"/>
        <v>0</v>
      </c>
      <c r="AFE32" s="61">
        <f t="shared" si="1429"/>
        <v>0</v>
      </c>
      <c r="AFF32" s="61">
        <f t="shared" si="1429"/>
        <v>57507.160000000025</v>
      </c>
      <c r="AFG32" s="61">
        <f t="shared" si="1429"/>
        <v>0</v>
      </c>
      <c r="AFH32" s="61">
        <f t="shared" si="1429"/>
        <v>0</v>
      </c>
      <c r="AFI32" s="61">
        <f t="shared" si="1429"/>
        <v>57507.160000000025</v>
      </c>
      <c r="AFJ32" s="79">
        <f t="shared" si="1429"/>
        <v>321020.13</v>
      </c>
      <c r="AFK32" s="61">
        <f t="shared" si="1429"/>
        <v>0</v>
      </c>
      <c r="AFL32" s="61">
        <f t="shared" si="1429"/>
        <v>0</v>
      </c>
      <c r="AFM32" s="61">
        <f t="shared" si="1429"/>
        <v>0</v>
      </c>
      <c r="AFN32" s="61">
        <f t="shared" si="1429"/>
        <v>79043.86</v>
      </c>
      <c r="AFO32" s="61">
        <f t="shared" si="1429"/>
        <v>0</v>
      </c>
      <c r="AFP32" s="61">
        <f t="shared" si="1429"/>
        <v>182.5</v>
      </c>
      <c r="AFQ32" s="61">
        <f t="shared" si="1429"/>
        <v>79226.36</v>
      </c>
      <c r="AFR32" s="79">
        <f t="shared" si="1429"/>
        <v>400246.49000000005</v>
      </c>
      <c r="AFS32" s="61">
        <f t="shared" si="1429"/>
        <v>83200.009999999995</v>
      </c>
      <c r="AFT32" s="61">
        <f t="shared" si="1429"/>
        <v>0</v>
      </c>
      <c r="AFU32" s="61">
        <f t="shared" si="1429"/>
        <v>94219.64</v>
      </c>
      <c r="AFV32" s="61">
        <f t="shared" si="1429"/>
        <v>61424.14</v>
      </c>
      <c r="AFW32" s="61">
        <f t="shared" si="1429"/>
        <v>2400000</v>
      </c>
      <c r="AFX32" s="61">
        <f t="shared" si="1429"/>
        <v>0</v>
      </c>
      <c r="AFY32" s="61">
        <f t="shared" si="1429"/>
        <v>2638843.79</v>
      </c>
      <c r="AFZ32" s="79">
        <f t="shared" si="1429"/>
        <v>3039090.2800000003</v>
      </c>
      <c r="AGA32" s="61">
        <f t="shared" si="1429"/>
        <v>0</v>
      </c>
      <c r="AGB32" s="61">
        <f t="shared" si="1429"/>
        <v>0</v>
      </c>
      <c r="AGC32" s="61">
        <f t="shared" si="1429"/>
        <v>0</v>
      </c>
      <c r="AGD32" s="61">
        <f t="shared" si="1429"/>
        <v>112211.16999999998</v>
      </c>
      <c r="AGE32" s="61">
        <f t="shared" si="1429"/>
        <v>0</v>
      </c>
      <c r="AGF32" s="61">
        <f t="shared" si="1429"/>
        <v>1562</v>
      </c>
      <c r="AGG32" s="61">
        <f t="shared" si="1429"/>
        <v>113773.16999999998</v>
      </c>
      <c r="AGH32" s="79">
        <f t="shared" si="1429"/>
        <v>3152863.45</v>
      </c>
      <c r="AGI32" s="61">
        <f t="shared" si="1429"/>
        <v>0</v>
      </c>
      <c r="AGJ32" s="61">
        <f t="shared" si="1429"/>
        <v>2350000</v>
      </c>
      <c r="AGK32" s="61">
        <f t="shared" si="1429"/>
        <v>0</v>
      </c>
      <c r="AGL32" s="61">
        <f t="shared" si="1429"/>
        <v>11484.51</v>
      </c>
      <c r="AGM32" s="61">
        <f t="shared" si="1429"/>
        <v>0</v>
      </c>
      <c r="AGN32" s="61">
        <f t="shared" si="1429"/>
        <v>566.34</v>
      </c>
      <c r="AGO32" s="61">
        <f t="shared" si="1429"/>
        <v>2362050.85</v>
      </c>
      <c r="AGP32" s="79">
        <f t="shared" si="1429"/>
        <v>5514914.2999999998</v>
      </c>
      <c r="AGQ32" s="61">
        <f t="shared" si="1429"/>
        <v>0</v>
      </c>
      <c r="AGR32" s="61">
        <f t="shared" si="1429"/>
        <v>0</v>
      </c>
      <c r="AGS32" s="61">
        <f t="shared" si="1429"/>
        <v>0</v>
      </c>
      <c r="AGT32" s="61">
        <f t="shared" si="1429"/>
        <v>14978.740000000002</v>
      </c>
      <c r="AGU32" s="61">
        <f t="shared" si="1429"/>
        <v>2300000</v>
      </c>
      <c r="AGV32" s="61">
        <f t="shared" si="1429"/>
        <v>0</v>
      </c>
      <c r="AGW32" s="61">
        <f t="shared" si="1429"/>
        <v>3453.84</v>
      </c>
      <c r="AGX32" s="61">
        <f t="shared" si="1429"/>
        <v>2318432.5799999996</v>
      </c>
      <c r="AGY32" s="79">
        <f t="shared" si="1429"/>
        <v>7833346.8799999999</v>
      </c>
      <c r="AGZ32" s="61">
        <f t="shared" si="1429"/>
        <v>0</v>
      </c>
      <c r="AHA32" s="61">
        <f t="shared" si="1429"/>
        <v>0</v>
      </c>
      <c r="AHB32" s="61">
        <f t="shared" si="1429"/>
        <v>0</v>
      </c>
      <c r="AHC32" s="61">
        <f t="shared" si="1429"/>
        <v>37166.839999999997</v>
      </c>
      <c r="AHD32" s="61">
        <f t="shared" si="1429"/>
        <v>0</v>
      </c>
      <c r="AHE32" s="61">
        <f t="shared" si="1429"/>
        <v>580</v>
      </c>
      <c r="AHF32" s="61">
        <f t="shared" si="1429"/>
        <v>37746.839999999997</v>
      </c>
      <c r="AHG32" s="79">
        <f t="shared" ref="AHG32:AJR32" si="1430">SUM(AHG21:AHG31)</f>
        <v>7871093.7199999997</v>
      </c>
      <c r="AHH32" s="61">
        <f t="shared" si="1430"/>
        <v>0</v>
      </c>
      <c r="AHI32" s="61">
        <f t="shared" si="1430"/>
        <v>0</v>
      </c>
      <c r="AHJ32" s="61">
        <f t="shared" si="1430"/>
        <v>0</v>
      </c>
      <c r="AHK32" s="61">
        <f t="shared" si="1430"/>
        <v>82470.200000000012</v>
      </c>
      <c r="AHL32" s="61">
        <f t="shared" si="1430"/>
        <v>0</v>
      </c>
      <c r="AHM32" s="61">
        <f t="shared" si="1430"/>
        <v>100</v>
      </c>
      <c r="AHN32" s="61">
        <f t="shared" si="1430"/>
        <v>82570.200000000012</v>
      </c>
      <c r="AHO32" s="79">
        <f t="shared" si="1430"/>
        <v>7953663.9199999999</v>
      </c>
      <c r="AHP32" s="61">
        <f t="shared" si="1430"/>
        <v>0</v>
      </c>
      <c r="AHQ32" s="61">
        <f t="shared" si="1430"/>
        <v>0</v>
      </c>
      <c r="AHR32" s="61">
        <f t="shared" si="1430"/>
        <v>0</v>
      </c>
      <c r="AHS32" s="61">
        <f t="shared" si="1430"/>
        <v>138783.35</v>
      </c>
      <c r="AHT32" s="61">
        <f t="shared" si="1430"/>
        <v>0</v>
      </c>
      <c r="AHU32" s="61">
        <f t="shared" si="1430"/>
        <v>1000</v>
      </c>
      <c r="AHV32" s="61">
        <f t="shared" si="1430"/>
        <v>139783.35</v>
      </c>
      <c r="AHW32" s="79">
        <f t="shared" si="1430"/>
        <v>8093447.2699999996</v>
      </c>
      <c r="AHX32" s="61">
        <f t="shared" si="1430"/>
        <v>0</v>
      </c>
      <c r="AHY32" s="61">
        <f t="shared" si="1430"/>
        <v>0</v>
      </c>
      <c r="AHZ32" s="61">
        <f t="shared" si="1430"/>
        <v>0</v>
      </c>
      <c r="AIA32" s="61">
        <f t="shared" si="1430"/>
        <v>241746.19</v>
      </c>
      <c r="AIB32" s="61">
        <f t="shared" si="1430"/>
        <v>2000</v>
      </c>
      <c r="AIC32" s="61">
        <f t="shared" si="1430"/>
        <v>213.9</v>
      </c>
      <c r="AID32" s="61">
        <f t="shared" si="1430"/>
        <v>243960.09</v>
      </c>
      <c r="AIE32" s="79">
        <f t="shared" si="1430"/>
        <v>8337407.3599999994</v>
      </c>
      <c r="AIF32" s="61">
        <f t="shared" si="1430"/>
        <v>0</v>
      </c>
      <c r="AIG32" s="61">
        <f t="shared" si="1430"/>
        <v>0</v>
      </c>
      <c r="AIH32" s="61">
        <f t="shared" si="1430"/>
        <v>21117.46</v>
      </c>
      <c r="AII32" s="61">
        <f t="shared" si="1430"/>
        <v>144015.02999999997</v>
      </c>
      <c r="AIJ32" s="61">
        <f t="shared" si="1430"/>
        <v>0</v>
      </c>
      <c r="AIK32" s="61">
        <f t="shared" si="1430"/>
        <v>0</v>
      </c>
      <c r="AIL32" s="61">
        <f t="shared" si="1430"/>
        <v>165132.49</v>
      </c>
      <c r="AIM32" s="79">
        <f t="shared" si="1430"/>
        <v>8502539.8499999996</v>
      </c>
      <c r="AIN32" s="61">
        <f t="shared" si="1430"/>
        <v>397660</v>
      </c>
      <c r="AIO32" s="61">
        <f t="shared" si="1430"/>
        <v>0</v>
      </c>
      <c r="AIP32" s="61">
        <f t="shared" si="1430"/>
        <v>94349.24</v>
      </c>
      <c r="AIQ32" s="61">
        <f t="shared" si="1430"/>
        <v>26340.59</v>
      </c>
      <c r="AIR32" s="61">
        <f t="shared" si="1430"/>
        <v>0</v>
      </c>
      <c r="AIS32" s="61">
        <f t="shared" si="1430"/>
        <v>2132.9</v>
      </c>
      <c r="AIT32" s="61">
        <f t="shared" si="1430"/>
        <v>520482.73</v>
      </c>
      <c r="AIU32" s="79">
        <f t="shared" si="1430"/>
        <v>9023022.5799999982</v>
      </c>
      <c r="AIV32" s="61">
        <f t="shared" si="1430"/>
        <v>0</v>
      </c>
      <c r="AIW32" s="61">
        <f t="shared" si="1430"/>
        <v>0</v>
      </c>
      <c r="AIX32" s="61">
        <f t="shared" si="1430"/>
        <v>180351.73</v>
      </c>
      <c r="AIY32" s="61">
        <f t="shared" si="1430"/>
        <v>475848.5</v>
      </c>
      <c r="AIZ32" s="61">
        <f t="shared" si="1430"/>
        <v>550000</v>
      </c>
      <c r="AJA32" s="61">
        <f t="shared" si="1430"/>
        <v>0</v>
      </c>
      <c r="AJB32" s="61">
        <f t="shared" si="1430"/>
        <v>1206200.23</v>
      </c>
      <c r="AJC32" s="79">
        <f t="shared" si="1430"/>
        <v>10229222.810000001</v>
      </c>
      <c r="AJD32" s="61">
        <f t="shared" si="1430"/>
        <v>79532</v>
      </c>
      <c r="AJE32" s="61">
        <f t="shared" si="1430"/>
        <v>0</v>
      </c>
      <c r="AJF32" s="61">
        <f t="shared" si="1430"/>
        <v>21616.54</v>
      </c>
      <c r="AJG32" s="61">
        <f t="shared" si="1430"/>
        <v>241956.47</v>
      </c>
      <c r="AJH32" s="61">
        <f t="shared" si="1430"/>
        <v>0</v>
      </c>
      <c r="AJI32" s="61">
        <f t="shared" si="1430"/>
        <v>981.49</v>
      </c>
      <c r="AJJ32" s="61">
        <f t="shared" si="1430"/>
        <v>344086.5</v>
      </c>
      <c r="AJK32" s="79">
        <f t="shared" si="1430"/>
        <v>10573309.310000001</v>
      </c>
      <c r="AJL32" s="61">
        <f t="shared" si="1430"/>
        <v>0</v>
      </c>
      <c r="AJM32" s="61">
        <f t="shared" si="1430"/>
        <v>0</v>
      </c>
      <c r="AJN32" s="61">
        <f t="shared" si="1430"/>
        <v>0</v>
      </c>
      <c r="AJO32" s="61">
        <f t="shared" si="1430"/>
        <v>48079.53</v>
      </c>
      <c r="AJP32" s="61">
        <f t="shared" si="1430"/>
        <v>0</v>
      </c>
      <c r="AJQ32" s="61">
        <f t="shared" si="1430"/>
        <v>0</v>
      </c>
      <c r="AJR32" s="61">
        <f t="shared" si="1430"/>
        <v>48079.53</v>
      </c>
      <c r="AJS32" s="79">
        <f t="shared" ref="AJS32:AMD32" si="1431">SUM(AJS21:AJS31)</f>
        <v>10621388.84</v>
      </c>
      <c r="AJT32" s="61">
        <f t="shared" si="1431"/>
        <v>0</v>
      </c>
      <c r="AJU32" s="61">
        <f t="shared" si="1431"/>
        <v>0</v>
      </c>
      <c r="AJV32" s="61">
        <f t="shared" si="1431"/>
        <v>68456.28</v>
      </c>
      <c r="AJW32" s="61">
        <f t="shared" si="1431"/>
        <v>539596.18000000005</v>
      </c>
      <c r="AJX32" s="61">
        <f t="shared" si="1431"/>
        <v>0</v>
      </c>
      <c r="AJY32" s="61">
        <f t="shared" si="1431"/>
        <v>3106.25</v>
      </c>
      <c r="AJZ32" s="61">
        <f t="shared" si="1431"/>
        <v>611158.71</v>
      </c>
      <c r="AKA32" s="79">
        <f t="shared" si="1431"/>
        <v>11232547.550000001</v>
      </c>
      <c r="AKB32" s="61">
        <f t="shared" si="1431"/>
        <v>0</v>
      </c>
      <c r="AKC32" s="61">
        <f t="shared" si="1431"/>
        <v>0</v>
      </c>
      <c r="AKD32" s="61">
        <f t="shared" si="1431"/>
        <v>26356.87</v>
      </c>
      <c r="AKE32" s="61">
        <f t="shared" si="1431"/>
        <v>351489.88</v>
      </c>
      <c r="AKF32" s="61">
        <f t="shared" si="1431"/>
        <v>0</v>
      </c>
      <c r="AKG32" s="61">
        <f t="shared" si="1431"/>
        <v>2013.91</v>
      </c>
      <c r="AKH32" s="61">
        <f t="shared" si="1431"/>
        <v>379860.66</v>
      </c>
      <c r="AKI32" s="79">
        <f t="shared" si="1431"/>
        <v>11612408.210000001</v>
      </c>
      <c r="AKJ32" s="61">
        <f t="shared" si="1431"/>
        <v>0</v>
      </c>
      <c r="AKK32" s="61">
        <f t="shared" si="1431"/>
        <v>0</v>
      </c>
      <c r="AKL32" s="61">
        <f t="shared" si="1431"/>
        <v>0</v>
      </c>
      <c r="AKM32" s="61">
        <f t="shared" si="1431"/>
        <v>119824.93000000001</v>
      </c>
      <c r="AKN32" s="61">
        <f t="shared" si="1431"/>
        <v>420000</v>
      </c>
      <c r="AKO32" s="61">
        <f t="shared" si="1431"/>
        <v>241.3</v>
      </c>
      <c r="AKP32" s="61">
        <f t="shared" si="1431"/>
        <v>540066.23</v>
      </c>
      <c r="AKQ32" s="79">
        <f t="shared" si="1431"/>
        <v>12152474.440000001</v>
      </c>
      <c r="AKR32" s="61">
        <f t="shared" si="1431"/>
        <v>1346144</v>
      </c>
      <c r="AKS32" s="61">
        <f t="shared" si="1431"/>
        <v>0</v>
      </c>
      <c r="AKT32" s="61">
        <f t="shared" si="1431"/>
        <v>0</v>
      </c>
      <c r="AKU32" s="61">
        <f t="shared" si="1431"/>
        <v>710554.48</v>
      </c>
      <c r="AKV32" s="61">
        <f t="shared" si="1431"/>
        <v>4000</v>
      </c>
      <c r="AKW32" s="61">
        <f t="shared" si="1431"/>
        <v>6000</v>
      </c>
      <c r="AKX32" s="61">
        <f t="shared" si="1431"/>
        <v>2066698.48</v>
      </c>
      <c r="AKY32" s="79">
        <f t="shared" si="1431"/>
        <v>14219172.92</v>
      </c>
      <c r="AKZ32" s="61">
        <f t="shared" si="1431"/>
        <v>115000.02</v>
      </c>
      <c r="ALA32" s="61">
        <f t="shared" si="1431"/>
        <v>0</v>
      </c>
      <c r="ALB32" s="61">
        <f t="shared" si="1431"/>
        <v>0</v>
      </c>
      <c r="ALC32" s="61">
        <f t="shared" si="1431"/>
        <v>92441.919999999998</v>
      </c>
      <c r="ALD32" s="61">
        <f t="shared" si="1431"/>
        <v>530000</v>
      </c>
      <c r="ALE32" s="61">
        <f t="shared" si="1431"/>
        <v>86.22</v>
      </c>
      <c r="ALF32" s="61">
        <f t="shared" si="1431"/>
        <v>737528.16</v>
      </c>
      <c r="ALG32" s="79">
        <f t="shared" si="1431"/>
        <v>737528.16</v>
      </c>
      <c r="ALH32" s="61">
        <f t="shared" si="1431"/>
        <v>14500.01</v>
      </c>
      <c r="ALI32" s="61">
        <f t="shared" si="1431"/>
        <v>699975</v>
      </c>
      <c r="ALJ32" s="61">
        <f t="shared" si="1431"/>
        <v>54743.56</v>
      </c>
      <c r="ALK32" s="61">
        <f t="shared" si="1431"/>
        <v>139904.70000000001</v>
      </c>
      <c r="ALL32" s="61">
        <f t="shared" si="1431"/>
        <v>0</v>
      </c>
      <c r="ALM32" s="61">
        <f t="shared" si="1431"/>
        <v>407.3</v>
      </c>
      <c r="ALN32" s="61">
        <f t="shared" si="1431"/>
        <v>909530.57</v>
      </c>
      <c r="ALO32" s="79">
        <f t="shared" si="1431"/>
        <v>1647058.73</v>
      </c>
      <c r="ALP32" s="61">
        <f t="shared" si="1431"/>
        <v>0</v>
      </c>
      <c r="ALQ32" s="61">
        <f t="shared" si="1431"/>
        <v>0</v>
      </c>
      <c r="ALR32" s="61">
        <f t="shared" si="1431"/>
        <v>0</v>
      </c>
      <c r="ALS32" s="61">
        <f t="shared" si="1431"/>
        <v>19770.900000000001</v>
      </c>
      <c r="ALT32" s="61">
        <f t="shared" si="1431"/>
        <v>0</v>
      </c>
      <c r="ALU32" s="61">
        <f t="shared" si="1431"/>
        <v>607.26</v>
      </c>
      <c r="ALV32" s="61">
        <f t="shared" si="1431"/>
        <v>20378.160000000003</v>
      </c>
      <c r="ALW32" s="79">
        <f t="shared" si="1431"/>
        <v>1667436.89</v>
      </c>
      <c r="ALX32" s="61">
        <f t="shared" si="1431"/>
        <v>0</v>
      </c>
      <c r="ALY32" s="61">
        <f t="shared" si="1431"/>
        <v>0</v>
      </c>
      <c r="ALZ32" s="61">
        <f t="shared" si="1431"/>
        <v>0</v>
      </c>
      <c r="AMA32" s="61">
        <f t="shared" si="1431"/>
        <v>118502.48000000001</v>
      </c>
      <c r="AMB32" s="61">
        <f t="shared" si="1431"/>
        <v>1370000</v>
      </c>
      <c r="AMC32" s="61">
        <f t="shared" si="1431"/>
        <v>508.55</v>
      </c>
      <c r="AMD32" s="61">
        <f t="shared" si="1431"/>
        <v>1489011.03</v>
      </c>
      <c r="AME32" s="79">
        <f t="shared" ref="AME32:AOP32" si="1432">SUM(AME21:AME31)</f>
        <v>3156447.92</v>
      </c>
      <c r="AMF32" s="61">
        <f t="shared" si="1432"/>
        <v>0</v>
      </c>
      <c r="AMG32" s="61">
        <f t="shared" si="1432"/>
        <v>1999975</v>
      </c>
      <c r="AMH32" s="61">
        <f t="shared" si="1432"/>
        <v>18697.060000000001</v>
      </c>
      <c r="AMI32" s="61">
        <f t="shared" si="1432"/>
        <v>17909.77</v>
      </c>
      <c r="AMJ32" s="61">
        <f t="shared" si="1432"/>
        <v>0</v>
      </c>
      <c r="AMK32" s="61">
        <f t="shared" si="1432"/>
        <v>0</v>
      </c>
      <c r="AML32" s="61">
        <f t="shared" si="1432"/>
        <v>2036581.83</v>
      </c>
      <c r="AMM32" s="79">
        <f t="shared" si="1432"/>
        <v>5193029.75</v>
      </c>
      <c r="AMN32" s="61">
        <f t="shared" si="1432"/>
        <v>0</v>
      </c>
      <c r="AMO32" s="61">
        <f t="shared" si="1432"/>
        <v>500000</v>
      </c>
      <c r="AMP32" s="61">
        <f t="shared" si="1432"/>
        <v>127440</v>
      </c>
      <c r="AMQ32" s="61">
        <f t="shared" si="1432"/>
        <v>130756.68</v>
      </c>
      <c r="AMR32" s="61">
        <f t="shared" si="1432"/>
        <v>2400000</v>
      </c>
      <c r="AMS32" s="61">
        <f t="shared" si="1432"/>
        <v>222.51</v>
      </c>
      <c r="AMT32" s="61">
        <f t="shared" si="1432"/>
        <v>3158419.19</v>
      </c>
      <c r="AMU32" s="79">
        <f t="shared" si="1432"/>
        <v>8351448.9399999995</v>
      </c>
      <c r="AMV32" s="61">
        <f t="shared" si="1432"/>
        <v>77000</v>
      </c>
      <c r="AMW32" s="61">
        <f t="shared" si="1432"/>
        <v>3000000</v>
      </c>
      <c r="AMX32" s="61">
        <f t="shared" si="1432"/>
        <v>162005.86000000002</v>
      </c>
      <c r="AMY32" s="61">
        <f t="shared" si="1432"/>
        <v>157542.35999999999</v>
      </c>
      <c r="AMZ32" s="61">
        <f t="shared" si="1432"/>
        <v>150000</v>
      </c>
      <c r="ANA32" s="61">
        <f t="shared" si="1432"/>
        <v>0</v>
      </c>
      <c r="ANB32" s="61">
        <f t="shared" si="1432"/>
        <v>3546548.22</v>
      </c>
      <c r="ANC32" s="79">
        <f t="shared" si="1432"/>
        <v>11897997.16</v>
      </c>
      <c r="AND32" s="61">
        <f t="shared" si="1432"/>
        <v>0</v>
      </c>
      <c r="ANE32" s="61">
        <f t="shared" si="1432"/>
        <v>0</v>
      </c>
      <c r="ANF32" s="61">
        <f t="shared" si="1432"/>
        <v>0</v>
      </c>
      <c r="ANG32" s="61">
        <f t="shared" si="1432"/>
        <v>21295.18</v>
      </c>
      <c r="ANH32" s="61">
        <f t="shared" si="1432"/>
        <v>2500000</v>
      </c>
      <c r="ANI32" s="61">
        <f t="shared" si="1432"/>
        <v>0</v>
      </c>
      <c r="ANJ32" s="61">
        <f t="shared" si="1432"/>
        <v>2521295.1799999997</v>
      </c>
      <c r="ANK32" s="79">
        <f t="shared" si="1432"/>
        <v>14419292.34</v>
      </c>
      <c r="ANL32" s="61">
        <f t="shared" si="1432"/>
        <v>0</v>
      </c>
      <c r="ANM32" s="61">
        <f t="shared" si="1432"/>
        <v>700000</v>
      </c>
      <c r="ANN32" s="61">
        <f t="shared" si="1432"/>
        <v>0</v>
      </c>
      <c r="ANO32" s="61">
        <f t="shared" si="1432"/>
        <v>82104.53</v>
      </c>
      <c r="ANP32" s="61">
        <f t="shared" si="1432"/>
        <v>0</v>
      </c>
      <c r="ANQ32" s="61">
        <f t="shared" si="1432"/>
        <v>1400.24</v>
      </c>
      <c r="ANR32" s="61">
        <f t="shared" si="1432"/>
        <v>783504.77</v>
      </c>
      <c r="ANS32" s="79">
        <f t="shared" si="1432"/>
        <v>15202797.110000001</v>
      </c>
      <c r="ANT32" s="61">
        <f t="shared" si="1432"/>
        <v>0</v>
      </c>
      <c r="ANU32" s="61">
        <f t="shared" si="1432"/>
        <v>0</v>
      </c>
      <c r="ANV32" s="61">
        <f t="shared" si="1432"/>
        <v>0</v>
      </c>
      <c r="ANW32" s="61">
        <f t="shared" si="1432"/>
        <v>59043.840000000004</v>
      </c>
      <c r="ANX32" s="61">
        <f t="shared" si="1432"/>
        <v>0</v>
      </c>
      <c r="ANY32" s="61">
        <f t="shared" si="1432"/>
        <v>0</v>
      </c>
      <c r="ANZ32" s="61">
        <f t="shared" si="1432"/>
        <v>59043.840000000004</v>
      </c>
      <c r="AOA32" s="79">
        <f t="shared" si="1432"/>
        <v>15261840.950000001</v>
      </c>
      <c r="AOB32" s="61">
        <f t="shared" si="1432"/>
        <v>170000.01</v>
      </c>
      <c r="AOC32" s="61">
        <f t="shared" si="1432"/>
        <v>0</v>
      </c>
      <c r="AOD32" s="61">
        <f t="shared" si="1432"/>
        <v>117643.33</v>
      </c>
      <c r="AOE32" s="61">
        <f t="shared" si="1432"/>
        <v>348847.73</v>
      </c>
      <c r="AOF32" s="61">
        <f t="shared" si="1432"/>
        <v>0</v>
      </c>
      <c r="AOG32" s="61">
        <f t="shared" si="1432"/>
        <v>798.79</v>
      </c>
      <c r="AOH32" s="61">
        <f t="shared" si="1432"/>
        <v>637289.86</v>
      </c>
      <c r="AOI32" s="79">
        <f t="shared" si="1432"/>
        <v>15899130.809999999</v>
      </c>
      <c r="AOJ32" s="61">
        <f t="shared" si="1432"/>
        <v>0</v>
      </c>
      <c r="AOK32" s="61">
        <f t="shared" si="1432"/>
        <v>0</v>
      </c>
      <c r="AOL32" s="61">
        <f t="shared" si="1432"/>
        <v>0</v>
      </c>
      <c r="AOM32" s="61">
        <f t="shared" si="1432"/>
        <v>296436.60000000003</v>
      </c>
      <c r="AON32" s="61">
        <f t="shared" si="1432"/>
        <v>2000</v>
      </c>
      <c r="AOO32" s="61">
        <f t="shared" si="1432"/>
        <v>357.88</v>
      </c>
      <c r="AOP32" s="61">
        <f t="shared" si="1432"/>
        <v>298794.48000000004</v>
      </c>
      <c r="AOQ32" s="79">
        <f t="shared" ref="AOQ32:ARB32" si="1433">SUM(AOQ21:AOQ31)</f>
        <v>16197925.289999999</v>
      </c>
      <c r="AOR32" s="61">
        <f t="shared" si="1433"/>
        <v>83544</v>
      </c>
      <c r="AOS32" s="61">
        <f t="shared" si="1433"/>
        <v>0</v>
      </c>
      <c r="AOT32" s="61">
        <f t="shared" si="1433"/>
        <v>0</v>
      </c>
      <c r="AOU32" s="61">
        <f t="shared" si="1433"/>
        <v>19106.89</v>
      </c>
      <c r="AOV32" s="61">
        <f t="shared" si="1433"/>
        <v>480000</v>
      </c>
      <c r="AOW32" s="61">
        <f t="shared" si="1433"/>
        <v>114.77</v>
      </c>
      <c r="AOX32" s="61">
        <f t="shared" si="1433"/>
        <v>582765.66</v>
      </c>
      <c r="AOY32" s="79">
        <f t="shared" si="1433"/>
        <v>16780690.949999999</v>
      </c>
      <c r="AOZ32" s="61">
        <f t="shared" si="1433"/>
        <v>0</v>
      </c>
      <c r="APA32" s="61">
        <f t="shared" si="1433"/>
        <v>0</v>
      </c>
      <c r="APB32" s="61">
        <f t="shared" si="1433"/>
        <v>0</v>
      </c>
      <c r="APC32" s="61">
        <f t="shared" si="1433"/>
        <v>103157.55999999998</v>
      </c>
      <c r="APD32" s="61">
        <f t="shared" si="1433"/>
        <v>50000</v>
      </c>
      <c r="APE32" s="61">
        <f t="shared" si="1433"/>
        <v>0</v>
      </c>
      <c r="APF32" s="61">
        <f t="shared" si="1433"/>
        <v>153157.55999999997</v>
      </c>
      <c r="APG32" s="79">
        <f t="shared" si="1433"/>
        <v>16933848.510000002</v>
      </c>
      <c r="APH32" s="61">
        <f t="shared" si="1433"/>
        <v>0</v>
      </c>
      <c r="API32" s="61">
        <f t="shared" si="1433"/>
        <v>0</v>
      </c>
      <c r="APJ32" s="61">
        <f t="shared" si="1433"/>
        <v>0</v>
      </c>
      <c r="APK32" s="61">
        <f t="shared" si="1433"/>
        <v>133737.38</v>
      </c>
      <c r="APL32" s="61">
        <f t="shared" si="1433"/>
        <v>0</v>
      </c>
      <c r="APM32" s="61">
        <f t="shared" si="1433"/>
        <v>0</v>
      </c>
      <c r="APN32" s="61">
        <f t="shared" si="1433"/>
        <v>133737.38</v>
      </c>
      <c r="APO32" s="79">
        <f t="shared" si="1433"/>
        <v>17067585.890000001</v>
      </c>
      <c r="APP32" s="61">
        <f t="shared" si="1433"/>
        <v>0</v>
      </c>
      <c r="APQ32" s="61">
        <f t="shared" si="1433"/>
        <v>0</v>
      </c>
      <c r="APR32" s="61">
        <f t="shared" si="1433"/>
        <v>61261.4</v>
      </c>
      <c r="APS32" s="61">
        <f t="shared" si="1433"/>
        <v>115431.55</v>
      </c>
      <c r="APT32" s="61">
        <f t="shared" si="1433"/>
        <v>0</v>
      </c>
      <c r="APU32" s="61">
        <f t="shared" si="1433"/>
        <v>299.94</v>
      </c>
      <c r="APV32" s="61">
        <f t="shared" si="1433"/>
        <v>176992.89</v>
      </c>
      <c r="APW32" s="79">
        <f t="shared" si="1433"/>
        <v>17244578.780000001</v>
      </c>
      <c r="APX32" s="61">
        <f t="shared" si="1433"/>
        <v>0</v>
      </c>
      <c r="APY32" s="61">
        <f t="shared" si="1433"/>
        <v>0</v>
      </c>
      <c r="APZ32" s="61">
        <f t="shared" si="1433"/>
        <v>34262.42</v>
      </c>
      <c r="AQA32" s="61">
        <f t="shared" si="1433"/>
        <v>180040.87</v>
      </c>
      <c r="AQB32" s="61">
        <f t="shared" si="1433"/>
        <v>0</v>
      </c>
      <c r="AQC32" s="61">
        <f t="shared" si="1433"/>
        <v>316.61</v>
      </c>
      <c r="AQD32" s="61">
        <f t="shared" si="1433"/>
        <v>214619.9</v>
      </c>
      <c r="AQE32" s="79">
        <f t="shared" si="1433"/>
        <v>17459198.68</v>
      </c>
      <c r="AQF32" s="61">
        <f t="shared" si="1433"/>
        <v>0</v>
      </c>
      <c r="AQG32" s="61">
        <f t="shared" si="1433"/>
        <v>0</v>
      </c>
      <c r="AQH32" s="61">
        <f t="shared" si="1433"/>
        <v>0</v>
      </c>
      <c r="AQI32" s="61">
        <f t="shared" si="1433"/>
        <v>32732.16</v>
      </c>
      <c r="AQJ32" s="61">
        <f t="shared" si="1433"/>
        <v>0</v>
      </c>
      <c r="AQK32" s="61">
        <f t="shared" si="1433"/>
        <v>1250.42</v>
      </c>
      <c r="AQL32" s="61">
        <f t="shared" si="1433"/>
        <v>33982.58</v>
      </c>
      <c r="AQM32" s="79">
        <f t="shared" si="1433"/>
        <v>17493181.260000002</v>
      </c>
      <c r="AQN32" s="61">
        <f t="shared" si="1433"/>
        <v>0</v>
      </c>
      <c r="AQO32" s="61">
        <f t="shared" si="1433"/>
        <v>0</v>
      </c>
      <c r="AQP32" s="61">
        <f t="shared" si="1433"/>
        <v>125805.74</v>
      </c>
      <c r="AQQ32" s="61">
        <f t="shared" si="1433"/>
        <v>161665.29999999999</v>
      </c>
      <c r="AQR32" s="61">
        <f t="shared" si="1433"/>
        <v>0</v>
      </c>
      <c r="AQS32" s="61">
        <f t="shared" si="1433"/>
        <v>293.16000000000003</v>
      </c>
      <c r="AQT32" s="61">
        <f t="shared" si="1433"/>
        <v>287764.2</v>
      </c>
      <c r="AQU32" s="79">
        <f t="shared" si="1433"/>
        <v>17780945.460000001</v>
      </c>
      <c r="AQV32" s="61">
        <f t="shared" si="1433"/>
        <v>103000.01</v>
      </c>
      <c r="AQW32" s="61">
        <f t="shared" si="1433"/>
        <v>0</v>
      </c>
      <c r="AQX32" s="61">
        <f t="shared" si="1433"/>
        <v>0</v>
      </c>
      <c r="AQY32" s="61">
        <f t="shared" si="1433"/>
        <v>218149.26</v>
      </c>
      <c r="AQZ32" s="61">
        <f t="shared" si="1433"/>
        <v>190000</v>
      </c>
      <c r="ARA32" s="61">
        <f t="shared" si="1433"/>
        <v>0</v>
      </c>
      <c r="ARB32" s="61">
        <f t="shared" si="1433"/>
        <v>511149.26999999996</v>
      </c>
      <c r="ARC32" s="79">
        <f t="shared" ref="ARC32:ATN32" si="1434">SUM(ARC21:ARC31)</f>
        <v>18292094.73</v>
      </c>
      <c r="ARD32" s="61">
        <f t="shared" si="1434"/>
        <v>217000</v>
      </c>
      <c r="ARE32" s="61">
        <f t="shared" si="1434"/>
        <v>0</v>
      </c>
      <c r="ARF32" s="61">
        <f t="shared" si="1434"/>
        <v>0</v>
      </c>
      <c r="ARG32" s="61">
        <f t="shared" si="1434"/>
        <v>35066.51</v>
      </c>
      <c r="ARH32" s="61">
        <f t="shared" si="1434"/>
        <v>0</v>
      </c>
      <c r="ARI32" s="61">
        <f t="shared" si="1434"/>
        <v>357.38</v>
      </c>
      <c r="ARJ32" s="61">
        <f t="shared" si="1434"/>
        <v>252423.89</v>
      </c>
      <c r="ARK32" s="79">
        <f t="shared" si="1434"/>
        <v>18544518.620000001</v>
      </c>
      <c r="ARL32" s="61">
        <f t="shared" si="1434"/>
        <v>5023220.01</v>
      </c>
      <c r="ARM32" s="61">
        <f t="shared" si="1434"/>
        <v>0</v>
      </c>
      <c r="ARN32" s="61">
        <f t="shared" si="1434"/>
        <v>0</v>
      </c>
      <c r="ARO32" s="61">
        <f t="shared" si="1434"/>
        <v>28477.279999999999</v>
      </c>
      <c r="ARP32" s="61">
        <f t="shared" si="1434"/>
        <v>0</v>
      </c>
      <c r="ARQ32" s="61">
        <f t="shared" si="1434"/>
        <v>990.57</v>
      </c>
      <c r="ARR32" s="61">
        <f t="shared" si="1434"/>
        <v>5052687.8600000003</v>
      </c>
      <c r="ARS32" s="79">
        <f t="shared" si="1434"/>
        <v>23597206.48</v>
      </c>
      <c r="ART32" s="61">
        <f t="shared" si="1434"/>
        <v>0</v>
      </c>
      <c r="ARU32" s="61">
        <f t="shared" si="1434"/>
        <v>0</v>
      </c>
      <c r="ARV32" s="61">
        <f t="shared" si="1434"/>
        <v>0</v>
      </c>
      <c r="ARW32" s="61">
        <f t="shared" si="1434"/>
        <v>9552.33</v>
      </c>
      <c r="ARX32" s="61">
        <f t="shared" si="1434"/>
        <v>0</v>
      </c>
      <c r="ARY32" s="61">
        <f t="shared" si="1434"/>
        <v>2067.6799999999998</v>
      </c>
      <c r="ARZ32" s="61">
        <f t="shared" si="1434"/>
        <v>11620.01</v>
      </c>
      <c r="ASA32" s="79">
        <f t="shared" si="1434"/>
        <v>11620.01</v>
      </c>
      <c r="ASB32" s="61">
        <f t="shared" si="1434"/>
        <v>0</v>
      </c>
      <c r="ASC32" s="61">
        <f t="shared" si="1434"/>
        <v>0</v>
      </c>
      <c r="ASD32" s="61">
        <f t="shared" si="1434"/>
        <v>0</v>
      </c>
      <c r="ASE32" s="61">
        <f t="shared" si="1434"/>
        <v>52005.18</v>
      </c>
      <c r="ASF32" s="61">
        <f t="shared" si="1434"/>
        <v>0</v>
      </c>
      <c r="ASG32" s="61">
        <f t="shared" si="1434"/>
        <v>106.82</v>
      </c>
      <c r="ASH32" s="61">
        <f t="shared" si="1434"/>
        <v>52112</v>
      </c>
      <c r="ASI32" s="79">
        <f t="shared" si="1434"/>
        <v>63732.01</v>
      </c>
      <c r="ASJ32" s="61">
        <f t="shared" si="1434"/>
        <v>0</v>
      </c>
      <c r="ASK32" s="61">
        <f t="shared" si="1434"/>
        <v>0</v>
      </c>
      <c r="ASL32" s="61">
        <f t="shared" si="1434"/>
        <v>71585.98</v>
      </c>
      <c r="ASM32" s="61">
        <f t="shared" si="1434"/>
        <v>72797.420000000013</v>
      </c>
      <c r="ASN32" s="61">
        <f t="shared" si="1434"/>
        <v>0</v>
      </c>
      <c r="ASO32" s="61">
        <f t="shared" si="1434"/>
        <v>0</v>
      </c>
      <c r="ASP32" s="61">
        <f t="shared" si="1434"/>
        <v>144383.40000000002</v>
      </c>
      <c r="ASQ32" s="79">
        <f t="shared" si="1434"/>
        <v>208115.41</v>
      </c>
      <c r="ASR32" s="61">
        <f t="shared" si="1434"/>
        <v>100588.24</v>
      </c>
      <c r="ASS32" s="61">
        <f t="shared" si="1434"/>
        <v>0</v>
      </c>
      <c r="AST32" s="61">
        <f t="shared" si="1434"/>
        <v>0</v>
      </c>
      <c r="ASU32" s="61">
        <f t="shared" si="1434"/>
        <v>278930.20999999996</v>
      </c>
      <c r="ASV32" s="61">
        <f t="shared" si="1434"/>
        <v>0</v>
      </c>
      <c r="ASW32" s="61">
        <f t="shared" si="1434"/>
        <v>1008.16</v>
      </c>
      <c r="ASX32" s="61">
        <f t="shared" si="1434"/>
        <v>380526.60999999993</v>
      </c>
      <c r="ASY32" s="79">
        <f t="shared" si="1434"/>
        <v>588642.0199999999</v>
      </c>
      <c r="ASZ32" s="61">
        <f t="shared" si="1434"/>
        <v>96000</v>
      </c>
      <c r="ATA32" s="61">
        <f t="shared" si="1434"/>
        <v>0</v>
      </c>
      <c r="ATB32" s="61">
        <f t="shared" si="1434"/>
        <v>0</v>
      </c>
      <c r="ATC32" s="61">
        <f t="shared" si="1434"/>
        <v>174109.92</v>
      </c>
      <c r="ATD32" s="61">
        <f t="shared" si="1434"/>
        <v>0</v>
      </c>
      <c r="ATE32" s="61">
        <f t="shared" si="1434"/>
        <v>398.6</v>
      </c>
      <c r="ATF32" s="61">
        <f t="shared" si="1434"/>
        <v>270508.52</v>
      </c>
      <c r="ATG32" s="79">
        <f t="shared" si="1434"/>
        <v>859150.53999999992</v>
      </c>
      <c r="ATH32" s="61">
        <f t="shared" si="1434"/>
        <v>0</v>
      </c>
      <c r="ATI32" s="61">
        <f t="shared" si="1434"/>
        <v>0</v>
      </c>
      <c r="ATJ32" s="61">
        <f t="shared" si="1434"/>
        <v>0</v>
      </c>
      <c r="ATK32" s="61">
        <f t="shared" si="1434"/>
        <v>69056.84</v>
      </c>
      <c r="ATL32" s="61">
        <f t="shared" si="1434"/>
        <v>25000.21</v>
      </c>
      <c r="ATM32" s="61">
        <f t="shared" si="1434"/>
        <v>0</v>
      </c>
      <c r="ATN32" s="61">
        <f t="shared" si="1434"/>
        <v>94057.049999999988</v>
      </c>
      <c r="ATO32" s="79">
        <f t="shared" ref="ATO32:AVZ32" si="1435">SUM(ATO21:ATO31)</f>
        <v>953207.58999999985</v>
      </c>
      <c r="ATP32" s="61">
        <f t="shared" si="1435"/>
        <v>0</v>
      </c>
      <c r="ATQ32" s="61">
        <f t="shared" si="1435"/>
        <v>0</v>
      </c>
      <c r="ATR32" s="61">
        <f t="shared" si="1435"/>
        <v>0</v>
      </c>
      <c r="ATS32" s="61">
        <f t="shared" si="1435"/>
        <v>172787</v>
      </c>
      <c r="ATT32" s="61">
        <f t="shared" si="1435"/>
        <v>0</v>
      </c>
      <c r="ATU32" s="61">
        <f t="shared" si="1435"/>
        <v>643.91999999999996</v>
      </c>
      <c r="ATV32" s="61">
        <f t="shared" si="1435"/>
        <v>173430.91999999998</v>
      </c>
      <c r="ATW32" s="79">
        <f t="shared" si="1435"/>
        <v>1126638.51</v>
      </c>
      <c r="ATX32" s="61">
        <f t="shared" si="1435"/>
        <v>0</v>
      </c>
      <c r="ATY32" s="61">
        <f t="shared" si="1435"/>
        <v>0</v>
      </c>
      <c r="ATZ32" s="61">
        <f t="shared" si="1435"/>
        <v>0</v>
      </c>
      <c r="AUA32" s="61">
        <f t="shared" si="1435"/>
        <v>172032.81</v>
      </c>
      <c r="AUB32" s="61">
        <f t="shared" si="1435"/>
        <v>0</v>
      </c>
      <c r="AUC32" s="61">
        <f t="shared" si="1435"/>
        <v>51.02</v>
      </c>
      <c r="AUD32" s="61">
        <f t="shared" si="1435"/>
        <v>172083.83000000002</v>
      </c>
      <c r="AUE32" s="79">
        <f t="shared" si="1435"/>
        <v>1298722.3399999999</v>
      </c>
      <c r="AUF32" s="61">
        <f t="shared" si="1435"/>
        <v>0</v>
      </c>
      <c r="AUG32" s="61">
        <f t="shared" si="1435"/>
        <v>0</v>
      </c>
      <c r="AUH32" s="61">
        <f t="shared" si="1435"/>
        <v>0</v>
      </c>
      <c r="AUI32" s="61">
        <f t="shared" si="1435"/>
        <v>31230.45</v>
      </c>
      <c r="AUJ32" s="61">
        <f t="shared" si="1435"/>
        <v>0</v>
      </c>
      <c r="AUK32" s="61">
        <f t="shared" si="1435"/>
        <v>1404.09</v>
      </c>
      <c r="AUL32" s="61">
        <f t="shared" si="1435"/>
        <v>32634.54</v>
      </c>
      <c r="AUM32" s="79">
        <f t="shared" si="1435"/>
        <v>1331356.8800000001</v>
      </c>
      <c r="AUN32" s="61">
        <f t="shared" si="1435"/>
        <v>0</v>
      </c>
      <c r="AUO32" s="61">
        <f t="shared" si="1435"/>
        <v>0</v>
      </c>
      <c r="AUP32" s="61">
        <f t="shared" si="1435"/>
        <v>0</v>
      </c>
      <c r="AUQ32" s="61">
        <f t="shared" si="1435"/>
        <v>72205.89</v>
      </c>
      <c r="AUR32" s="61">
        <f t="shared" si="1435"/>
        <v>0</v>
      </c>
      <c r="AUS32" s="61">
        <f t="shared" si="1435"/>
        <v>45</v>
      </c>
      <c r="AUT32" s="61">
        <f t="shared" si="1435"/>
        <v>72250.89</v>
      </c>
      <c r="AUU32" s="79">
        <f t="shared" si="1435"/>
        <v>1403607.77</v>
      </c>
      <c r="AUV32" s="61">
        <f t="shared" si="1435"/>
        <v>0</v>
      </c>
      <c r="AUW32" s="61">
        <f t="shared" si="1435"/>
        <v>0</v>
      </c>
      <c r="AUX32" s="61">
        <f t="shared" si="1435"/>
        <v>89988.32</v>
      </c>
      <c r="AUY32" s="61">
        <f t="shared" si="1435"/>
        <v>106739.50000000001</v>
      </c>
      <c r="AUZ32" s="61">
        <f t="shared" si="1435"/>
        <v>15000</v>
      </c>
      <c r="AVA32" s="61">
        <f t="shared" si="1435"/>
        <v>357.43</v>
      </c>
      <c r="AVB32" s="61">
        <f t="shared" si="1435"/>
        <v>212085.25</v>
      </c>
      <c r="AVC32" s="79">
        <f t="shared" si="1435"/>
        <v>1615693.02</v>
      </c>
      <c r="AVD32" s="61">
        <f t="shared" si="1435"/>
        <v>0</v>
      </c>
      <c r="AVE32" s="61">
        <f t="shared" si="1435"/>
        <v>0</v>
      </c>
      <c r="AVF32" s="61">
        <f t="shared" si="1435"/>
        <v>0</v>
      </c>
      <c r="AVG32" s="61">
        <f t="shared" si="1435"/>
        <v>99956.56</v>
      </c>
      <c r="AVH32" s="61">
        <f t="shared" si="1435"/>
        <v>785000</v>
      </c>
      <c r="AVI32" s="61">
        <f t="shared" si="1435"/>
        <v>537.77</v>
      </c>
      <c r="AVJ32" s="61">
        <f t="shared" si="1435"/>
        <v>885494.33000000007</v>
      </c>
      <c r="AVK32" s="79">
        <f t="shared" si="1435"/>
        <v>2501187.3499999996</v>
      </c>
      <c r="AVL32" s="61">
        <f t="shared" si="1435"/>
        <v>0</v>
      </c>
      <c r="AVM32" s="61">
        <f t="shared" si="1435"/>
        <v>0</v>
      </c>
      <c r="AVN32" s="61">
        <f t="shared" si="1435"/>
        <v>0</v>
      </c>
      <c r="AVO32" s="61">
        <f t="shared" si="1435"/>
        <v>47894.990000000005</v>
      </c>
      <c r="AVP32" s="61">
        <f t="shared" si="1435"/>
        <v>0</v>
      </c>
      <c r="AVQ32" s="61">
        <f t="shared" si="1435"/>
        <v>291.66000000000003</v>
      </c>
      <c r="AVR32" s="61">
        <f t="shared" si="1435"/>
        <v>48186.650000000009</v>
      </c>
      <c r="AVS32" s="79">
        <f t="shared" si="1435"/>
        <v>2549373.9999999995</v>
      </c>
      <c r="AVT32" s="61">
        <f t="shared" si="1435"/>
        <v>0</v>
      </c>
      <c r="AVU32" s="61">
        <f t="shared" si="1435"/>
        <v>0</v>
      </c>
      <c r="AVV32" s="61">
        <f t="shared" si="1435"/>
        <v>0</v>
      </c>
      <c r="AVW32" s="61">
        <f t="shared" si="1435"/>
        <v>117921.39</v>
      </c>
      <c r="AVX32" s="61">
        <f t="shared" si="1435"/>
        <v>0</v>
      </c>
      <c r="AVY32" s="61">
        <f t="shared" si="1435"/>
        <v>79.45</v>
      </c>
      <c r="AVZ32" s="61">
        <f t="shared" si="1435"/>
        <v>118000.84</v>
      </c>
      <c r="AWA32" s="79">
        <f t="shared" ref="AWA32:AYL32" si="1436">SUM(AWA21:AWA31)</f>
        <v>2667374.8399999994</v>
      </c>
      <c r="AWB32" s="61">
        <f t="shared" si="1436"/>
        <v>0</v>
      </c>
      <c r="AWC32" s="61">
        <f t="shared" si="1436"/>
        <v>0</v>
      </c>
      <c r="AWD32" s="61">
        <f t="shared" si="1436"/>
        <v>0</v>
      </c>
      <c r="AWE32" s="61">
        <f t="shared" si="1436"/>
        <v>205020.14</v>
      </c>
      <c r="AWF32" s="61">
        <f t="shared" si="1436"/>
        <v>0</v>
      </c>
      <c r="AWG32" s="61">
        <f t="shared" si="1436"/>
        <v>0</v>
      </c>
      <c r="AWH32" s="61">
        <f t="shared" si="1436"/>
        <v>205020.14</v>
      </c>
      <c r="AWI32" s="79">
        <f t="shared" si="1436"/>
        <v>2872394.9799999995</v>
      </c>
      <c r="AWJ32" s="61">
        <f t="shared" si="1436"/>
        <v>43000</v>
      </c>
      <c r="AWK32" s="61">
        <f t="shared" si="1436"/>
        <v>0</v>
      </c>
      <c r="AWL32" s="61">
        <f t="shared" si="1436"/>
        <v>0</v>
      </c>
      <c r="AWM32" s="61">
        <f t="shared" si="1436"/>
        <v>83216.91</v>
      </c>
      <c r="AWN32" s="61">
        <f t="shared" si="1436"/>
        <v>0</v>
      </c>
      <c r="AWO32" s="61">
        <f t="shared" si="1436"/>
        <v>0</v>
      </c>
      <c r="AWP32" s="61">
        <f t="shared" si="1436"/>
        <v>126216.91</v>
      </c>
      <c r="AWQ32" s="79">
        <f t="shared" si="1436"/>
        <v>2998611.8899999997</v>
      </c>
      <c r="AWR32" s="61">
        <f t="shared" si="1436"/>
        <v>349280</v>
      </c>
      <c r="AWS32" s="61">
        <f t="shared" si="1436"/>
        <v>0</v>
      </c>
      <c r="AWT32" s="61">
        <f t="shared" si="1436"/>
        <v>0</v>
      </c>
      <c r="AWU32" s="61">
        <f t="shared" si="1436"/>
        <v>70274.33</v>
      </c>
      <c r="AWV32" s="61">
        <f t="shared" si="1436"/>
        <v>0</v>
      </c>
      <c r="AWW32" s="61">
        <f t="shared" si="1436"/>
        <v>0</v>
      </c>
      <c r="AWX32" s="61">
        <f t="shared" si="1436"/>
        <v>419554.33</v>
      </c>
      <c r="AWY32" s="79">
        <f t="shared" si="1436"/>
        <v>3418166.2199999997</v>
      </c>
      <c r="AWZ32" s="61">
        <f t="shared" si="1436"/>
        <v>0</v>
      </c>
      <c r="AXA32" s="61">
        <f t="shared" si="1436"/>
        <v>0</v>
      </c>
      <c r="AXB32" s="61">
        <f t="shared" si="1436"/>
        <v>0</v>
      </c>
      <c r="AXC32" s="61">
        <f t="shared" si="1436"/>
        <v>63589.15</v>
      </c>
      <c r="AXD32" s="61">
        <f t="shared" si="1436"/>
        <v>0</v>
      </c>
      <c r="AXE32" s="61">
        <f t="shared" si="1436"/>
        <v>1711.15</v>
      </c>
      <c r="AXF32" s="61">
        <f t="shared" si="1436"/>
        <v>65300.3</v>
      </c>
      <c r="AXG32" s="79">
        <f t="shared" si="1436"/>
        <v>3483466.5199999996</v>
      </c>
      <c r="AXH32" s="61">
        <f t="shared" si="1436"/>
        <v>0</v>
      </c>
      <c r="AXI32" s="61">
        <f t="shared" si="1436"/>
        <v>0</v>
      </c>
      <c r="AXJ32" s="61">
        <f t="shared" si="1436"/>
        <v>255983.81</v>
      </c>
      <c r="AXK32" s="61">
        <f t="shared" si="1436"/>
        <v>133218.4</v>
      </c>
      <c r="AXL32" s="61">
        <f t="shared" si="1436"/>
        <v>0</v>
      </c>
      <c r="AXM32" s="61">
        <f t="shared" si="1436"/>
        <v>0</v>
      </c>
      <c r="AXN32" s="61">
        <f t="shared" si="1436"/>
        <v>389202.20999999996</v>
      </c>
      <c r="AXO32" s="79">
        <f t="shared" si="1436"/>
        <v>3872668.7299999995</v>
      </c>
      <c r="AXP32" s="61">
        <f t="shared" si="1436"/>
        <v>129950.01</v>
      </c>
      <c r="AXQ32" s="61">
        <f t="shared" si="1436"/>
        <v>0</v>
      </c>
      <c r="AXR32" s="61">
        <f t="shared" si="1436"/>
        <v>264188.94</v>
      </c>
      <c r="AXS32" s="61">
        <f t="shared" si="1436"/>
        <v>2632839.23</v>
      </c>
      <c r="AXT32" s="61">
        <f t="shared" si="1436"/>
        <v>0</v>
      </c>
      <c r="AXU32" s="61">
        <f t="shared" si="1436"/>
        <v>0</v>
      </c>
      <c r="AXV32" s="61">
        <f t="shared" si="1436"/>
        <v>3026978.1799999997</v>
      </c>
      <c r="AXW32" s="79">
        <f t="shared" si="1436"/>
        <v>6899646.9100000001</v>
      </c>
      <c r="AXX32" s="61">
        <f t="shared" si="1436"/>
        <v>0</v>
      </c>
      <c r="AXY32" s="61">
        <f t="shared" si="1436"/>
        <v>0</v>
      </c>
      <c r="AXZ32" s="61">
        <f t="shared" si="1436"/>
        <v>51058.59</v>
      </c>
      <c r="AYA32" s="61">
        <f t="shared" si="1436"/>
        <v>310143.82</v>
      </c>
      <c r="AYB32" s="61">
        <f t="shared" si="1436"/>
        <v>0</v>
      </c>
      <c r="AYC32" s="61">
        <f t="shared" si="1436"/>
        <v>0</v>
      </c>
      <c r="AYD32" s="61">
        <f t="shared" si="1436"/>
        <v>361202.41</v>
      </c>
      <c r="AYE32" s="79">
        <f t="shared" si="1436"/>
        <v>361202.41</v>
      </c>
      <c r="AYF32" s="61">
        <f t="shared" si="1436"/>
        <v>0</v>
      </c>
      <c r="AYG32" s="61">
        <f t="shared" si="1436"/>
        <v>0</v>
      </c>
      <c r="AYH32" s="61">
        <f t="shared" si="1436"/>
        <v>0</v>
      </c>
      <c r="AYI32" s="61">
        <f t="shared" si="1436"/>
        <v>57134.22</v>
      </c>
      <c r="AYJ32" s="61">
        <f t="shared" si="1436"/>
        <v>4000</v>
      </c>
      <c r="AYK32" s="61">
        <f t="shared" si="1436"/>
        <v>828.16</v>
      </c>
      <c r="AYL32" s="61">
        <f t="shared" si="1436"/>
        <v>61962.380000000005</v>
      </c>
      <c r="AYM32" s="79">
        <f t="shared" ref="AYM32:BAX32" si="1437">SUM(AYM21:AYM31)</f>
        <v>423164.79</v>
      </c>
      <c r="AYN32" s="61">
        <f t="shared" si="1437"/>
        <v>0</v>
      </c>
      <c r="AYO32" s="61">
        <f t="shared" si="1437"/>
        <v>0</v>
      </c>
      <c r="AYP32" s="61">
        <f t="shared" si="1437"/>
        <v>0</v>
      </c>
      <c r="AYQ32" s="61">
        <f t="shared" si="1437"/>
        <v>9896.380000000001</v>
      </c>
      <c r="AYR32" s="61">
        <f t="shared" si="1437"/>
        <v>0</v>
      </c>
      <c r="AYS32" s="61">
        <f t="shared" si="1437"/>
        <v>360.93</v>
      </c>
      <c r="AYT32" s="61">
        <f t="shared" si="1437"/>
        <v>10257.310000000001</v>
      </c>
      <c r="AYU32" s="79">
        <f t="shared" si="1437"/>
        <v>433422.1</v>
      </c>
      <c r="AYV32" s="61">
        <f t="shared" si="1437"/>
        <v>81000</v>
      </c>
      <c r="AYW32" s="61">
        <f t="shared" si="1437"/>
        <v>0</v>
      </c>
      <c r="AYX32" s="61">
        <f t="shared" si="1437"/>
        <v>0</v>
      </c>
      <c r="AYY32" s="61">
        <f t="shared" si="1437"/>
        <v>11070.62</v>
      </c>
      <c r="AYZ32" s="61">
        <f t="shared" si="1437"/>
        <v>2310000</v>
      </c>
      <c r="AZA32" s="61">
        <f t="shared" si="1437"/>
        <v>1592.59</v>
      </c>
      <c r="AZB32" s="61">
        <f t="shared" si="1437"/>
        <v>2403663.21</v>
      </c>
      <c r="AZC32" s="79">
        <f t="shared" si="1437"/>
        <v>2837085.3100000005</v>
      </c>
      <c r="AZD32" s="61">
        <f t="shared" si="1437"/>
        <v>0</v>
      </c>
      <c r="AZE32" s="61">
        <f t="shared" si="1437"/>
        <v>0</v>
      </c>
      <c r="AZF32" s="61">
        <f t="shared" si="1437"/>
        <v>0</v>
      </c>
      <c r="AZG32" s="61">
        <f t="shared" si="1437"/>
        <v>142843</v>
      </c>
      <c r="AZH32" s="61">
        <f t="shared" si="1437"/>
        <v>0</v>
      </c>
      <c r="AZI32" s="61">
        <f t="shared" si="1437"/>
        <v>0</v>
      </c>
      <c r="AZJ32" s="61">
        <f t="shared" si="1437"/>
        <v>142843</v>
      </c>
      <c r="AZK32" s="79">
        <f t="shared" si="1437"/>
        <v>2979928.31</v>
      </c>
      <c r="AZL32" s="61">
        <f t="shared" si="1437"/>
        <v>0</v>
      </c>
      <c r="AZM32" s="61">
        <f t="shared" si="1437"/>
        <v>0</v>
      </c>
      <c r="AZN32" s="61">
        <f t="shared" si="1437"/>
        <v>0</v>
      </c>
      <c r="AZO32" s="61">
        <f t="shared" si="1437"/>
        <v>60266</v>
      </c>
      <c r="AZP32" s="61">
        <f t="shared" si="1437"/>
        <v>0</v>
      </c>
      <c r="AZQ32" s="61">
        <f t="shared" si="1437"/>
        <v>712.5</v>
      </c>
      <c r="AZR32" s="61">
        <f t="shared" si="1437"/>
        <v>60978.5</v>
      </c>
      <c r="AZS32" s="79">
        <f t="shared" si="1437"/>
        <v>3040906.81</v>
      </c>
      <c r="AZT32" s="61">
        <f t="shared" si="1437"/>
        <v>0</v>
      </c>
      <c r="AZU32" s="61">
        <f t="shared" si="1437"/>
        <v>0</v>
      </c>
      <c r="AZV32" s="61">
        <f t="shared" si="1437"/>
        <v>78073.62</v>
      </c>
      <c r="AZW32" s="61">
        <f t="shared" si="1437"/>
        <v>85130.360000000015</v>
      </c>
      <c r="AZX32" s="61">
        <f t="shared" si="1437"/>
        <v>0</v>
      </c>
      <c r="AZY32" s="61">
        <f t="shared" si="1437"/>
        <v>0</v>
      </c>
      <c r="AZZ32" s="61">
        <f t="shared" si="1437"/>
        <v>163203.98000000001</v>
      </c>
      <c r="BAA32" s="79">
        <f t="shared" si="1437"/>
        <v>3204110.79</v>
      </c>
      <c r="BAB32" s="61">
        <f t="shared" si="1437"/>
        <v>0</v>
      </c>
      <c r="BAC32" s="61">
        <f t="shared" si="1437"/>
        <v>0</v>
      </c>
      <c r="BAD32" s="61">
        <f t="shared" si="1437"/>
        <v>591756.71</v>
      </c>
      <c r="BAE32" s="61">
        <f t="shared" si="1437"/>
        <v>106811.53</v>
      </c>
      <c r="BAF32" s="61">
        <f t="shared" si="1437"/>
        <v>40000</v>
      </c>
      <c r="BAG32" s="61">
        <f t="shared" si="1437"/>
        <v>0</v>
      </c>
      <c r="BAH32" s="61">
        <f t="shared" si="1437"/>
        <v>738568.24</v>
      </c>
      <c r="BAI32" s="79">
        <f t="shared" si="1437"/>
        <v>3942679.0300000003</v>
      </c>
      <c r="BAJ32" s="61">
        <f t="shared" si="1437"/>
        <v>0</v>
      </c>
      <c r="BAK32" s="61">
        <f t="shared" si="1437"/>
        <v>0</v>
      </c>
      <c r="BAL32" s="61">
        <f t="shared" si="1437"/>
        <v>245484.26</v>
      </c>
      <c r="BAM32" s="61">
        <f t="shared" si="1437"/>
        <v>308483.43</v>
      </c>
      <c r="BAN32" s="61">
        <f t="shared" si="1437"/>
        <v>6000</v>
      </c>
      <c r="BAO32" s="61">
        <f t="shared" si="1437"/>
        <v>808.9</v>
      </c>
      <c r="BAP32" s="61">
        <f t="shared" si="1437"/>
        <v>560776.59</v>
      </c>
      <c r="BAQ32" s="79">
        <f t="shared" si="1437"/>
        <v>4503455.620000001</v>
      </c>
      <c r="BAR32" s="61">
        <f t="shared" si="1437"/>
        <v>0</v>
      </c>
      <c r="BAS32" s="61">
        <f t="shared" si="1437"/>
        <v>0</v>
      </c>
      <c r="BAT32" s="61">
        <f t="shared" si="1437"/>
        <v>0</v>
      </c>
      <c r="BAU32" s="61">
        <f t="shared" si="1437"/>
        <v>129046.49999999999</v>
      </c>
      <c r="BAV32" s="61">
        <f t="shared" si="1437"/>
        <v>0</v>
      </c>
      <c r="BAW32" s="61">
        <f t="shared" si="1437"/>
        <v>835.73</v>
      </c>
      <c r="BAX32" s="61">
        <f t="shared" si="1437"/>
        <v>129882.23</v>
      </c>
      <c r="BAY32" s="79">
        <f t="shared" ref="BAY32:BDJ32" si="1438">SUM(BAY21:BAY31)</f>
        <v>4633337.8500000006</v>
      </c>
      <c r="BAZ32" s="61">
        <f t="shared" si="1438"/>
        <v>0</v>
      </c>
      <c r="BBA32" s="61">
        <f t="shared" si="1438"/>
        <v>0</v>
      </c>
      <c r="BBB32" s="61">
        <f t="shared" si="1438"/>
        <v>0</v>
      </c>
      <c r="BBC32" s="61">
        <f t="shared" si="1438"/>
        <v>285561.90000000002</v>
      </c>
      <c r="BBD32" s="61">
        <f t="shared" si="1438"/>
        <v>5000</v>
      </c>
      <c r="BBE32" s="61">
        <f t="shared" si="1438"/>
        <v>1012.69</v>
      </c>
      <c r="BBF32" s="61">
        <f t="shared" si="1438"/>
        <v>291574.59000000003</v>
      </c>
      <c r="BBG32" s="79">
        <f t="shared" si="1438"/>
        <v>4924912.4400000004</v>
      </c>
      <c r="BBH32" s="61">
        <f t="shared" si="1438"/>
        <v>0</v>
      </c>
      <c r="BBI32" s="61">
        <f t="shared" si="1438"/>
        <v>0</v>
      </c>
      <c r="BBJ32" s="61">
        <f t="shared" si="1438"/>
        <v>84685.55</v>
      </c>
      <c r="BBK32" s="61">
        <f t="shared" si="1438"/>
        <v>40274.620000000003</v>
      </c>
      <c r="BBL32" s="61">
        <f t="shared" si="1438"/>
        <v>18000</v>
      </c>
      <c r="BBM32" s="61">
        <f t="shared" si="1438"/>
        <v>165</v>
      </c>
      <c r="BBN32" s="61">
        <f t="shared" si="1438"/>
        <v>143125.16999999998</v>
      </c>
      <c r="BBO32" s="79">
        <f t="shared" si="1438"/>
        <v>5068037.6099999994</v>
      </c>
      <c r="BBP32" s="61">
        <f t="shared" si="1438"/>
        <v>0</v>
      </c>
      <c r="BBQ32" s="61">
        <f t="shared" si="1438"/>
        <v>0</v>
      </c>
      <c r="BBR32" s="61">
        <f t="shared" si="1438"/>
        <v>0</v>
      </c>
      <c r="BBS32" s="61">
        <f t="shared" si="1438"/>
        <v>89869.26999999999</v>
      </c>
      <c r="BBT32" s="61">
        <f t="shared" si="1438"/>
        <v>0</v>
      </c>
      <c r="BBU32" s="61">
        <f t="shared" si="1438"/>
        <v>5366.11</v>
      </c>
      <c r="BBV32" s="61">
        <f t="shared" si="1438"/>
        <v>95235.38</v>
      </c>
      <c r="BBW32" s="79">
        <f t="shared" si="1438"/>
        <v>5163272.99</v>
      </c>
      <c r="BBX32" s="61">
        <f t="shared" si="1438"/>
        <v>0</v>
      </c>
      <c r="BBY32" s="61">
        <f t="shared" si="1438"/>
        <v>0</v>
      </c>
      <c r="BBZ32" s="61">
        <f t="shared" si="1438"/>
        <v>0</v>
      </c>
      <c r="BCA32" s="61">
        <f t="shared" si="1438"/>
        <v>142312.34</v>
      </c>
      <c r="BCB32" s="61">
        <f t="shared" si="1438"/>
        <v>0</v>
      </c>
      <c r="BCC32" s="61">
        <f t="shared" si="1438"/>
        <v>407.47</v>
      </c>
      <c r="BCD32" s="61">
        <f t="shared" si="1438"/>
        <v>142719.81</v>
      </c>
      <c r="BCE32" s="79">
        <f t="shared" si="1438"/>
        <v>5305992.8000000007</v>
      </c>
      <c r="BCF32" s="61">
        <f t="shared" si="1438"/>
        <v>213625.02000000002</v>
      </c>
      <c r="BCG32" s="61">
        <f t="shared" si="1438"/>
        <v>0</v>
      </c>
      <c r="BCH32" s="61">
        <f t="shared" si="1438"/>
        <v>0</v>
      </c>
      <c r="BCI32" s="61">
        <f t="shared" si="1438"/>
        <v>821312.97</v>
      </c>
      <c r="BCJ32" s="61">
        <f t="shared" si="1438"/>
        <v>0</v>
      </c>
      <c r="BCK32" s="61">
        <f t="shared" si="1438"/>
        <v>1965.82</v>
      </c>
      <c r="BCL32" s="61">
        <f t="shared" si="1438"/>
        <v>1036903.8099999999</v>
      </c>
      <c r="BCM32" s="79">
        <f t="shared" si="1438"/>
        <v>6342896.6100000003</v>
      </c>
      <c r="BCN32" s="61">
        <f t="shared" si="1438"/>
        <v>0</v>
      </c>
      <c r="BCO32" s="61">
        <f t="shared" si="1438"/>
        <v>0</v>
      </c>
      <c r="BCP32" s="61">
        <f t="shared" si="1438"/>
        <v>0</v>
      </c>
      <c r="BCQ32" s="61">
        <f t="shared" si="1438"/>
        <v>212398.41</v>
      </c>
      <c r="BCR32" s="61">
        <f t="shared" si="1438"/>
        <v>7000</v>
      </c>
      <c r="BCS32" s="61">
        <f t="shared" si="1438"/>
        <v>12.47</v>
      </c>
      <c r="BCT32" s="61">
        <f t="shared" si="1438"/>
        <v>219410.88</v>
      </c>
      <c r="BCU32" s="79">
        <f t="shared" si="1438"/>
        <v>6562307.4900000002</v>
      </c>
      <c r="BCV32" s="61">
        <f t="shared" si="1438"/>
        <v>0</v>
      </c>
      <c r="BCW32" s="61">
        <f t="shared" si="1438"/>
        <v>0</v>
      </c>
      <c r="BCX32" s="61">
        <f t="shared" si="1438"/>
        <v>8873.35</v>
      </c>
      <c r="BCY32" s="61">
        <f t="shared" si="1438"/>
        <v>473747.44</v>
      </c>
      <c r="BCZ32" s="61">
        <f t="shared" si="1438"/>
        <v>163000</v>
      </c>
      <c r="BDA32" s="61">
        <f t="shared" si="1438"/>
        <v>150.34</v>
      </c>
      <c r="BDB32" s="61">
        <f t="shared" si="1438"/>
        <v>645771.13</v>
      </c>
      <c r="BDC32" s="79">
        <f t="shared" si="1438"/>
        <v>7208078.620000001</v>
      </c>
      <c r="BDD32" s="61">
        <f t="shared" si="1438"/>
        <v>0</v>
      </c>
      <c r="BDE32" s="61">
        <f t="shared" si="1438"/>
        <v>0</v>
      </c>
      <c r="BDF32" s="61">
        <f t="shared" si="1438"/>
        <v>589944.90999999992</v>
      </c>
      <c r="BDG32" s="61">
        <f t="shared" si="1438"/>
        <v>404717.49</v>
      </c>
      <c r="BDH32" s="61">
        <f t="shared" si="1438"/>
        <v>0</v>
      </c>
      <c r="BDI32" s="61">
        <f t="shared" si="1438"/>
        <v>459.79</v>
      </c>
      <c r="BDJ32" s="61">
        <f t="shared" si="1438"/>
        <v>995122.19</v>
      </c>
      <c r="BDK32" s="79">
        <f t="shared" ref="BDK32:BFV32" si="1439">SUM(BDK21:BDK31)</f>
        <v>8203200.8099999996</v>
      </c>
      <c r="BDL32" s="61">
        <f t="shared" si="1439"/>
        <v>0</v>
      </c>
      <c r="BDM32" s="61">
        <f t="shared" si="1439"/>
        <v>0</v>
      </c>
      <c r="BDN32" s="61">
        <f t="shared" si="1439"/>
        <v>154790.23000000001</v>
      </c>
      <c r="BDO32" s="61">
        <f t="shared" si="1439"/>
        <v>181140.2</v>
      </c>
      <c r="BDP32" s="61">
        <f t="shared" si="1439"/>
        <v>30000</v>
      </c>
      <c r="BDQ32" s="61">
        <f t="shared" si="1439"/>
        <v>1419.78</v>
      </c>
      <c r="BDR32" s="61">
        <f t="shared" si="1439"/>
        <v>367350.21</v>
      </c>
      <c r="BDS32" s="79">
        <f t="shared" si="1439"/>
        <v>8570551.0199999996</v>
      </c>
      <c r="BDT32" s="61">
        <f t="shared" si="1439"/>
        <v>0</v>
      </c>
      <c r="BDU32" s="61">
        <f t="shared" si="1439"/>
        <v>0</v>
      </c>
      <c r="BDV32" s="61">
        <f t="shared" si="1439"/>
        <v>0</v>
      </c>
      <c r="BDW32" s="61">
        <f t="shared" si="1439"/>
        <v>49560.73</v>
      </c>
      <c r="BDX32" s="61">
        <f t="shared" si="1439"/>
        <v>0</v>
      </c>
      <c r="BDY32" s="61">
        <f t="shared" si="1439"/>
        <v>379.55</v>
      </c>
      <c r="BDZ32" s="61">
        <f t="shared" si="1439"/>
        <v>49940.28</v>
      </c>
      <c r="BEA32" s="79">
        <f t="shared" si="1439"/>
        <v>8620491.3000000007</v>
      </c>
      <c r="BEB32" s="61">
        <f t="shared" si="1439"/>
        <v>73500</v>
      </c>
      <c r="BEC32" s="61">
        <f t="shared" si="1439"/>
        <v>0</v>
      </c>
      <c r="BED32" s="61">
        <f t="shared" si="1439"/>
        <v>0</v>
      </c>
      <c r="BEE32" s="61">
        <f t="shared" si="1439"/>
        <v>98430.549999999988</v>
      </c>
      <c r="BEF32" s="61">
        <f t="shared" si="1439"/>
        <v>4500</v>
      </c>
      <c r="BEG32" s="61">
        <f t="shared" si="1439"/>
        <v>3.84</v>
      </c>
      <c r="BEH32" s="61">
        <f t="shared" si="1439"/>
        <v>176434.38999999998</v>
      </c>
      <c r="BEI32" s="79">
        <f t="shared" si="1439"/>
        <v>8796925.6900000013</v>
      </c>
      <c r="BEJ32" s="61">
        <f t="shared" si="1439"/>
        <v>0</v>
      </c>
      <c r="BEK32" s="61">
        <f t="shared" si="1439"/>
        <v>0</v>
      </c>
      <c r="BEL32" s="61">
        <f t="shared" si="1439"/>
        <v>71808.429999999993</v>
      </c>
      <c r="BEM32" s="61">
        <f t="shared" si="1439"/>
        <v>24767.200000000001</v>
      </c>
      <c r="BEN32" s="61">
        <f t="shared" si="1439"/>
        <v>0</v>
      </c>
      <c r="BEO32" s="61">
        <f t="shared" si="1439"/>
        <v>379.49</v>
      </c>
      <c r="BEP32" s="61">
        <f t="shared" si="1439"/>
        <v>96955.12</v>
      </c>
      <c r="BEQ32" s="79">
        <f t="shared" si="1439"/>
        <v>96955.12</v>
      </c>
      <c r="BER32" s="61">
        <f t="shared" si="1439"/>
        <v>0</v>
      </c>
      <c r="BES32" s="61">
        <f t="shared" si="1439"/>
        <v>0</v>
      </c>
      <c r="BET32" s="61">
        <f t="shared" si="1439"/>
        <v>0</v>
      </c>
      <c r="BEU32" s="61">
        <f t="shared" si="1439"/>
        <v>91797.099999999991</v>
      </c>
      <c r="BEV32" s="61">
        <f t="shared" si="1439"/>
        <v>0</v>
      </c>
      <c r="BEW32" s="61">
        <f t="shared" si="1439"/>
        <v>713.52</v>
      </c>
      <c r="BEX32" s="61">
        <f t="shared" si="1439"/>
        <v>92510.619999999981</v>
      </c>
      <c r="BEY32" s="79">
        <f t="shared" si="1439"/>
        <v>189465.74</v>
      </c>
      <c r="BEZ32" s="61">
        <f t="shared" si="1439"/>
        <v>85500</v>
      </c>
      <c r="BFA32" s="61">
        <f t="shared" si="1439"/>
        <v>0</v>
      </c>
      <c r="BFB32" s="61">
        <f t="shared" si="1439"/>
        <v>0</v>
      </c>
      <c r="BFC32" s="61">
        <f t="shared" si="1439"/>
        <v>98184.72</v>
      </c>
      <c r="BFD32" s="61">
        <f t="shared" si="1439"/>
        <v>0</v>
      </c>
      <c r="BFE32" s="61">
        <f t="shared" si="1439"/>
        <v>1135.56</v>
      </c>
      <c r="BFF32" s="61">
        <f t="shared" si="1439"/>
        <v>184820.28</v>
      </c>
      <c r="BFG32" s="79">
        <f t="shared" si="1439"/>
        <v>374286.01999999996</v>
      </c>
      <c r="BFH32" s="61">
        <f t="shared" si="1439"/>
        <v>0</v>
      </c>
      <c r="BFI32" s="61">
        <f t="shared" si="1439"/>
        <v>0</v>
      </c>
      <c r="BFJ32" s="61">
        <f t="shared" si="1439"/>
        <v>0</v>
      </c>
      <c r="BFK32" s="61">
        <f t="shared" si="1439"/>
        <v>17941.760000000002</v>
      </c>
      <c r="BFL32" s="61">
        <f t="shared" si="1439"/>
        <v>0</v>
      </c>
      <c r="BFM32" s="61">
        <f t="shared" si="1439"/>
        <v>966.15</v>
      </c>
      <c r="BFN32" s="61">
        <f t="shared" si="1439"/>
        <v>18907.91</v>
      </c>
      <c r="BFO32" s="79">
        <f t="shared" si="1439"/>
        <v>393193.93</v>
      </c>
      <c r="BFP32" s="61">
        <f t="shared" si="1439"/>
        <v>0</v>
      </c>
      <c r="BFQ32" s="61">
        <f t="shared" si="1439"/>
        <v>0</v>
      </c>
      <c r="BFR32" s="61">
        <f t="shared" si="1439"/>
        <v>58916.03</v>
      </c>
      <c r="BFS32" s="61">
        <f t="shared" si="1439"/>
        <v>61218.149999999994</v>
      </c>
      <c r="BFT32" s="61">
        <f t="shared" si="1439"/>
        <v>0</v>
      </c>
      <c r="BFU32" s="61">
        <f t="shared" si="1439"/>
        <v>0</v>
      </c>
      <c r="BFV32" s="61">
        <f t="shared" si="1439"/>
        <v>120134.18000000001</v>
      </c>
      <c r="BFW32" s="79">
        <f t="shared" ref="BFW32:BIH32" si="1440">SUM(BFW21:BFW31)</f>
        <v>513328.11</v>
      </c>
      <c r="BFX32" s="61">
        <f t="shared" si="1440"/>
        <v>0</v>
      </c>
      <c r="BFY32" s="61">
        <f t="shared" si="1440"/>
        <v>0</v>
      </c>
      <c r="BFZ32" s="61">
        <f t="shared" si="1440"/>
        <v>0</v>
      </c>
      <c r="BGA32" s="61">
        <f t="shared" si="1440"/>
        <v>279665.52999999997</v>
      </c>
      <c r="BGB32" s="61">
        <f t="shared" si="1440"/>
        <v>0</v>
      </c>
      <c r="BGC32" s="61">
        <f t="shared" si="1440"/>
        <v>0</v>
      </c>
      <c r="BGD32" s="61">
        <f t="shared" si="1440"/>
        <v>279665.52999999997</v>
      </c>
      <c r="BGE32" s="79">
        <f t="shared" si="1440"/>
        <v>792993.6399999999</v>
      </c>
      <c r="BGF32" s="61">
        <f t="shared" si="1440"/>
        <v>88500</v>
      </c>
      <c r="BGG32" s="61">
        <f t="shared" si="1440"/>
        <v>0</v>
      </c>
      <c r="BGH32" s="61">
        <f t="shared" si="1440"/>
        <v>18657.72</v>
      </c>
      <c r="BGI32" s="61">
        <f t="shared" si="1440"/>
        <v>180821.02</v>
      </c>
      <c r="BGJ32" s="61">
        <f t="shared" si="1440"/>
        <v>0</v>
      </c>
      <c r="BGK32" s="61">
        <f t="shared" si="1440"/>
        <v>1210</v>
      </c>
      <c r="BGL32" s="61">
        <f t="shared" si="1440"/>
        <v>289188.74</v>
      </c>
      <c r="BGM32" s="79">
        <f t="shared" si="1440"/>
        <v>1082182.3800000001</v>
      </c>
      <c r="BGN32" s="61">
        <f t="shared" si="1440"/>
        <v>0</v>
      </c>
      <c r="BGO32" s="61">
        <f t="shared" si="1440"/>
        <v>0</v>
      </c>
      <c r="BGP32" s="61">
        <f t="shared" si="1440"/>
        <v>0</v>
      </c>
      <c r="BGQ32" s="61">
        <f t="shared" si="1440"/>
        <v>97776.22</v>
      </c>
      <c r="BGR32" s="61">
        <f t="shared" si="1440"/>
        <v>1355000</v>
      </c>
      <c r="BGS32" s="61">
        <f t="shared" si="1440"/>
        <v>250</v>
      </c>
      <c r="BGT32" s="61">
        <f t="shared" si="1440"/>
        <v>1453026.22</v>
      </c>
      <c r="BGU32" s="79">
        <f t="shared" si="1440"/>
        <v>2535208.6</v>
      </c>
      <c r="BGV32" s="61">
        <f t="shared" si="1440"/>
        <v>0</v>
      </c>
      <c r="BGW32" s="61">
        <f t="shared" si="1440"/>
        <v>0</v>
      </c>
      <c r="BGX32" s="61">
        <f t="shared" si="1440"/>
        <v>0</v>
      </c>
      <c r="BGY32" s="61">
        <f t="shared" si="1440"/>
        <v>82811.150000000009</v>
      </c>
      <c r="BGZ32" s="61">
        <f t="shared" si="1440"/>
        <v>0</v>
      </c>
      <c r="BHA32" s="61">
        <f t="shared" si="1440"/>
        <v>732.26</v>
      </c>
      <c r="BHB32" s="61">
        <f t="shared" si="1440"/>
        <v>83543.41</v>
      </c>
      <c r="BHC32" s="79">
        <f t="shared" si="1440"/>
        <v>2618752.0100000002</v>
      </c>
      <c r="BHD32" s="61">
        <f t="shared" si="1440"/>
        <v>507400</v>
      </c>
      <c r="BHE32" s="61">
        <f t="shared" si="1440"/>
        <v>0</v>
      </c>
      <c r="BHF32" s="61">
        <f t="shared" si="1440"/>
        <v>101569.11</v>
      </c>
      <c r="BHG32" s="61">
        <f t="shared" si="1440"/>
        <v>30831.23</v>
      </c>
      <c r="BHH32" s="61">
        <f t="shared" si="1440"/>
        <v>0</v>
      </c>
      <c r="BHI32" s="61">
        <f t="shared" si="1440"/>
        <v>265.8</v>
      </c>
      <c r="BHJ32" s="61">
        <f t="shared" si="1440"/>
        <v>640066.14</v>
      </c>
      <c r="BHK32" s="79">
        <f t="shared" si="1440"/>
        <v>3258818.15</v>
      </c>
      <c r="BHL32" s="61">
        <f t="shared" si="1440"/>
        <v>0</v>
      </c>
      <c r="BHM32" s="61">
        <f t="shared" si="1440"/>
        <v>0</v>
      </c>
      <c r="BHN32" s="61">
        <f t="shared" si="1440"/>
        <v>175444.42</v>
      </c>
      <c r="BHO32" s="61">
        <f t="shared" si="1440"/>
        <v>225832.17</v>
      </c>
      <c r="BHP32" s="61">
        <f t="shared" si="1440"/>
        <v>150000</v>
      </c>
      <c r="BHQ32" s="61">
        <f t="shared" si="1440"/>
        <v>100</v>
      </c>
      <c r="BHR32" s="61">
        <f t="shared" si="1440"/>
        <v>551376.59000000008</v>
      </c>
      <c r="BHS32" s="79">
        <f t="shared" si="1440"/>
        <v>3810194.74</v>
      </c>
      <c r="BHT32" s="61">
        <f t="shared" si="1440"/>
        <v>0</v>
      </c>
      <c r="BHU32" s="61">
        <f t="shared" si="1440"/>
        <v>0</v>
      </c>
      <c r="BHV32" s="61">
        <f t="shared" si="1440"/>
        <v>0</v>
      </c>
      <c r="BHW32" s="61">
        <f t="shared" si="1440"/>
        <v>301562.64</v>
      </c>
      <c r="BHX32" s="61">
        <f t="shared" si="1440"/>
        <v>230000</v>
      </c>
      <c r="BHY32" s="61">
        <f t="shared" si="1440"/>
        <v>2469.4499999999998</v>
      </c>
      <c r="BHZ32" s="61">
        <f t="shared" si="1440"/>
        <v>534032.09</v>
      </c>
      <c r="BIA32" s="79">
        <f t="shared" si="1440"/>
        <v>4344226.83</v>
      </c>
      <c r="BIB32" s="61">
        <f t="shared" si="1440"/>
        <v>0</v>
      </c>
      <c r="BIC32" s="61">
        <f t="shared" si="1440"/>
        <v>0</v>
      </c>
      <c r="BID32" s="61">
        <f t="shared" si="1440"/>
        <v>0</v>
      </c>
      <c r="BIE32" s="61">
        <f t="shared" si="1440"/>
        <v>43096.3</v>
      </c>
      <c r="BIF32" s="61">
        <f t="shared" si="1440"/>
        <v>120000</v>
      </c>
      <c r="BIG32" s="61">
        <f t="shared" si="1440"/>
        <v>0</v>
      </c>
      <c r="BIH32" s="61">
        <f t="shared" si="1440"/>
        <v>163096.29999999999</v>
      </c>
      <c r="BII32" s="79">
        <f t="shared" ref="BII32:BKT32" si="1441">SUM(BII21:BII31)</f>
        <v>4507323.129999999</v>
      </c>
      <c r="BIJ32" s="61">
        <f t="shared" si="1441"/>
        <v>0</v>
      </c>
      <c r="BIK32" s="61">
        <f t="shared" si="1441"/>
        <v>0</v>
      </c>
      <c r="BIL32" s="61">
        <f t="shared" si="1441"/>
        <v>0</v>
      </c>
      <c r="BIM32" s="61">
        <f t="shared" si="1441"/>
        <v>115496.31999999999</v>
      </c>
      <c r="BIN32" s="61">
        <f t="shared" si="1441"/>
        <v>0</v>
      </c>
      <c r="BIO32" s="61">
        <f t="shared" si="1441"/>
        <v>0</v>
      </c>
      <c r="BIP32" s="61">
        <f t="shared" si="1441"/>
        <v>115496.31999999999</v>
      </c>
      <c r="BIQ32" s="79">
        <f t="shared" si="1441"/>
        <v>4622819.4499999993</v>
      </c>
      <c r="BIR32" s="61">
        <f t="shared" si="1441"/>
        <v>0</v>
      </c>
      <c r="BIS32" s="61">
        <f t="shared" si="1441"/>
        <v>0</v>
      </c>
      <c r="BIT32" s="61">
        <f t="shared" si="1441"/>
        <v>474037.88</v>
      </c>
      <c r="BIU32" s="61">
        <f t="shared" si="1441"/>
        <v>139420</v>
      </c>
      <c r="BIV32" s="61">
        <f t="shared" si="1441"/>
        <v>0</v>
      </c>
      <c r="BIW32" s="61">
        <f t="shared" si="1441"/>
        <v>0</v>
      </c>
      <c r="BIX32" s="61">
        <f t="shared" si="1441"/>
        <v>613457.87999999989</v>
      </c>
      <c r="BIY32" s="79">
        <f t="shared" si="1441"/>
        <v>5236277.3299999991</v>
      </c>
      <c r="BIZ32" s="61">
        <f t="shared" si="1441"/>
        <v>0</v>
      </c>
      <c r="BJA32" s="61">
        <f t="shared" si="1441"/>
        <v>0</v>
      </c>
      <c r="BJB32" s="61">
        <f t="shared" si="1441"/>
        <v>0</v>
      </c>
      <c r="BJC32" s="61">
        <f t="shared" si="1441"/>
        <v>124090.96</v>
      </c>
      <c r="BJD32" s="61">
        <f t="shared" si="1441"/>
        <v>0</v>
      </c>
      <c r="BJE32" s="61">
        <f t="shared" si="1441"/>
        <v>120</v>
      </c>
      <c r="BJF32" s="61">
        <f t="shared" si="1441"/>
        <v>124210.96</v>
      </c>
      <c r="BJG32" s="79">
        <f t="shared" si="1441"/>
        <v>5360488.2899999991</v>
      </c>
      <c r="BJH32" s="61">
        <f t="shared" si="1441"/>
        <v>110000</v>
      </c>
      <c r="BJI32" s="61">
        <f t="shared" si="1441"/>
        <v>0</v>
      </c>
      <c r="BJJ32" s="61">
        <f t="shared" si="1441"/>
        <v>0</v>
      </c>
      <c r="BJK32" s="61">
        <f t="shared" si="1441"/>
        <v>96363.82</v>
      </c>
      <c r="BJL32" s="61">
        <f t="shared" si="1441"/>
        <v>0</v>
      </c>
      <c r="BJM32" s="61">
        <f t="shared" si="1441"/>
        <v>1957.74</v>
      </c>
      <c r="BJN32" s="61">
        <f t="shared" si="1441"/>
        <v>208321.56</v>
      </c>
      <c r="BJO32" s="79">
        <f t="shared" si="1441"/>
        <v>5568809.8499999996</v>
      </c>
      <c r="BJP32" s="61">
        <f t="shared" si="1441"/>
        <v>331511</v>
      </c>
      <c r="BJQ32" s="61">
        <f t="shared" si="1441"/>
        <v>0</v>
      </c>
      <c r="BJR32" s="61">
        <f t="shared" si="1441"/>
        <v>0</v>
      </c>
      <c r="BJS32" s="61">
        <f t="shared" si="1441"/>
        <v>143046.57</v>
      </c>
      <c r="BJT32" s="61">
        <f t="shared" si="1441"/>
        <v>0</v>
      </c>
      <c r="BJU32" s="61">
        <f t="shared" si="1441"/>
        <v>1010.46</v>
      </c>
      <c r="BJV32" s="61">
        <f t="shared" si="1441"/>
        <v>475568.03</v>
      </c>
      <c r="BJW32" s="79">
        <f t="shared" si="1441"/>
        <v>6044377.8799999999</v>
      </c>
      <c r="BJX32" s="61">
        <f t="shared" si="1441"/>
        <v>0</v>
      </c>
      <c r="BJY32" s="61">
        <f t="shared" si="1441"/>
        <v>0</v>
      </c>
      <c r="BJZ32" s="61">
        <f t="shared" si="1441"/>
        <v>0</v>
      </c>
      <c r="BKA32" s="61">
        <f t="shared" si="1441"/>
        <v>108950.75</v>
      </c>
      <c r="BKB32" s="61">
        <f t="shared" si="1441"/>
        <v>800000</v>
      </c>
      <c r="BKC32" s="61">
        <f t="shared" si="1441"/>
        <v>0</v>
      </c>
      <c r="BKD32" s="61">
        <f t="shared" si="1441"/>
        <v>908950.74999999988</v>
      </c>
      <c r="BKE32" s="79">
        <f t="shared" si="1441"/>
        <v>6953328.6300000008</v>
      </c>
      <c r="BKF32" s="61">
        <f t="shared" si="1441"/>
        <v>0</v>
      </c>
      <c r="BKG32" s="61">
        <f t="shared" si="1441"/>
        <v>0</v>
      </c>
      <c r="BKH32" s="61">
        <f t="shared" si="1441"/>
        <v>345730.95</v>
      </c>
      <c r="BKI32" s="61">
        <f t="shared" si="1441"/>
        <v>117190.63</v>
      </c>
      <c r="BKJ32" s="61">
        <f t="shared" si="1441"/>
        <v>0</v>
      </c>
      <c r="BKK32" s="61">
        <f t="shared" si="1441"/>
        <v>1052.17</v>
      </c>
      <c r="BKL32" s="61">
        <f t="shared" si="1441"/>
        <v>463973.75</v>
      </c>
      <c r="BKM32" s="79">
        <f t="shared" si="1441"/>
        <v>7417302.3799999999</v>
      </c>
      <c r="BKN32" s="61">
        <f t="shared" si="1441"/>
        <v>0</v>
      </c>
      <c r="BKO32" s="61">
        <f t="shared" si="1441"/>
        <v>0</v>
      </c>
      <c r="BKP32" s="61">
        <f t="shared" si="1441"/>
        <v>151088.79999999999</v>
      </c>
      <c r="BKQ32" s="61">
        <f t="shared" si="1441"/>
        <v>149321.90000000002</v>
      </c>
      <c r="BKR32" s="61">
        <f t="shared" si="1441"/>
        <v>0</v>
      </c>
      <c r="BKS32" s="61">
        <f t="shared" si="1441"/>
        <v>532.45000000000005</v>
      </c>
      <c r="BKT32" s="61">
        <f t="shared" si="1441"/>
        <v>300943.15000000002</v>
      </c>
      <c r="BKU32" s="79">
        <f t="shared" ref="BKU32:BNF32" si="1442">SUM(BKU21:BKU31)</f>
        <v>7718245.5300000003</v>
      </c>
      <c r="BKV32" s="61">
        <f t="shared" si="1442"/>
        <v>0</v>
      </c>
      <c r="BKW32" s="61">
        <f t="shared" si="1442"/>
        <v>0</v>
      </c>
      <c r="BKX32" s="61">
        <f t="shared" si="1442"/>
        <v>23495.23</v>
      </c>
      <c r="BKY32" s="61">
        <f t="shared" si="1442"/>
        <v>792091.90999999992</v>
      </c>
      <c r="BKZ32" s="61">
        <f t="shared" si="1442"/>
        <v>0</v>
      </c>
      <c r="BLA32" s="61">
        <f t="shared" si="1442"/>
        <v>3276.52</v>
      </c>
      <c r="BLB32" s="61">
        <f t="shared" si="1442"/>
        <v>818863.65999999992</v>
      </c>
      <c r="BLC32" s="79">
        <f t="shared" si="1442"/>
        <v>818863.65999999992</v>
      </c>
      <c r="BLD32" s="61">
        <f t="shared" si="1442"/>
        <v>0</v>
      </c>
      <c r="BLE32" s="61">
        <f t="shared" si="1442"/>
        <v>0</v>
      </c>
      <c r="BLF32" s="61">
        <f t="shared" si="1442"/>
        <v>13281.24</v>
      </c>
      <c r="BLG32" s="61">
        <f t="shared" si="1442"/>
        <v>6328.83</v>
      </c>
      <c r="BLH32" s="61">
        <f t="shared" si="1442"/>
        <v>0</v>
      </c>
      <c r="BLI32" s="61">
        <f t="shared" si="1442"/>
        <v>31107.3</v>
      </c>
      <c r="BLJ32" s="61">
        <f t="shared" si="1442"/>
        <v>50717.369999999995</v>
      </c>
      <c r="BLK32" s="79">
        <f t="shared" si="1442"/>
        <v>869581.03</v>
      </c>
      <c r="BLL32" s="61">
        <f t="shared" si="1442"/>
        <v>0</v>
      </c>
      <c r="BLM32" s="61">
        <f t="shared" si="1442"/>
        <v>0</v>
      </c>
      <c r="BLN32" s="61">
        <f t="shared" si="1442"/>
        <v>0</v>
      </c>
      <c r="BLO32" s="61">
        <f t="shared" si="1442"/>
        <v>47001.82</v>
      </c>
      <c r="BLP32" s="61">
        <f t="shared" si="1442"/>
        <v>0</v>
      </c>
      <c r="BLQ32" s="61">
        <f t="shared" si="1442"/>
        <v>200</v>
      </c>
      <c r="BLR32" s="61">
        <f t="shared" si="1442"/>
        <v>47201.82</v>
      </c>
      <c r="BLS32" s="79">
        <f t="shared" si="1442"/>
        <v>916782.85</v>
      </c>
      <c r="BLT32" s="61">
        <f t="shared" si="1442"/>
        <v>0</v>
      </c>
      <c r="BLU32" s="61">
        <f t="shared" si="1442"/>
        <v>1999975</v>
      </c>
      <c r="BLV32" s="61">
        <f t="shared" si="1442"/>
        <v>0</v>
      </c>
      <c r="BLW32" s="61">
        <f t="shared" si="1442"/>
        <v>9991.6899999999987</v>
      </c>
      <c r="BLX32" s="61">
        <f t="shared" si="1442"/>
        <v>0</v>
      </c>
      <c r="BLY32" s="61">
        <f t="shared" si="1442"/>
        <v>2633.85</v>
      </c>
      <c r="BLZ32" s="61">
        <f t="shared" si="1442"/>
        <v>2012600.54</v>
      </c>
      <c r="BMA32" s="79">
        <f t="shared" si="1442"/>
        <v>2929383.39</v>
      </c>
      <c r="BMB32" s="61">
        <f t="shared" si="1442"/>
        <v>0</v>
      </c>
      <c r="BMC32" s="61">
        <f t="shared" si="1442"/>
        <v>0</v>
      </c>
      <c r="BMD32" s="61">
        <f t="shared" si="1442"/>
        <v>49332.11</v>
      </c>
      <c r="BME32" s="61">
        <f t="shared" si="1442"/>
        <v>1157254.56</v>
      </c>
      <c r="BMF32" s="61">
        <f t="shared" si="1442"/>
        <v>1200000</v>
      </c>
      <c r="BMG32" s="61">
        <f t="shared" si="1442"/>
        <v>1004.18</v>
      </c>
      <c r="BMH32" s="61">
        <f t="shared" si="1442"/>
        <v>2407590.85</v>
      </c>
      <c r="BMI32" s="79">
        <f t="shared" si="1442"/>
        <v>5336974.24</v>
      </c>
      <c r="BMJ32" s="61">
        <f t="shared" si="1442"/>
        <v>0</v>
      </c>
      <c r="BMK32" s="61">
        <f t="shared" si="1442"/>
        <v>0</v>
      </c>
      <c r="BML32" s="61">
        <f t="shared" si="1442"/>
        <v>0</v>
      </c>
      <c r="BMM32" s="61">
        <f t="shared" si="1442"/>
        <v>220642.16</v>
      </c>
      <c r="BMN32" s="61">
        <f t="shared" si="1442"/>
        <v>20000.21</v>
      </c>
      <c r="BMO32" s="61">
        <f t="shared" si="1442"/>
        <v>7773.53</v>
      </c>
      <c r="BMP32" s="61">
        <f t="shared" si="1442"/>
        <v>248415.9</v>
      </c>
      <c r="BMQ32" s="79">
        <f t="shared" si="1442"/>
        <v>5585390.1399999997</v>
      </c>
      <c r="BMR32" s="61">
        <f t="shared" si="1442"/>
        <v>0</v>
      </c>
      <c r="BMS32" s="61">
        <f t="shared" si="1442"/>
        <v>0</v>
      </c>
      <c r="BMT32" s="61">
        <f t="shared" si="1442"/>
        <v>0</v>
      </c>
      <c r="BMU32" s="61">
        <f t="shared" si="1442"/>
        <v>5725.08</v>
      </c>
      <c r="BMV32" s="61">
        <f t="shared" si="1442"/>
        <v>0</v>
      </c>
      <c r="BMW32" s="61">
        <f t="shared" si="1442"/>
        <v>0</v>
      </c>
      <c r="BMX32" s="61">
        <f t="shared" si="1442"/>
        <v>5725.08</v>
      </c>
      <c r="BMY32" s="79">
        <f t="shared" si="1442"/>
        <v>5591115.2199999997</v>
      </c>
      <c r="BMZ32" s="61">
        <f t="shared" si="1442"/>
        <v>0</v>
      </c>
      <c r="BNA32" s="61">
        <f t="shared" si="1442"/>
        <v>0</v>
      </c>
      <c r="BNB32" s="61">
        <f t="shared" si="1442"/>
        <v>434586.3</v>
      </c>
      <c r="BNC32" s="61">
        <f t="shared" si="1442"/>
        <v>28713.81</v>
      </c>
      <c r="BND32" s="61">
        <f t="shared" si="1442"/>
        <v>0</v>
      </c>
      <c r="BNE32" s="61">
        <f t="shared" si="1442"/>
        <v>0</v>
      </c>
      <c r="BNF32" s="105">
        <f t="shared" si="1442"/>
        <v>463300.11000000004</v>
      </c>
      <c r="BNG32" s="79">
        <f t="shared" ref="BNG32:BPR32" si="1443">SUM(BNG21:BNG31)</f>
        <v>6054415.3300000001</v>
      </c>
      <c r="BNH32" s="61">
        <f t="shared" si="1443"/>
        <v>0</v>
      </c>
      <c r="BNI32" s="61">
        <f t="shared" si="1443"/>
        <v>0</v>
      </c>
      <c r="BNJ32" s="61">
        <f t="shared" si="1443"/>
        <v>0</v>
      </c>
      <c r="BNK32" s="61">
        <f t="shared" si="1443"/>
        <v>301708.82000000007</v>
      </c>
      <c r="BNL32" s="61">
        <f t="shared" si="1443"/>
        <v>20000</v>
      </c>
      <c r="BNM32" s="61">
        <f t="shared" si="1443"/>
        <v>2510.5300000000002</v>
      </c>
      <c r="BNN32" s="61">
        <f t="shared" si="1443"/>
        <v>324219.35000000009</v>
      </c>
      <c r="BNO32" s="79">
        <f t="shared" si="1443"/>
        <v>6378634.6800000006</v>
      </c>
      <c r="BNP32" s="61">
        <f t="shared" si="1443"/>
        <v>0</v>
      </c>
      <c r="BNQ32" s="61">
        <f t="shared" si="1443"/>
        <v>0</v>
      </c>
      <c r="BNR32" s="61">
        <f t="shared" si="1443"/>
        <v>0</v>
      </c>
      <c r="BNS32" s="61">
        <f t="shared" si="1443"/>
        <v>100779.16</v>
      </c>
      <c r="BNT32" s="61">
        <f t="shared" si="1443"/>
        <v>0</v>
      </c>
      <c r="BNU32" s="61">
        <f t="shared" si="1443"/>
        <v>360.83</v>
      </c>
      <c r="BNV32" s="61">
        <f t="shared" si="1443"/>
        <v>101139.99</v>
      </c>
      <c r="BNW32" s="79">
        <f t="shared" si="1443"/>
        <v>6479774.6700000009</v>
      </c>
      <c r="BNX32" s="61">
        <f t="shared" si="1443"/>
        <v>0</v>
      </c>
      <c r="BNY32" s="61">
        <f t="shared" si="1443"/>
        <v>0</v>
      </c>
      <c r="BNZ32" s="61">
        <f t="shared" si="1443"/>
        <v>19686.650000000001</v>
      </c>
      <c r="BOA32" s="61">
        <f t="shared" si="1443"/>
        <v>54112.47</v>
      </c>
      <c r="BOB32" s="61">
        <f t="shared" si="1443"/>
        <v>0</v>
      </c>
      <c r="BOC32" s="61">
        <f t="shared" si="1443"/>
        <v>66</v>
      </c>
      <c r="BOD32" s="61">
        <f t="shared" si="1443"/>
        <v>73865.119999999995</v>
      </c>
      <c r="BOE32" s="79">
        <f t="shared" si="1443"/>
        <v>6553639.79</v>
      </c>
      <c r="BOF32" s="61">
        <f t="shared" si="1443"/>
        <v>0</v>
      </c>
      <c r="BOG32" s="61">
        <f t="shared" si="1443"/>
        <v>0</v>
      </c>
      <c r="BOH32" s="61">
        <f t="shared" si="1443"/>
        <v>11393.1</v>
      </c>
      <c r="BOI32" s="61">
        <f t="shared" si="1443"/>
        <v>106877.99</v>
      </c>
      <c r="BOJ32" s="61">
        <f t="shared" si="1443"/>
        <v>0</v>
      </c>
      <c r="BOK32" s="61">
        <f t="shared" si="1443"/>
        <v>160</v>
      </c>
      <c r="BOL32" s="61">
        <f t="shared" si="1443"/>
        <v>118431.09000000001</v>
      </c>
      <c r="BOM32" s="79">
        <f t="shared" si="1443"/>
        <v>6672070.8800000008</v>
      </c>
      <c r="BON32" s="61">
        <f t="shared" si="1443"/>
        <v>0</v>
      </c>
      <c r="BOO32" s="61">
        <f t="shared" si="1443"/>
        <v>0</v>
      </c>
      <c r="BOP32" s="61">
        <f t="shared" si="1443"/>
        <v>0</v>
      </c>
      <c r="BOQ32" s="61">
        <f t="shared" si="1443"/>
        <v>20099.330000000005</v>
      </c>
      <c r="BOR32" s="61">
        <f t="shared" si="1443"/>
        <v>0</v>
      </c>
      <c r="BOS32" s="61">
        <f t="shared" si="1443"/>
        <v>0</v>
      </c>
      <c r="BOT32" s="61">
        <f t="shared" si="1443"/>
        <v>20099.330000000005</v>
      </c>
      <c r="BOU32" s="79">
        <f t="shared" si="1443"/>
        <v>6692170.2100000009</v>
      </c>
      <c r="BOV32" s="61">
        <f t="shared" si="1443"/>
        <v>0</v>
      </c>
      <c r="BOW32" s="61">
        <f t="shared" si="1443"/>
        <v>0</v>
      </c>
      <c r="BOX32" s="61">
        <f t="shared" si="1443"/>
        <v>434586.3</v>
      </c>
      <c r="BOY32" s="61">
        <f t="shared" si="1443"/>
        <v>138425.77000000002</v>
      </c>
      <c r="BOZ32" s="61">
        <f t="shared" si="1443"/>
        <v>0</v>
      </c>
      <c r="BPA32" s="61">
        <f t="shared" si="1443"/>
        <v>0</v>
      </c>
      <c r="BPB32" s="61">
        <f t="shared" si="1443"/>
        <v>573012.06999999995</v>
      </c>
      <c r="BPC32" s="79">
        <f t="shared" si="1443"/>
        <v>7265182.2800000012</v>
      </c>
      <c r="BPD32" s="61">
        <f t="shared" si="1443"/>
        <v>0</v>
      </c>
      <c r="BPE32" s="61">
        <f t="shared" si="1443"/>
        <v>0</v>
      </c>
      <c r="BPF32" s="61">
        <f t="shared" si="1443"/>
        <v>0</v>
      </c>
      <c r="BPG32" s="61">
        <f t="shared" si="1443"/>
        <v>289370.38</v>
      </c>
      <c r="BPH32" s="61">
        <f t="shared" si="1443"/>
        <v>0</v>
      </c>
      <c r="BPI32" s="61">
        <f t="shared" si="1443"/>
        <v>0</v>
      </c>
      <c r="BPJ32" s="61">
        <f t="shared" si="1443"/>
        <v>289370.38</v>
      </c>
      <c r="BPK32" s="79">
        <f t="shared" si="1443"/>
        <v>7554552.6600000011</v>
      </c>
      <c r="BPL32" s="61">
        <f t="shared" si="1443"/>
        <v>0</v>
      </c>
      <c r="BPM32" s="61">
        <f t="shared" si="1443"/>
        <v>0</v>
      </c>
      <c r="BPN32" s="61">
        <f t="shared" si="1443"/>
        <v>0</v>
      </c>
      <c r="BPO32" s="61">
        <f t="shared" si="1443"/>
        <v>60159.71</v>
      </c>
      <c r="BPP32" s="61">
        <f t="shared" si="1443"/>
        <v>0</v>
      </c>
      <c r="BPQ32" s="61">
        <f t="shared" si="1443"/>
        <v>906.6</v>
      </c>
      <c r="BPR32" s="61">
        <f t="shared" si="1443"/>
        <v>61066.31</v>
      </c>
      <c r="BPS32" s="79">
        <f t="shared" ref="BPS32:BQS32" si="1444">SUM(BPS21:BPS31)</f>
        <v>7615618.9700000007</v>
      </c>
      <c r="BPT32" s="61">
        <f t="shared" si="1444"/>
        <v>0</v>
      </c>
      <c r="BPU32" s="61">
        <f t="shared" si="1444"/>
        <v>0</v>
      </c>
      <c r="BPV32" s="61">
        <f t="shared" si="1444"/>
        <v>45628.03</v>
      </c>
      <c r="BPW32" s="61">
        <f t="shared" si="1444"/>
        <v>280365.95</v>
      </c>
      <c r="BPX32" s="61">
        <f t="shared" si="1444"/>
        <v>0</v>
      </c>
      <c r="BPY32" s="61">
        <f t="shared" si="1444"/>
        <v>0</v>
      </c>
      <c r="BPZ32" s="61">
        <f t="shared" si="1444"/>
        <v>325993.98</v>
      </c>
      <c r="BQA32" s="79">
        <f t="shared" si="1444"/>
        <v>7941612.9500000002</v>
      </c>
      <c r="BQB32" s="61">
        <f t="shared" si="1444"/>
        <v>0</v>
      </c>
      <c r="BQC32" s="61">
        <f t="shared" si="1444"/>
        <v>0</v>
      </c>
      <c r="BQD32" s="61">
        <f t="shared" si="1444"/>
        <v>0</v>
      </c>
      <c r="BQE32" s="61">
        <f t="shared" si="1444"/>
        <v>144979.35</v>
      </c>
      <c r="BQF32" s="61">
        <f t="shared" si="1444"/>
        <v>0</v>
      </c>
      <c r="BQG32" s="61">
        <f t="shared" si="1444"/>
        <v>535.4</v>
      </c>
      <c r="BQH32" s="61">
        <f t="shared" si="1444"/>
        <v>145514.75</v>
      </c>
      <c r="BQI32" s="79">
        <f t="shared" si="1444"/>
        <v>8087127.7000000002</v>
      </c>
      <c r="BQJ32" s="61">
        <f t="shared" si="1444"/>
        <v>613600</v>
      </c>
      <c r="BQK32" s="61">
        <f t="shared" si="1444"/>
        <v>0</v>
      </c>
      <c r="BQL32" s="61">
        <f t="shared" si="1444"/>
        <v>0</v>
      </c>
      <c r="BQM32" s="61">
        <f t="shared" si="1444"/>
        <v>152493.85999999999</v>
      </c>
      <c r="BQN32" s="61">
        <f t="shared" si="1444"/>
        <v>0</v>
      </c>
      <c r="BQO32" s="61">
        <f t="shared" si="1444"/>
        <v>0</v>
      </c>
      <c r="BQP32" s="61">
        <f t="shared" si="1444"/>
        <v>766093.8600000001</v>
      </c>
      <c r="BQQ32" s="79">
        <f t="shared" si="1444"/>
        <v>8853221.5600000024</v>
      </c>
      <c r="BQR32" s="79">
        <f t="shared" si="1444"/>
        <v>9466821.5600000024</v>
      </c>
      <c r="BQS32" s="79">
        <f t="shared" si="1444"/>
        <v>867197.8</v>
      </c>
      <c r="BQT32" s="79">
        <f t="shared" ref="BQT32:BQW32" si="1445">SUM(BQT21:BQT31)</f>
        <v>5405500.9299999997</v>
      </c>
      <c r="BQU32" s="79">
        <f t="shared" si="1445"/>
        <v>192767.68</v>
      </c>
      <c r="BQV32" s="79">
        <f t="shared" si="1445"/>
        <v>3077888.17</v>
      </c>
      <c r="BQW32" s="79">
        <f t="shared" si="1445"/>
        <v>1431623.19</v>
      </c>
      <c r="BQX32" s="79">
        <f t="shared" ref="BQX32" si="1446">SUM(BQX21:BQX31)</f>
        <v>160319.77000000002</v>
      </c>
      <c r="BQY32" s="79">
        <f t="shared" ref="BQY32" si="1447">SUM(BQY21:BQY31)</f>
        <v>63480.69000000001</v>
      </c>
      <c r="BQZ32" s="79">
        <f t="shared" ref="BQZ32" si="1448">SUM(BQZ21:BQZ31)</f>
        <v>359884.85</v>
      </c>
      <c r="BRA32" s="79">
        <f t="shared" ref="BRA32" si="1449">SUM(BRA21:BRA31)</f>
        <v>171902.78</v>
      </c>
      <c r="BRB32" s="79">
        <f t="shared" ref="BRB32" si="1450">SUM(BRB21:BRB31)</f>
        <v>142160.90999999997</v>
      </c>
      <c r="BRC32" s="79">
        <f>SUM(BRC21:BRC31)</f>
        <v>103929.00999999998</v>
      </c>
      <c r="BRD32" s="79">
        <f t="shared" ref="BRD32:BSU32" si="1451">SUM(BRD21:BRD31)</f>
        <v>895153.55999999994</v>
      </c>
      <c r="BRE32" s="79">
        <f t="shared" si="1451"/>
        <v>3987080.79</v>
      </c>
      <c r="BRF32" s="79">
        <f t="shared" si="1451"/>
        <v>99534.46</v>
      </c>
      <c r="BRG32" s="79">
        <f t="shared" si="1451"/>
        <v>58520.160000000003</v>
      </c>
      <c r="BRH32" s="79">
        <f t="shared" si="1451"/>
        <v>37556.06</v>
      </c>
      <c r="BRI32" s="79">
        <f t="shared" si="1451"/>
        <v>456621.47</v>
      </c>
      <c r="BRJ32" s="79">
        <f t="shared" si="1451"/>
        <v>198824.19</v>
      </c>
      <c r="BRK32" s="79">
        <f t="shared" si="1451"/>
        <v>53361.189999999988</v>
      </c>
      <c r="BRL32" s="79">
        <f t="shared" si="1451"/>
        <v>199591.02</v>
      </c>
      <c r="BRM32" s="79">
        <f t="shared" si="1451"/>
        <v>76222.89</v>
      </c>
      <c r="BRN32" s="79">
        <f t="shared" si="1451"/>
        <v>803927.66000000015</v>
      </c>
      <c r="BRO32" s="79">
        <f t="shared" si="1451"/>
        <v>115198.56</v>
      </c>
      <c r="BRP32" s="79">
        <f t="shared" si="1451"/>
        <v>417226.14</v>
      </c>
      <c r="BRQ32" s="79">
        <f t="shared" si="1451"/>
        <v>1044934.08</v>
      </c>
      <c r="BRR32" s="79">
        <f t="shared" si="1451"/>
        <v>141553.01</v>
      </c>
      <c r="BRS32" s="79">
        <f t="shared" si="1451"/>
        <v>88576.24</v>
      </c>
      <c r="BRT32" s="79">
        <f t="shared" si="1451"/>
        <v>77500.300000000061</v>
      </c>
      <c r="BRU32" s="79">
        <f t="shared" si="1451"/>
        <v>264220.92</v>
      </c>
      <c r="BRV32" s="79">
        <f t="shared" si="1451"/>
        <v>102639.12000000001</v>
      </c>
      <c r="BRW32" s="79">
        <f t="shared" si="1451"/>
        <v>20159.600000000009</v>
      </c>
      <c r="BRX32" s="79">
        <f t="shared" si="1451"/>
        <v>156136.65999999997</v>
      </c>
      <c r="BRY32" s="79">
        <f t="shared" si="1451"/>
        <v>16308.62</v>
      </c>
      <c r="BRZ32" s="79">
        <f t="shared" si="1451"/>
        <v>83301.960000000006</v>
      </c>
      <c r="BSA32" s="79">
        <f t="shared" si="1451"/>
        <v>20199.999999999996</v>
      </c>
      <c r="BSB32" s="79">
        <f t="shared" si="1451"/>
        <v>104500.16</v>
      </c>
      <c r="BSC32" s="79">
        <f t="shared" si="1451"/>
        <v>295218.53000000003</v>
      </c>
      <c r="BSD32" s="79">
        <f t="shared" si="1451"/>
        <v>61219.64</v>
      </c>
      <c r="BSE32" s="79">
        <f t="shared" si="1451"/>
        <v>227477.32999999996</v>
      </c>
      <c r="BSF32" s="79">
        <f t="shared" si="1451"/>
        <v>32036.48</v>
      </c>
      <c r="BSG32" s="79">
        <f t="shared" si="1451"/>
        <v>104796.97000000002</v>
      </c>
      <c r="BSH32" s="79">
        <f t="shared" si="1451"/>
        <v>91593.579999999987</v>
      </c>
      <c r="BSI32" s="79">
        <f t="shared" si="1451"/>
        <v>484717.74999999994</v>
      </c>
      <c r="BSJ32" s="79">
        <f t="shared" si="1451"/>
        <v>312114.07</v>
      </c>
      <c r="BSK32" s="79">
        <f t="shared" si="1451"/>
        <v>103307.54000000002</v>
      </c>
      <c r="BSL32" s="79">
        <f t="shared" si="1451"/>
        <v>63335.28</v>
      </c>
      <c r="BSM32" s="79">
        <f t="shared" si="1451"/>
        <v>16526.580000000002</v>
      </c>
      <c r="BSN32" s="79">
        <f t="shared" si="1451"/>
        <v>31858.319999999996</v>
      </c>
      <c r="BSO32" s="79">
        <f t="shared" si="1451"/>
        <v>919985.8</v>
      </c>
      <c r="BSP32" s="79">
        <f t="shared" si="1451"/>
        <v>165155.35</v>
      </c>
      <c r="BSQ32" s="79">
        <f t="shared" si="1451"/>
        <v>28627.879999999994</v>
      </c>
      <c r="BSR32" s="79">
        <f t="shared" si="1451"/>
        <v>22290.11</v>
      </c>
      <c r="BSS32" s="79">
        <f t="shared" si="1451"/>
        <v>18129.310000000001</v>
      </c>
      <c r="BST32" s="79">
        <f t="shared" si="1451"/>
        <v>52469.130000000005</v>
      </c>
      <c r="BSU32" s="79">
        <f t="shared" si="1451"/>
        <v>26105.499999999996</v>
      </c>
      <c r="BSV32" s="79">
        <f t="shared" ref="BSV32:BTD32" si="1452">SUM(BSV21:BSV31)</f>
        <v>1215882.9899999998</v>
      </c>
      <c r="BSW32" s="61">
        <f t="shared" si="1452"/>
        <v>0</v>
      </c>
      <c r="BSX32" s="61">
        <f t="shared" si="1452"/>
        <v>0</v>
      </c>
      <c r="BSY32" s="61">
        <f t="shared" si="1452"/>
        <v>32258.65</v>
      </c>
      <c r="BSZ32" s="61">
        <f t="shared" si="1452"/>
        <v>109738.47000000002</v>
      </c>
      <c r="BTA32" s="61">
        <f t="shared" si="1452"/>
        <v>0</v>
      </c>
      <c r="BTB32" s="61">
        <f t="shared" si="1452"/>
        <v>0</v>
      </c>
      <c r="BTC32" s="61">
        <f t="shared" si="1452"/>
        <v>141997.12</v>
      </c>
      <c r="BTD32" s="79">
        <f t="shared" si="1452"/>
        <v>2805670.9099999992</v>
      </c>
      <c r="BTE32" s="61">
        <f t="shared" ref="BTE32" si="1453">SUM(BTE21:BTE31)</f>
        <v>0</v>
      </c>
      <c r="BTF32" s="61">
        <f t="shared" ref="BTF32" si="1454">SUM(BTF21:BTF31)</f>
        <v>0</v>
      </c>
      <c r="BTG32" s="61">
        <f t="shared" ref="BTG32" si="1455">SUM(BTG21:BTG31)</f>
        <v>0</v>
      </c>
      <c r="BTH32" s="61">
        <f t="shared" ref="BTH32" si="1456">SUM(BTH21:BTH31)</f>
        <v>75769.929999999993</v>
      </c>
      <c r="BTI32" s="61">
        <f t="shared" ref="BTI32" si="1457">SUM(BTI21:BTI31)</f>
        <v>280000</v>
      </c>
      <c r="BTJ32" s="61">
        <f t="shared" ref="BTJ32" si="1458">SUM(BTJ21:BTJ31)</f>
        <v>62417.57</v>
      </c>
      <c r="BTK32" s="61">
        <f t="shared" ref="BTK32" si="1459">SUM(BTK21:BTK31)</f>
        <v>418187.50000000006</v>
      </c>
      <c r="BTL32" s="79">
        <f t="shared" ref="BTL32:BTS32" si="1460">SUM(BTL21:BTL31)</f>
        <v>3223858.4099999997</v>
      </c>
      <c r="BTM32" s="61">
        <f t="shared" si="1460"/>
        <v>0</v>
      </c>
      <c r="BTN32" s="61">
        <f t="shared" si="1460"/>
        <v>0</v>
      </c>
      <c r="BTO32" s="61">
        <f t="shared" si="1460"/>
        <v>0</v>
      </c>
      <c r="BTP32" s="61">
        <f t="shared" si="1460"/>
        <v>42158.69</v>
      </c>
      <c r="BTQ32" s="61">
        <f t="shared" si="1460"/>
        <v>0</v>
      </c>
      <c r="BTR32" s="61">
        <f t="shared" si="1460"/>
        <v>47362.15</v>
      </c>
      <c r="BTS32" s="61">
        <f t="shared" si="1460"/>
        <v>89520.84</v>
      </c>
      <c r="BTT32" s="79">
        <f t="shared" ref="BTT32:BUA32" si="1461">SUM(BTT21:BTT31)</f>
        <v>3313379.2499999991</v>
      </c>
      <c r="BTU32" s="61">
        <f t="shared" si="1461"/>
        <v>0</v>
      </c>
      <c r="BTV32" s="61">
        <f t="shared" si="1461"/>
        <v>0</v>
      </c>
      <c r="BTW32" s="61">
        <f t="shared" si="1461"/>
        <v>0</v>
      </c>
      <c r="BTX32" s="61">
        <f t="shared" si="1461"/>
        <v>52565.53</v>
      </c>
      <c r="BTY32" s="61">
        <f t="shared" si="1461"/>
        <v>0</v>
      </c>
      <c r="BTZ32" s="61">
        <f t="shared" si="1461"/>
        <v>202832.71</v>
      </c>
      <c r="BUA32" s="61">
        <f t="shared" si="1461"/>
        <v>255398.24</v>
      </c>
      <c r="BUB32" s="79">
        <f t="shared" ref="BUB32:BUI32" si="1462">SUM(BUB21:BUB31)</f>
        <v>3568777.4899999993</v>
      </c>
      <c r="BUC32" s="61">
        <f t="shared" si="1462"/>
        <v>0</v>
      </c>
      <c r="BUD32" s="61">
        <f t="shared" si="1462"/>
        <v>0</v>
      </c>
      <c r="BUE32" s="61">
        <f t="shared" si="1462"/>
        <v>0</v>
      </c>
      <c r="BUF32" s="61">
        <f t="shared" si="1462"/>
        <v>13137.52</v>
      </c>
      <c r="BUG32" s="61">
        <f t="shared" si="1462"/>
        <v>0</v>
      </c>
      <c r="BUH32" s="61">
        <f t="shared" si="1462"/>
        <v>14024.83</v>
      </c>
      <c r="BUI32" s="61">
        <f t="shared" si="1462"/>
        <v>27162.35</v>
      </c>
      <c r="BUJ32" s="79">
        <f t="shared" ref="BUJ32:BUQ32" si="1463">SUM(BUJ21:BUJ31)</f>
        <v>3595939.8399999994</v>
      </c>
      <c r="BUK32" s="61">
        <f t="shared" si="1463"/>
        <v>0</v>
      </c>
      <c r="BUL32" s="61">
        <f t="shared" si="1463"/>
        <v>0</v>
      </c>
      <c r="BUM32" s="61">
        <f t="shared" si="1463"/>
        <v>43544.68</v>
      </c>
      <c r="BUN32" s="61">
        <f t="shared" si="1463"/>
        <v>13844.12</v>
      </c>
      <c r="BUO32" s="61">
        <f t="shared" si="1463"/>
        <v>0</v>
      </c>
      <c r="BUP32" s="61">
        <f t="shared" si="1463"/>
        <v>20703.93</v>
      </c>
      <c r="BUQ32" s="61">
        <f t="shared" si="1463"/>
        <v>78092.73</v>
      </c>
      <c r="BUR32" s="79">
        <f t="shared" ref="BUR32:BUY32" si="1464">SUM(BUR21:BUR31)</f>
        <v>3674032.5699999994</v>
      </c>
      <c r="BUS32" s="61">
        <f t="shared" si="1464"/>
        <v>0</v>
      </c>
      <c r="BUT32" s="61">
        <f t="shared" si="1464"/>
        <v>0</v>
      </c>
      <c r="BUU32" s="61">
        <f t="shared" si="1464"/>
        <v>0</v>
      </c>
      <c r="BUV32" s="61">
        <f t="shared" si="1464"/>
        <v>57879.299999999996</v>
      </c>
      <c r="BUW32" s="61">
        <f t="shared" si="1464"/>
        <v>0</v>
      </c>
      <c r="BUX32" s="61">
        <f t="shared" si="1464"/>
        <v>229065.84999999998</v>
      </c>
      <c r="BUY32" s="61">
        <f t="shared" si="1464"/>
        <v>286945.15000000002</v>
      </c>
      <c r="BUZ32" s="79">
        <f t="shared" ref="BUZ32:BVG32" si="1465">SUM(BUZ21:BUZ31)</f>
        <v>3960977.7199999997</v>
      </c>
      <c r="BVA32" s="61">
        <f t="shared" si="1465"/>
        <v>0</v>
      </c>
      <c r="BVB32" s="61">
        <f t="shared" si="1465"/>
        <v>0</v>
      </c>
      <c r="BVC32" s="61">
        <f t="shared" si="1465"/>
        <v>0</v>
      </c>
      <c r="BVD32" s="61">
        <f t="shared" si="1465"/>
        <v>78680.47</v>
      </c>
      <c r="BVE32" s="61">
        <f t="shared" si="1465"/>
        <v>0</v>
      </c>
      <c r="BVF32" s="61">
        <f>SUM(BVF21:BVF31)</f>
        <v>248922.02000000002</v>
      </c>
      <c r="BVG32" s="61">
        <f t="shared" si="1465"/>
        <v>327602.49</v>
      </c>
      <c r="BVH32" s="79">
        <f t="shared" ref="BVH32:BVM32" si="1466">SUM(BVH21:BVH31)</f>
        <v>4288580.209999999</v>
      </c>
      <c r="BVI32" s="61">
        <f t="shared" si="1466"/>
        <v>0</v>
      </c>
      <c r="BVJ32" s="61">
        <f t="shared" si="1466"/>
        <v>0</v>
      </c>
      <c r="BVK32" s="61">
        <f t="shared" si="1466"/>
        <v>0</v>
      </c>
      <c r="BVL32" s="61">
        <f t="shared" si="1466"/>
        <v>11750.71</v>
      </c>
      <c r="BVM32" s="61">
        <f t="shared" si="1466"/>
        <v>0</v>
      </c>
      <c r="BVN32" s="61">
        <f>SUM(BVN21:BVN31)</f>
        <v>142879.95000000001</v>
      </c>
      <c r="BVO32" s="61">
        <f t="shared" ref="BVO32:BVU32" si="1467">SUM(BVO21:BVO31)</f>
        <v>154630.66</v>
      </c>
      <c r="BVP32" s="79">
        <f t="shared" si="1467"/>
        <v>4443210.8699999992</v>
      </c>
      <c r="BVQ32" s="61">
        <f t="shared" si="1467"/>
        <v>0</v>
      </c>
      <c r="BVR32" s="61">
        <f t="shared" si="1467"/>
        <v>0</v>
      </c>
      <c r="BVS32" s="61">
        <f t="shared" si="1467"/>
        <v>588935.97</v>
      </c>
      <c r="BVT32" s="61">
        <f t="shared" si="1467"/>
        <v>59756.54</v>
      </c>
      <c r="BVU32" s="61">
        <f t="shared" si="1467"/>
        <v>0</v>
      </c>
      <c r="BVV32" s="61">
        <f>SUM(BVV21:BVV31)</f>
        <v>1860.17</v>
      </c>
      <c r="BVW32" s="61">
        <f t="shared" ref="BVW32:BWC32" si="1468">SUM(BVW21:BVW31)</f>
        <v>650552.67999999993</v>
      </c>
      <c r="BVX32" s="79">
        <f t="shared" si="1468"/>
        <v>650552.67999999993</v>
      </c>
      <c r="BVY32" s="61">
        <f t="shared" si="1468"/>
        <v>0</v>
      </c>
      <c r="BVZ32" s="61">
        <f t="shared" si="1468"/>
        <v>0</v>
      </c>
      <c r="BWA32" s="61">
        <f t="shared" si="1468"/>
        <v>0</v>
      </c>
      <c r="BWB32" s="61">
        <f t="shared" si="1468"/>
        <v>332496.44</v>
      </c>
      <c r="BWC32" s="61">
        <f t="shared" si="1468"/>
        <v>540000</v>
      </c>
      <c r="BWD32" s="61">
        <f>SUM(BWD21:BWD31)</f>
        <v>84610.48</v>
      </c>
      <c r="BWE32" s="61">
        <f t="shared" ref="BWE32" si="1469">SUM(BWE21:BWE31)</f>
        <v>957106.91999999993</v>
      </c>
      <c r="BWF32" s="79">
        <f>+BVX32+BWE32</f>
        <v>1607659.5999999999</v>
      </c>
      <c r="BWG32" s="61">
        <f t="shared" ref="BWG32:BWK32" si="1470">SUM(BWG21:BWG31)</f>
        <v>0</v>
      </c>
      <c r="BWH32" s="61">
        <f t="shared" si="1470"/>
        <v>0</v>
      </c>
      <c r="BWI32" s="61">
        <f t="shared" si="1470"/>
        <v>0</v>
      </c>
      <c r="BWJ32" s="61">
        <f t="shared" si="1470"/>
        <v>25284.78000000001</v>
      </c>
      <c r="BWK32" s="61">
        <f t="shared" si="1470"/>
        <v>300000</v>
      </c>
      <c r="BWL32" s="61">
        <f>SUM(BWL21:BWL31)</f>
        <v>98671.93</v>
      </c>
      <c r="BWM32" s="61">
        <f t="shared" ref="BWM32" si="1471">SUM(BWM21:BWM31)</f>
        <v>423956.71</v>
      </c>
      <c r="BWN32" s="79">
        <f>+BWF32+BWM32</f>
        <v>2031616.3099999998</v>
      </c>
      <c r="BWO32" s="61">
        <f t="shared" ref="BWO32:BWS32" si="1472">SUM(BWO21:BWO31)</f>
        <v>0</v>
      </c>
      <c r="BWP32" s="61">
        <f t="shared" si="1472"/>
        <v>0</v>
      </c>
      <c r="BWQ32" s="61">
        <f t="shared" si="1472"/>
        <v>232189.65</v>
      </c>
      <c r="BWR32" s="61">
        <f t="shared" si="1472"/>
        <v>402976.53</v>
      </c>
      <c r="BWS32" s="61">
        <f t="shared" si="1472"/>
        <v>0</v>
      </c>
      <c r="BWT32" s="61">
        <f>SUM(BWT21:BWT31)</f>
        <v>10175.380000000001</v>
      </c>
      <c r="BWU32" s="61">
        <f t="shared" ref="BWU32" si="1473">SUM(BWU21:BWU31)</f>
        <v>645341.56000000017</v>
      </c>
      <c r="BWV32" s="79">
        <f>+BWN32+BWU32</f>
        <v>2676957.87</v>
      </c>
      <c r="BWW32" s="61">
        <f t="shared" ref="BWW32:BXA32" si="1474">SUM(BWW21:BWW31)</f>
        <v>346643</v>
      </c>
      <c r="BWX32" s="61">
        <f t="shared" si="1474"/>
        <v>0</v>
      </c>
      <c r="BWY32" s="61">
        <f t="shared" si="1474"/>
        <v>90183.46</v>
      </c>
      <c r="BWZ32" s="61">
        <f t="shared" si="1474"/>
        <v>11169.4</v>
      </c>
      <c r="BXA32" s="61">
        <f t="shared" si="1474"/>
        <v>0</v>
      </c>
      <c r="BXB32" s="61">
        <f>SUM(BXB21:BXB31)</f>
        <v>11148.619999999999</v>
      </c>
      <c r="BXC32" s="61">
        <f t="shared" ref="BXC32" si="1475">SUM(BXC21:BXC31)</f>
        <v>459144.4800000001</v>
      </c>
      <c r="BXD32" s="79">
        <f>+BWV32+BXC32</f>
        <v>3136102.35</v>
      </c>
      <c r="BXE32" s="61">
        <f t="shared" ref="BXE32:BXI32" si="1476">SUM(BXE21:BXE31)</f>
        <v>0</v>
      </c>
      <c r="BXF32" s="61">
        <f t="shared" si="1476"/>
        <v>0</v>
      </c>
      <c r="BXG32" s="61">
        <f t="shared" si="1476"/>
        <v>0</v>
      </c>
      <c r="BXH32" s="61">
        <f t="shared" si="1476"/>
        <v>30985.54</v>
      </c>
      <c r="BXI32" s="61">
        <f t="shared" si="1476"/>
        <v>0</v>
      </c>
      <c r="BXJ32" s="61">
        <f>SUM(BXJ21:BXJ31)</f>
        <v>4602.5</v>
      </c>
      <c r="BXK32" s="61">
        <f t="shared" ref="BXK32" si="1477">SUM(BXK21:BXK31)</f>
        <v>35588.04</v>
      </c>
      <c r="BXL32" s="79">
        <f>+BXD32+BXK32</f>
        <v>3171690.39</v>
      </c>
      <c r="BXM32" s="61">
        <f t="shared" ref="BXM32:BXQ32" si="1478">SUM(BXM21:BXM31)</f>
        <v>0</v>
      </c>
      <c r="BXN32" s="61">
        <f t="shared" si="1478"/>
        <v>0</v>
      </c>
      <c r="BXO32" s="61">
        <f t="shared" si="1478"/>
        <v>0</v>
      </c>
      <c r="BXP32" s="61">
        <f t="shared" si="1478"/>
        <v>85101.86</v>
      </c>
      <c r="BXQ32" s="61">
        <f t="shared" si="1478"/>
        <v>0</v>
      </c>
      <c r="BXR32" s="61">
        <f>SUM(BXR21:BXR31)</f>
        <v>28135.549999999985</v>
      </c>
      <c r="BXS32" s="61">
        <f t="shared" ref="BXS32" si="1479">SUM(BXS21:BXS31)</f>
        <v>113237.41</v>
      </c>
      <c r="BXT32" s="79">
        <f>+BXL32+BXS32</f>
        <v>3284927.8000000003</v>
      </c>
      <c r="BXU32" s="61">
        <f t="shared" ref="BXU32:BXY32" si="1480">SUM(BXU21:BXU31)</f>
        <v>0</v>
      </c>
      <c r="BXV32" s="61">
        <f t="shared" si="1480"/>
        <v>0</v>
      </c>
      <c r="BXW32" s="61">
        <f t="shared" si="1480"/>
        <v>0</v>
      </c>
      <c r="BXX32" s="61">
        <f t="shared" si="1480"/>
        <v>1919934.27</v>
      </c>
      <c r="BXY32" s="61">
        <f t="shared" si="1480"/>
        <v>0</v>
      </c>
      <c r="BXZ32" s="61">
        <f>SUM(BXZ21:BXZ31)</f>
        <v>75564.189999999988</v>
      </c>
      <c r="BYA32" s="61">
        <f t="shared" ref="BYA32" si="1481">SUM(BYA21:BYA31)</f>
        <v>1995498.46</v>
      </c>
      <c r="BYB32" s="79">
        <f>+BXT32+BYA32</f>
        <v>5280426.26</v>
      </c>
      <c r="BYC32" s="61">
        <f t="shared" ref="BYC32:BYG32" si="1482">SUM(BYC21:BYC31)</f>
        <v>0</v>
      </c>
      <c r="BYD32" s="61">
        <f t="shared" si="1482"/>
        <v>0</v>
      </c>
      <c r="BYE32" s="61">
        <f t="shared" si="1482"/>
        <v>0</v>
      </c>
      <c r="BYF32" s="61">
        <f t="shared" si="1482"/>
        <v>13888.43</v>
      </c>
      <c r="BYG32" s="61">
        <f t="shared" si="1482"/>
        <v>1850000</v>
      </c>
      <c r="BYH32" s="61">
        <f>SUM(BYH21:BYH31)</f>
        <v>14961.249999999935</v>
      </c>
      <c r="BYI32" s="61">
        <f t="shared" ref="BYI32" si="1483">SUM(BYI21:BYI31)</f>
        <v>1878849.68</v>
      </c>
      <c r="BYJ32" s="79">
        <f>+BYB32+BYI32</f>
        <v>7159275.9399999995</v>
      </c>
      <c r="BYK32" s="61">
        <f t="shared" ref="BYK32:BYO32" si="1484">SUM(BYK21:BYK31)</f>
        <v>0</v>
      </c>
      <c r="BYL32" s="61">
        <f t="shared" si="1484"/>
        <v>0</v>
      </c>
      <c r="BYM32" s="61">
        <f t="shared" si="1484"/>
        <v>0</v>
      </c>
      <c r="BYN32" s="61">
        <f t="shared" si="1484"/>
        <v>63669.54</v>
      </c>
      <c r="BYO32" s="61">
        <f t="shared" si="1484"/>
        <v>0</v>
      </c>
      <c r="BYP32" s="61">
        <f>SUM(BYP21:BYP31)</f>
        <v>67862.98</v>
      </c>
      <c r="BYQ32" s="61">
        <f t="shared" ref="BYQ32" si="1485">SUM(BYQ21:BYQ31)</f>
        <v>131532.52000000002</v>
      </c>
      <c r="BYR32" s="79">
        <f>+BYJ32+BYQ32</f>
        <v>7290808.459999999</v>
      </c>
      <c r="BYS32" s="61">
        <f t="shared" ref="BYS32:BYW32" si="1486">SUM(BYS21:BYS31)</f>
        <v>0</v>
      </c>
      <c r="BYT32" s="61">
        <f t="shared" si="1486"/>
        <v>0</v>
      </c>
      <c r="BYU32" s="61">
        <f t="shared" si="1486"/>
        <v>0</v>
      </c>
      <c r="BYV32" s="61">
        <f t="shared" si="1486"/>
        <v>6979.88</v>
      </c>
      <c r="BYW32" s="61">
        <f t="shared" si="1486"/>
        <v>0</v>
      </c>
      <c r="BYX32" s="61">
        <f>SUM(BYX21:BYX31)</f>
        <v>8535.880000000001</v>
      </c>
      <c r="BYY32" s="61">
        <f t="shared" ref="BYY32" si="1487">SUM(BYY21:BYY31)</f>
        <v>15515.759999999998</v>
      </c>
      <c r="BYZ32" s="79">
        <f>+BYR32+BYY32</f>
        <v>7306324.2199999988</v>
      </c>
      <c r="BZA32" s="61">
        <f t="shared" ref="BZA32:BZE32" si="1488">SUM(BZA21:BZA31)</f>
        <v>0</v>
      </c>
      <c r="BZB32" s="61">
        <f t="shared" si="1488"/>
        <v>0</v>
      </c>
      <c r="BZC32" s="61">
        <f t="shared" si="1488"/>
        <v>0</v>
      </c>
      <c r="BZD32" s="61">
        <f t="shared" si="1488"/>
        <v>107840.14</v>
      </c>
      <c r="BZE32" s="61">
        <f t="shared" si="1488"/>
        <v>0</v>
      </c>
      <c r="BZF32" s="61">
        <f>SUM(BZF21:BZF31)</f>
        <v>35894.140000000007</v>
      </c>
      <c r="BZG32" s="61">
        <f t="shared" ref="BZG32" si="1489">SUM(BZG21:BZG31)</f>
        <v>143734.28000000003</v>
      </c>
      <c r="BZH32" s="79">
        <f>+BYZ32+BZG32</f>
        <v>7450058.4999999991</v>
      </c>
      <c r="BZI32" s="61">
        <f t="shared" ref="BZI32:BZM32" si="1490">SUM(BZI21:BZI31)</f>
        <v>0</v>
      </c>
      <c r="BZJ32" s="61">
        <f t="shared" si="1490"/>
        <v>0</v>
      </c>
      <c r="BZK32" s="61">
        <f t="shared" si="1490"/>
        <v>0</v>
      </c>
      <c r="BZL32" s="61">
        <f t="shared" si="1490"/>
        <v>50259.96</v>
      </c>
      <c r="BZM32" s="61">
        <f t="shared" si="1490"/>
        <v>0</v>
      </c>
      <c r="BZN32" s="61">
        <f>SUM(BZN21:BZN31)</f>
        <v>62207.840000000011</v>
      </c>
      <c r="BZO32" s="61">
        <f t="shared" ref="BZO32" si="1491">SUM(BZO21:BZO31)</f>
        <v>112467.8</v>
      </c>
      <c r="BZP32" s="79">
        <f>+BZH32+BZO32</f>
        <v>7562526.2999999989</v>
      </c>
      <c r="BZQ32" s="61">
        <f t="shared" ref="BZQ32:BZU32" si="1492">SUM(BZQ21:BZQ31)</f>
        <v>0</v>
      </c>
      <c r="BZR32" s="61">
        <f t="shared" si="1492"/>
        <v>0</v>
      </c>
      <c r="BZS32" s="61">
        <f t="shared" si="1492"/>
        <v>0</v>
      </c>
      <c r="BZT32" s="61">
        <f t="shared" si="1492"/>
        <v>42185.2</v>
      </c>
      <c r="BZU32" s="61">
        <f t="shared" si="1492"/>
        <v>0</v>
      </c>
      <c r="BZV32" s="61">
        <f>SUM(BZV21:BZV31)</f>
        <v>16039.920000000006</v>
      </c>
      <c r="BZW32" s="61">
        <f t="shared" ref="BZW32" si="1493">SUM(BZW21:BZW31)</f>
        <v>58225.120000000003</v>
      </c>
      <c r="BZX32" s="79">
        <f>+BZP32+BZW32</f>
        <v>7620751.419999999</v>
      </c>
      <c r="BZY32" s="61">
        <f t="shared" ref="BZY32:CAC32" si="1494">SUM(BZY21:BZY31)</f>
        <v>0</v>
      </c>
      <c r="BZZ32" s="61">
        <f t="shared" si="1494"/>
        <v>0</v>
      </c>
      <c r="CAA32" s="61">
        <f t="shared" si="1494"/>
        <v>0</v>
      </c>
      <c r="CAB32" s="61">
        <f t="shared" si="1494"/>
        <v>0</v>
      </c>
      <c r="CAC32" s="61">
        <f t="shared" si="1494"/>
        <v>0</v>
      </c>
      <c r="CAD32" s="61">
        <f>SUM(CAD21:CAD31)</f>
        <v>66151.7</v>
      </c>
      <c r="CAE32" s="61">
        <f t="shared" ref="CAE32" si="1495">SUM(CAE21:CAE31)</f>
        <v>66151.700000000012</v>
      </c>
      <c r="CAF32" s="79">
        <f>+BZX32+CAE32</f>
        <v>7686903.1199999992</v>
      </c>
      <c r="CAG32" s="61">
        <f t="shared" ref="CAG32:CAK32" si="1496">SUM(CAG21:CAG31)</f>
        <v>0</v>
      </c>
      <c r="CAH32" s="61">
        <f t="shared" si="1496"/>
        <v>0</v>
      </c>
      <c r="CAI32" s="61">
        <f t="shared" si="1496"/>
        <v>0</v>
      </c>
      <c r="CAJ32" s="61">
        <f t="shared" si="1496"/>
        <v>17112.18</v>
      </c>
      <c r="CAK32" s="61">
        <f t="shared" si="1496"/>
        <v>0</v>
      </c>
      <c r="CAL32" s="61">
        <f>SUM(CAL21:CAL31)</f>
        <v>16148.37</v>
      </c>
      <c r="CAM32" s="61">
        <f t="shared" ref="CAM32" si="1497">SUM(CAM21:CAM31)</f>
        <v>33260.550000000003</v>
      </c>
      <c r="CAN32" s="79">
        <f>+CAF32+CAM32</f>
        <v>7720163.669999999</v>
      </c>
      <c r="CAO32" s="61">
        <f t="shared" ref="CAO32:CAS32" si="1498">SUM(CAO21:CAO31)</f>
        <v>0</v>
      </c>
      <c r="CAP32" s="61">
        <f t="shared" si="1498"/>
        <v>0</v>
      </c>
      <c r="CAQ32" s="61">
        <f t="shared" si="1498"/>
        <v>0</v>
      </c>
      <c r="CAR32" s="61">
        <f t="shared" si="1498"/>
        <v>38591.800000000003</v>
      </c>
      <c r="CAS32" s="61">
        <f t="shared" si="1498"/>
        <v>0</v>
      </c>
      <c r="CAT32" s="61">
        <f>SUM(CAT21:CAT31)</f>
        <v>82403.69</v>
      </c>
      <c r="CAU32" s="61">
        <f t="shared" ref="CAU32" si="1499">SUM(CAU21:CAU31)</f>
        <v>120995.49</v>
      </c>
      <c r="CAV32" s="79">
        <f>+CAN32+CAU32</f>
        <v>7841159.1599999992</v>
      </c>
      <c r="CAW32" s="61">
        <f t="shared" ref="CAW32:CBA32" si="1500">SUM(CAW21:CAW31)</f>
        <v>0</v>
      </c>
      <c r="CAX32" s="61">
        <f t="shared" si="1500"/>
        <v>0</v>
      </c>
      <c r="CAY32" s="61">
        <f t="shared" si="1500"/>
        <v>0</v>
      </c>
      <c r="CAZ32" s="61">
        <f t="shared" si="1500"/>
        <v>0</v>
      </c>
      <c r="CBA32" s="61">
        <f t="shared" si="1500"/>
        <v>0</v>
      </c>
      <c r="CBB32" s="61">
        <f>SUM(CBB21:CBB31)</f>
        <v>94294.52</v>
      </c>
      <c r="CBC32" s="61">
        <f t="shared" ref="CBC32" si="1501">SUM(CBC21:CBC31)</f>
        <v>94294.52</v>
      </c>
      <c r="CBD32" s="79">
        <f>+CAV32+CBC32</f>
        <v>7935453.6799999988</v>
      </c>
      <c r="CBE32" s="61">
        <f t="shared" ref="CBE32:CBI32" si="1502">SUM(CBE21:CBE31)</f>
        <v>0</v>
      </c>
      <c r="CBF32" s="61">
        <f t="shared" si="1502"/>
        <v>0</v>
      </c>
      <c r="CBG32" s="61">
        <f t="shared" si="1502"/>
        <v>77288.92</v>
      </c>
      <c r="CBH32" s="61">
        <f t="shared" si="1502"/>
        <v>58720.23</v>
      </c>
      <c r="CBI32" s="61">
        <f t="shared" si="1502"/>
        <v>0</v>
      </c>
      <c r="CBJ32" s="61">
        <f>SUM(CBJ21:CBJ31)</f>
        <v>4463.6999999999935</v>
      </c>
      <c r="CBK32" s="61">
        <f t="shared" ref="CBK32" si="1503">SUM(CBK21:CBK31)</f>
        <v>140472.85</v>
      </c>
      <c r="CBL32" s="79">
        <f>+CBD32+CBK32</f>
        <v>8075926.5299999984</v>
      </c>
      <c r="CBM32" s="61">
        <f t="shared" ref="CBM32:CBQ32" si="1504">SUM(CBM21:CBM31)</f>
        <v>0</v>
      </c>
      <c r="CBN32" s="61">
        <f t="shared" si="1504"/>
        <v>0</v>
      </c>
      <c r="CBO32" s="61">
        <f t="shared" si="1504"/>
        <v>0</v>
      </c>
      <c r="CBP32" s="61">
        <f t="shared" si="1504"/>
        <v>139859.56</v>
      </c>
      <c r="CBQ32" s="61">
        <f t="shared" si="1504"/>
        <v>0</v>
      </c>
      <c r="CBR32" s="61">
        <f>SUM(CBR21:CBR31)</f>
        <v>19377.719999999961</v>
      </c>
      <c r="CBS32" s="61">
        <f t="shared" ref="CBS32" si="1505">SUM(CBS21:CBS31)</f>
        <v>159237.27999999994</v>
      </c>
      <c r="CBT32" s="79">
        <f>+CBL32+CBS32</f>
        <v>8235163.8099999987</v>
      </c>
      <c r="CBU32" s="61">
        <f t="shared" ref="CBU32:CBY32" si="1506">SUM(CBU21:CBU31)</f>
        <v>0</v>
      </c>
      <c r="CBV32" s="61">
        <f t="shared" si="1506"/>
        <v>0</v>
      </c>
      <c r="CBW32" s="61">
        <f t="shared" si="1506"/>
        <v>0</v>
      </c>
      <c r="CBX32" s="61">
        <f t="shared" si="1506"/>
        <v>23970.82</v>
      </c>
      <c r="CBY32" s="61">
        <f t="shared" si="1506"/>
        <v>0</v>
      </c>
      <c r="CBZ32" s="61">
        <f>SUM(CBZ21:CBZ31)</f>
        <v>20872.729999999996</v>
      </c>
      <c r="CCA32" s="61">
        <f t="shared" ref="CCA32" si="1507">SUM(CCA21:CCA31)</f>
        <v>44843.55</v>
      </c>
      <c r="CCB32" s="79">
        <f>+CBT32+CCA32</f>
        <v>8280007.3599999985</v>
      </c>
      <c r="CCC32" s="61">
        <f t="shared" ref="CCC32:CCG32" si="1508">SUM(CCC21:CCC31)</f>
        <v>67649.2</v>
      </c>
      <c r="CCD32" s="61">
        <f>SUM(CCD21:CCD31)</f>
        <v>0</v>
      </c>
      <c r="CCE32" s="61">
        <f t="shared" si="1508"/>
        <v>1029217.5800000001</v>
      </c>
      <c r="CCF32" s="61">
        <f t="shared" si="1508"/>
        <v>97110.489999999991</v>
      </c>
      <c r="CCG32" s="61">
        <f t="shared" si="1508"/>
        <v>0</v>
      </c>
      <c r="CCH32" s="61">
        <f>SUM(CCH21:CCH31)</f>
        <v>100000</v>
      </c>
      <c r="CCI32" s="61">
        <f t="shared" ref="CCI32" si="1509">SUM(CCI21:CCI31)</f>
        <v>1293977.27</v>
      </c>
      <c r="CCJ32" s="79">
        <f>+CCB32+CCI32</f>
        <v>9573984.629999999</v>
      </c>
      <c r="CCK32" s="61">
        <f t="shared" ref="CCK32:CCO32" si="1510">SUM(CCK21:CCK31)</f>
        <v>0</v>
      </c>
      <c r="CCL32" s="61">
        <f t="shared" si="1510"/>
        <v>0</v>
      </c>
      <c r="CCM32" s="61">
        <f t="shared" si="1510"/>
        <v>0</v>
      </c>
      <c r="CCN32" s="61">
        <f t="shared" si="1510"/>
        <v>14110.09</v>
      </c>
      <c r="CCO32" s="61">
        <f t="shared" si="1510"/>
        <v>0</v>
      </c>
      <c r="CCP32" s="61">
        <f>SUM(CCP21:CCP31)</f>
        <v>0</v>
      </c>
      <c r="CCQ32" s="61">
        <f t="shared" ref="CCQ32" si="1511">SUM(CCQ21:CCQ31)</f>
        <v>14110.09</v>
      </c>
      <c r="CCR32" s="79">
        <f>SUM(CCR21:CCR31)</f>
        <v>14110.09</v>
      </c>
      <c r="CCS32" s="61">
        <f t="shared" ref="CCS32:CCW32" si="1512">SUM(CCS21:CCS31)</f>
        <v>0</v>
      </c>
      <c r="CCT32" s="61">
        <f t="shared" si="1512"/>
        <v>0</v>
      </c>
      <c r="CCU32" s="61">
        <f t="shared" si="1512"/>
        <v>785927.88</v>
      </c>
      <c r="CCV32" s="61">
        <f t="shared" si="1512"/>
        <v>172904.05000000002</v>
      </c>
      <c r="CCW32" s="61">
        <f t="shared" si="1512"/>
        <v>4000</v>
      </c>
      <c r="CCX32" s="61">
        <f>SUM(CCX21:CCX31)</f>
        <v>700</v>
      </c>
      <c r="CCY32" s="61">
        <f t="shared" ref="CCY32" si="1513">SUM(CCY21:CCY31)</f>
        <v>963531.93</v>
      </c>
      <c r="CCZ32" s="78">
        <f t="shared" si="1277"/>
        <v>977642.02</v>
      </c>
      <c r="CDA32" s="61">
        <f t="shared" ref="CDA32:CDE32" si="1514">SUM(CDA21:CDA31)</f>
        <v>1709820</v>
      </c>
      <c r="CDB32" s="61">
        <f t="shared" si="1514"/>
        <v>0</v>
      </c>
      <c r="CDC32" s="61">
        <f t="shared" si="1514"/>
        <v>0</v>
      </c>
      <c r="CDD32" s="61">
        <f t="shared" si="1514"/>
        <v>40971.57</v>
      </c>
      <c r="CDE32" s="61">
        <f t="shared" si="1514"/>
        <v>0</v>
      </c>
      <c r="CDF32" s="61">
        <f>SUM(CDF21:CDF31)</f>
        <v>0</v>
      </c>
      <c r="CDG32" s="61">
        <f t="shared" ref="CDG32" si="1515">SUM(CDG21:CDG31)</f>
        <v>1750791.57</v>
      </c>
      <c r="CDH32" s="78">
        <f t="shared" si="1279"/>
        <v>2728433.59</v>
      </c>
      <c r="CDI32" s="61">
        <f t="shared" ref="CDI32:CDM32" si="1516">SUM(CDI21:CDI31)</f>
        <v>40000</v>
      </c>
      <c r="CDJ32" s="61">
        <f t="shared" si="1516"/>
        <v>0</v>
      </c>
      <c r="CDK32" s="61">
        <f t="shared" si="1516"/>
        <v>0</v>
      </c>
      <c r="CDL32" s="61">
        <f t="shared" si="1516"/>
        <v>542535.55999999994</v>
      </c>
      <c r="CDM32" s="61">
        <f t="shared" si="1516"/>
        <v>0</v>
      </c>
      <c r="CDN32" s="61">
        <f>SUM(CDN21:CDN31)</f>
        <v>0</v>
      </c>
      <c r="CDO32" s="61">
        <f t="shared" ref="CDO32" si="1517">SUM(CDO21:CDO31)</f>
        <v>582535.55999999994</v>
      </c>
      <c r="CDP32" s="78">
        <f t="shared" si="1281"/>
        <v>3310969.15</v>
      </c>
      <c r="CDQ32" s="61">
        <f t="shared" ref="CDQ32:CDU32" si="1518">SUM(CDQ21:CDQ31)</f>
        <v>0</v>
      </c>
      <c r="CDR32" s="61">
        <f t="shared" si="1518"/>
        <v>0</v>
      </c>
      <c r="CDS32" s="61">
        <f t="shared" si="1518"/>
        <v>0</v>
      </c>
      <c r="CDT32" s="61">
        <f t="shared" si="1518"/>
        <v>17978.600000000002</v>
      </c>
      <c r="CDU32" s="61">
        <f t="shared" si="1518"/>
        <v>0</v>
      </c>
      <c r="CDV32" s="61">
        <f>SUM(CDV21:CDV31)</f>
        <v>111.6</v>
      </c>
      <c r="CDW32" s="61">
        <f t="shared" ref="CDW32" si="1519">SUM(CDW21:CDW31)</f>
        <v>18090.2</v>
      </c>
      <c r="CDX32" s="78">
        <f t="shared" si="1283"/>
        <v>3329059.35</v>
      </c>
      <c r="CDY32" s="61">
        <f t="shared" ref="CDY32:CEC32" si="1520">SUM(CDY21:CDY31)</f>
        <v>0</v>
      </c>
      <c r="CDZ32" s="61">
        <f t="shared" si="1520"/>
        <v>0</v>
      </c>
      <c r="CEA32" s="61">
        <f t="shared" si="1520"/>
        <v>0</v>
      </c>
      <c r="CEB32" s="61">
        <f t="shared" si="1520"/>
        <v>73204.7</v>
      </c>
      <c r="CEC32" s="61">
        <f t="shared" si="1520"/>
        <v>2450000</v>
      </c>
      <c r="CED32" s="61">
        <f>SUM(CED21:CED31)</f>
        <v>78831.110000000146</v>
      </c>
      <c r="CEE32" s="61">
        <f>SUM(CEE21:CEE31)</f>
        <v>2602035.81</v>
      </c>
      <c r="CEF32" s="78">
        <f t="shared" si="1284"/>
        <v>5931095.1600000001</v>
      </c>
      <c r="CEG32" s="61">
        <f t="shared" ref="CEG32:CEK32" si="1521">SUM(CEG21:CEG31)</f>
        <v>0</v>
      </c>
      <c r="CEH32" s="61">
        <f t="shared" si="1521"/>
        <v>0</v>
      </c>
      <c r="CEI32" s="61">
        <f t="shared" si="1521"/>
        <v>0</v>
      </c>
      <c r="CEJ32" s="61">
        <f t="shared" si="1521"/>
        <v>0</v>
      </c>
      <c r="CEK32" s="61">
        <f t="shared" si="1521"/>
        <v>0</v>
      </c>
      <c r="CEL32" s="61">
        <f>SUM(CEL21:CEL31)</f>
        <v>0</v>
      </c>
      <c r="CEM32" s="61">
        <f>SUM(CEM21:CEM31)</f>
        <v>74562.98</v>
      </c>
      <c r="CEN32" s="78">
        <f t="shared" si="1285"/>
        <v>6005658.1400000006</v>
      </c>
      <c r="CEO32" s="61">
        <f t="shared" ref="CEO32:CES32" si="1522">SUM(CEO21:CEO31)</f>
        <v>0</v>
      </c>
      <c r="CEP32" s="61">
        <f t="shared" si="1522"/>
        <v>0</v>
      </c>
      <c r="CEQ32" s="61">
        <f t="shared" si="1522"/>
        <v>0</v>
      </c>
      <c r="CER32" s="61">
        <f t="shared" si="1522"/>
        <v>6972.68</v>
      </c>
      <c r="CES32" s="61">
        <f t="shared" si="1522"/>
        <v>0</v>
      </c>
      <c r="CET32" s="61">
        <f>SUM(CET21:CET31)</f>
        <v>9989.5500000000011</v>
      </c>
      <c r="CEU32" s="61">
        <f>SUM(CEU21:CEU31)</f>
        <v>16962.230000000003</v>
      </c>
      <c r="CEV32" s="78">
        <f t="shared" si="1286"/>
        <v>6022620.370000001</v>
      </c>
      <c r="CEW32" s="61">
        <f t="shared" ref="CEW32:CFA32" si="1523">SUM(CEW21:CEW31)</f>
        <v>0</v>
      </c>
      <c r="CEX32" s="61">
        <f t="shared" si="1523"/>
        <v>2700000</v>
      </c>
      <c r="CEY32" s="61">
        <f t="shared" si="1523"/>
        <v>0</v>
      </c>
      <c r="CEZ32" s="61">
        <f t="shared" si="1523"/>
        <v>43766.8</v>
      </c>
      <c r="CFA32" s="61">
        <f t="shared" si="1523"/>
        <v>0</v>
      </c>
      <c r="CFB32" s="61">
        <f>SUM(CFB21:CFB31)</f>
        <v>164676.97999999992</v>
      </c>
      <c r="CFC32" s="61">
        <f>SUM(CFC21:CFC31)</f>
        <v>2908443.78</v>
      </c>
      <c r="CFD32" s="78">
        <f t="shared" si="1287"/>
        <v>8931064.1500000004</v>
      </c>
      <c r="CFE32" s="61">
        <f t="shared" ref="CFE32:CFI32" si="1524">SUM(CFE21:CFE31)</f>
        <v>187500</v>
      </c>
      <c r="CFF32" s="61">
        <f t="shared" si="1524"/>
        <v>0</v>
      </c>
      <c r="CFG32" s="61">
        <f t="shared" si="1524"/>
        <v>0</v>
      </c>
      <c r="CFH32" s="61">
        <f t="shared" si="1524"/>
        <v>30558.670000000042</v>
      </c>
      <c r="CFI32" s="61">
        <f t="shared" si="1524"/>
        <v>0</v>
      </c>
      <c r="CFJ32" s="61">
        <f>SUM(CFJ21:CFJ31)</f>
        <v>28466.800000000003</v>
      </c>
      <c r="CFK32" s="61">
        <f>SUM(CFK21:CFK31)</f>
        <v>246525.47000000003</v>
      </c>
      <c r="CFL32" s="78">
        <f t="shared" si="1288"/>
        <v>9177589.620000001</v>
      </c>
      <c r="CFM32" s="61">
        <f t="shared" ref="CFM32:CFQ32" si="1525">SUM(CFM21:CFM31)</f>
        <v>0</v>
      </c>
      <c r="CFN32" s="61">
        <f t="shared" si="1525"/>
        <v>0</v>
      </c>
      <c r="CFO32" s="61">
        <f t="shared" si="1525"/>
        <v>0</v>
      </c>
      <c r="CFP32" s="61">
        <f t="shared" si="1525"/>
        <v>81644.69</v>
      </c>
      <c r="CFQ32" s="61">
        <f t="shared" si="1525"/>
        <v>0</v>
      </c>
      <c r="CFR32" s="61">
        <f>SUM(CFR21:CFR31)</f>
        <v>6272.3199999999988</v>
      </c>
      <c r="CFS32" s="61">
        <f>SUM(CFS21:CFS31)</f>
        <v>87917.010000000009</v>
      </c>
      <c r="CFT32" s="78">
        <f t="shared" si="1289"/>
        <v>9265506.6300000008</v>
      </c>
      <c r="CFU32" s="61">
        <f t="shared" ref="CFU32:CFY32" si="1526">SUM(CFU21:CFU31)</f>
        <v>0</v>
      </c>
      <c r="CFV32" s="61">
        <f t="shared" si="1526"/>
        <v>0</v>
      </c>
      <c r="CFW32" s="61">
        <f t="shared" si="1526"/>
        <v>0</v>
      </c>
      <c r="CFX32" s="61">
        <f t="shared" si="1526"/>
        <v>29982.6</v>
      </c>
      <c r="CFY32" s="61">
        <f t="shared" si="1526"/>
        <v>0</v>
      </c>
      <c r="CFZ32" s="61">
        <f>SUM(CFZ21:CFZ31)</f>
        <v>7173.4800000000023</v>
      </c>
      <c r="CGA32" s="61">
        <f>SUM(CGA21:CGA31)</f>
        <v>37156.080000000002</v>
      </c>
      <c r="CGB32" s="78">
        <f t="shared" si="1290"/>
        <v>9302662.7100000009</v>
      </c>
      <c r="CGC32" s="61">
        <f t="shared" ref="CGC32:CGG32" si="1527">SUM(CGC21:CGC31)</f>
        <v>0</v>
      </c>
      <c r="CGD32" s="61">
        <f t="shared" si="1527"/>
        <v>0</v>
      </c>
      <c r="CGE32" s="61">
        <f t="shared" si="1527"/>
        <v>0</v>
      </c>
      <c r="CGF32" s="61">
        <f t="shared" si="1527"/>
        <v>55489.82</v>
      </c>
      <c r="CGG32" s="61">
        <f t="shared" si="1527"/>
        <v>0</v>
      </c>
      <c r="CGH32" s="61">
        <f>SUM(CGH21:CGH31)</f>
        <v>18357.859999999997</v>
      </c>
      <c r="CGI32" s="61">
        <f>SUM(CGI21:CGI31)</f>
        <v>73847.679999999993</v>
      </c>
      <c r="CGJ32" s="78">
        <f t="shared" si="1291"/>
        <v>9376510.3900000006</v>
      </c>
      <c r="CGK32" s="61">
        <f t="shared" ref="CGK32:CGO32" si="1528">SUM(CGK21:CGK31)</f>
        <v>0</v>
      </c>
      <c r="CGL32" s="61">
        <f t="shared" si="1528"/>
        <v>0</v>
      </c>
      <c r="CGM32" s="61">
        <f t="shared" si="1528"/>
        <v>0</v>
      </c>
      <c r="CGN32" s="61">
        <f t="shared" si="1528"/>
        <v>19191.95</v>
      </c>
      <c r="CGO32" s="61">
        <f t="shared" si="1528"/>
        <v>0</v>
      </c>
      <c r="CGP32" s="61">
        <f>SUM(CGP21:CGP31)</f>
        <v>70036.26999999999</v>
      </c>
      <c r="CGQ32" s="61">
        <f>SUM(CGQ21:CGQ31)</f>
        <v>89228.22</v>
      </c>
      <c r="CGR32" s="78">
        <f t="shared" si="1292"/>
        <v>9465738.6100000013</v>
      </c>
      <c r="CGS32" s="61">
        <f t="shared" ref="CGS32:CGW32" si="1529">SUM(CGS21:CGS31)</f>
        <v>0</v>
      </c>
      <c r="CGT32" s="61">
        <f t="shared" si="1529"/>
        <v>0</v>
      </c>
      <c r="CGU32" s="61">
        <f t="shared" si="1529"/>
        <v>0</v>
      </c>
      <c r="CGV32" s="61">
        <f t="shared" si="1529"/>
        <v>4592.3100000000004</v>
      </c>
      <c r="CGW32" s="61">
        <f t="shared" si="1529"/>
        <v>0</v>
      </c>
      <c r="CGX32" s="61">
        <f>SUM(CGX21:CGX31)</f>
        <v>116313.45999999999</v>
      </c>
      <c r="CGY32" s="61">
        <f>SUM(CGY21:CGY31)</f>
        <v>120905.76999999999</v>
      </c>
      <c r="CGZ32" s="78">
        <f>+CGY32+CGR32</f>
        <v>9586644.3800000008</v>
      </c>
      <c r="CHA32" s="61">
        <f t="shared" ref="CHA32:CHE32" si="1530">SUM(CHA21:CHA31)</f>
        <v>0</v>
      </c>
      <c r="CHB32" s="61">
        <f t="shared" si="1530"/>
        <v>0</v>
      </c>
      <c r="CHC32" s="61">
        <f t="shared" si="1530"/>
        <v>0</v>
      </c>
      <c r="CHD32" s="61">
        <f t="shared" si="1530"/>
        <v>13405.12</v>
      </c>
      <c r="CHE32" s="61">
        <f t="shared" si="1530"/>
        <v>0</v>
      </c>
      <c r="CHF32" s="61">
        <f>SUM(CHF21:CHF31)</f>
        <v>121872.69</v>
      </c>
      <c r="CHG32" s="61">
        <f>SUM(CHG21:CHG31)</f>
        <v>135277.81000000003</v>
      </c>
      <c r="CHH32" s="78">
        <f t="shared" si="1294"/>
        <v>9721922.1900000013</v>
      </c>
      <c r="CHI32" s="61">
        <f t="shared" ref="CHI32:CHM32" si="1531">SUM(CHI21:CHI31)</f>
        <v>0</v>
      </c>
      <c r="CHJ32" s="61">
        <f t="shared" si="1531"/>
        <v>0</v>
      </c>
      <c r="CHK32" s="61">
        <f t="shared" si="1531"/>
        <v>0</v>
      </c>
      <c r="CHL32" s="61">
        <f t="shared" si="1531"/>
        <v>27616.87</v>
      </c>
      <c r="CHM32" s="61">
        <f t="shared" si="1531"/>
        <v>0</v>
      </c>
      <c r="CHN32" s="61">
        <f>SUM(CHN21:CHN31)</f>
        <v>17631.599999999999</v>
      </c>
      <c r="CHO32" s="61">
        <f>SUM(CHO21:CHO31)</f>
        <v>45248.470000000008</v>
      </c>
      <c r="CHP32" s="78">
        <f t="shared" si="1295"/>
        <v>9767170.660000002</v>
      </c>
      <c r="CHQ32" s="61">
        <f t="shared" ref="CHQ32:CHU32" si="1532">SUM(CHQ21:CHQ31)</f>
        <v>0</v>
      </c>
      <c r="CHR32" s="61">
        <f t="shared" si="1532"/>
        <v>0</v>
      </c>
      <c r="CHS32" s="61">
        <f t="shared" si="1532"/>
        <v>0</v>
      </c>
      <c r="CHT32" s="61">
        <f t="shared" si="1532"/>
        <v>21636</v>
      </c>
      <c r="CHU32" s="61">
        <f t="shared" si="1532"/>
        <v>0</v>
      </c>
      <c r="CHV32" s="61">
        <f>SUM(CHV21:CHV31)</f>
        <v>63060.91</v>
      </c>
      <c r="CHW32" s="61">
        <f>SUM(CHW21:CHW31)</f>
        <v>84696.909999999974</v>
      </c>
      <c r="CHX32" s="78">
        <f t="shared" si="1296"/>
        <v>9851867.5700000022</v>
      </c>
      <c r="CHY32" s="61">
        <f t="shared" ref="CHY32:CIC32" si="1533">SUM(CHY21:CHY31)</f>
        <v>0</v>
      </c>
      <c r="CHZ32" s="61">
        <f t="shared" si="1533"/>
        <v>0</v>
      </c>
      <c r="CIA32" s="61">
        <f t="shared" si="1533"/>
        <v>467184.57</v>
      </c>
      <c r="CIB32" s="61">
        <f t="shared" si="1533"/>
        <v>4750.51</v>
      </c>
      <c r="CIC32" s="61">
        <f t="shared" si="1533"/>
        <v>0</v>
      </c>
      <c r="CID32" s="61">
        <f>SUM(CID21:CID31)</f>
        <v>131202.49</v>
      </c>
      <c r="CIE32" s="61">
        <f>SUM(CIE21:CIE31)</f>
        <v>603137.56999999995</v>
      </c>
      <c r="CIF32" s="78">
        <f t="shared" si="1297"/>
        <v>10455005.140000002</v>
      </c>
      <c r="CIG32" s="61">
        <f t="shared" ref="CIG32:CIK32" si="1534">SUM(CIG21:CIG31)</f>
        <v>0</v>
      </c>
      <c r="CIH32" s="61">
        <f t="shared" si="1534"/>
        <v>0</v>
      </c>
      <c r="CII32" s="61">
        <f t="shared" si="1534"/>
        <v>1195752.5</v>
      </c>
      <c r="CIJ32" s="61">
        <f t="shared" si="1534"/>
        <v>3420.51</v>
      </c>
      <c r="CIK32" s="61">
        <f t="shared" si="1534"/>
        <v>0</v>
      </c>
      <c r="CIL32" s="61">
        <f>SUM(CIL21:CIL31)</f>
        <v>3178.99</v>
      </c>
      <c r="CIM32" s="61">
        <f>SUM(CIM21:CIM31)</f>
        <v>1202352.0000000002</v>
      </c>
      <c r="CIN32" s="78">
        <f t="shared" si="1312"/>
        <v>11657357.140000002</v>
      </c>
      <c r="CIO32" s="61">
        <f t="shared" ref="CIO32:CIS32" si="1535">SUM(CIO21:CIO31)</f>
        <v>4453320</v>
      </c>
      <c r="CIP32" s="61">
        <f t="shared" si="1535"/>
        <v>0</v>
      </c>
      <c r="CIQ32" s="61">
        <f t="shared" si="1535"/>
        <v>15983.62</v>
      </c>
      <c r="CIR32" s="61">
        <f t="shared" si="1535"/>
        <v>133964.31</v>
      </c>
      <c r="CIS32" s="61">
        <f t="shared" si="1535"/>
        <v>0</v>
      </c>
      <c r="CIT32" s="61">
        <f>SUM(CIT21:CIT31)</f>
        <v>499.02</v>
      </c>
      <c r="CIU32" s="61">
        <f>SUM(CIU21:CIU31)</f>
        <v>4603766.9499999993</v>
      </c>
      <c r="CIV32" s="146">
        <f t="shared" si="1313"/>
        <v>16261124.090000002</v>
      </c>
      <c r="CIW32" s="61">
        <f t="shared" ref="CIW32:CJA32" si="1536">SUM(CIW21:CIW31)</f>
        <v>0</v>
      </c>
      <c r="CIX32" s="61">
        <f t="shared" si="1536"/>
        <v>0</v>
      </c>
      <c r="CIY32" s="61">
        <f t="shared" si="1536"/>
        <v>0</v>
      </c>
      <c r="CIZ32" s="61">
        <f t="shared" si="1536"/>
        <v>19710.990000000002</v>
      </c>
      <c r="CJA32" s="61">
        <f t="shared" si="1536"/>
        <v>0</v>
      </c>
      <c r="CJB32" s="61">
        <f>SUM(CJB21:CJB31)</f>
        <v>50334.96</v>
      </c>
      <c r="CJC32" s="61">
        <f>SUM(CJC21:CJC31)</f>
        <v>70045.950000000012</v>
      </c>
      <c r="CJD32" s="79">
        <f>SUM(CJD21:CJD31)</f>
        <v>70045.950000000012</v>
      </c>
      <c r="CJE32" s="61">
        <f t="shared" ref="CJE32:CJI32" si="1537">SUM(CJE21:CJE31)</f>
        <v>0</v>
      </c>
      <c r="CJF32" s="61">
        <f t="shared" si="1537"/>
        <v>0</v>
      </c>
      <c r="CJG32" s="61">
        <f t="shared" si="1537"/>
        <v>0</v>
      </c>
      <c r="CJH32" s="61">
        <f t="shared" si="1537"/>
        <v>58046.78</v>
      </c>
      <c r="CJI32" s="61">
        <f t="shared" si="1537"/>
        <v>1509570</v>
      </c>
      <c r="CJJ32" s="61">
        <f>SUM(CJJ21:CJJ31)</f>
        <v>350.40000000000003</v>
      </c>
      <c r="CJK32" s="61">
        <f>SUM(CJK21:CJK31)</f>
        <v>1567967.1800000002</v>
      </c>
      <c r="CJL32" s="79">
        <f>SUM(CJL21:CJL31)</f>
        <v>1638013.1300000001</v>
      </c>
      <c r="CJM32" s="61">
        <f t="shared" ref="CJM32:CJQ32" si="1538">SUM(CJM21:CJM31)</f>
        <v>0</v>
      </c>
      <c r="CJN32" s="61">
        <f t="shared" si="1538"/>
        <v>0</v>
      </c>
      <c r="CJO32" s="61">
        <f t="shared" si="1538"/>
        <v>0</v>
      </c>
      <c r="CJP32" s="61">
        <f t="shared" si="1538"/>
        <v>10040.620000000001</v>
      </c>
      <c r="CJQ32" s="61">
        <f t="shared" si="1538"/>
        <v>11000</v>
      </c>
      <c r="CJR32" s="61">
        <f>SUM(CJR21:CJR31)</f>
        <v>184.02</v>
      </c>
      <c r="CJS32" s="61">
        <f>SUM(CJS21:CJS31)</f>
        <v>21224.639999999999</v>
      </c>
      <c r="CJT32" s="79">
        <f>SUM(CJT21:CJT31)</f>
        <v>1659237.77</v>
      </c>
      <c r="CJU32" s="61">
        <f t="shared" ref="CJU32:CJY32" si="1539">SUM(CJU21:CJU31)</f>
        <v>0</v>
      </c>
      <c r="CJV32" s="61">
        <f t="shared" si="1539"/>
        <v>0</v>
      </c>
      <c r="CJW32" s="61">
        <f t="shared" si="1539"/>
        <v>60089.57</v>
      </c>
      <c r="CJX32" s="61">
        <f t="shared" si="1539"/>
        <v>36561.46</v>
      </c>
      <c r="CJY32" s="61">
        <f t="shared" si="1539"/>
        <v>0</v>
      </c>
      <c r="CJZ32" s="61">
        <f>SUM(CJZ21:CJZ31)</f>
        <v>31307.31</v>
      </c>
      <c r="CKA32" s="61">
        <f>SUM(CKA21:CKA31)</f>
        <v>127958.34</v>
      </c>
      <c r="CKB32" s="79">
        <f>SUM(CKB21:CKB31)</f>
        <v>1787196.1099999999</v>
      </c>
      <c r="CKC32" s="61">
        <f t="shared" ref="CKC32:CKG32" si="1540">SUM(CKC21:CKC31)</f>
        <v>0</v>
      </c>
      <c r="CKD32" s="61">
        <f t="shared" si="1540"/>
        <v>0</v>
      </c>
      <c r="CKE32" s="61">
        <f t="shared" si="1540"/>
        <v>30678.44</v>
      </c>
      <c r="CKF32" s="61">
        <f t="shared" si="1540"/>
        <v>112441.70999999999</v>
      </c>
      <c r="CKG32" s="61">
        <f t="shared" si="1540"/>
        <v>0</v>
      </c>
      <c r="CKH32" s="61">
        <f>SUM(CKH21:CKH31)</f>
        <v>6376.2699999999995</v>
      </c>
      <c r="CKI32" s="61">
        <f>SUM(CKI21:CKI31)</f>
        <v>149496.41999999998</v>
      </c>
      <c r="CKJ32" s="79">
        <f>SUM(CKJ21:CKJ31)</f>
        <v>1936692.53</v>
      </c>
      <c r="CKK32" s="61">
        <f t="shared" ref="CKK32:CKO32" si="1541">SUM(CKK21:CKK31)</f>
        <v>0</v>
      </c>
      <c r="CKL32" s="61">
        <f t="shared" si="1541"/>
        <v>0</v>
      </c>
      <c r="CKM32" s="61">
        <f t="shared" si="1541"/>
        <v>0</v>
      </c>
      <c r="CKN32" s="61">
        <f t="shared" si="1541"/>
        <v>22786.080000000002</v>
      </c>
      <c r="CKO32" s="61">
        <f t="shared" si="1541"/>
        <v>0</v>
      </c>
      <c r="CKP32" s="61">
        <f>SUM(CKP21:CKP31)</f>
        <v>15861.619999999999</v>
      </c>
      <c r="CKQ32" s="61">
        <f>SUM(CKQ21:CKQ31)</f>
        <v>38647.699999999997</v>
      </c>
      <c r="CKR32" s="79">
        <f>SUM(CKR21:CKR31)</f>
        <v>1975340.23</v>
      </c>
      <c r="CKS32" s="61">
        <f t="shared" ref="CKS32:CKW32" si="1542">SUM(CKS21:CKS31)</f>
        <v>0</v>
      </c>
      <c r="CKT32" s="61">
        <f t="shared" si="1542"/>
        <v>0</v>
      </c>
      <c r="CKU32" s="61">
        <f t="shared" si="1542"/>
        <v>0</v>
      </c>
      <c r="CKV32" s="61">
        <f t="shared" si="1542"/>
        <v>50115.05</v>
      </c>
      <c r="CKW32" s="61">
        <f t="shared" si="1542"/>
        <v>0</v>
      </c>
      <c r="CKX32" s="61">
        <f>SUM(CKX21:CKX31)</f>
        <v>23778.479999999981</v>
      </c>
      <c r="CKY32" s="61">
        <f>SUM(CKY21:CKY31)</f>
        <v>73893.529999999984</v>
      </c>
      <c r="CKZ32" s="79">
        <f>SUM(CKZ21:CKZ31)</f>
        <v>2049233.7599999998</v>
      </c>
      <c r="CLA32" s="61">
        <f t="shared" ref="CLA32:CLE32" si="1543">SUM(CLA21:CLA31)</f>
        <v>0</v>
      </c>
      <c r="CLB32" s="61">
        <f t="shared" si="1543"/>
        <v>0</v>
      </c>
      <c r="CLC32" s="61">
        <f t="shared" si="1543"/>
        <v>0</v>
      </c>
      <c r="CLD32" s="61">
        <f t="shared" si="1543"/>
        <v>39680.68</v>
      </c>
      <c r="CLE32" s="61">
        <f t="shared" si="1543"/>
        <v>0</v>
      </c>
      <c r="CLF32" s="61">
        <f>SUM(CLF21:CLF31)</f>
        <v>7138.72</v>
      </c>
      <c r="CLG32" s="61">
        <f>SUM(CLG21:CLG31)</f>
        <v>46819.4</v>
      </c>
      <c r="CLH32" s="79">
        <f>SUM(CLH21:CLH31)</f>
        <v>2096053.16</v>
      </c>
      <c r="CLI32" s="61">
        <f t="shared" ref="CLI32:CLM32" si="1544">SUM(CLI21:CLI31)</f>
        <v>0</v>
      </c>
      <c r="CLJ32" s="61">
        <f t="shared" si="1544"/>
        <v>0</v>
      </c>
      <c r="CLK32" s="61">
        <f t="shared" si="1544"/>
        <v>0</v>
      </c>
      <c r="CLL32" s="61">
        <f t="shared" si="1544"/>
        <v>118339.59</v>
      </c>
      <c r="CLM32" s="61">
        <f t="shared" si="1544"/>
        <v>0</v>
      </c>
      <c r="CLN32" s="61">
        <f>SUM(CLN21:CLN31)</f>
        <v>66879.310000000027</v>
      </c>
      <c r="CLO32" s="61">
        <f>SUM(CLO21:CLO31)</f>
        <v>185218.90000000002</v>
      </c>
      <c r="CLP32" s="79">
        <f>SUM(CLP21:CLP31)</f>
        <v>2281272.06</v>
      </c>
    </row>
    <row r="33" spans="1:2356" ht="13.5" customHeight="1" x14ac:dyDescent="0.2"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  <c r="GF33" s="59"/>
      <c r="GG33" s="59"/>
      <c r="GH33" s="59"/>
      <c r="GI33" s="59"/>
      <c r="GJ33" s="59"/>
      <c r="GK33" s="59"/>
      <c r="GL33" s="59"/>
      <c r="GM33" s="59"/>
      <c r="GN33" s="59"/>
      <c r="GO33" s="59"/>
      <c r="GP33" s="59"/>
      <c r="GQ33" s="59"/>
      <c r="GR33" s="59"/>
      <c r="GS33" s="59"/>
      <c r="GT33" s="59"/>
      <c r="GU33" s="59"/>
      <c r="GV33" s="59"/>
      <c r="GW33" s="59"/>
      <c r="GX33" s="59"/>
      <c r="GY33" s="59"/>
      <c r="GZ33" s="59"/>
      <c r="HA33" s="59"/>
      <c r="HB33" s="59"/>
      <c r="HC33" s="59"/>
      <c r="HD33" s="59"/>
      <c r="HE33" s="59"/>
      <c r="HF33" s="59"/>
      <c r="HG33" s="59"/>
      <c r="HH33" s="59"/>
      <c r="HI33" s="59"/>
      <c r="HJ33" s="59"/>
      <c r="HK33" s="59"/>
      <c r="HL33" s="59"/>
      <c r="HM33" s="59"/>
      <c r="HN33" s="59"/>
      <c r="HO33" s="59"/>
      <c r="HP33" s="59"/>
      <c r="HQ33" s="59"/>
      <c r="HR33" s="59"/>
      <c r="HS33" s="59"/>
      <c r="HT33" s="59"/>
      <c r="HU33" s="59"/>
      <c r="HV33" s="59"/>
      <c r="HW33" s="59"/>
      <c r="HX33" s="59"/>
      <c r="HY33" s="59"/>
      <c r="HZ33" s="59"/>
      <c r="IA33" s="59"/>
      <c r="IB33" s="59"/>
      <c r="IC33" s="59"/>
      <c r="ID33" s="59"/>
      <c r="IE33" s="59"/>
      <c r="IF33" s="59"/>
      <c r="IG33" s="59"/>
      <c r="IH33" s="59"/>
      <c r="II33" s="59"/>
      <c r="IJ33" s="59"/>
      <c r="IK33" s="59"/>
      <c r="IL33" s="59"/>
      <c r="IM33" s="59"/>
      <c r="IN33" s="59"/>
      <c r="IO33" s="59"/>
      <c r="IP33" s="59"/>
      <c r="IQ33" s="59"/>
      <c r="IR33" s="59"/>
      <c r="IS33" s="59"/>
      <c r="IT33" s="59"/>
      <c r="IU33" s="59"/>
      <c r="IV33" s="59"/>
      <c r="IW33" s="59"/>
      <c r="IX33" s="59"/>
      <c r="IY33" s="59"/>
      <c r="IZ33" s="59"/>
      <c r="JA33" s="59"/>
      <c r="JB33" s="59"/>
      <c r="JC33" s="59"/>
      <c r="JD33" s="59"/>
      <c r="JE33" s="59"/>
      <c r="JF33" s="59"/>
      <c r="JG33" s="59"/>
      <c r="JH33" s="59"/>
      <c r="JI33" s="59"/>
      <c r="JJ33" s="59"/>
      <c r="JK33" s="59"/>
      <c r="JL33" s="59"/>
      <c r="JM33" s="59"/>
      <c r="JN33" s="59"/>
      <c r="JO33" s="59"/>
      <c r="JP33" s="59"/>
      <c r="JQ33" s="59"/>
      <c r="JR33" s="59"/>
      <c r="JS33" s="59"/>
      <c r="JT33" s="59"/>
      <c r="JU33" s="59"/>
      <c r="JV33" s="59"/>
      <c r="JW33" s="59"/>
      <c r="JX33" s="59"/>
      <c r="JY33" s="59"/>
      <c r="JZ33" s="59"/>
      <c r="KA33" s="59"/>
      <c r="KB33" s="59"/>
      <c r="KC33" s="59"/>
      <c r="KD33" s="59"/>
      <c r="KE33" s="59"/>
      <c r="KF33" s="59"/>
      <c r="KG33" s="59"/>
      <c r="KH33" s="59"/>
      <c r="KI33" s="59"/>
      <c r="KJ33" s="59"/>
      <c r="KK33" s="59"/>
      <c r="KL33" s="59"/>
      <c r="KM33" s="59"/>
      <c r="KN33" s="59"/>
      <c r="KO33" s="59"/>
      <c r="KP33" s="59"/>
      <c r="KQ33" s="59"/>
      <c r="KR33" s="59"/>
      <c r="KS33" s="59"/>
      <c r="KT33" s="59"/>
      <c r="KU33" s="59"/>
      <c r="KV33" s="59"/>
      <c r="KW33" s="59"/>
      <c r="KX33" s="59"/>
      <c r="KY33" s="59"/>
      <c r="KZ33" s="59"/>
      <c r="LA33" s="59"/>
      <c r="LB33" s="59"/>
      <c r="LC33" s="59"/>
      <c r="LD33" s="59"/>
      <c r="LE33" s="59"/>
      <c r="LF33" s="59"/>
      <c r="LG33" s="59"/>
      <c r="LH33" s="59"/>
      <c r="LI33" s="59"/>
      <c r="LJ33" s="59"/>
      <c r="LK33" s="59"/>
      <c r="LL33" s="59"/>
      <c r="LM33" s="59"/>
      <c r="LN33" s="59"/>
      <c r="LO33" s="59"/>
      <c r="LP33" s="59"/>
      <c r="LQ33" s="59"/>
      <c r="LR33" s="59"/>
      <c r="LS33" s="59"/>
      <c r="LT33" s="59"/>
      <c r="LU33" s="59"/>
      <c r="LV33" s="59"/>
      <c r="LW33" s="59"/>
      <c r="LX33" s="59"/>
      <c r="LY33" s="59"/>
      <c r="LZ33" s="59"/>
      <c r="MA33" s="59"/>
      <c r="MB33" s="59"/>
      <c r="MC33" s="59"/>
      <c r="MD33" s="59"/>
      <c r="ME33" s="59"/>
      <c r="MF33" s="59"/>
      <c r="MG33" s="59"/>
      <c r="MH33" s="59"/>
      <c r="MI33" s="59"/>
      <c r="MJ33" s="59"/>
      <c r="MK33" s="59"/>
      <c r="ML33" s="59"/>
      <c r="MM33" s="59"/>
      <c r="MN33" s="59"/>
      <c r="MO33" s="59"/>
      <c r="MP33" s="59"/>
      <c r="MQ33" s="59"/>
      <c r="MR33" s="59"/>
      <c r="MS33" s="59"/>
      <c r="MT33" s="59"/>
      <c r="MU33" s="59"/>
      <c r="MV33" s="59"/>
      <c r="MW33" s="59"/>
      <c r="MX33" s="59"/>
      <c r="MY33" s="59"/>
      <c r="MZ33" s="59"/>
      <c r="NA33" s="59"/>
      <c r="NB33" s="59"/>
      <c r="NC33" s="59"/>
      <c r="ND33" s="59"/>
      <c r="NE33" s="59"/>
      <c r="NF33" s="59"/>
      <c r="NG33" s="59"/>
      <c r="NH33" s="59"/>
      <c r="NI33" s="59"/>
      <c r="NJ33" s="59"/>
      <c r="NK33" s="59"/>
      <c r="NL33" s="59"/>
      <c r="NM33" s="59"/>
      <c r="NN33" s="59"/>
      <c r="NO33" s="59"/>
      <c r="NP33" s="59"/>
      <c r="NQ33" s="59"/>
      <c r="NR33" s="59"/>
      <c r="NS33" s="59"/>
      <c r="NT33" s="59"/>
      <c r="NU33" s="59"/>
      <c r="NV33" s="59"/>
      <c r="NW33" s="59"/>
      <c r="NX33" s="59"/>
      <c r="NY33" s="59"/>
      <c r="NZ33" s="59"/>
      <c r="OA33" s="59"/>
      <c r="OB33" s="59"/>
      <c r="OC33" s="59"/>
      <c r="OD33" s="59"/>
      <c r="OE33" s="59"/>
      <c r="OF33" s="59"/>
      <c r="OG33" s="59"/>
      <c r="OH33" s="59"/>
      <c r="OI33" s="59"/>
      <c r="OJ33" s="59"/>
      <c r="OK33" s="59"/>
      <c r="OL33" s="59"/>
      <c r="OM33" s="59"/>
      <c r="ON33" s="59"/>
      <c r="OO33" s="59"/>
      <c r="OP33" s="59"/>
      <c r="OQ33" s="59"/>
      <c r="OR33" s="59"/>
      <c r="OS33" s="59"/>
      <c r="OT33" s="59"/>
      <c r="OU33" s="59"/>
      <c r="OV33" s="59"/>
      <c r="OW33" s="59"/>
      <c r="OX33" s="59"/>
      <c r="OY33" s="59"/>
      <c r="OZ33" s="59"/>
      <c r="PA33" s="59"/>
      <c r="PB33" s="59"/>
      <c r="PC33" s="59"/>
      <c r="PD33" s="59"/>
      <c r="PE33" s="59"/>
      <c r="PF33" s="59"/>
      <c r="PG33" s="59"/>
      <c r="PH33" s="59"/>
      <c r="PI33" s="59"/>
      <c r="PJ33" s="59"/>
      <c r="PK33" s="59"/>
      <c r="PL33" s="59"/>
      <c r="PM33" s="59"/>
      <c r="PN33" s="59"/>
      <c r="PO33" s="59"/>
      <c r="PP33" s="59"/>
      <c r="PQ33" s="59"/>
      <c r="PR33" s="59"/>
      <c r="PS33" s="59"/>
      <c r="PT33" s="59"/>
      <c r="PU33" s="59"/>
      <c r="PV33" s="59"/>
      <c r="PW33" s="59"/>
      <c r="PX33" s="59"/>
      <c r="PY33" s="59"/>
      <c r="PZ33" s="59"/>
      <c r="QA33" s="59"/>
      <c r="QB33" s="59"/>
      <c r="QC33" s="59"/>
      <c r="QD33" s="59"/>
      <c r="QE33" s="59"/>
      <c r="QF33" s="59"/>
      <c r="QG33" s="59"/>
      <c r="QH33" s="59"/>
      <c r="QI33" s="59"/>
      <c r="QJ33" s="59"/>
      <c r="QK33" s="59"/>
      <c r="QL33" s="59"/>
      <c r="QM33" s="59"/>
      <c r="QN33" s="59"/>
      <c r="QO33" s="59"/>
      <c r="QP33" s="59"/>
      <c r="QQ33" s="59"/>
      <c r="QR33" s="59"/>
      <c r="QS33" s="59"/>
      <c r="QT33" s="59"/>
      <c r="QU33" s="59"/>
      <c r="QV33" s="59"/>
      <c r="QW33" s="59"/>
      <c r="QX33" s="59"/>
      <c r="QY33" s="59"/>
      <c r="QZ33" s="59"/>
      <c r="RA33" s="59"/>
      <c r="RB33" s="59"/>
      <c r="RC33" s="59"/>
      <c r="RD33" s="59"/>
      <c r="RE33" s="59"/>
      <c r="RF33" s="59"/>
      <c r="RG33" s="59"/>
      <c r="RH33" s="59"/>
      <c r="RI33" s="59"/>
      <c r="RJ33" s="59"/>
      <c r="RK33" s="59"/>
      <c r="RL33" s="59"/>
      <c r="RM33" s="59"/>
      <c r="RN33" s="59"/>
      <c r="RO33" s="59"/>
      <c r="RP33" s="59"/>
      <c r="RQ33" s="59"/>
      <c r="RR33" s="59"/>
      <c r="RS33" s="59"/>
      <c r="RT33" s="59"/>
      <c r="RU33" s="59"/>
      <c r="RV33" s="59"/>
      <c r="RW33" s="59"/>
      <c r="RX33" s="59"/>
      <c r="RY33" s="59"/>
      <c r="RZ33" s="59"/>
      <c r="SA33" s="59"/>
      <c r="SB33" s="59"/>
      <c r="SC33" s="59"/>
      <c r="SD33" s="59"/>
      <c r="SE33" s="59"/>
      <c r="SF33" s="59"/>
      <c r="SG33" s="59"/>
      <c r="SH33" s="59"/>
      <c r="SI33" s="59"/>
      <c r="SJ33" s="59"/>
      <c r="SK33" s="59"/>
      <c r="SL33" s="59"/>
      <c r="SM33" s="59"/>
      <c r="SN33" s="59"/>
      <c r="SO33" s="59"/>
      <c r="SP33" s="59"/>
      <c r="SQ33" s="59"/>
      <c r="SR33" s="59"/>
      <c r="SS33" s="59"/>
      <c r="ST33" s="59"/>
      <c r="SU33" s="59"/>
      <c r="SV33" s="59"/>
      <c r="SW33" s="59"/>
      <c r="SX33" s="59"/>
      <c r="SY33" s="59"/>
      <c r="SZ33" s="59"/>
      <c r="TA33" s="59"/>
      <c r="TB33" s="59"/>
      <c r="TC33" s="59"/>
      <c r="TD33" s="59"/>
      <c r="TE33" s="59"/>
      <c r="TF33" s="59"/>
      <c r="TG33" s="59"/>
      <c r="TH33" s="59"/>
      <c r="TI33" s="59"/>
      <c r="TJ33" s="59"/>
      <c r="TK33" s="59"/>
      <c r="TL33" s="59"/>
      <c r="TM33" s="59"/>
      <c r="TN33" s="59"/>
      <c r="TO33" s="59"/>
      <c r="TP33" s="59"/>
      <c r="TQ33" s="59"/>
      <c r="TR33" s="59"/>
      <c r="TS33" s="59"/>
      <c r="TT33" s="59"/>
      <c r="TU33" s="59"/>
      <c r="TV33" s="59"/>
      <c r="TW33" s="59"/>
      <c r="TX33" s="59"/>
      <c r="TY33" s="59"/>
      <c r="TZ33" s="59"/>
      <c r="UA33" s="59"/>
      <c r="UB33" s="59"/>
      <c r="UC33" s="59"/>
      <c r="UD33" s="59"/>
      <c r="UE33" s="59"/>
      <c r="UF33" s="59"/>
      <c r="UG33" s="59"/>
      <c r="UH33" s="59"/>
      <c r="UI33" s="59"/>
      <c r="UJ33" s="59"/>
      <c r="UK33" s="59"/>
      <c r="UL33" s="59"/>
      <c r="UM33" s="59"/>
      <c r="UN33" s="59"/>
      <c r="UO33" s="59"/>
      <c r="UP33" s="59"/>
      <c r="UQ33" s="59"/>
      <c r="UR33" s="59"/>
      <c r="US33" s="59"/>
      <c r="UT33" s="59"/>
      <c r="UU33" s="59"/>
      <c r="UV33" s="59"/>
      <c r="UW33" s="59"/>
      <c r="UX33" s="59"/>
      <c r="UY33" s="59"/>
      <c r="UZ33" s="59"/>
      <c r="VA33" s="59"/>
      <c r="VB33" s="59"/>
      <c r="VC33" s="59"/>
      <c r="VD33" s="59"/>
      <c r="VE33" s="59"/>
      <c r="VF33" s="59"/>
      <c r="VG33" s="59"/>
      <c r="VH33" s="59"/>
      <c r="VI33" s="59"/>
      <c r="VJ33" s="59"/>
      <c r="VK33" s="59"/>
      <c r="VL33" s="59"/>
      <c r="VM33" s="59"/>
      <c r="VN33" s="59"/>
      <c r="VO33" s="59"/>
      <c r="VP33" s="59"/>
      <c r="VQ33" s="59"/>
      <c r="VR33" s="59"/>
      <c r="VS33" s="59"/>
      <c r="VT33" s="59"/>
      <c r="VU33" s="59"/>
      <c r="VV33" s="59"/>
      <c r="VW33" s="59"/>
      <c r="VX33" s="59"/>
      <c r="VY33" s="59"/>
      <c r="VZ33" s="59"/>
      <c r="WA33" s="59"/>
      <c r="WB33" s="59"/>
      <c r="WC33" s="59"/>
      <c r="WD33" s="59"/>
      <c r="WE33" s="59"/>
      <c r="WF33" s="59"/>
      <c r="WG33" s="59"/>
      <c r="WH33" s="59"/>
      <c r="WI33" s="59"/>
      <c r="WJ33" s="59"/>
      <c r="WK33" s="59"/>
      <c r="WL33" s="59"/>
      <c r="WM33" s="59"/>
      <c r="WN33" s="59"/>
      <c r="WO33" s="59"/>
      <c r="WP33" s="59"/>
      <c r="WQ33" s="59"/>
      <c r="WR33" s="59"/>
      <c r="WS33" s="59"/>
      <c r="WT33" s="59"/>
      <c r="WU33" s="59"/>
      <c r="WV33" s="59"/>
      <c r="WW33" s="59"/>
      <c r="WX33" s="59"/>
      <c r="WY33" s="59"/>
      <c r="WZ33" s="59"/>
      <c r="XA33" s="59"/>
      <c r="XB33" s="59"/>
      <c r="XC33" s="59"/>
      <c r="XD33" s="59"/>
      <c r="XE33" s="59"/>
      <c r="XF33" s="59"/>
      <c r="XG33" s="59"/>
      <c r="XH33" s="59"/>
      <c r="XI33" s="59"/>
      <c r="XJ33" s="59"/>
      <c r="XK33" s="59"/>
      <c r="XL33" s="59"/>
      <c r="XM33" s="59"/>
      <c r="XN33" s="59"/>
      <c r="XO33" s="59"/>
      <c r="XP33" s="59"/>
      <c r="XQ33" s="59"/>
      <c r="XR33" s="59"/>
      <c r="XS33" s="59"/>
      <c r="XT33" s="59"/>
      <c r="XU33" s="59"/>
      <c r="XV33" s="59"/>
      <c r="XW33" s="59"/>
      <c r="XX33" s="59"/>
      <c r="XY33" s="59"/>
      <c r="XZ33" s="59"/>
      <c r="YA33" s="59"/>
      <c r="YB33" s="59"/>
      <c r="YC33" s="59"/>
      <c r="YD33" s="59"/>
      <c r="YE33" s="59"/>
      <c r="YF33" s="59"/>
      <c r="YG33" s="59"/>
      <c r="YH33" s="59"/>
      <c r="YI33" s="59"/>
      <c r="YJ33" s="59"/>
      <c r="YK33" s="59"/>
      <c r="YL33" s="59"/>
      <c r="YM33" s="59"/>
      <c r="YN33" s="59"/>
      <c r="YO33" s="59"/>
      <c r="YP33" s="59"/>
      <c r="YQ33" s="59"/>
      <c r="YR33" s="59"/>
      <c r="YS33" s="59"/>
      <c r="YT33" s="59"/>
      <c r="YU33" s="59"/>
      <c r="YV33" s="59"/>
      <c r="YW33" s="59"/>
      <c r="YX33" s="59"/>
      <c r="YY33" s="59"/>
      <c r="YZ33" s="59"/>
      <c r="ZA33" s="59"/>
      <c r="ZB33" s="59"/>
      <c r="ZC33" s="59"/>
      <c r="ZD33" s="59"/>
      <c r="ZE33" s="59"/>
      <c r="ZF33" s="59"/>
      <c r="ZG33" s="59"/>
      <c r="ZH33" s="59"/>
      <c r="ZI33" s="59"/>
      <c r="ZJ33" s="59"/>
      <c r="ZK33" s="59"/>
      <c r="ZL33" s="59"/>
      <c r="ZM33" s="59"/>
      <c r="ZN33" s="59"/>
      <c r="ZO33" s="59"/>
      <c r="ZP33" s="59"/>
      <c r="ZQ33" s="59"/>
      <c r="ZR33" s="59"/>
      <c r="ZS33" s="59"/>
      <c r="ZT33" s="59"/>
      <c r="ZU33" s="59"/>
      <c r="ZV33" s="59"/>
      <c r="ZW33" s="59"/>
      <c r="ZX33" s="59"/>
      <c r="ZY33" s="59"/>
      <c r="ZZ33" s="59"/>
      <c r="AAA33" s="59"/>
      <c r="AAB33" s="59"/>
      <c r="AAC33" s="59"/>
      <c r="AAD33" s="59"/>
      <c r="AAE33" s="59"/>
      <c r="AAF33" s="59"/>
      <c r="AAG33" s="59"/>
      <c r="AAH33" s="59"/>
      <c r="AAI33" s="59"/>
      <c r="AAJ33" s="59"/>
      <c r="AAK33" s="59"/>
      <c r="AAL33" s="59"/>
      <c r="AAM33" s="59"/>
      <c r="AAN33" s="59"/>
      <c r="AAO33" s="59"/>
      <c r="AAP33" s="59"/>
      <c r="AAQ33" s="59"/>
      <c r="AAR33" s="59"/>
      <c r="AAS33" s="59"/>
      <c r="AAT33" s="59"/>
      <c r="AAU33" s="59"/>
      <c r="AAV33" s="59"/>
      <c r="AAW33" s="59"/>
      <c r="AAX33" s="59"/>
      <c r="AAY33" s="59"/>
      <c r="AAZ33" s="59"/>
      <c r="ABA33" s="59"/>
      <c r="ABB33" s="59"/>
      <c r="ABC33" s="59"/>
      <c r="ABD33" s="59"/>
      <c r="ABE33" s="59"/>
      <c r="ABF33" s="59"/>
      <c r="ABG33" s="59"/>
      <c r="ABH33" s="59"/>
      <c r="ABI33" s="59"/>
      <c r="ABJ33" s="59"/>
      <c r="ABK33" s="59"/>
      <c r="ABL33" s="59"/>
      <c r="ABM33" s="59"/>
      <c r="ABN33" s="59"/>
      <c r="ABO33" s="59"/>
      <c r="ABP33" s="59"/>
      <c r="ABQ33" s="59"/>
      <c r="ABR33" s="59"/>
      <c r="ABS33" s="59"/>
      <c r="ABT33" s="59"/>
      <c r="ABU33" s="59"/>
      <c r="ABV33" s="59"/>
      <c r="ABW33" s="59"/>
      <c r="ABX33" s="59"/>
      <c r="ABY33" s="59"/>
      <c r="ABZ33" s="59"/>
      <c r="ACA33" s="59"/>
      <c r="ACB33" s="59"/>
      <c r="ACC33" s="59"/>
      <c r="ACD33" s="59"/>
      <c r="ACE33" s="59"/>
      <c r="ACF33" s="59"/>
      <c r="ACG33" s="59"/>
      <c r="ACH33" s="59"/>
      <c r="ACI33" s="59"/>
      <c r="ACJ33" s="59"/>
      <c r="ACK33" s="59"/>
      <c r="ACL33" s="59"/>
      <c r="ACM33" s="59"/>
      <c r="ACN33" s="59"/>
      <c r="ACO33" s="59"/>
      <c r="ACP33" s="59"/>
      <c r="ACQ33" s="59"/>
      <c r="ACR33" s="59"/>
      <c r="ACS33" s="59"/>
      <c r="ACT33" s="59"/>
      <c r="ACU33" s="59"/>
      <c r="ACV33" s="59"/>
      <c r="ACW33" s="59"/>
      <c r="ACX33" s="59"/>
      <c r="ACY33" s="59"/>
      <c r="ACZ33" s="59"/>
      <c r="ADA33" s="59"/>
      <c r="ADB33" s="59"/>
      <c r="ADC33" s="59"/>
      <c r="ADD33" s="59"/>
      <c r="ADE33" s="59"/>
      <c r="ADF33" s="59"/>
      <c r="ADG33" s="59"/>
      <c r="ADH33" s="59"/>
      <c r="ADI33" s="59"/>
      <c r="ADJ33" s="59"/>
      <c r="ADK33" s="59"/>
      <c r="ADL33" s="59"/>
      <c r="ADM33" s="59"/>
      <c r="ADN33" s="59"/>
      <c r="ADO33" s="59"/>
      <c r="ADP33" s="59"/>
      <c r="ADQ33" s="59"/>
      <c r="ADR33" s="59"/>
      <c r="ADS33" s="59"/>
      <c r="ADT33" s="59"/>
      <c r="ADU33" s="59"/>
      <c r="ADV33" s="59"/>
      <c r="ADW33" s="59"/>
      <c r="ADX33" s="59"/>
      <c r="ADY33" s="59"/>
      <c r="ADZ33" s="59"/>
      <c r="AEA33" s="59"/>
      <c r="AEB33" s="59"/>
      <c r="AEC33" s="59"/>
      <c r="AED33" s="59"/>
      <c r="AEE33" s="59"/>
      <c r="AEF33" s="59"/>
      <c r="AEG33" s="59"/>
      <c r="AEH33" s="59"/>
      <c r="AEI33" s="59"/>
      <c r="AEJ33" s="59"/>
      <c r="AEK33" s="59"/>
      <c r="AEL33" s="59"/>
      <c r="AEM33" s="59"/>
      <c r="AEN33" s="59"/>
      <c r="AEO33" s="59"/>
      <c r="AEP33" s="59"/>
      <c r="AEQ33" s="59"/>
      <c r="AER33" s="59"/>
      <c r="AES33" s="59"/>
      <c r="AEU33" s="59"/>
      <c r="AEV33" s="59"/>
      <c r="AEW33" s="59"/>
      <c r="AEX33" s="59"/>
      <c r="AEY33" s="59"/>
      <c r="AEZ33" s="59"/>
      <c r="AFA33" s="59"/>
      <c r="AFB33" s="59"/>
      <c r="AFC33" s="59"/>
      <c r="AFD33" s="59"/>
      <c r="AFE33" s="59"/>
      <c r="AFF33" s="59"/>
      <c r="AFG33" s="59"/>
      <c r="AFH33" s="59"/>
      <c r="AFI33" s="59"/>
      <c r="AFJ33" s="59"/>
      <c r="AFK33" s="59"/>
      <c r="AFL33" s="59"/>
      <c r="AFM33" s="59"/>
      <c r="AFN33" s="59"/>
      <c r="AFO33" s="59"/>
      <c r="AFP33" s="59"/>
      <c r="AFQ33" s="59"/>
      <c r="AFR33" s="59"/>
      <c r="AFS33" s="59"/>
      <c r="AFT33" s="59"/>
      <c r="AFU33" s="59"/>
      <c r="AFV33" s="59"/>
      <c r="AFW33" s="59"/>
      <c r="AFX33" s="59"/>
      <c r="AFY33" s="59"/>
      <c r="AFZ33" s="59"/>
      <c r="AGA33" s="59"/>
      <c r="AGB33" s="59"/>
      <c r="AGC33" s="59"/>
      <c r="AGD33" s="59"/>
      <c r="AGE33" s="59"/>
      <c r="AGF33" s="59"/>
      <c r="AGG33" s="59"/>
      <c r="AGH33" s="59"/>
      <c r="AGI33" s="59"/>
      <c r="AGJ33" s="59"/>
      <c r="AGK33" s="59"/>
      <c r="AGL33" s="59"/>
      <c r="AGM33" s="59"/>
      <c r="AGN33" s="59"/>
      <c r="AGO33" s="59"/>
      <c r="AGP33" s="59"/>
      <c r="AGQ33" s="59"/>
      <c r="AGR33" s="59"/>
      <c r="AGS33" s="59"/>
      <c r="AGT33" s="59"/>
      <c r="AGU33" s="59"/>
      <c r="AGV33" s="59"/>
      <c r="AGW33" s="59"/>
      <c r="AGX33" s="59"/>
      <c r="AGY33" s="59"/>
      <c r="AGZ33" s="59"/>
      <c r="AHA33" s="59"/>
      <c r="AHB33" s="59"/>
      <c r="AHC33" s="59"/>
      <c r="AHD33" s="59"/>
      <c r="AHE33" s="59"/>
      <c r="AHF33" s="59"/>
      <c r="AHG33" s="59"/>
      <c r="AHH33" s="59"/>
      <c r="AHI33" s="59"/>
      <c r="AHJ33" s="59"/>
      <c r="AHK33" s="59"/>
      <c r="AHL33" s="59"/>
      <c r="AHM33" s="59"/>
      <c r="AHN33" s="59"/>
      <c r="AHO33" s="59"/>
      <c r="AHP33" s="59"/>
      <c r="AHQ33" s="59"/>
      <c r="AHR33" s="59"/>
      <c r="AHS33" s="59"/>
      <c r="AHT33" s="59"/>
      <c r="AHU33" s="59"/>
      <c r="AHV33" s="59"/>
      <c r="AHW33" s="59"/>
      <c r="AHX33" s="59"/>
      <c r="AHY33" s="59"/>
      <c r="AHZ33" s="59"/>
      <c r="AIA33" s="59"/>
      <c r="AIB33" s="59"/>
      <c r="AIC33" s="59"/>
      <c r="AID33" s="59"/>
      <c r="AIE33" s="59"/>
      <c r="AIF33" s="59"/>
      <c r="AIG33" s="59"/>
      <c r="AIH33" s="59"/>
      <c r="AII33" s="59"/>
      <c r="AIJ33" s="59"/>
      <c r="AIK33" s="59"/>
      <c r="AIL33" s="59"/>
      <c r="AIM33" s="59"/>
      <c r="AIN33" s="59"/>
      <c r="AIO33" s="59"/>
      <c r="AIP33" s="59"/>
      <c r="AIQ33" s="59"/>
      <c r="AIR33" s="59"/>
      <c r="AIS33" s="59"/>
      <c r="AIT33" s="59"/>
      <c r="AIU33" s="59"/>
      <c r="AIV33" s="59"/>
      <c r="AIW33" s="59"/>
      <c r="AIX33" s="59"/>
      <c r="AIY33" s="59"/>
      <c r="AIZ33" s="59"/>
      <c r="AJA33" s="59"/>
      <c r="AJB33" s="59"/>
      <c r="AJC33" s="59"/>
      <c r="AJD33" s="59"/>
      <c r="AJE33" s="59"/>
      <c r="AJF33" s="59"/>
      <c r="AJG33" s="59"/>
      <c r="AJH33" s="59"/>
      <c r="AJI33" s="59"/>
      <c r="AJJ33" s="59"/>
      <c r="AJK33" s="59"/>
      <c r="AJL33" s="59"/>
      <c r="AJM33" s="59"/>
      <c r="AJN33" s="59"/>
      <c r="AJO33" s="59"/>
      <c r="AJP33" s="59"/>
      <c r="AJQ33" s="59"/>
      <c r="AJR33" s="59"/>
      <c r="AJS33" s="59"/>
      <c r="AJT33" s="59"/>
      <c r="AJU33" s="59"/>
      <c r="AJV33" s="59"/>
      <c r="AJW33" s="59"/>
      <c r="AJX33" s="59"/>
      <c r="AJY33" s="59"/>
      <c r="AJZ33" s="59"/>
      <c r="AKA33" s="59"/>
      <c r="AKB33" s="59"/>
      <c r="AKC33" s="59"/>
      <c r="AKD33" s="59"/>
      <c r="AKE33" s="59"/>
      <c r="AKF33" s="59"/>
      <c r="AKG33" s="59"/>
      <c r="AKH33" s="59"/>
      <c r="AKI33" s="59"/>
      <c r="AKJ33" s="59"/>
      <c r="AKK33" s="59"/>
      <c r="AKL33" s="59"/>
      <c r="AKM33" s="59"/>
      <c r="AKN33" s="59"/>
      <c r="AKO33" s="59"/>
      <c r="AKP33" s="59"/>
      <c r="AKQ33" s="59"/>
      <c r="AKR33" s="59"/>
      <c r="AKS33" s="59"/>
      <c r="AKT33" s="59"/>
      <c r="AKU33" s="59"/>
      <c r="AKV33" s="59"/>
      <c r="AKW33" s="59"/>
      <c r="AKX33" s="59"/>
      <c r="AKY33" s="59"/>
      <c r="AKZ33" s="59"/>
      <c r="ALA33" s="59"/>
      <c r="ALB33" s="59"/>
      <c r="ALC33" s="59"/>
      <c r="ALD33" s="59"/>
      <c r="ALE33" s="59"/>
      <c r="ALF33" s="59"/>
      <c r="ALG33" s="59"/>
      <c r="ALH33" s="59"/>
      <c r="ALI33" s="59"/>
      <c r="ALJ33" s="59"/>
      <c r="ALK33" s="59"/>
      <c r="ALL33" s="59"/>
      <c r="ALM33" s="59"/>
      <c r="ALN33" s="59"/>
      <c r="ALO33" s="59"/>
      <c r="ALP33" s="59"/>
      <c r="ALQ33" s="59"/>
      <c r="ALR33" s="59"/>
      <c r="ALS33" s="59"/>
      <c r="ALT33" s="59"/>
      <c r="ALU33" s="59"/>
      <c r="ALV33" s="59"/>
      <c r="ALW33" s="59"/>
      <c r="ALX33" s="59"/>
      <c r="ALY33" s="59"/>
      <c r="ALZ33" s="59"/>
      <c r="AMA33" s="59"/>
      <c r="AMB33" s="59"/>
      <c r="AMC33" s="59"/>
      <c r="AMD33" s="59"/>
      <c r="AME33" s="59"/>
      <c r="AMF33" s="59"/>
      <c r="AMG33" s="59"/>
      <c r="AMH33" s="59"/>
      <c r="AMI33" s="59"/>
      <c r="AMJ33" s="59"/>
      <c r="AMK33" s="59"/>
      <c r="AML33" s="59"/>
      <c r="AMM33" s="59"/>
      <c r="AMN33" s="59"/>
      <c r="AMO33" s="59"/>
      <c r="AMP33" s="59"/>
      <c r="AMQ33" s="59"/>
      <c r="AMR33" s="59"/>
      <c r="AMS33" s="59"/>
      <c r="AMT33" s="59"/>
      <c r="AMU33" s="59"/>
      <c r="AMV33" s="59"/>
      <c r="AMW33" s="59"/>
      <c r="AMX33" s="59"/>
      <c r="AMY33" s="59"/>
      <c r="AMZ33" s="59"/>
      <c r="ANA33" s="59"/>
      <c r="ANB33" s="59"/>
      <c r="ANC33" s="59"/>
      <c r="AND33" s="59"/>
      <c r="ANE33" s="59"/>
      <c r="ANF33" s="59"/>
      <c r="ANG33" s="59"/>
      <c r="ANH33" s="59"/>
      <c r="ANI33" s="59"/>
      <c r="ANJ33" s="59"/>
      <c r="ANK33" s="59"/>
      <c r="ANL33" s="59"/>
      <c r="ANM33" s="59"/>
      <c r="ANN33" s="59"/>
      <c r="ANO33" s="59"/>
      <c r="ANP33" s="59"/>
      <c r="ANQ33" s="59"/>
      <c r="ANR33" s="59"/>
      <c r="ANS33" s="59"/>
      <c r="ANT33" s="59"/>
      <c r="ANU33" s="59"/>
      <c r="ANV33" s="59"/>
      <c r="ANW33" s="59"/>
      <c r="ANX33" s="59"/>
      <c r="ANY33" s="59"/>
      <c r="ANZ33" s="59"/>
      <c r="AOA33" s="59"/>
      <c r="AOB33" s="59"/>
      <c r="AOC33" s="59"/>
      <c r="AOD33" s="59"/>
      <c r="AOE33" s="59"/>
      <c r="AOF33" s="59"/>
      <c r="AOG33" s="59"/>
      <c r="AOH33" s="59"/>
      <c r="AOI33" s="59"/>
      <c r="AOJ33" s="59"/>
      <c r="AOK33" s="59"/>
      <c r="AOL33" s="59"/>
      <c r="AOM33" s="59"/>
      <c r="AON33" s="59"/>
      <c r="AOO33" s="59"/>
      <c r="AOP33" s="59"/>
      <c r="AOQ33" s="59"/>
      <c r="AOR33" s="59"/>
      <c r="AOS33" s="59"/>
      <c r="AOT33" s="59"/>
      <c r="AOU33" s="59"/>
      <c r="AOV33" s="59"/>
      <c r="AOW33" s="59"/>
      <c r="AOX33" s="59"/>
      <c r="AOY33" s="59"/>
      <c r="AOZ33" s="59"/>
      <c r="APA33" s="59"/>
      <c r="APB33" s="59"/>
      <c r="APC33" s="59"/>
      <c r="APD33" s="59"/>
      <c r="APE33" s="59"/>
      <c r="APF33" s="59"/>
      <c r="APG33" s="59"/>
      <c r="APH33" s="59"/>
      <c r="API33" s="59"/>
      <c r="APJ33" s="59"/>
      <c r="APK33" s="59"/>
      <c r="APL33" s="59"/>
      <c r="APM33" s="59"/>
      <c r="APN33" s="59"/>
      <c r="APO33" s="59"/>
      <c r="APP33" s="59"/>
      <c r="APQ33" s="59"/>
      <c r="APR33" s="59"/>
      <c r="APS33" s="59"/>
      <c r="APT33" s="59"/>
      <c r="APU33" s="59"/>
      <c r="APV33" s="59"/>
      <c r="APW33" s="59"/>
      <c r="APX33" s="59"/>
      <c r="APY33" s="59"/>
      <c r="APZ33" s="59"/>
      <c r="AQA33" s="59"/>
      <c r="AQB33" s="59"/>
      <c r="AQC33" s="59"/>
      <c r="AQD33" s="59"/>
      <c r="AQE33" s="59"/>
      <c r="AQF33" s="59"/>
      <c r="AQG33" s="59"/>
      <c r="AQH33" s="59"/>
      <c r="AQI33" s="59"/>
      <c r="AQJ33" s="59"/>
      <c r="AQK33" s="59"/>
      <c r="AQL33" s="59"/>
      <c r="AQM33" s="59"/>
      <c r="AQN33" s="59"/>
      <c r="AQO33" s="59"/>
      <c r="AQP33" s="59"/>
      <c r="AQQ33" s="59"/>
      <c r="AQR33" s="59"/>
      <c r="AQS33" s="59"/>
      <c r="AQT33" s="59"/>
      <c r="AQU33" s="59"/>
      <c r="AQV33" s="59"/>
      <c r="AQW33" s="59"/>
      <c r="AQX33" s="59"/>
      <c r="AQY33" s="59"/>
      <c r="AQZ33" s="59"/>
      <c r="ARA33" s="59"/>
      <c r="ARB33" s="59"/>
      <c r="ARC33" s="59"/>
      <c r="ARD33" s="59"/>
      <c r="ARE33" s="59"/>
      <c r="ARF33" s="59"/>
      <c r="ARG33" s="59"/>
      <c r="ARH33" s="59"/>
      <c r="ARI33" s="59"/>
      <c r="ARJ33" s="59"/>
      <c r="ARK33" s="59"/>
      <c r="ARL33" s="59"/>
      <c r="ARM33" s="59"/>
      <c r="ARN33" s="59"/>
      <c r="ARO33" s="59"/>
      <c r="ARP33" s="59"/>
      <c r="ARQ33" s="59"/>
      <c r="ARR33" s="59"/>
      <c r="ARS33" s="59"/>
      <c r="ART33" s="59"/>
      <c r="ARU33" s="59"/>
      <c r="ARV33" s="59"/>
      <c r="ARW33" s="59"/>
      <c r="ARX33" s="59"/>
      <c r="ARY33" s="59"/>
      <c r="ARZ33" s="59"/>
      <c r="ASA33" s="59"/>
      <c r="ASB33" s="59"/>
      <c r="ASC33" s="59"/>
      <c r="ASD33" s="59"/>
      <c r="ASE33" s="59"/>
      <c r="ASF33" s="59"/>
      <c r="ASG33" s="59"/>
      <c r="ASH33" s="59"/>
      <c r="ASI33" s="59"/>
      <c r="ASJ33" s="59"/>
      <c r="ASK33" s="59"/>
      <c r="ASL33" s="59"/>
      <c r="ASM33" s="59"/>
      <c r="ASN33" s="59"/>
      <c r="ASO33" s="59"/>
      <c r="ASP33" s="59"/>
      <c r="ASQ33" s="59"/>
      <c r="ASR33" s="59"/>
      <c r="ASS33" s="59"/>
      <c r="AST33" s="59"/>
      <c r="ASU33" s="59"/>
      <c r="ASV33" s="59"/>
      <c r="ASW33" s="59"/>
      <c r="ASX33" s="59"/>
      <c r="ASY33" s="59"/>
      <c r="ASZ33" s="59"/>
      <c r="ATA33" s="59"/>
      <c r="ATB33" s="59"/>
      <c r="ATC33" s="59"/>
      <c r="ATD33" s="59"/>
      <c r="ATE33" s="59"/>
      <c r="ATF33" s="59"/>
      <c r="ATG33" s="59"/>
      <c r="ATH33" s="59"/>
      <c r="ATI33" s="59"/>
      <c r="ATJ33" s="59"/>
      <c r="ATK33" s="59"/>
      <c r="ATL33" s="59"/>
      <c r="ATM33" s="59"/>
      <c r="ATN33" s="59"/>
      <c r="ATO33" s="59"/>
      <c r="ATP33" s="59"/>
      <c r="ATQ33" s="59"/>
      <c r="ATR33" s="59"/>
      <c r="ATS33" s="59"/>
      <c r="ATT33" s="59"/>
      <c r="ATU33" s="59"/>
      <c r="ATV33" s="59"/>
      <c r="ATW33" s="59"/>
      <c r="ATX33" s="59"/>
      <c r="ATY33" s="59"/>
      <c r="ATZ33" s="59"/>
      <c r="AUA33" s="59"/>
      <c r="AUB33" s="59"/>
      <c r="AUC33" s="59"/>
      <c r="AUD33" s="59"/>
      <c r="AUE33" s="59"/>
      <c r="AUF33" s="59"/>
      <c r="AUG33" s="59"/>
      <c r="AUH33" s="59"/>
      <c r="AUI33" s="59"/>
      <c r="AUJ33" s="59"/>
      <c r="AUK33" s="59"/>
      <c r="AUL33" s="59"/>
      <c r="AUM33" s="59"/>
      <c r="AUN33" s="59"/>
      <c r="AUO33" s="59"/>
      <c r="AUP33" s="59"/>
      <c r="AUQ33" s="59"/>
      <c r="AUR33" s="59"/>
      <c r="AUS33" s="59"/>
      <c r="AUT33" s="59"/>
      <c r="AUU33" s="59"/>
      <c r="AUV33" s="59"/>
      <c r="AUW33" s="59"/>
      <c r="AUX33" s="59"/>
      <c r="AUY33" s="59"/>
      <c r="AUZ33" s="59"/>
      <c r="AVA33" s="59"/>
      <c r="AVB33" s="59"/>
      <c r="AVC33" s="59"/>
      <c r="AVD33" s="59"/>
      <c r="AVE33" s="59"/>
      <c r="AVF33" s="59"/>
      <c r="AVG33" s="59"/>
      <c r="AVH33" s="59"/>
      <c r="AVI33" s="59"/>
      <c r="AVJ33" s="59"/>
      <c r="AVK33" s="59"/>
      <c r="AVL33" s="59"/>
      <c r="AVM33" s="59"/>
      <c r="AVN33" s="59"/>
      <c r="AVO33" s="59"/>
      <c r="AVP33" s="59"/>
      <c r="AVQ33" s="59"/>
      <c r="AVR33" s="59"/>
      <c r="AVS33" s="59"/>
      <c r="AVT33" s="59"/>
      <c r="AVU33" s="59"/>
      <c r="AVV33" s="59"/>
      <c r="AVW33" s="59"/>
      <c r="AVX33" s="59"/>
      <c r="AVY33" s="59"/>
      <c r="AVZ33" s="59"/>
      <c r="AWA33" s="59"/>
      <c r="AWB33" s="59"/>
      <c r="AWC33" s="59"/>
      <c r="AWD33" s="59"/>
      <c r="AWE33" s="59"/>
      <c r="AWF33" s="59"/>
      <c r="AWG33" s="59"/>
      <c r="AWH33" s="59"/>
      <c r="AWI33" s="59"/>
      <c r="AWJ33" s="59"/>
      <c r="AWK33" s="59"/>
      <c r="AWL33" s="59"/>
      <c r="AWM33" s="59"/>
      <c r="AWN33" s="59"/>
      <c r="AWO33" s="59"/>
      <c r="AWP33" s="59"/>
      <c r="AWQ33" s="59"/>
      <c r="AWR33" s="59"/>
      <c r="AWS33" s="59"/>
      <c r="AWT33" s="59"/>
      <c r="AWU33" s="59"/>
      <c r="AWV33" s="59"/>
      <c r="AWW33" s="59"/>
      <c r="AWX33" s="59"/>
      <c r="AWY33" s="59"/>
      <c r="AWZ33" s="59"/>
      <c r="AXA33" s="59"/>
      <c r="AXB33" s="59"/>
      <c r="AXC33" s="59"/>
      <c r="AXD33" s="59"/>
      <c r="AXE33" s="59"/>
      <c r="AXF33" s="59"/>
      <c r="AXG33" s="59"/>
      <c r="AXH33" s="59"/>
      <c r="AXI33" s="59"/>
      <c r="AXJ33" s="59"/>
      <c r="AXK33" s="59"/>
      <c r="AXL33" s="59"/>
      <c r="AXM33" s="59"/>
      <c r="AXN33" s="59"/>
      <c r="AXO33" s="59"/>
      <c r="AXP33" s="59"/>
      <c r="AXQ33" s="59"/>
      <c r="AXR33" s="59"/>
      <c r="AXS33" s="59"/>
      <c r="AXT33" s="59"/>
      <c r="AXU33" s="59"/>
      <c r="AXV33" s="59"/>
      <c r="AXW33" s="59"/>
      <c r="AXX33" s="59"/>
      <c r="AXY33" s="59"/>
      <c r="AXZ33" s="59"/>
      <c r="AYA33" s="59"/>
      <c r="AYB33" s="59"/>
      <c r="AYC33" s="59"/>
      <c r="AYD33" s="59"/>
      <c r="AYE33" s="59"/>
      <c r="AYF33" s="59"/>
      <c r="AYG33" s="59"/>
      <c r="AYH33" s="59"/>
      <c r="AYI33" s="59"/>
      <c r="AYJ33" s="59"/>
      <c r="AYK33" s="59"/>
      <c r="AYL33" s="59"/>
      <c r="AYM33" s="59"/>
      <c r="AYN33" s="59"/>
      <c r="AYO33" s="59"/>
      <c r="AYP33" s="59"/>
      <c r="AYQ33" s="59"/>
      <c r="AYR33" s="59"/>
      <c r="AYS33" s="59"/>
      <c r="AYT33" s="59"/>
      <c r="AYU33" s="59"/>
      <c r="AYV33" s="59"/>
      <c r="AYW33" s="59"/>
      <c r="AYX33" s="59"/>
      <c r="AYY33" s="59"/>
      <c r="AYZ33" s="59"/>
      <c r="AZA33" s="59"/>
      <c r="AZB33" s="59"/>
      <c r="AZC33" s="59"/>
      <c r="AZD33" s="59"/>
      <c r="AZE33" s="59"/>
      <c r="AZF33" s="59"/>
      <c r="AZG33" s="59"/>
      <c r="AZH33" s="59"/>
      <c r="AZI33" s="59"/>
      <c r="AZJ33" s="59"/>
      <c r="AZK33" s="59"/>
      <c r="AZL33" s="59"/>
      <c r="AZM33" s="59"/>
      <c r="AZN33" s="59"/>
      <c r="AZO33" s="59"/>
      <c r="AZP33" s="59"/>
      <c r="AZQ33" s="59"/>
      <c r="AZR33" s="59"/>
      <c r="AZS33" s="59"/>
      <c r="AZT33" s="59"/>
      <c r="AZU33" s="59"/>
      <c r="AZV33" s="59"/>
      <c r="AZW33" s="59"/>
      <c r="AZX33" s="59"/>
      <c r="AZY33" s="59"/>
      <c r="AZZ33" s="59"/>
      <c r="BAA33" s="59"/>
      <c r="BAB33" s="59"/>
      <c r="BAC33" s="59"/>
      <c r="BAD33" s="59"/>
      <c r="BAE33" s="59"/>
      <c r="BAF33" s="59"/>
      <c r="BAG33" s="59"/>
      <c r="BAH33" s="59"/>
      <c r="BAI33" s="59"/>
      <c r="BAJ33" s="59"/>
      <c r="BAK33" s="59"/>
      <c r="BAL33" s="59"/>
      <c r="BAM33" s="59"/>
      <c r="BAN33" s="59"/>
      <c r="BAO33" s="59"/>
      <c r="BAP33" s="59"/>
      <c r="BAQ33" s="59"/>
      <c r="BAR33" s="59"/>
      <c r="BAS33" s="59"/>
      <c r="BAT33" s="59"/>
      <c r="BAU33" s="59"/>
      <c r="BAV33" s="59"/>
      <c r="BAW33" s="59"/>
      <c r="BAX33" s="59"/>
      <c r="BAY33" s="59"/>
      <c r="BAZ33" s="59"/>
      <c r="BBA33" s="59"/>
      <c r="BBB33" s="59"/>
      <c r="BBC33" s="59"/>
      <c r="BBD33" s="59"/>
      <c r="BBE33" s="59"/>
      <c r="BBF33" s="59"/>
      <c r="BBG33" s="59"/>
      <c r="BBH33" s="59"/>
      <c r="BBI33" s="59"/>
      <c r="BBJ33" s="59"/>
      <c r="BBK33" s="59"/>
      <c r="BBL33" s="59"/>
      <c r="BBM33" s="59"/>
      <c r="BBN33" s="59"/>
      <c r="BBO33" s="59"/>
      <c r="BBP33" s="59"/>
      <c r="BBQ33" s="59"/>
      <c r="BBR33" s="59"/>
      <c r="BBS33" s="59"/>
      <c r="BBT33" s="59"/>
      <c r="BBU33" s="59"/>
      <c r="BBV33" s="59"/>
      <c r="BBW33" s="59"/>
      <c r="BBX33" s="59"/>
      <c r="BBY33" s="59"/>
      <c r="BBZ33" s="59"/>
      <c r="BCA33" s="59"/>
      <c r="BCB33" s="59"/>
      <c r="BCC33" s="59"/>
      <c r="BCD33" s="59"/>
      <c r="BCE33" s="59"/>
      <c r="BCF33" s="59"/>
      <c r="BCG33" s="59"/>
      <c r="BCH33" s="59"/>
      <c r="BCI33" s="59"/>
      <c r="BCJ33" s="59"/>
      <c r="BCK33" s="59"/>
      <c r="BCL33" s="59"/>
      <c r="BCM33" s="59"/>
      <c r="BCN33" s="59"/>
      <c r="BCO33" s="59"/>
      <c r="BCP33" s="59"/>
      <c r="BCQ33" s="59"/>
      <c r="BCR33" s="59"/>
      <c r="BCS33" s="59"/>
      <c r="BCT33" s="59"/>
      <c r="BCU33" s="59"/>
      <c r="BCV33" s="59"/>
      <c r="BCW33" s="59"/>
      <c r="BCX33" s="59"/>
      <c r="BCY33" s="59"/>
      <c r="BCZ33" s="59"/>
      <c r="BDA33" s="59"/>
      <c r="BDB33" s="59"/>
      <c r="BDC33" s="59"/>
      <c r="BDD33" s="59"/>
      <c r="BDE33" s="59"/>
      <c r="BDF33" s="59"/>
      <c r="BDG33" s="59"/>
      <c r="BDH33" s="59"/>
      <c r="BDI33" s="59"/>
      <c r="BDJ33" s="59"/>
      <c r="BDK33" s="59"/>
      <c r="BDL33" s="59"/>
      <c r="BDM33" s="59"/>
      <c r="BDN33" s="59"/>
      <c r="BDO33" s="59"/>
      <c r="BDP33" s="59"/>
      <c r="BDQ33" s="59"/>
      <c r="BDR33" s="59"/>
      <c r="BDS33" s="59"/>
      <c r="BDT33" s="59"/>
      <c r="BDU33" s="59"/>
      <c r="BDV33" s="59"/>
      <c r="BDW33" s="59"/>
      <c r="BDX33" s="59"/>
      <c r="BDY33" s="59"/>
      <c r="BDZ33" s="59"/>
      <c r="BEA33" s="59"/>
      <c r="BEB33" s="59"/>
      <c r="BEC33" s="59"/>
      <c r="BED33" s="59"/>
      <c r="BEE33" s="59"/>
      <c r="BEF33" s="59"/>
      <c r="BEG33" s="59"/>
      <c r="BEH33" s="59"/>
      <c r="BEI33" s="59"/>
      <c r="BEJ33" s="59"/>
      <c r="BEK33" s="59"/>
      <c r="BEL33" s="59"/>
      <c r="BEM33" s="59"/>
      <c r="BEN33" s="59"/>
      <c r="BEO33" s="59"/>
      <c r="BEP33" s="59"/>
      <c r="BEQ33" s="59"/>
      <c r="BER33" s="59"/>
      <c r="BES33" s="59"/>
      <c r="BET33" s="59"/>
      <c r="BEU33" s="59"/>
      <c r="BEV33" s="59"/>
      <c r="BEW33" s="59"/>
      <c r="BEX33" s="59"/>
      <c r="BEY33" s="59"/>
      <c r="BEZ33" s="59"/>
      <c r="BFA33" s="59"/>
      <c r="BFB33" s="59"/>
      <c r="BFC33" s="59"/>
      <c r="BFD33" s="59"/>
      <c r="BFE33" s="59"/>
      <c r="BFF33" s="59"/>
      <c r="BFG33" s="59"/>
      <c r="BFH33" s="59"/>
      <c r="BFI33" s="59"/>
      <c r="BFJ33" s="59"/>
      <c r="BFK33" s="59"/>
      <c r="BFL33" s="59"/>
      <c r="BFM33" s="59"/>
      <c r="BFN33" s="59"/>
      <c r="BFO33" s="59"/>
      <c r="BFP33" s="59"/>
      <c r="BFQ33" s="59"/>
      <c r="BFR33" s="59"/>
      <c r="BFS33" s="59"/>
      <c r="BFT33" s="59"/>
      <c r="BFU33" s="59"/>
      <c r="BFV33" s="59"/>
      <c r="BFW33" s="59"/>
      <c r="BFX33" s="59"/>
      <c r="BFY33" s="59"/>
      <c r="BFZ33" s="59"/>
      <c r="BGA33" s="59"/>
      <c r="BGB33" s="59"/>
      <c r="BGC33" s="59"/>
      <c r="BGD33" s="59"/>
      <c r="BGE33" s="59"/>
      <c r="BGF33" s="59"/>
      <c r="BGG33" s="59"/>
      <c r="BGH33" s="59"/>
      <c r="BGI33" s="59"/>
      <c r="BGJ33" s="59"/>
      <c r="BGK33" s="59"/>
      <c r="BGL33" s="59"/>
      <c r="BGM33" s="59"/>
      <c r="BGN33" s="59"/>
      <c r="BGO33" s="59"/>
      <c r="BGP33" s="59"/>
      <c r="BGQ33" s="59"/>
      <c r="BGR33" s="59"/>
      <c r="BGS33" s="59"/>
      <c r="BGT33" s="59"/>
      <c r="BGU33" s="59"/>
      <c r="BGV33" s="59"/>
      <c r="BGW33" s="59"/>
      <c r="BGX33" s="59"/>
      <c r="BGY33" s="59"/>
      <c r="BGZ33" s="59"/>
      <c r="BHA33" s="59"/>
      <c r="BHB33" s="59"/>
      <c r="BHC33" s="59"/>
      <c r="BHD33" s="59"/>
      <c r="BHE33" s="59"/>
      <c r="BHF33" s="59"/>
      <c r="BHG33" s="59"/>
      <c r="BHH33" s="59"/>
      <c r="BHI33" s="59"/>
      <c r="BHJ33" s="59"/>
      <c r="BHK33" s="59"/>
      <c r="BHL33" s="59"/>
      <c r="BHM33" s="59"/>
      <c r="BHN33" s="59"/>
      <c r="BHO33" s="59"/>
      <c r="BHP33" s="59"/>
      <c r="BHQ33" s="59"/>
      <c r="BHR33" s="59"/>
      <c r="BHS33" s="59"/>
      <c r="BHT33" s="59"/>
      <c r="BHU33" s="59"/>
      <c r="BHV33" s="59"/>
      <c r="BHW33" s="59"/>
      <c r="BHX33" s="59"/>
      <c r="BHY33" s="59"/>
      <c r="BHZ33" s="59"/>
      <c r="BIA33" s="59"/>
      <c r="BIB33" s="59"/>
      <c r="BIC33" s="59"/>
      <c r="BID33" s="59"/>
      <c r="BIE33" s="59"/>
      <c r="BIF33" s="59"/>
      <c r="BIG33" s="59"/>
      <c r="BIH33" s="59"/>
      <c r="BII33" s="59"/>
      <c r="BIJ33" s="59"/>
      <c r="BIK33" s="59"/>
      <c r="BIL33" s="59"/>
      <c r="BIM33" s="59"/>
      <c r="BIN33" s="59"/>
      <c r="BIO33" s="59"/>
      <c r="BIP33" s="59"/>
      <c r="BIQ33" s="59"/>
      <c r="BIR33" s="59"/>
      <c r="BIS33" s="59"/>
      <c r="BIT33" s="59"/>
      <c r="BIU33" s="59"/>
      <c r="BIV33" s="59"/>
      <c r="BIW33" s="59"/>
      <c r="BIX33" s="59"/>
      <c r="BIY33" s="59"/>
      <c r="BIZ33" s="59"/>
      <c r="BJA33" s="59"/>
      <c r="BJB33" s="59"/>
      <c r="BJC33" s="59"/>
      <c r="BJD33" s="59"/>
      <c r="BJE33" s="59"/>
      <c r="BJF33" s="59"/>
      <c r="BJG33" s="59"/>
      <c r="BJH33" s="59"/>
      <c r="BJI33" s="59"/>
      <c r="BJJ33" s="59"/>
      <c r="BJK33" s="59"/>
      <c r="BJL33" s="59"/>
      <c r="BJM33" s="59"/>
      <c r="BJN33" s="59"/>
      <c r="BJO33" s="59"/>
      <c r="BJP33" s="59"/>
      <c r="BJQ33" s="59"/>
      <c r="BJR33" s="59"/>
      <c r="BJS33" s="59"/>
      <c r="BJT33" s="59"/>
      <c r="BJU33" s="59"/>
      <c r="BJV33" s="59"/>
      <c r="BJW33" s="59"/>
      <c r="BJX33" s="59"/>
      <c r="BJY33" s="59"/>
      <c r="BJZ33" s="59"/>
      <c r="BKA33" s="59"/>
      <c r="BKB33" s="59"/>
      <c r="BKC33" s="59"/>
      <c r="BKD33" s="59"/>
      <c r="BKE33" s="59"/>
      <c r="BKF33" s="59"/>
      <c r="BKG33" s="59"/>
      <c r="BKH33" s="59"/>
      <c r="BKI33" s="59"/>
      <c r="BKJ33" s="59"/>
      <c r="BKK33" s="59"/>
      <c r="BKL33" s="59"/>
      <c r="BKM33" s="59"/>
      <c r="BKN33" s="59"/>
      <c r="BKO33" s="59"/>
      <c r="BKP33" s="59"/>
      <c r="BKQ33" s="59"/>
      <c r="BKR33" s="59"/>
      <c r="BKS33" s="59"/>
      <c r="BKT33" s="59"/>
      <c r="BKU33" s="59"/>
      <c r="BKV33" s="59"/>
      <c r="BKW33" s="59"/>
      <c r="BKX33" s="59"/>
      <c r="BKY33" s="59"/>
      <c r="BKZ33" s="59"/>
      <c r="BLA33" s="59"/>
      <c r="BLB33" s="59"/>
      <c r="BLC33" s="59"/>
      <c r="BLD33" s="59"/>
      <c r="BLE33" s="59"/>
      <c r="BLF33" s="59"/>
      <c r="BLG33" s="59"/>
      <c r="BLH33" s="59"/>
      <c r="BLI33" s="59"/>
      <c r="BLJ33" s="59"/>
      <c r="BLK33" s="59"/>
      <c r="BLL33" s="59"/>
      <c r="BLM33" s="59"/>
      <c r="BLN33" s="59"/>
      <c r="BLO33" s="59"/>
      <c r="BLP33" s="59"/>
      <c r="BLQ33" s="59"/>
      <c r="BLR33" s="59"/>
      <c r="BLS33" s="59"/>
      <c r="BLT33" s="59"/>
      <c r="BLU33" s="59"/>
      <c r="BLV33" s="59"/>
      <c r="BLW33" s="59"/>
      <c r="BLX33" s="59"/>
      <c r="BLY33" s="59"/>
      <c r="BLZ33" s="59"/>
      <c r="BMA33" s="59"/>
      <c r="BMB33" s="59"/>
      <c r="BMC33" s="59"/>
      <c r="BMD33" s="59"/>
      <c r="BME33" s="59"/>
      <c r="BMF33" s="59"/>
      <c r="BMG33" s="59"/>
      <c r="BMH33" s="59"/>
      <c r="BMI33" s="59"/>
      <c r="BMJ33" s="59"/>
      <c r="BMK33" s="59"/>
      <c r="BML33" s="59"/>
      <c r="BMM33" s="59"/>
      <c r="BMN33" s="59"/>
      <c r="BMO33" s="59"/>
      <c r="BMP33" s="59"/>
      <c r="BMQ33" s="59"/>
      <c r="BMR33" s="59"/>
      <c r="BMS33" s="59"/>
      <c r="BMT33" s="59"/>
      <c r="BMU33" s="59"/>
      <c r="BMV33" s="59"/>
      <c r="BMW33" s="59"/>
      <c r="BMX33" s="59"/>
      <c r="BMY33" s="59"/>
      <c r="BMZ33" s="59"/>
      <c r="BNA33" s="59"/>
      <c r="BNB33" s="59"/>
      <c r="BNC33" s="59"/>
      <c r="BND33" s="59"/>
      <c r="BNE33" s="59"/>
      <c r="BNF33" s="59"/>
      <c r="BNG33" s="59"/>
      <c r="BNH33" s="59"/>
      <c r="BNI33" s="59"/>
      <c r="BNJ33" s="59"/>
      <c r="BNK33" s="59"/>
      <c r="BNL33" s="59"/>
      <c r="BNM33" s="59"/>
      <c r="BNN33" s="59"/>
      <c r="BNO33" s="59"/>
      <c r="BNP33" s="59"/>
      <c r="BNQ33" s="59"/>
      <c r="BNR33" s="59"/>
      <c r="BNS33" s="59"/>
      <c r="BNT33" s="59"/>
      <c r="BNU33" s="59"/>
      <c r="BNV33" s="59"/>
      <c r="BNW33" s="59"/>
    </row>
    <row r="35" spans="1:2356" ht="15" customHeight="1" x14ac:dyDescent="0.2">
      <c r="A35" s="52"/>
      <c r="B35" s="174" t="s">
        <v>95</v>
      </c>
      <c r="C35" s="167" t="s">
        <v>102</v>
      </c>
      <c r="D35" s="168"/>
      <c r="E35" s="168"/>
      <c r="F35" s="168"/>
      <c r="G35" s="168"/>
      <c r="H35" s="168"/>
      <c r="I35" s="169"/>
      <c r="J35" s="167" t="s">
        <v>108</v>
      </c>
      <c r="K35" s="168"/>
      <c r="L35" s="168"/>
      <c r="M35" s="168"/>
      <c r="N35" s="168"/>
      <c r="O35" s="169"/>
      <c r="P35" s="63"/>
      <c r="Q35" s="167" t="s">
        <v>107</v>
      </c>
      <c r="R35" s="168"/>
      <c r="S35" s="168"/>
      <c r="T35" s="168"/>
      <c r="U35" s="168"/>
      <c r="V35" s="167" t="s">
        <v>111</v>
      </c>
      <c r="W35" s="168"/>
      <c r="X35" s="168"/>
      <c r="Y35" s="168"/>
      <c r="Z35" s="168"/>
      <c r="AA35" s="168"/>
      <c r="AB35" s="169"/>
      <c r="AC35" s="167" t="s">
        <v>113</v>
      </c>
      <c r="AD35" s="168"/>
      <c r="AE35" s="168"/>
      <c r="AF35" s="168"/>
      <c r="AG35" s="168"/>
      <c r="AH35" s="168"/>
      <c r="AI35" s="169"/>
      <c r="AJ35" s="167" t="s">
        <v>115</v>
      </c>
      <c r="AK35" s="168"/>
      <c r="AL35" s="168"/>
      <c r="AM35" s="168"/>
      <c r="AN35" s="168"/>
      <c r="AO35" s="168"/>
      <c r="AP35" s="169"/>
      <c r="AQ35" s="167" t="s">
        <v>114</v>
      </c>
      <c r="AR35" s="168"/>
      <c r="AS35" s="168"/>
      <c r="AT35" s="168"/>
      <c r="AU35" s="168"/>
      <c r="AV35" s="168"/>
      <c r="AW35" s="169"/>
      <c r="AX35" s="167" t="s">
        <v>117</v>
      </c>
      <c r="AY35" s="168"/>
      <c r="AZ35" s="168"/>
      <c r="BA35" s="168"/>
      <c r="BB35" s="168"/>
      <c r="BC35" s="168"/>
      <c r="BD35" s="169"/>
      <c r="BE35" s="167" t="s">
        <v>118</v>
      </c>
      <c r="BF35" s="168"/>
      <c r="BG35" s="168"/>
      <c r="BH35" s="168"/>
      <c r="BI35" s="168"/>
      <c r="BJ35" s="168"/>
      <c r="BK35" s="169"/>
      <c r="BL35" s="167" t="s">
        <v>119</v>
      </c>
      <c r="BM35" s="168"/>
      <c r="BN35" s="168"/>
      <c r="BO35" s="168"/>
      <c r="BP35" s="168"/>
      <c r="BQ35" s="168"/>
      <c r="BR35" s="169"/>
      <c r="BS35" s="167" t="s">
        <v>120</v>
      </c>
      <c r="BT35" s="168"/>
      <c r="BU35" s="168"/>
      <c r="BV35" s="168"/>
      <c r="BW35" s="168"/>
      <c r="BX35" s="168"/>
      <c r="BY35" s="169"/>
      <c r="BZ35" s="167" t="s">
        <v>122</v>
      </c>
      <c r="CA35" s="168"/>
      <c r="CB35" s="168"/>
      <c r="CC35" s="168"/>
      <c r="CD35" s="168"/>
      <c r="CE35" s="168"/>
      <c r="CF35" s="169"/>
      <c r="CG35" s="167" t="s">
        <v>121</v>
      </c>
      <c r="CH35" s="168"/>
      <c r="CI35" s="168"/>
      <c r="CJ35" s="168"/>
      <c r="CK35" s="168"/>
      <c r="CL35" s="168"/>
      <c r="CM35" s="169"/>
      <c r="CN35" s="167" t="s">
        <v>123</v>
      </c>
      <c r="CO35" s="168"/>
      <c r="CP35" s="168"/>
      <c r="CQ35" s="168"/>
      <c r="CR35" s="168"/>
      <c r="CS35" s="168"/>
      <c r="CT35" s="169"/>
      <c r="CU35" s="167" t="s">
        <v>124</v>
      </c>
      <c r="CV35" s="168"/>
      <c r="CW35" s="168"/>
      <c r="CX35" s="168"/>
      <c r="CY35" s="168"/>
      <c r="CZ35" s="168"/>
      <c r="DA35" s="169"/>
      <c r="DB35" s="167" t="s">
        <v>125</v>
      </c>
      <c r="DC35" s="168"/>
      <c r="DD35" s="168"/>
      <c r="DE35" s="168"/>
      <c r="DF35" s="168"/>
      <c r="DG35" s="168"/>
      <c r="DH35" s="169"/>
      <c r="DI35" s="167" t="s">
        <v>126</v>
      </c>
      <c r="DJ35" s="168"/>
      <c r="DK35" s="168"/>
      <c r="DL35" s="168"/>
      <c r="DM35" s="168"/>
      <c r="DN35" s="168"/>
      <c r="DO35" s="169"/>
      <c r="DP35" s="167" t="s">
        <v>127</v>
      </c>
      <c r="DQ35" s="168"/>
      <c r="DR35" s="168"/>
      <c r="DS35" s="168"/>
      <c r="DT35" s="168"/>
      <c r="DU35" s="168"/>
      <c r="DV35" s="169"/>
      <c r="DW35" s="167" t="s">
        <v>128</v>
      </c>
      <c r="DX35" s="168"/>
      <c r="DY35" s="168"/>
      <c r="DZ35" s="168"/>
      <c r="EA35" s="168"/>
      <c r="EB35" s="168"/>
      <c r="EC35" s="169"/>
      <c r="ED35" s="167" t="s">
        <v>129</v>
      </c>
      <c r="EE35" s="168"/>
      <c r="EF35" s="168"/>
      <c r="EG35" s="168"/>
      <c r="EH35" s="168"/>
      <c r="EI35" s="168"/>
      <c r="EJ35" s="169"/>
      <c r="EK35" s="167" t="s">
        <v>130</v>
      </c>
      <c r="EL35" s="168"/>
      <c r="EM35" s="168"/>
      <c r="EN35" s="168"/>
      <c r="EO35" s="168"/>
      <c r="EP35" s="168"/>
      <c r="EQ35" s="169"/>
      <c r="ER35" s="167" t="s">
        <v>131</v>
      </c>
      <c r="ES35" s="168"/>
      <c r="ET35" s="168"/>
      <c r="EU35" s="168"/>
      <c r="EV35" s="168"/>
      <c r="EW35" s="168"/>
      <c r="EX35" s="169"/>
      <c r="EY35" s="167" t="s">
        <v>132</v>
      </c>
      <c r="EZ35" s="168"/>
      <c r="FA35" s="168"/>
      <c r="FB35" s="168"/>
      <c r="FC35" s="168"/>
      <c r="FD35" s="168"/>
      <c r="FE35" s="169"/>
      <c r="FF35" s="167" t="s">
        <v>133</v>
      </c>
      <c r="FG35" s="168"/>
      <c r="FH35" s="168"/>
      <c r="FI35" s="168"/>
      <c r="FJ35" s="168"/>
      <c r="FK35" s="168"/>
      <c r="FL35" s="169"/>
      <c r="FM35" s="63"/>
      <c r="FN35" s="167" t="s">
        <v>136</v>
      </c>
      <c r="FO35" s="168"/>
      <c r="FP35" s="168"/>
      <c r="FQ35" s="168"/>
      <c r="FR35" s="168"/>
      <c r="FS35" s="168"/>
      <c r="FT35" s="168"/>
      <c r="FU35" s="169"/>
      <c r="FV35" s="167" t="s">
        <v>137</v>
      </c>
      <c r="FW35" s="168"/>
      <c r="FX35" s="168"/>
      <c r="FY35" s="168"/>
      <c r="FZ35" s="168"/>
      <c r="GA35" s="168"/>
      <c r="GB35" s="168"/>
      <c r="GC35" s="169"/>
      <c r="GD35" s="167" t="s">
        <v>138</v>
      </c>
      <c r="GE35" s="168"/>
      <c r="GF35" s="168"/>
      <c r="GG35" s="168"/>
      <c r="GH35" s="168"/>
      <c r="GI35" s="168"/>
      <c r="GJ35" s="168"/>
      <c r="GK35" s="169"/>
      <c r="GL35" s="167" t="s">
        <v>139</v>
      </c>
      <c r="GM35" s="168"/>
      <c r="GN35" s="168"/>
      <c r="GO35" s="168"/>
      <c r="GP35" s="168"/>
      <c r="GQ35" s="168"/>
      <c r="GR35" s="168"/>
      <c r="GS35" s="169"/>
      <c r="GT35" s="167" t="s">
        <v>140</v>
      </c>
      <c r="GU35" s="168"/>
      <c r="GV35" s="168"/>
      <c r="GW35" s="168"/>
      <c r="GX35" s="168"/>
      <c r="GY35" s="168"/>
      <c r="GZ35" s="168"/>
      <c r="HA35" s="169"/>
      <c r="HB35" s="167" t="s">
        <v>141</v>
      </c>
      <c r="HC35" s="168"/>
      <c r="HD35" s="168"/>
      <c r="HE35" s="168"/>
      <c r="HF35" s="168"/>
      <c r="HG35" s="168"/>
      <c r="HH35" s="168"/>
      <c r="HI35" s="169"/>
      <c r="HJ35" s="167" t="s">
        <v>144</v>
      </c>
      <c r="HK35" s="168"/>
      <c r="HL35" s="168"/>
      <c r="HM35" s="168"/>
      <c r="HN35" s="168"/>
      <c r="HO35" s="168"/>
      <c r="HP35" s="168"/>
      <c r="HQ35" s="169"/>
      <c r="HR35" s="167" t="s">
        <v>145</v>
      </c>
      <c r="HS35" s="168"/>
      <c r="HT35" s="168"/>
      <c r="HU35" s="168"/>
      <c r="HV35" s="168"/>
      <c r="HW35" s="168"/>
      <c r="HX35" s="168"/>
      <c r="HY35" s="169"/>
      <c r="HZ35" s="167" t="s">
        <v>146</v>
      </c>
      <c r="IA35" s="168"/>
      <c r="IB35" s="168"/>
      <c r="IC35" s="168"/>
      <c r="ID35" s="168"/>
      <c r="IE35" s="168"/>
      <c r="IF35" s="168"/>
      <c r="IG35" s="169"/>
      <c r="IH35" s="167" t="s">
        <v>147</v>
      </c>
      <c r="II35" s="168"/>
      <c r="IJ35" s="168"/>
      <c r="IK35" s="168"/>
      <c r="IL35" s="168"/>
      <c r="IM35" s="168"/>
      <c r="IN35" s="168"/>
      <c r="IO35" s="169"/>
      <c r="IP35" s="167" t="s">
        <v>148</v>
      </c>
      <c r="IQ35" s="168"/>
      <c r="IR35" s="168"/>
      <c r="IS35" s="168"/>
      <c r="IT35" s="168"/>
      <c r="IU35" s="168"/>
      <c r="IV35" s="168"/>
      <c r="IW35" s="169"/>
      <c r="IX35" s="167" t="s">
        <v>149</v>
      </c>
      <c r="IY35" s="168"/>
      <c r="IZ35" s="168"/>
      <c r="JA35" s="168"/>
      <c r="JB35" s="168"/>
      <c r="JC35" s="168"/>
      <c r="JD35" s="168"/>
      <c r="JE35" s="169"/>
      <c r="JF35" s="167" t="s">
        <v>150</v>
      </c>
      <c r="JG35" s="168"/>
      <c r="JH35" s="168"/>
      <c r="JI35" s="168"/>
      <c r="JJ35" s="168"/>
      <c r="JK35" s="168"/>
      <c r="JL35" s="168"/>
      <c r="JM35" s="169"/>
      <c r="JN35" s="167" t="s">
        <v>151</v>
      </c>
      <c r="JO35" s="168"/>
      <c r="JP35" s="168"/>
      <c r="JQ35" s="168"/>
      <c r="JR35" s="168"/>
      <c r="JS35" s="168"/>
      <c r="JT35" s="168"/>
      <c r="JU35" s="169"/>
      <c r="JV35" s="167" t="s">
        <v>152</v>
      </c>
      <c r="JW35" s="168"/>
      <c r="JX35" s="168"/>
      <c r="JY35" s="168"/>
      <c r="JZ35" s="168"/>
      <c r="KA35" s="168"/>
      <c r="KB35" s="168"/>
      <c r="KC35" s="169"/>
      <c r="KD35" s="167" t="s">
        <v>154</v>
      </c>
      <c r="KE35" s="168"/>
      <c r="KF35" s="168"/>
      <c r="KG35" s="168"/>
      <c r="KH35" s="168"/>
      <c r="KI35" s="168"/>
      <c r="KJ35" s="168"/>
      <c r="KK35" s="169"/>
      <c r="KL35" s="167" t="s">
        <v>153</v>
      </c>
      <c r="KM35" s="168"/>
      <c r="KN35" s="168"/>
      <c r="KO35" s="168"/>
      <c r="KP35" s="168"/>
      <c r="KQ35" s="168"/>
      <c r="KR35" s="168"/>
      <c r="KS35" s="169"/>
      <c r="KT35" s="167" t="s">
        <v>155</v>
      </c>
      <c r="KU35" s="168"/>
      <c r="KV35" s="168"/>
      <c r="KW35" s="168"/>
      <c r="KX35" s="168"/>
      <c r="KY35" s="168"/>
      <c r="KZ35" s="168"/>
      <c r="LA35" s="169"/>
      <c r="LB35" s="167" t="s">
        <v>156</v>
      </c>
      <c r="LC35" s="168"/>
      <c r="LD35" s="168"/>
      <c r="LE35" s="168"/>
      <c r="LF35" s="168"/>
      <c r="LG35" s="168"/>
      <c r="LH35" s="168"/>
      <c r="LI35" s="169"/>
      <c r="LJ35" s="167" t="s">
        <v>157</v>
      </c>
      <c r="LK35" s="168"/>
      <c r="LL35" s="168"/>
      <c r="LM35" s="168"/>
      <c r="LN35" s="168"/>
      <c r="LO35" s="168"/>
      <c r="LP35" s="168"/>
      <c r="LQ35" s="169"/>
      <c r="LR35" s="167" t="s">
        <v>158</v>
      </c>
      <c r="LS35" s="168"/>
      <c r="LT35" s="168"/>
      <c r="LU35" s="168"/>
      <c r="LV35" s="168"/>
      <c r="LW35" s="168"/>
      <c r="LX35" s="168"/>
      <c r="LY35" s="169"/>
      <c r="LZ35" s="167" t="s">
        <v>159</v>
      </c>
      <c r="MA35" s="168"/>
      <c r="MB35" s="168"/>
      <c r="MC35" s="168"/>
      <c r="MD35" s="168"/>
      <c r="ME35" s="168"/>
      <c r="MF35" s="168"/>
      <c r="MG35" s="169"/>
      <c r="MH35" s="167" t="s">
        <v>160</v>
      </c>
      <c r="MI35" s="168"/>
      <c r="MJ35" s="168"/>
      <c r="MK35" s="168"/>
      <c r="ML35" s="168"/>
      <c r="MM35" s="168"/>
      <c r="MN35" s="168"/>
      <c r="MO35" s="169"/>
      <c r="MP35" s="167" t="s">
        <v>161</v>
      </c>
      <c r="MQ35" s="168"/>
      <c r="MR35" s="168"/>
      <c r="MS35" s="168"/>
      <c r="MT35" s="168"/>
      <c r="MU35" s="168"/>
      <c r="MV35" s="168"/>
      <c r="MW35" s="169"/>
      <c r="MX35" s="167" t="s">
        <v>162</v>
      </c>
      <c r="MY35" s="168"/>
      <c r="MZ35" s="168"/>
      <c r="NA35" s="168"/>
      <c r="NB35" s="168"/>
      <c r="NC35" s="168"/>
      <c r="ND35" s="168"/>
      <c r="NE35" s="169"/>
      <c r="NF35" s="167" t="s">
        <v>163</v>
      </c>
      <c r="NG35" s="168"/>
      <c r="NH35" s="168"/>
      <c r="NI35" s="168"/>
      <c r="NJ35" s="168"/>
      <c r="NK35" s="168"/>
      <c r="NL35" s="168"/>
      <c r="NM35" s="169"/>
      <c r="NN35" s="167" t="s">
        <v>164</v>
      </c>
      <c r="NO35" s="168"/>
      <c r="NP35" s="168"/>
      <c r="NQ35" s="168"/>
      <c r="NR35" s="168"/>
      <c r="NS35" s="168"/>
      <c r="NT35" s="168"/>
      <c r="NU35" s="169"/>
      <c r="NV35" s="167" t="s">
        <v>165</v>
      </c>
      <c r="NW35" s="168"/>
      <c r="NX35" s="168"/>
      <c r="NY35" s="168"/>
      <c r="NZ35" s="168"/>
      <c r="OA35" s="168"/>
      <c r="OB35" s="168"/>
      <c r="OC35" s="169"/>
      <c r="OD35" s="167" t="s">
        <v>166</v>
      </c>
      <c r="OE35" s="168"/>
      <c r="OF35" s="168"/>
      <c r="OG35" s="168"/>
      <c r="OH35" s="168"/>
      <c r="OI35" s="168"/>
      <c r="OJ35" s="168"/>
      <c r="OK35" s="169"/>
      <c r="OL35" s="167" t="s">
        <v>167</v>
      </c>
      <c r="OM35" s="168"/>
      <c r="ON35" s="168"/>
      <c r="OO35" s="168"/>
      <c r="OP35" s="168"/>
      <c r="OQ35" s="168"/>
      <c r="OR35" s="168"/>
      <c r="OS35" s="169"/>
      <c r="OT35" s="167" t="s">
        <v>168</v>
      </c>
      <c r="OU35" s="168"/>
      <c r="OV35" s="168"/>
      <c r="OW35" s="168"/>
      <c r="OX35" s="168"/>
      <c r="OY35" s="168"/>
      <c r="OZ35" s="168"/>
      <c r="PA35" s="169"/>
      <c r="PB35" s="167" t="s">
        <v>169</v>
      </c>
      <c r="PC35" s="168"/>
      <c r="PD35" s="168"/>
      <c r="PE35" s="168"/>
      <c r="PF35" s="168"/>
      <c r="PG35" s="168"/>
      <c r="PH35" s="168"/>
      <c r="PI35" s="169"/>
      <c r="PJ35" s="167" t="s">
        <v>170</v>
      </c>
      <c r="PK35" s="168"/>
      <c r="PL35" s="168"/>
      <c r="PM35" s="168"/>
      <c r="PN35" s="168"/>
      <c r="PO35" s="168"/>
      <c r="PP35" s="168"/>
      <c r="PQ35" s="169"/>
      <c r="PR35" s="167" t="s">
        <v>171</v>
      </c>
      <c r="PS35" s="168"/>
      <c r="PT35" s="168"/>
      <c r="PU35" s="168"/>
      <c r="PV35" s="168"/>
      <c r="PW35" s="168"/>
      <c r="PX35" s="168"/>
      <c r="PY35" s="169"/>
      <c r="PZ35" s="167" t="s">
        <v>172</v>
      </c>
      <c r="QA35" s="168"/>
      <c r="QB35" s="168"/>
      <c r="QC35" s="168"/>
      <c r="QD35" s="168"/>
      <c r="QE35" s="168"/>
      <c r="QF35" s="168"/>
      <c r="QG35" s="169"/>
      <c r="QH35" s="167" t="s">
        <v>173</v>
      </c>
      <c r="QI35" s="168"/>
      <c r="QJ35" s="168"/>
      <c r="QK35" s="168"/>
      <c r="QL35" s="168"/>
      <c r="QM35" s="168"/>
      <c r="QN35" s="168"/>
      <c r="QO35" s="169"/>
      <c r="QP35" s="167" t="s">
        <v>174</v>
      </c>
      <c r="QQ35" s="168"/>
      <c r="QR35" s="168"/>
      <c r="QS35" s="168"/>
      <c r="QT35" s="168"/>
      <c r="QU35" s="168"/>
      <c r="QV35" s="168"/>
      <c r="QW35" s="169"/>
      <c r="QX35" s="167" t="s">
        <v>175</v>
      </c>
      <c r="QY35" s="168"/>
      <c r="QZ35" s="168"/>
      <c r="RA35" s="168"/>
      <c r="RB35" s="168"/>
      <c r="RC35" s="168"/>
      <c r="RD35" s="168"/>
      <c r="RE35" s="169"/>
      <c r="RF35" s="167" t="s">
        <v>176</v>
      </c>
      <c r="RG35" s="168"/>
      <c r="RH35" s="168"/>
      <c r="RI35" s="168"/>
      <c r="RJ35" s="168"/>
      <c r="RK35" s="168"/>
      <c r="RL35" s="168"/>
      <c r="RM35" s="169"/>
      <c r="RN35" s="167" t="s">
        <v>177</v>
      </c>
      <c r="RO35" s="168"/>
      <c r="RP35" s="168"/>
      <c r="RQ35" s="168"/>
      <c r="RR35" s="168"/>
      <c r="RS35" s="168"/>
      <c r="RT35" s="168"/>
      <c r="RU35" s="169"/>
      <c r="RV35" s="167" t="s">
        <v>178</v>
      </c>
      <c r="RW35" s="168"/>
      <c r="RX35" s="168"/>
      <c r="RY35" s="168"/>
      <c r="RZ35" s="168"/>
      <c r="SA35" s="168"/>
      <c r="SB35" s="168"/>
      <c r="SC35" s="169"/>
      <c r="SD35" s="167" t="s">
        <v>179</v>
      </c>
      <c r="SE35" s="168"/>
      <c r="SF35" s="168"/>
      <c r="SG35" s="168"/>
      <c r="SH35" s="168"/>
      <c r="SI35" s="168"/>
      <c r="SJ35" s="168"/>
      <c r="SK35" s="169"/>
      <c r="SL35" s="167" t="s">
        <v>180</v>
      </c>
      <c r="SM35" s="168"/>
      <c r="SN35" s="168"/>
      <c r="SO35" s="168"/>
      <c r="SP35" s="168"/>
      <c r="SQ35" s="168"/>
      <c r="SR35" s="168"/>
      <c r="SS35" s="169"/>
      <c r="ST35" s="167" t="s">
        <v>181</v>
      </c>
      <c r="SU35" s="168"/>
      <c r="SV35" s="168"/>
      <c r="SW35" s="168"/>
      <c r="SX35" s="168"/>
      <c r="SY35" s="168"/>
      <c r="SZ35" s="168"/>
      <c r="TA35" s="169"/>
      <c r="TB35" s="167" t="s">
        <v>182</v>
      </c>
      <c r="TC35" s="168"/>
      <c r="TD35" s="168"/>
      <c r="TE35" s="168"/>
      <c r="TF35" s="168"/>
      <c r="TG35" s="168"/>
      <c r="TH35" s="168"/>
      <c r="TI35" s="169"/>
      <c r="TJ35" s="167" t="s">
        <v>183</v>
      </c>
      <c r="TK35" s="168"/>
      <c r="TL35" s="168"/>
      <c r="TM35" s="168"/>
      <c r="TN35" s="168"/>
      <c r="TO35" s="168"/>
      <c r="TP35" s="168"/>
      <c r="TQ35" s="169"/>
      <c r="TR35" s="167" t="s">
        <v>184</v>
      </c>
      <c r="TS35" s="168"/>
      <c r="TT35" s="168"/>
      <c r="TU35" s="168"/>
      <c r="TV35" s="168"/>
      <c r="TW35" s="168"/>
      <c r="TX35" s="168"/>
      <c r="TY35" s="169"/>
      <c r="TZ35" s="167" t="s">
        <v>185</v>
      </c>
      <c r="UA35" s="168"/>
      <c r="UB35" s="168"/>
      <c r="UC35" s="168"/>
      <c r="UD35" s="168"/>
      <c r="UE35" s="168"/>
      <c r="UF35" s="168"/>
      <c r="UG35" s="169"/>
      <c r="UH35" s="167" t="s">
        <v>186</v>
      </c>
      <c r="UI35" s="168"/>
      <c r="UJ35" s="168"/>
      <c r="UK35" s="168"/>
      <c r="UL35" s="168"/>
      <c r="UM35" s="168"/>
      <c r="UN35" s="168"/>
      <c r="UO35" s="169"/>
      <c r="UP35" s="167" t="s">
        <v>187</v>
      </c>
      <c r="UQ35" s="168"/>
      <c r="UR35" s="168"/>
      <c r="US35" s="168"/>
      <c r="UT35" s="168"/>
      <c r="UU35" s="168"/>
      <c r="UV35" s="168"/>
      <c r="UW35" s="169"/>
      <c r="UX35" s="167" t="s">
        <v>188</v>
      </c>
      <c r="UY35" s="168"/>
      <c r="UZ35" s="168"/>
      <c r="VA35" s="168"/>
      <c r="VB35" s="168"/>
      <c r="VC35" s="168"/>
      <c r="VD35" s="168"/>
      <c r="VE35" s="169"/>
      <c r="VF35" s="167" t="s">
        <v>189</v>
      </c>
      <c r="VG35" s="168"/>
      <c r="VH35" s="168"/>
      <c r="VI35" s="168"/>
      <c r="VJ35" s="168"/>
      <c r="VK35" s="168"/>
      <c r="VL35" s="168"/>
      <c r="VM35" s="169"/>
      <c r="VN35" s="167" t="s">
        <v>190</v>
      </c>
      <c r="VO35" s="168"/>
      <c r="VP35" s="168"/>
      <c r="VQ35" s="168"/>
      <c r="VR35" s="168"/>
      <c r="VS35" s="168"/>
      <c r="VT35" s="168"/>
      <c r="VU35" s="169"/>
      <c r="VV35" s="167" t="s">
        <v>191</v>
      </c>
      <c r="VW35" s="168"/>
      <c r="VX35" s="168"/>
      <c r="VY35" s="168"/>
      <c r="VZ35" s="168"/>
      <c r="WA35" s="168"/>
      <c r="WB35" s="168"/>
      <c r="WC35" s="169"/>
      <c r="WD35" s="167" t="s">
        <v>192</v>
      </c>
      <c r="WE35" s="168"/>
      <c r="WF35" s="168"/>
      <c r="WG35" s="168"/>
      <c r="WH35" s="168"/>
      <c r="WI35" s="168"/>
      <c r="WJ35" s="168"/>
      <c r="WK35" s="169"/>
      <c r="WL35" s="167" t="s">
        <v>193</v>
      </c>
      <c r="WM35" s="168"/>
      <c r="WN35" s="168"/>
      <c r="WO35" s="168"/>
      <c r="WP35" s="168"/>
      <c r="WQ35" s="168"/>
      <c r="WR35" s="168"/>
      <c r="WS35" s="169"/>
      <c r="WT35" s="167" t="s">
        <v>195</v>
      </c>
      <c r="WU35" s="168"/>
      <c r="WV35" s="168"/>
      <c r="WW35" s="168"/>
      <c r="WX35" s="168"/>
      <c r="WY35" s="168"/>
      <c r="WZ35" s="168"/>
      <c r="XA35" s="169"/>
      <c r="XB35" s="167" t="s">
        <v>194</v>
      </c>
      <c r="XC35" s="168"/>
      <c r="XD35" s="168"/>
      <c r="XE35" s="168"/>
      <c r="XF35" s="168"/>
      <c r="XG35" s="168"/>
      <c r="XH35" s="168"/>
      <c r="XI35" s="169"/>
      <c r="XJ35" s="167" t="s">
        <v>196</v>
      </c>
      <c r="XK35" s="168"/>
      <c r="XL35" s="168"/>
      <c r="XM35" s="168"/>
      <c r="XN35" s="168"/>
      <c r="XO35" s="168"/>
      <c r="XP35" s="168"/>
      <c r="XQ35" s="169"/>
      <c r="XR35" s="167" t="s">
        <v>197</v>
      </c>
      <c r="XS35" s="168"/>
      <c r="XT35" s="168"/>
      <c r="XU35" s="168"/>
      <c r="XV35" s="168"/>
      <c r="XW35" s="168"/>
      <c r="XX35" s="168"/>
      <c r="XY35" s="169"/>
      <c r="XZ35" s="167" t="s">
        <v>198</v>
      </c>
      <c r="YA35" s="168"/>
      <c r="YB35" s="168"/>
      <c r="YC35" s="168"/>
      <c r="YD35" s="168"/>
      <c r="YE35" s="168"/>
      <c r="YF35" s="168"/>
      <c r="YG35" s="169"/>
      <c r="YH35" s="167" t="s">
        <v>199</v>
      </c>
      <c r="YI35" s="168"/>
      <c r="YJ35" s="168"/>
      <c r="YK35" s="168"/>
      <c r="YL35" s="168"/>
      <c r="YM35" s="168"/>
      <c r="YN35" s="168"/>
      <c r="YO35" s="169"/>
      <c r="YP35" s="167" t="s">
        <v>200</v>
      </c>
      <c r="YQ35" s="168"/>
      <c r="YR35" s="168"/>
      <c r="YS35" s="168"/>
      <c r="YT35" s="168"/>
      <c r="YU35" s="168"/>
      <c r="YV35" s="168"/>
      <c r="YW35" s="169"/>
      <c r="YX35" s="167" t="s">
        <v>201</v>
      </c>
      <c r="YY35" s="168"/>
      <c r="YZ35" s="168"/>
      <c r="ZA35" s="168"/>
      <c r="ZB35" s="168"/>
      <c r="ZC35" s="168"/>
      <c r="ZD35" s="168"/>
      <c r="ZE35" s="169"/>
      <c r="ZF35" s="167" t="s">
        <v>202</v>
      </c>
      <c r="ZG35" s="168"/>
      <c r="ZH35" s="168"/>
      <c r="ZI35" s="168"/>
      <c r="ZJ35" s="168"/>
      <c r="ZK35" s="168"/>
      <c r="ZL35" s="168"/>
      <c r="ZM35" s="169"/>
      <c r="ZN35" s="167" t="s">
        <v>203</v>
      </c>
      <c r="ZO35" s="168"/>
      <c r="ZP35" s="168"/>
      <c r="ZQ35" s="168"/>
      <c r="ZR35" s="168"/>
      <c r="ZS35" s="168"/>
      <c r="ZT35" s="168"/>
      <c r="ZU35" s="169"/>
      <c r="ZV35" s="167" t="s">
        <v>204</v>
      </c>
      <c r="ZW35" s="168"/>
      <c r="ZX35" s="168"/>
      <c r="ZY35" s="168"/>
      <c r="ZZ35" s="168"/>
      <c r="AAA35" s="168"/>
      <c r="AAB35" s="168"/>
      <c r="AAC35" s="169"/>
      <c r="AAD35" s="167" t="s">
        <v>205</v>
      </c>
      <c r="AAE35" s="168"/>
      <c r="AAF35" s="168"/>
      <c r="AAG35" s="168"/>
      <c r="AAH35" s="168"/>
      <c r="AAI35" s="168"/>
      <c r="AAJ35" s="168"/>
      <c r="AAK35" s="169"/>
      <c r="AAL35" s="167" t="s">
        <v>206</v>
      </c>
      <c r="AAM35" s="168"/>
      <c r="AAN35" s="168"/>
      <c r="AAO35" s="168"/>
      <c r="AAP35" s="168"/>
      <c r="AAQ35" s="168"/>
      <c r="AAR35" s="168"/>
      <c r="AAS35" s="169"/>
      <c r="AAT35" s="167" t="s">
        <v>207</v>
      </c>
      <c r="AAU35" s="168"/>
      <c r="AAV35" s="168"/>
      <c r="AAW35" s="168"/>
      <c r="AAX35" s="168"/>
      <c r="AAY35" s="168"/>
      <c r="AAZ35" s="168"/>
      <c r="ABA35" s="169"/>
      <c r="ABB35" s="167" t="s">
        <v>208</v>
      </c>
      <c r="ABC35" s="168"/>
      <c r="ABD35" s="168"/>
      <c r="ABE35" s="168"/>
      <c r="ABF35" s="168"/>
      <c r="ABG35" s="168"/>
      <c r="ABH35" s="168"/>
      <c r="ABI35" s="169"/>
      <c r="ABJ35" s="167" t="s">
        <v>209</v>
      </c>
      <c r="ABK35" s="168"/>
      <c r="ABL35" s="168"/>
      <c r="ABM35" s="168"/>
      <c r="ABN35" s="168"/>
      <c r="ABO35" s="168"/>
      <c r="ABP35" s="168"/>
      <c r="ABQ35" s="169"/>
      <c r="ABR35" s="167" t="s">
        <v>210</v>
      </c>
      <c r="ABS35" s="168"/>
      <c r="ABT35" s="168"/>
      <c r="ABU35" s="168"/>
      <c r="ABV35" s="168"/>
      <c r="ABW35" s="168"/>
      <c r="ABX35" s="168"/>
      <c r="ABY35" s="169"/>
      <c r="ABZ35" s="167" t="s">
        <v>211</v>
      </c>
      <c r="ACA35" s="168"/>
      <c r="ACB35" s="168"/>
      <c r="ACC35" s="168"/>
      <c r="ACD35" s="168"/>
      <c r="ACE35" s="168"/>
      <c r="ACF35" s="168"/>
      <c r="ACG35" s="169"/>
      <c r="ACH35" s="167" t="s">
        <v>212</v>
      </c>
      <c r="ACI35" s="168"/>
      <c r="ACJ35" s="168"/>
      <c r="ACK35" s="168"/>
      <c r="ACL35" s="168"/>
      <c r="ACM35" s="168"/>
      <c r="ACN35" s="168"/>
      <c r="ACO35" s="169"/>
      <c r="ACP35" s="167" t="s">
        <v>213</v>
      </c>
      <c r="ACQ35" s="168"/>
      <c r="ACR35" s="168"/>
      <c r="ACS35" s="168"/>
      <c r="ACT35" s="168"/>
      <c r="ACU35" s="168"/>
      <c r="ACV35" s="168"/>
      <c r="ACW35" s="169"/>
      <c r="ACX35" s="167" t="s">
        <v>214</v>
      </c>
      <c r="ACY35" s="168"/>
      <c r="ACZ35" s="168"/>
      <c r="ADA35" s="168"/>
      <c r="ADB35" s="168"/>
      <c r="ADC35" s="168"/>
      <c r="ADD35" s="168"/>
      <c r="ADE35" s="169"/>
      <c r="ADF35" s="167" t="s">
        <v>215</v>
      </c>
      <c r="ADG35" s="168"/>
      <c r="ADH35" s="168"/>
      <c r="ADI35" s="168"/>
      <c r="ADJ35" s="168"/>
      <c r="ADK35" s="168"/>
      <c r="ADL35" s="168"/>
      <c r="ADM35" s="169"/>
      <c r="ADN35" s="167" t="s">
        <v>216</v>
      </c>
      <c r="ADO35" s="168"/>
      <c r="ADP35" s="168"/>
      <c r="ADQ35" s="168"/>
      <c r="ADR35" s="168"/>
      <c r="ADS35" s="168"/>
      <c r="ADT35" s="168"/>
      <c r="ADU35" s="169"/>
      <c r="ADV35" s="167" t="s">
        <v>217</v>
      </c>
      <c r="ADW35" s="168"/>
      <c r="ADX35" s="168"/>
      <c r="ADY35" s="168"/>
      <c r="ADZ35" s="168"/>
      <c r="AEA35" s="168"/>
      <c r="AEB35" s="168"/>
      <c r="AEC35" s="169"/>
      <c r="AED35" s="167" t="s">
        <v>218</v>
      </c>
      <c r="AEE35" s="168"/>
      <c r="AEF35" s="168"/>
      <c r="AEG35" s="168"/>
      <c r="AEH35" s="168"/>
      <c r="AEI35" s="168"/>
      <c r="AEJ35" s="168"/>
      <c r="AEK35" s="169"/>
      <c r="AEL35" s="167" t="s">
        <v>219</v>
      </c>
      <c r="AEM35" s="168"/>
      <c r="AEN35" s="168"/>
      <c r="AEO35" s="168"/>
      <c r="AEP35" s="168"/>
      <c r="AEQ35" s="168"/>
      <c r="AER35" s="168"/>
      <c r="AES35" s="169"/>
      <c r="AEU35" s="167" t="s">
        <v>220</v>
      </c>
      <c r="AEV35" s="168"/>
      <c r="AEW35" s="168"/>
      <c r="AEX35" s="168"/>
      <c r="AEY35" s="168"/>
      <c r="AEZ35" s="168"/>
      <c r="AFA35" s="168"/>
      <c r="AFB35" s="169"/>
      <c r="AFC35" s="167" t="s">
        <v>221</v>
      </c>
      <c r="AFD35" s="168"/>
      <c r="AFE35" s="168"/>
      <c r="AFF35" s="168"/>
      <c r="AFG35" s="168"/>
      <c r="AFH35" s="168"/>
      <c r="AFI35" s="168"/>
      <c r="AFJ35" s="169"/>
      <c r="AFK35" s="167" t="s">
        <v>222</v>
      </c>
      <c r="AFL35" s="168"/>
      <c r="AFM35" s="168"/>
      <c r="AFN35" s="168"/>
      <c r="AFO35" s="168"/>
      <c r="AFP35" s="168"/>
      <c r="AFQ35" s="168"/>
      <c r="AFR35" s="169"/>
      <c r="AFS35" s="167" t="s">
        <v>223</v>
      </c>
      <c r="AFT35" s="168"/>
      <c r="AFU35" s="168"/>
      <c r="AFV35" s="168"/>
      <c r="AFW35" s="168"/>
      <c r="AFX35" s="168"/>
      <c r="AFY35" s="168"/>
      <c r="AFZ35" s="169"/>
      <c r="AGA35" s="167" t="s">
        <v>224</v>
      </c>
      <c r="AGB35" s="168"/>
      <c r="AGC35" s="168"/>
      <c r="AGD35" s="168"/>
      <c r="AGE35" s="168"/>
      <c r="AGF35" s="168"/>
      <c r="AGG35" s="168"/>
      <c r="AGH35" s="169"/>
      <c r="AGI35" s="167" t="s">
        <v>225</v>
      </c>
      <c r="AGJ35" s="168"/>
      <c r="AGK35" s="168"/>
      <c r="AGL35" s="168"/>
      <c r="AGM35" s="168"/>
      <c r="AGN35" s="168"/>
      <c r="AGO35" s="168"/>
      <c r="AGP35" s="169"/>
      <c r="AGQ35" s="167" t="s">
        <v>226</v>
      </c>
      <c r="AGR35" s="168"/>
      <c r="AGS35" s="168"/>
      <c r="AGT35" s="168"/>
      <c r="AGU35" s="168"/>
      <c r="AGV35" s="168"/>
      <c r="AGW35" s="168"/>
      <c r="AGX35" s="168"/>
      <c r="AGY35" s="169"/>
      <c r="AGZ35" s="167" t="s">
        <v>228</v>
      </c>
      <c r="AHA35" s="168"/>
      <c r="AHB35" s="168"/>
      <c r="AHC35" s="168"/>
      <c r="AHD35" s="168"/>
      <c r="AHE35" s="168"/>
      <c r="AHF35" s="168"/>
      <c r="AHG35" s="169"/>
      <c r="AHH35" s="167" t="s">
        <v>229</v>
      </c>
      <c r="AHI35" s="168"/>
      <c r="AHJ35" s="168"/>
      <c r="AHK35" s="168"/>
      <c r="AHL35" s="168"/>
      <c r="AHM35" s="168"/>
      <c r="AHN35" s="168"/>
      <c r="AHO35" s="169"/>
      <c r="AHP35" s="167" t="s">
        <v>230</v>
      </c>
      <c r="AHQ35" s="168"/>
      <c r="AHR35" s="168"/>
      <c r="AHS35" s="168"/>
      <c r="AHT35" s="168"/>
      <c r="AHU35" s="168"/>
      <c r="AHV35" s="168"/>
      <c r="AHW35" s="169"/>
      <c r="AHX35" s="167" t="s">
        <v>231</v>
      </c>
      <c r="AHY35" s="168"/>
      <c r="AHZ35" s="168"/>
      <c r="AIA35" s="168"/>
      <c r="AIB35" s="168"/>
      <c r="AIC35" s="168"/>
      <c r="AID35" s="168"/>
      <c r="AIE35" s="169"/>
      <c r="AIF35" s="167" t="s">
        <v>232</v>
      </c>
      <c r="AIG35" s="168"/>
      <c r="AIH35" s="168"/>
      <c r="AII35" s="168"/>
      <c r="AIJ35" s="168"/>
      <c r="AIK35" s="168"/>
      <c r="AIL35" s="168"/>
      <c r="AIM35" s="169"/>
      <c r="AIN35" s="167" t="s">
        <v>233</v>
      </c>
      <c r="AIO35" s="168"/>
      <c r="AIP35" s="168"/>
      <c r="AIQ35" s="168"/>
      <c r="AIR35" s="168"/>
      <c r="AIS35" s="168"/>
      <c r="AIT35" s="168"/>
      <c r="AIU35" s="169"/>
      <c r="AIV35" s="167" t="s">
        <v>234</v>
      </c>
      <c r="AIW35" s="168"/>
      <c r="AIX35" s="168"/>
      <c r="AIY35" s="168"/>
      <c r="AIZ35" s="168"/>
      <c r="AJA35" s="168"/>
      <c r="AJB35" s="168"/>
      <c r="AJC35" s="169"/>
      <c r="AJD35" s="167" t="s">
        <v>235</v>
      </c>
      <c r="AJE35" s="168"/>
      <c r="AJF35" s="168"/>
      <c r="AJG35" s="168"/>
      <c r="AJH35" s="168"/>
      <c r="AJI35" s="168"/>
      <c r="AJJ35" s="168"/>
      <c r="AJK35" s="169"/>
      <c r="AJL35" s="167" t="s">
        <v>236</v>
      </c>
      <c r="AJM35" s="168"/>
      <c r="AJN35" s="168"/>
      <c r="AJO35" s="168"/>
      <c r="AJP35" s="168"/>
      <c r="AJQ35" s="168"/>
      <c r="AJR35" s="168"/>
      <c r="AJS35" s="169"/>
      <c r="AJT35" s="167" t="s">
        <v>237</v>
      </c>
      <c r="AJU35" s="168"/>
      <c r="AJV35" s="168"/>
      <c r="AJW35" s="168"/>
      <c r="AJX35" s="168"/>
      <c r="AJY35" s="168"/>
      <c r="AJZ35" s="168"/>
      <c r="AKA35" s="169"/>
      <c r="AKB35" s="167" t="s">
        <v>238</v>
      </c>
      <c r="AKC35" s="168"/>
      <c r="AKD35" s="168"/>
      <c r="AKE35" s="168"/>
      <c r="AKF35" s="168"/>
      <c r="AKG35" s="168"/>
      <c r="AKH35" s="168"/>
      <c r="AKI35" s="169"/>
      <c r="AKJ35" s="167" t="s">
        <v>239</v>
      </c>
      <c r="AKK35" s="168"/>
      <c r="AKL35" s="168"/>
      <c r="AKM35" s="168"/>
      <c r="AKN35" s="168"/>
      <c r="AKO35" s="168"/>
      <c r="AKP35" s="168"/>
      <c r="AKQ35" s="169"/>
      <c r="AKR35" s="167" t="s">
        <v>240</v>
      </c>
      <c r="AKS35" s="168"/>
      <c r="AKT35" s="168"/>
      <c r="AKU35" s="168"/>
      <c r="AKV35" s="168"/>
      <c r="AKW35" s="168"/>
      <c r="AKX35" s="168"/>
      <c r="AKY35" s="169"/>
      <c r="AKZ35" s="167" t="s">
        <v>241</v>
      </c>
      <c r="ALA35" s="168"/>
      <c r="ALB35" s="168"/>
      <c r="ALC35" s="168"/>
      <c r="ALD35" s="168"/>
      <c r="ALE35" s="168"/>
      <c r="ALF35" s="168"/>
      <c r="ALG35" s="169"/>
      <c r="ALH35" s="167" t="s">
        <v>242</v>
      </c>
      <c r="ALI35" s="168"/>
      <c r="ALJ35" s="168"/>
      <c r="ALK35" s="168"/>
      <c r="ALL35" s="168"/>
      <c r="ALM35" s="168"/>
      <c r="ALN35" s="168"/>
      <c r="ALO35" s="169"/>
      <c r="ALP35" s="167" t="s">
        <v>243</v>
      </c>
      <c r="ALQ35" s="168"/>
      <c r="ALR35" s="168"/>
      <c r="ALS35" s="168"/>
      <c r="ALT35" s="168"/>
      <c r="ALU35" s="168"/>
      <c r="ALV35" s="168"/>
      <c r="ALW35" s="169"/>
      <c r="ALX35" s="167" t="s">
        <v>244</v>
      </c>
      <c r="ALY35" s="168"/>
      <c r="ALZ35" s="168"/>
      <c r="AMA35" s="168"/>
      <c r="AMB35" s="168"/>
      <c r="AMC35" s="168"/>
      <c r="AMD35" s="168"/>
      <c r="AME35" s="169"/>
      <c r="AMF35" s="167" t="s">
        <v>245</v>
      </c>
      <c r="AMG35" s="168"/>
      <c r="AMH35" s="168"/>
      <c r="AMI35" s="168"/>
      <c r="AMJ35" s="168"/>
      <c r="AMK35" s="168"/>
      <c r="AML35" s="168"/>
      <c r="AMM35" s="169"/>
      <c r="AMN35" s="167" t="s">
        <v>246</v>
      </c>
      <c r="AMO35" s="168"/>
      <c r="AMP35" s="168"/>
      <c r="AMQ35" s="168"/>
      <c r="AMR35" s="168"/>
      <c r="AMS35" s="168"/>
      <c r="AMT35" s="168"/>
      <c r="AMU35" s="169"/>
      <c r="AMV35" s="167" t="s">
        <v>247</v>
      </c>
      <c r="AMW35" s="168"/>
      <c r="AMX35" s="168"/>
      <c r="AMY35" s="168"/>
      <c r="AMZ35" s="168"/>
      <c r="ANA35" s="168"/>
      <c r="ANB35" s="168"/>
      <c r="ANC35" s="169"/>
      <c r="AND35" s="167" t="s">
        <v>248</v>
      </c>
      <c r="ANE35" s="168"/>
      <c r="ANF35" s="168"/>
      <c r="ANG35" s="168"/>
      <c r="ANH35" s="168"/>
      <c r="ANI35" s="168"/>
      <c r="ANJ35" s="168"/>
      <c r="ANK35" s="169"/>
      <c r="ANL35" s="167" t="s">
        <v>249</v>
      </c>
      <c r="ANM35" s="168"/>
      <c r="ANN35" s="168"/>
      <c r="ANO35" s="168"/>
      <c r="ANP35" s="168"/>
      <c r="ANQ35" s="168"/>
      <c r="ANR35" s="168"/>
      <c r="ANS35" s="169"/>
      <c r="ANT35" s="167" t="s">
        <v>250</v>
      </c>
      <c r="ANU35" s="168"/>
      <c r="ANV35" s="168"/>
      <c r="ANW35" s="168"/>
      <c r="ANX35" s="168"/>
      <c r="ANY35" s="168"/>
      <c r="ANZ35" s="168"/>
      <c r="AOA35" s="169"/>
      <c r="AOB35" s="167" t="s">
        <v>251</v>
      </c>
      <c r="AOC35" s="168"/>
      <c r="AOD35" s="168"/>
      <c r="AOE35" s="168"/>
      <c r="AOF35" s="168"/>
      <c r="AOG35" s="168"/>
      <c r="AOH35" s="168"/>
      <c r="AOI35" s="169"/>
      <c r="AOJ35" s="167" t="s">
        <v>252</v>
      </c>
      <c r="AOK35" s="168"/>
      <c r="AOL35" s="168"/>
      <c r="AOM35" s="168"/>
      <c r="AON35" s="168"/>
      <c r="AOO35" s="168"/>
      <c r="AOP35" s="168"/>
      <c r="AOQ35" s="169"/>
      <c r="AOR35" s="167" t="s">
        <v>253</v>
      </c>
      <c r="AOS35" s="168"/>
      <c r="AOT35" s="168"/>
      <c r="AOU35" s="168"/>
      <c r="AOV35" s="168"/>
      <c r="AOW35" s="168"/>
      <c r="AOX35" s="168"/>
      <c r="AOY35" s="169"/>
      <c r="AOZ35" s="167" t="s">
        <v>254</v>
      </c>
      <c r="APA35" s="168"/>
      <c r="APB35" s="168"/>
      <c r="APC35" s="168"/>
      <c r="APD35" s="168"/>
      <c r="APE35" s="168"/>
      <c r="APF35" s="168"/>
      <c r="APG35" s="169"/>
      <c r="APH35" s="167" t="s">
        <v>255</v>
      </c>
      <c r="API35" s="168"/>
      <c r="APJ35" s="168"/>
      <c r="APK35" s="168"/>
      <c r="APL35" s="168"/>
      <c r="APM35" s="168"/>
      <c r="APN35" s="168"/>
      <c r="APO35" s="169"/>
      <c r="APP35" s="167" t="s">
        <v>256</v>
      </c>
      <c r="APQ35" s="168"/>
      <c r="APR35" s="168"/>
      <c r="APS35" s="168"/>
      <c r="APT35" s="168"/>
      <c r="APU35" s="168"/>
      <c r="APV35" s="168"/>
      <c r="APW35" s="169"/>
      <c r="APX35" s="167" t="s">
        <v>257</v>
      </c>
      <c r="APY35" s="168"/>
      <c r="APZ35" s="168"/>
      <c r="AQA35" s="168"/>
      <c r="AQB35" s="168"/>
      <c r="AQC35" s="168"/>
      <c r="AQD35" s="168"/>
      <c r="AQE35" s="169"/>
      <c r="AQF35" s="167" t="s">
        <v>258</v>
      </c>
      <c r="AQG35" s="168"/>
      <c r="AQH35" s="168"/>
      <c r="AQI35" s="168"/>
      <c r="AQJ35" s="168"/>
      <c r="AQK35" s="168"/>
      <c r="AQL35" s="168"/>
      <c r="AQM35" s="169"/>
      <c r="AQN35" s="167" t="s">
        <v>259</v>
      </c>
      <c r="AQO35" s="168"/>
      <c r="AQP35" s="168"/>
      <c r="AQQ35" s="168"/>
      <c r="AQR35" s="168"/>
      <c r="AQS35" s="168"/>
      <c r="AQT35" s="168"/>
      <c r="AQU35" s="169"/>
      <c r="AQV35" s="167" t="s">
        <v>260</v>
      </c>
      <c r="AQW35" s="168"/>
      <c r="AQX35" s="168"/>
      <c r="AQY35" s="168"/>
      <c r="AQZ35" s="168"/>
      <c r="ARA35" s="168"/>
      <c r="ARB35" s="168"/>
      <c r="ARC35" s="169"/>
      <c r="ARD35" s="167" t="s">
        <v>261</v>
      </c>
      <c r="ARE35" s="168"/>
      <c r="ARF35" s="168"/>
      <c r="ARG35" s="168"/>
      <c r="ARH35" s="168"/>
      <c r="ARI35" s="168"/>
      <c r="ARJ35" s="168"/>
      <c r="ARK35" s="169"/>
      <c r="ARL35" s="167" t="s">
        <v>262</v>
      </c>
      <c r="ARM35" s="168"/>
      <c r="ARN35" s="168"/>
      <c r="ARO35" s="168"/>
      <c r="ARP35" s="168"/>
      <c r="ARQ35" s="168"/>
      <c r="ARR35" s="168"/>
      <c r="ARS35" s="169"/>
      <c r="ART35" s="167" t="s">
        <v>263</v>
      </c>
      <c r="ARU35" s="168"/>
      <c r="ARV35" s="168"/>
      <c r="ARW35" s="168"/>
      <c r="ARX35" s="168"/>
      <c r="ARY35" s="168"/>
      <c r="ARZ35" s="168"/>
      <c r="ASA35" s="169"/>
      <c r="ASB35" s="167" t="s">
        <v>264</v>
      </c>
      <c r="ASC35" s="168"/>
      <c r="ASD35" s="168"/>
      <c r="ASE35" s="168"/>
      <c r="ASF35" s="168"/>
      <c r="ASG35" s="168"/>
      <c r="ASH35" s="168"/>
      <c r="ASI35" s="169"/>
      <c r="ASJ35" s="167" t="s">
        <v>265</v>
      </c>
      <c r="ASK35" s="168"/>
      <c r="ASL35" s="168"/>
      <c r="ASM35" s="168"/>
      <c r="ASN35" s="168"/>
      <c r="ASO35" s="168"/>
      <c r="ASP35" s="168"/>
      <c r="ASQ35" s="169"/>
      <c r="ASR35" s="167" t="s">
        <v>266</v>
      </c>
      <c r="ASS35" s="168"/>
      <c r="AST35" s="168"/>
      <c r="ASU35" s="168"/>
      <c r="ASV35" s="168"/>
      <c r="ASW35" s="168"/>
      <c r="ASX35" s="168"/>
      <c r="ASY35" s="169"/>
      <c r="ASZ35" s="167" t="s">
        <v>267</v>
      </c>
      <c r="ATA35" s="168"/>
      <c r="ATB35" s="168"/>
      <c r="ATC35" s="168"/>
      <c r="ATD35" s="168"/>
      <c r="ATE35" s="168"/>
      <c r="ATF35" s="168"/>
      <c r="ATG35" s="169"/>
      <c r="ATH35" s="167" t="s">
        <v>268</v>
      </c>
      <c r="ATI35" s="168"/>
      <c r="ATJ35" s="168"/>
      <c r="ATK35" s="168"/>
      <c r="ATL35" s="168"/>
      <c r="ATM35" s="168"/>
      <c r="ATN35" s="168"/>
      <c r="ATO35" s="169"/>
      <c r="ATP35" s="167" t="s">
        <v>269</v>
      </c>
      <c r="ATQ35" s="168"/>
      <c r="ATR35" s="168"/>
      <c r="ATS35" s="168"/>
      <c r="ATT35" s="168"/>
      <c r="ATU35" s="168"/>
      <c r="ATV35" s="168"/>
      <c r="ATW35" s="169"/>
      <c r="ATX35" s="167" t="s">
        <v>270</v>
      </c>
      <c r="ATY35" s="168"/>
      <c r="ATZ35" s="168"/>
      <c r="AUA35" s="168"/>
      <c r="AUB35" s="168"/>
      <c r="AUC35" s="168"/>
      <c r="AUD35" s="168"/>
      <c r="AUE35" s="169"/>
      <c r="AUF35" s="167" t="s">
        <v>271</v>
      </c>
      <c r="AUG35" s="168"/>
      <c r="AUH35" s="168"/>
      <c r="AUI35" s="168"/>
      <c r="AUJ35" s="168"/>
      <c r="AUK35" s="168"/>
      <c r="AUL35" s="168"/>
      <c r="AUM35" s="169"/>
      <c r="AUN35" s="167" t="s">
        <v>272</v>
      </c>
      <c r="AUO35" s="168"/>
      <c r="AUP35" s="168"/>
      <c r="AUQ35" s="168"/>
      <c r="AUR35" s="168"/>
      <c r="AUS35" s="168"/>
      <c r="AUT35" s="168"/>
      <c r="AUU35" s="169"/>
      <c r="AUV35" s="167" t="s">
        <v>273</v>
      </c>
      <c r="AUW35" s="168"/>
      <c r="AUX35" s="168"/>
      <c r="AUY35" s="168"/>
      <c r="AUZ35" s="168"/>
      <c r="AVA35" s="168"/>
      <c r="AVB35" s="168"/>
      <c r="AVC35" s="169"/>
      <c r="AVD35" s="167" t="s">
        <v>274</v>
      </c>
      <c r="AVE35" s="168"/>
      <c r="AVF35" s="168"/>
      <c r="AVG35" s="168"/>
      <c r="AVH35" s="168"/>
      <c r="AVI35" s="168"/>
      <c r="AVJ35" s="168"/>
      <c r="AVK35" s="169"/>
      <c r="AVL35" s="167" t="s">
        <v>277</v>
      </c>
      <c r="AVM35" s="168"/>
      <c r="AVN35" s="168"/>
      <c r="AVO35" s="168"/>
      <c r="AVP35" s="168"/>
      <c r="AVQ35" s="168"/>
      <c r="AVR35" s="168"/>
      <c r="AVS35" s="169"/>
      <c r="AVT35" s="167" t="s">
        <v>278</v>
      </c>
      <c r="AVU35" s="168"/>
      <c r="AVV35" s="168"/>
      <c r="AVW35" s="168"/>
      <c r="AVX35" s="168"/>
      <c r="AVY35" s="168"/>
      <c r="AVZ35" s="168"/>
      <c r="AWA35" s="169"/>
      <c r="AWB35" s="167" t="s">
        <v>279</v>
      </c>
      <c r="AWC35" s="168"/>
      <c r="AWD35" s="168"/>
      <c r="AWE35" s="168"/>
      <c r="AWF35" s="168"/>
      <c r="AWG35" s="168"/>
      <c r="AWH35" s="168"/>
      <c r="AWI35" s="169"/>
      <c r="AWJ35" s="167" t="s">
        <v>280</v>
      </c>
      <c r="AWK35" s="168"/>
      <c r="AWL35" s="168"/>
      <c r="AWM35" s="168"/>
      <c r="AWN35" s="168"/>
      <c r="AWO35" s="168"/>
      <c r="AWP35" s="168"/>
      <c r="AWQ35" s="169"/>
      <c r="AWR35" s="167" t="s">
        <v>281</v>
      </c>
      <c r="AWS35" s="168"/>
      <c r="AWT35" s="168"/>
      <c r="AWU35" s="168"/>
      <c r="AWV35" s="168"/>
      <c r="AWW35" s="168"/>
      <c r="AWX35" s="168"/>
      <c r="AWY35" s="169"/>
      <c r="AWZ35" s="167" t="s">
        <v>282</v>
      </c>
      <c r="AXA35" s="168"/>
      <c r="AXB35" s="168"/>
      <c r="AXC35" s="168"/>
      <c r="AXD35" s="168"/>
      <c r="AXE35" s="168"/>
      <c r="AXF35" s="168"/>
      <c r="AXG35" s="169"/>
      <c r="AXH35" s="167" t="s">
        <v>283</v>
      </c>
      <c r="AXI35" s="168"/>
      <c r="AXJ35" s="168"/>
      <c r="AXK35" s="168"/>
      <c r="AXL35" s="168"/>
      <c r="AXM35" s="168"/>
      <c r="AXN35" s="168"/>
      <c r="AXO35" s="169"/>
      <c r="AXP35" s="167" t="s">
        <v>284</v>
      </c>
      <c r="AXQ35" s="168"/>
      <c r="AXR35" s="168"/>
      <c r="AXS35" s="168"/>
      <c r="AXT35" s="168"/>
      <c r="AXU35" s="168"/>
      <c r="AXV35" s="168"/>
      <c r="AXW35" s="169"/>
      <c r="AXX35" s="167" t="s">
        <v>285</v>
      </c>
      <c r="AXY35" s="168"/>
      <c r="AXZ35" s="168"/>
      <c r="AYA35" s="168"/>
      <c r="AYB35" s="168"/>
      <c r="AYC35" s="168"/>
      <c r="AYD35" s="168"/>
      <c r="AYE35" s="169"/>
      <c r="AYF35" s="167" t="s">
        <v>286</v>
      </c>
      <c r="AYG35" s="168"/>
      <c r="AYH35" s="168"/>
      <c r="AYI35" s="168"/>
      <c r="AYJ35" s="168"/>
      <c r="AYK35" s="168"/>
      <c r="AYL35" s="168"/>
      <c r="AYM35" s="169"/>
      <c r="AYN35" s="167" t="s">
        <v>288</v>
      </c>
      <c r="AYO35" s="168"/>
      <c r="AYP35" s="168"/>
      <c r="AYQ35" s="168"/>
      <c r="AYR35" s="168"/>
      <c r="AYS35" s="168"/>
      <c r="AYT35" s="168"/>
      <c r="AYU35" s="169"/>
      <c r="AYV35" s="167" t="s">
        <v>289</v>
      </c>
      <c r="AYW35" s="168"/>
      <c r="AYX35" s="168"/>
      <c r="AYY35" s="168"/>
      <c r="AYZ35" s="168"/>
      <c r="AZA35" s="168"/>
      <c r="AZB35" s="168"/>
      <c r="AZC35" s="169"/>
      <c r="AZD35" s="167" t="s">
        <v>290</v>
      </c>
      <c r="AZE35" s="168"/>
      <c r="AZF35" s="168"/>
      <c r="AZG35" s="168"/>
      <c r="AZH35" s="168"/>
      <c r="AZI35" s="168"/>
      <c r="AZJ35" s="168"/>
      <c r="AZK35" s="169"/>
      <c r="AZL35" s="167" t="s">
        <v>291</v>
      </c>
      <c r="AZM35" s="168"/>
      <c r="AZN35" s="168"/>
      <c r="AZO35" s="168"/>
      <c r="AZP35" s="168"/>
      <c r="AZQ35" s="168"/>
      <c r="AZR35" s="168"/>
      <c r="AZS35" s="169"/>
      <c r="AZT35" s="167" t="s">
        <v>292</v>
      </c>
      <c r="AZU35" s="168"/>
      <c r="AZV35" s="168"/>
      <c r="AZW35" s="168"/>
      <c r="AZX35" s="168"/>
      <c r="AZY35" s="168"/>
      <c r="AZZ35" s="168"/>
      <c r="BAA35" s="169"/>
      <c r="BAB35" s="167" t="s">
        <v>293</v>
      </c>
      <c r="BAC35" s="168"/>
      <c r="BAD35" s="168"/>
      <c r="BAE35" s="168"/>
      <c r="BAF35" s="168"/>
      <c r="BAG35" s="168"/>
      <c r="BAH35" s="168"/>
      <c r="BAI35" s="169"/>
      <c r="BAJ35" s="167" t="s">
        <v>294</v>
      </c>
      <c r="BAK35" s="168"/>
      <c r="BAL35" s="168"/>
      <c r="BAM35" s="168"/>
      <c r="BAN35" s="168"/>
      <c r="BAO35" s="168"/>
      <c r="BAP35" s="168"/>
      <c r="BAQ35" s="169"/>
      <c r="BAR35" s="167" t="s">
        <v>295</v>
      </c>
      <c r="BAS35" s="168"/>
      <c r="BAT35" s="168"/>
      <c r="BAU35" s="168"/>
      <c r="BAV35" s="168"/>
      <c r="BAW35" s="168"/>
      <c r="BAX35" s="168"/>
      <c r="BAY35" s="169"/>
      <c r="BAZ35" s="167" t="s">
        <v>296</v>
      </c>
      <c r="BBA35" s="168"/>
      <c r="BBB35" s="168"/>
      <c r="BBC35" s="168"/>
      <c r="BBD35" s="168"/>
      <c r="BBE35" s="168"/>
      <c r="BBF35" s="168"/>
      <c r="BBG35" s="169"/>
      <c r="BBH35" s="167" t="s">
        <v>297</v>
      </c>
      <c r="BBI35" s="168"/>
      <c r="BBJ35" s="168"/>
      <c r="BBK35" s="168"/>
      <c r="BBL35" s="168"/>
      <c r="BBM35" s="168"/>
      <c r="BBN35" s="168"/>
      <c r="BBO35" s="169"/>
      <c r="BBP35" s="167" t="s">
        <v>298</v>
      </c>
      <c r="BBQ35" s="168"/>
      <c r="BBR35" s="168"/>
      <c r="BBS35" s="168"/>
      <c r="BBT35" s="168"/>
      <c r="BBU35" s="168"/>
      <c r="BBV35" s="168"/>
      <c r="BBW35" s="169"/>
      <c r="BBX35" s="167" t="s">
        <v>299</v>
      </c>
      <c r="BBY35" s="168"/>
      <c r="BBZ35" s="168"/>
      <c r="BCA35" s="168"/>
      <c r="BCB35" s="168"/>
      <c r="BCC35" s="168"/>
      <c r="BCD35" s="168"/>
      <c r="BCE35" s="169"/>
      <c r="BCF35" s="167" t="s">
        <v>300</v>
      </c>
      <c r="BCG35" s="168"/>
      <c r="BCH35" s="168"/>
      <c r="BCI35" s="168"/>
      <c r="BCJ35" s="168"/>
      <c r="BCK35" s="168"/>
      <c r="BCL35" s="168"/>
      <c r="BCM35" s="169"/>
      <c r="BCN35" s="167" t="s">
        <v>301</v>
      </c>
      <c r="BCO35" s="168"/>
      <c r="BCP35" s="168"/>
      <c r="BCQ35" s="168"/>
      <c r="BCR35" s="168"/>
      <c r="BCS35" s="168"/>
      <c r="BCT35" s="168"/>
      <c r="BCU35" s="169"/>
      <c r="BCV35" s="167" t="s">
        <v>302</v>
      </c>
      <c r="BCW35" s="168"/>
      <c r="BCX35" s="168"/>
      <c r="BCY35" s="168"/>
      <c r="BCZ35" s="168"/>
      <c r="BDA35" s="168"/>
      <c r="BDB35" s="168"/>
      <c r="BDC35" s="169"/>
      <c r="BDD35" s="167" t="s">
        <v>303</v>
      </c>
      <c r="BDE35" s="168"/>
      <c r="BDF35" s="168"/>
      <c r="BDG35" s="168"/>
      <c r="BDH35" s="168"/>
      <c r="BDI35" s="168"/>
      <c r="BDJ35" s="168"/>
      <c r="BDK35" s="169"/>
      <c r="BDL35" s="167" t="s">
        <v>304</v>
      </c>
      <c r="BDM35" s="168"/>
      <c r="BDN35" s="168"/>
      <c r="BDO35" s="168"/>
      <c r="BDP35" s="168"/>
      <c r="BDQ35" s="168"/>
      <c r="BDR35" s="168"/>
      <c r="BDS35" s="169"/>
      <c r="BDT35" s="167" t="s">
        <v>305</v>
      </c>
      <c r="BDU35" s="168"/>
      <c r="BDV35" s="168"/>
      <c r="BDW35" s="168"/>
      <c r="BDX35" s="168"/>
      <c r="BDY35" s="168"/>
      <c r="BDZ35" s="168"/>
      <c r="BEA35" s="169"/>
      <c r="BEB35" s="167" t="s">
        <v>306</v>
      </c>
      <c r="BEC35" s="168"/>
      <c r="BED35" s="168"/>
      <c r="BEE35" s="168"/>
      <c r="BEF35" s="168"/>
      <c r="BEG35" s="168"/>
      <c r="BEH35" s="168"/>
      <c r="BEI35" s="169"/>
      <c r="BEJ35" s="167" t="s">
        <v>307</v>
      </c>
      <c r="BEK35" s="168"/>
      <c r="BEL35" s="168"/>
      <c r="BEM35" s="168"/>
      <c r="BEN35" s="168"/>
      <c r="BEO35" s="168"/>
      <c r="BEP35" s="168"/>
      <c r="BEQ35" s="169"/>
      <c r="BER35" s="167" t="s">
        <v>308</v>
      </c>
      <c r="BES35" s="168"/>
      <c r="BET35" s="168"/>
      <c r="BEU35" s="168"/>
      <c r="BEV35" s="168"/>
      <c r="BEW35" s="168"/>
      <c r="BEX35" s="168"/>
      <c r="BEY35" s="169"/>
      <c r="BEZ35" s="167" t="s">
        <v>309</v>
      </c>
      <c r="BFA35" s="168"/>
      <c r="BFB35" s="168"/>
      <c r="BFC35" s="168"/>
      <c r="BFD35" s="168"/>
      <c r="BFE35" s="168"/>
      <c r="BFF35" s="168"/>
      <c r="BFG35" s="169"/>
      <c r="BFH35" s="167" t="s">
        <v>310</v>
      </c>
      <c r="BFI35" s="168"/>
      <c r="BFJ35" s="168"/>
      <c r="BFK35" s="168"/>
      <c r="BFL35" s="168"/>
      <c r="BFM35" s="168"/>
      <c r="BFN35" s="168"/>
      <c r="BFO35" s="169"/>
      <c r="BFP35" s="167" t="s">
        <v>311</v>
      </c>
      <c r="BFQ35" s="168"/>
      <c r="BFR35" s="168"/>
      <c r="BFS35" s="168"/>
      <c r="BFT35" s="168"/>
      <c r="BFU35" s="168"/>
      <c r="BFV35" s="168"/>
      <c r="BFW35" s="169"/>
      <c r="BFX35" s="167" t="s">
        <v>312</v>
      </c>
      <c r="BFY35" s="168"/>
      <c r="BFZ35" s="168"/>
      <c r="BGA35" s="168"/>
      <c r="BGB35" s="168"/>
      <c r="BGC35" s="168"/>
      <c r="BGD35" s="168"/>
      <c r="BGE35" s="169"/>
      <c r="BGF35" s="167" t="s">
        <v>313</v>
      </c>
      <c r="BGG35" s="168"/>
      <c r="BGH35" s="168"/>
      <c r="BGI35" s="168"/>
      <c r="BGJ35" s="168"/>
      <c r="BGK35" s="168"/>
      <c r="BGL35" s="168"/>
      <c r="BGM35" s="169"/>
      <c r="BGN35" s="167" t="s">
        <v>314</v>
      </c>
      <c r="BGO35" s="168"/>
      <c r="BGP35" s="168"/>
      <c r="BGQ35" s="168"/>
      <c r="BGR35" s="168"/>
      <c r="BGS35" s="168"/>
      <c r="BGT35" s="168"/>
      <c r="BGU35" s="169"/>
      <c r="BGV35" s="167" t="s">
        <v>315</v>
      </c>
      <c r="BGW35" s="168"/>
      <c r="BGX35" s="168"/>
      <c r="BGY35" s="168"/>
      <c r="BGZ35" s="168"/>
      <c r="BHA35" s="168"/>
      <c r="BHB35" s="168"/>
      <c r="BHC35" s="169"/>
      <c r="BHD35" s="167" t="s">
        <v>316</v>
      </c>
      <c r="BHE35" s="168"/>
      <c r="BHF35" s="168"/>
      <c r="BHG35" s="168"/>
      <c r="BHH35" s="168"/>
      <c r="BHI35" s="168"/>
      <c r="BHJ35" s="168"/>
      <c r="BHK35" s="169"/>
      <c r="BHL35" s="167" t="s">
        <v>317</v>
      </c>
      <c r="BHM35" s="168"/>
      <c r="BHN35" s="168"/>
      <c r="BHO35" s="168"/>
      <c r="BHP35" s="168"/>
      <c r="BHQ35" s="168"/>
      <c r="BHR35" s="168"/>
      <c r="BHS35" s="169"/>
      <c r="BHT35" s="167" t="s">
        <v>318</v>
      </c>
      <c r="BHU35" s="168"/>
      <c r="BHV35" s="168"/>
      <c r="BHW35" s="168"/>
      <c r="BHX35" s="168"/>
      <c r="BHY35" s="168"/>
      <c r="BHZ35" s="168"/>
      <c r="BIA35" s="169"/>
      <c r="BIB35" s="167" t="s">
        <v>319</v>
      </c>
      <c r="BIC35" s="168"/>
      <c r="BID35" s="168"/>
      <c r="BIE35" s="168"/>
      <c r="BIF35" s="168"/>
      <c r="BIG35" s="168"/>
      <c r="BIH35" s="168"/>
      <c r="BII35" s="169"/>
      <c r="BIJ35" s="167" t="s">
        <v>320</v>
      </c>
      <c r="BIK35" s="168"/>
      <c r="BIL35" s="168"/>
      <c r="BIM35" s="168"/>
      <c r="BIN35" s="168"/>
      <c r="BIO35" s="168"/>
      <c r="BIP35" s="168"/>
      <c r="BIQ35" s="169"/>
      <c r="BIR35" s="167" t="s">
        <v>321</v>
      </c>
      <c r="BIS35" s="168"/>
      <c r="BIT35" s="168"/>
      <c r="BIU35" s="168"/>
      <c r="BIV35" s="168"/>
      <c r="BIW35" s="168"/>
      <c r="BIX35" s="168"/>
      <c r="BIY35" s="169"/>
      <c r="BIZ35" s="167" t="s">
        <v>322</v>
      </c>
      <c r="BJA35" s="168"/>
      <c r="BJB35" s="168"/>
      <c r="BJC35" s="168"/>
      <c r="BJD35" s="168"/>
      <c r="BJE35" s="168"/>
      <c r="BJF35" s="168"/>
      <c r="BJG35" s="169"/>
      <c r="BJH35" s="167" t="s">
        <v>323</v>
      </c>
      <c r="BJI35" s="168"/>
      <c r="BJJ35" s="168"/>
      <c r="BJK35" s="168"/>
      <c r="BJL35" s="168"/>
      <c r="BJM35" s="168"/>
      <c r="BJN35" s="168"/>
      <c r="BJO35" s="169"/>
      <c r="BJP35" s="167" t="s">
        <v>324</v>
      </c>
      <c r="BJQ35" s="168"/>
      <c r="BJR35" s="168"/>
      <c r="BJS35" s="168"/>
      <c r="BJT35" s="168"/>
      <c r="BJU35" s="168"/>
      <c r="BJV35" s="168"/>
      <c r="BJW35" s="169"/>
      <c r="BJX35" s="167" t="s">
        <v>325</v>
      </c>
      <c r="BJY35" s="168"/>
      <c r="BJZ35" s="168"/>
      <c r="BKA35" s="168"/>
      <c r="BKB35" s="168"/>
      <c r="BKC35" s="168"/>
      <c r="BKD35" s="168"/>
      <c r="BKE35" s="169"/>
      <c r="BKF35" s="167" t="s">
        <v>326</v>
      </c>
      <c r="BKG35" s="168"/>
      <c r="BKH35" s="168"/>
      <c r="BKI35" s="168"/>
      <c r="BKJ35" s="168"/>
      <c r="BKK35" s="168"/>
      <c r="BKL35" s="168"/>
      <c r="BKM35" s="169"/>
      <c r="BKN35" s="167" t="s">
        <v>327</v>
      </c>
      <c r="BKO35" s="168"/>
      <c r="BKP35" s="168"/>
      <c r="BKQ35" s="168"/>
      <c r="BKR35" s="168"/>
      <c r="BKS35" s="168"/>
      <c r="BKT35" s="168"/>
      <c r="BKU35" s="169"/>
      <c r="BKV35" s="167" t="s">
        <v>328</v>
      </c>
      <c r="BKW35" s="168"/>
      <c r="BKX35" s="168"/>
      <c r="BKY35" s="168"/>
      <c r="BKZ35" s="168"/>
      <c r="BLA35" s="168"/>
      <c r="BLB35" s="168"/>
      <c r="BLC35" s="169"/>
      <c r="BLD35" s="167" t="s">
        <v>329</v>
      </c>
      <c r="BLE35" s="168"/>
      <c r="BLF35" s="168"/>
      <c r="BLG35" s="168"/>
      <c r="BLH35" s="168"/>
      <c r="BLI35" s="168"/>
      <c r="BLJ35" s="168"/>
      <c r="BLK35" s="169"/>
      <c r="BLL35" s="167" t="s">
        <v>330</v>
      </c>
      <c r="BLM35" s="168"/>
      <c r="BLN35" s="168"/>
      <c r="BLO35" s="168"/>
      <c r="BLP35" s="168"/>
      <c r="BLQ35" s="168"/>
      <c r="BLR35" s="168"/>
      <c r="BLS35" s="169"/>
      <c r="BLT35" s="167" t="s">
        <v>331</v>
      </c>
      <c r="BLU35" s="168"/>
      <c r="BLV35" s="168"/>
      <c r="BLW35" s="168"/>
      <c r="BLX35" s="168"/>
      <c r="BLY35" s="168"/>
      <c r="BLZ35" s="168"/>
      <c r="BMA35" s="169"/>
      <c r="BMB35" s="167" t="s">
        <v>332</v>
      </c>
      <c r="BMC35" s="168"/>
      <c r="BMD35" s="168"/>
      <c r="BME35" s="168"/>
      <c r="BMF35" s="168"/>
      <c r="BMG35" s="168"/>
      <c r="BMH35" s="168"/>
      <c r="BMI35" s="169"/>
      <c r="BMJ35" s="167" t="s">
        <v>333</v>
      </c>
      <c r="BMK35" s="168"/>
      <c r="BML35" s="168"/>
      <c r="BMM35" s="168"/>
      <c r="BMN35" s="168"/>
      <c r="BMO35" s="168"/>
      <c r="BMP35" s="168"/>
      <c r="BMQ35" s="169"/>
      <c r="BMR35" s="167" t="s">
        <v>334</v>
      </c>
      <c r="BMS35" s="168"/>
      <c r="BMT35" s="168"/>
      <c r="BMU35" s="168"/>
      <c r="BMV35" s="168"/>
      <c r="BMW35" s="168"/>
      <c r="BMX35" s="168"/>
      <c r="BMY35" s="169"/>
      <c r="BMZ35" s="167" t="s">
        <v>335</v>
      </c>
      <c r="BNA35" s="168"/>
      <c r="BNB35" s="168"/>
      <c r="BNC35" s="168"/>
      <c r="BND35" s="168"/>
      <c r="BNE35" s="168"/>
      <c r="BNF35" s="168"/>
      <c r="BNG35" s="169"/>
      <c r="BNH35" s="167" t="s">
        <v>336</v>
      </c>
      <c r="BNI35" s="168"/>
      <c r="BNJ35" s="168"/>
      <c r="BNK35" s="168"/>
      <c r="BNL35" s="168"/>
      <c r="BNM35" s="168"/>
      <c r="BNN35" s="168"/>
      <c r="BNO35" s="169"/>
      <c r="BNP35" s="167" t="s">
        <v>337</v>
      </c>
      <c r="BNQ35" s="168"/>
      <c r="BNR35" s="168"/>
      <c r="BNS35" s="168"/>
      <c r="BNT35" s="168"/>
      <c r="BNU35" s="168"/>
      <c r="BNV35" s="168"/>
      <c r="BNW35" s="169"/>
      <c r="BNX35" s="167" t="s">
        <v>338</v>
      </c>
      <c r="BNY35" s="168"/>
      <c r="BNZ35" s="168"/>
      <c r="BOA35" s="168"/>
      <c r="BOB35" s="168"/>
      <c r="BOC35" s="168"/>
      <c r="BOD35" s="168"/>
      <c r="BOE35" s="169"/>
      <c r="BOF35" s="167" t="s">
        <v>341</v>
      </c>
      <c r="BOG35" s="168"/>
      <c r="BOH35" s="168"/>
      <c r="BOI35" s="168"/>
      <c r="BOJ35" s="168"/>
      <c r="BOK35" s="168"/>
      <c r="BOL35" s="168"/>
      <c r="BOM35" s="169"/>
      <c r="BON35" s="167" t="s">
        <v>342</v>
      </c>
      <c r="BOO35" s="168"/>
      <c r="BOP35" s="168"/>
      <c r="BOQ35" s="168"/>
      <c r="BOR35" s="168"/>
      <c r="BOS35" s="168"/>
      <c r="BOT35" s="168"/>
      <c r="BOU35" s="169"/>
      <c r="BOV35" s="167" t="s">
        <v>345</v>
      </c>
      <c r="BOW35" s="168"/>
      <c r="BOX35" s="168"/>
      <c r="BOY35" s="168"/>
      <c r="BOZ35" s="168"/>
      <c r="BPA35" s="168"/>
      <c r="BPB35" s="168"/>
      <c r="BPC35" s="169"/>
      <c r="BPD35" s="167" t="s">
        <v>346</v>
      </c>
      <c r="BPE35" s="168"/>
      <c r="BPF35" s="168"/>
      <c r="BPG35" s="168"/>
      <c r="BPH35" s="168"/>
      <c r="BPI35" s="168"/>
      <c r="BPJ35" s="168"/>
      <c r="BPK35" s="169"/>
      <c r="BPL35" s="167" t="s">
        <v>347</v>
      </c>
      <c r="BPM35" s="168"/>
      <c r="BPN35" s="168"/>
      <c r="BPO35" s="168"/>
      <c r="BPP35" s="168"/>
      <c r="BPQ35" s="168"/>
      <c r="BPR35" s="168"/>
      <c r="BPS35" s="169"/>
      <c r="BPT35" s="167" t="s">
        <v>348</v>
      </c>
      <c r="BPU35" s="168"/>
      <c r="BPV35" s="168"/>
      <c r="BPW35" s="168"/>
      <c r="BPX35" s="168"/>
      <c r="BPY35" s="168"/>
      <c r="BPZ35" s="168"/>
      <c r="BQA35" s="169"/>
      <c r="BQB35" s="167" t="s">
        <v>349</v>
      </c>
      <c r="BQC35" s="168"/>
      <c r="BQD35" s="168"/>
      <c r="BQE35" s="168"/>
      <c r="BQF35" s="168"/>
      <c r="BQG35" s="168"/>
      <c r="BQH35" s="168"/>
      <c r="BQI35" s="169"/>
      <c r="BQJ35" s="167" t="s">
        <v>350</v>
      </c>
      <c r="BQK35" s="168"/>
      <c r="BQL35" s="168"/>
      <c r="BQM35" s="168"/>
      <c r="BQN35" s="168"/>
      <c r="BQO35" s="168"/>
      <c r="BQP35" s="168"/>
      <c r="BQQ35" s="169"/>
      <c r="BQS35" s="140" t="s">
        <v>351</v>
      </c>
      <c r="BQT35" s="140" t="s">
        <v>352</v>
      </c>
      <c r="BQU35" s="140" t="s">
        <v>353</v>
      </c>
      <c r="BQV35" s="140" t="s">
        <v>354</v>
      </c>
      <c r="BQW35" s="140" t="s">
        <v>355</v>
      </c>
      <c r="BQX35" s="140" t="s">
        <v>356</v>
      </c>
      <c r="BQY35" s="140" t="s">
        <v>357</v>
      </c>
      <c r="BQZ35" s="140" t="s">
        <v>358</v>
      </c>
      <c r="BRA35" s="140" t="s">
        <v>359</v>
      </c>
      <c r="BRB35" s="140" t="s">
        <v>360</v>
      </c>
      <c r="BRC35" s="140" t="s">
        <v>361</v>
      </c>
      <c r="BRD35" s="140" t="s">
        <v>362</v>
      </c>
      <c r="BRE35" s="140" t="s">
        <v>363</v>
      </c>
      <c r="BRF35" s="140" t="s">
        <v>364</v>
      </c>
      <c r="BRG35" s="140" t="s">
        <v>365</v>
      </c>
      <c r="BRH35" s="140" t="s">
        <v>366</v>
      </c>
      <c r="BRI35" s="140" t="s">
        <v>367</v>
      </c>
      <c r="BRJ35" s="140" t="s">
        <v>368</v>
      </c>
      <c r="BRK35" s="140" t="s">
        <v>369</v>
      </c>
      <c r="BRL35" s="140" t="s">
        <v>370</v>
      </c>
      <c r="BRM35" s="140" t="s">
        <v>371</v>
      </c>
      <c r="BRN35" s="140" t="s">
        <v>372</v>
      </c>
      <c r="BRO35" s="140" t="s">
        <v>373</v>
      </c>
      <c r="BRP35" s="140" t="s">
        <v>374</v>
      </c>
      <c r="BRQ35" s="140" t="s">
        <v>375</v>
      </c>
      <c r="BRR35" s="140" t="s">
        <v>376</v>
      </c>
      <c r="BRS35" s="140" t="s">
        <v>377</v>
      </c>
      <c r="BRT35" s="140" t="s">
        <v>378</v>
      </c>
      <c r="BRU35" s="140" t="s">
        <v>379</v>
      </c>
      <c r="BRV35" s="140" t="s">
        <v>380</v>
      </c>
      <c r="BRW35" s="140" t="s">
        <v>381</v>
      </c>
      <c r="BRX35" s="140" t="s">
        <v>382</v>
      </c>
      <c r="BRY35" s="140" t="s">
        <v>383</v>
      </c>
      <c r="BRZ35" s="140" t="s">
        <v>384</v>
      </c>
      <c r="BSA35" s="140" t="s">
        <v>385</v>
      </c>
      <c r="BSB35" s="140" t="s">
        <v>386</v>
      </c>
      <c r="BSC35" s="140" t="s">
        <v>387</v>
      </c>
      <c r="BSD35" s="140" t="s">
        <v>388</v>
      </c>
      <c r="BSE35" s="140" t="s">
        <v>389</v>
      </c>
      <c r="BSF35" s="140" t="s">
        <v>390</v>
      </c>
      <c r="BSG35" s="140" t="s">
        <v>391</v>
      </c>
      <c r="BSH35" s="140" t="s">
        <v>392</v>
      </c>
      <c r="BSI35" s="140" t="s">
        <v>393</v>
      </c>
      <c r="BSJ35" s="140" t="s">
        <v>394</v>
      </c>
      <c r="BSK35" s="140" t="s">
        <v>395</v>
      </c>
      <c r="BSL35" s="140" t="s">
        <v>396</v>
      </c>
      <c r="BSM35" s="140" t="s">
        <v>397</v>
      </c>
      <c r="BSN35" s="140" t="s">
        <v>398</v>
      </c>
      <c r="BSO35" s="140" t="s">
        <v>399</v>
      </c>
      <c r="BSP35" s="140" t="s">
        <v>400</v>
      </c>
      <c r="BSQ35" s="140" t="s">
        <v>401</v>
      </c>
      <c r="BSR35" s="140" t="s">
        <v>402</v>
      </c>
      <c r="BSS35" s="140" t="s">
        <v>403</v>
      </c>
      <c r="BST35" s="140" t="s">
        <v>404</v>
      </c>
      <c r="BSU35" s="140" t="s">
        <v>405</v>
      </c>
      <c r="BSV35" s="140" t="s">
        <v>406</v>
      </c>
      <c r="BSW35" s="167" t="s">
        <v>408</v>
      </c>
      <c r="BSX35" s="168"/>
      <c r="BSY35" s="168"/>
      <c r="BSZ35" s="168"/>
      <c r="BTA35" s="168"/>
      <c r="BTB35" s="168"/>
      <c r="BTC35" s="168"/>
      <c r="BTD35" s="169"/>
      <c r="BTE35" s="167" t="s">
        <v>409</v>
      </c>
      <c r="BTF35" s="168"/>
      <c r="BTG35" s="168"/>
      <c r="BTH35" s="168"/>
      <c r="BTI35" s="168"/>
      <c r="BTJ35" s="168"/>
      <c r="BTK35" s="168"/>
      <c r="BTL35" s="169"/>
      <c r="BTM35" s="167" t="s">
        <v>410</v>
      </c>
      <c r="BTN35" s="168"/>
      <c r="BTO35" s="168"/>
      <c r="BTP35" s="168"/>
      <c r="BTQ35" s="168"/>
      <c r="BTR35" s="168"/>
      <c r="BTS35" s="168"/>
      <c r="BTT35" s="169"/>
      <c r="BTU35" s="167" t="s">
        <v>411</v>
      </c>
      <c r="BTV35" s="168"/>
      <c r="BTW35" s="168"/>
      <c r="BTX35" s="168"/>
      <c r="BTY35" s="168"/>
      <c r="BTZ35" s="168"/>
      <c r="BUA35" s="168"/>
      <c r="BUB35" s="169"/>
      <c r="BUC35" s="167" t="s">
        <v>412</v>
      </c>
      <c r="BUD35" s="168"/>
      <c r="BUE35" s="168"/>
      <c r="BUF35" s="168"/>
      <c r="BUG35" s="168"/>
      <c r="BUH35" s="168"/>
      <c r="BUI35" s="168"/>
      <c r="BUJ35" s="169"/>
      <c r="BUK35" s="167" t="s">
        <v>413</v>
      </c>
      <c r="BUL35" s="168"/>
      <c r="BUM35" s="168"/>
      <c r="BUN35" s="168"/>
      <c r="BUO35" s="168"/>
      <c r="BUP35" s="168"/>
      <c r="BUQ35" s="168"/>
      <c r="BUR35" s="169"/>
      <c r="BUS35" s="167" t="s">
        <v>414</v>
      </c>
      <c r="BUT35" s="168"/>
      <c r="BUU35" s="168"/>
      <c r="BUV35" s="168"/>
      <c r="BUW35" s="168"/>
      <c r="BUX35" s="168"/>
      <c r="BUY35" s="168"/>
      <c r="BUZ35" s="169"/>
      <c r="BVA35" s="167" t="s">
        <v>415</v>
      </c>
      <c r="BVB35" s="168"/>
      <c r="BVC35" s="168"/>
      <c r="BVD35" s="168"/>
      <c r="BVE35" s="168"/>
      <c r="BVF35" s="168"/>
      <c r="BVG35" s="168"/>
      <c r="BVH35" s="169"/>
      <c r="BVI35" s="167" t="s">
        <v>417</v>
      </c>
      <c r="BVJ35" s="168"/>
      <c r="BVK35" s="168"/>
      <c r="BVL35" s="168"/>
      <c r="BVM35" s="168"/>
      <c r="BVN35" s="168"/>
      <c r="BVO35" s="168"/>
      <c r="BVP35" s="169"/>
      <c r="BVQ35" s="167" t="s">
        <v>419</v>
      </c>
      <c r="BVR35" s="168"/>
      <c r="BVS35" s="168"/>
      <c r="BVT35" s="168"/>
      <c r="BVU35" s="168"/>
      <c r="BVV35" s="168"/>
      <c r="BVW35" s="168"/>
      <c r="BVX35" s="169"/>
      <c r="BVY35" s="167" t="s">
        <v>421</v>
      </c>
      <c r="BVZ35" s="168"/>
      <c r="BWA35" s="168"/>
      <c r="BWB35" s="168"/>
      <c r="BWC35" s="168"/>
      <c r="BWD35" s="168"/>
      <c r="BWE35" s="168"/>
      <c r="BWF35" s="169"/>
      <c r="BWG35" s="167" t="s">
        <v>423</v>
      </c>
      <c r="BWH35" s="168"/>
      <c r="BWI35" s="168"/>
      <c r="BWJ35" s="168"/>
      <c r="BWK35" s="168"/>
      <c r="BWL35" s="168"/>
      <c r="BWM35" s="168"/>
      <c r="BWN35" s="169"/>
      <c r="BWO35" s="167" t="s">
        <v>425</v>
      </c>
      <c r="BWP35" s="168"/>
      <c r="BWQ35" s="168"/>
      <c r="BWR35" s="168"/>
      <c r="BWS35" s="168"/>
      <c r="BWT35" s="168"/>
      <c r="BWU35" s="168"/>
      <c r="BWV35" s="169"/>
      <c r="BWW35" s="167" t="s">
        <v>427</v>
      </c>
      <c r="BWX35" s="168"/>
      <c r="BWY35" s="168"/>
      <c r="BWZ35" s="168"/>
      <c r="BXA35" s="168"/>
      <c r="BXB35" s="168"/>
      <c r="BXC35" s="168"/>
      <c r="BXD35" s="169"/>
      <c r="BXE35" s="167" t="s">
        <v>429</v>
      </c>
      <c r="BXF35" s="168"/>
      <c r="BXG35" s="168"/>
      <c r="BXH35" s="168"/>
      <c r="BXI35" s="168"/>
      <c r="BXJ35" s="168"/>
      <c r="BXK35" s="168"/>
      <c r="BXL35" s="169"/>
      <c r="BXM35" s="167" t="s">
        <v>430</v>
      </c>
      <c r="BXN35" s="168"/>
      <c r="BXO35" s="168"/>
      <c r="BXP35" s="168"/>
      <c r="BXQ35" s="168"/>
      <c r="BXR35" s="168"/>
      <c r="BXS35" s="168"/>
      <c r="BXT35" s="169"/>
      <c r="BXU35" s="167" t="s">
        <v>433</v>
      </c>
      <c r="BXV35" s="168"/>
      <c r="BXW35" s="168"/>
      <c r="BXX35" s="168"/>
      <c r="BXY35" s="168"/>
      <c r="BXZ35" s="168"/>
      <c r="BYA35" s="168"/>
      <c r="BYB35" s="169"/>
      <c r="BYC35" s="167" t="s">
        <v>434</v>
      </c>
      <c r="BYD35" s="168"/>
      <c r="BYE35" s="168"/>
      <c r="BYF35" s="168"/>
      <c r="BYG35" s="168"/>
      <c r="BYH35" s="168"/>
      <c r="BYI35" s="168"/>
      <c r="BYJ35" s="169"/>
      <c r="BYK35" s="167" t="s">
        <v>437</v>
      </c>
      <c r="BYL35" s="168"/>
      <c r="BYM35" s="168"/>
      <c r="BYN35" s="168"/>
      <c r="BYO35" s="168"/>
      <c r="BYP35" s="168"/>
      <c r="BYQ35" s="168"/>
      <c r="BYR35" s="169"/>
      <c r="BYS35" s="167" t="s">
        <v>439</v>
      </c>
      <c r="BYT35" s="168"/>
      <c r="BYU35" s="168"/>
      <c r="BYV35" s="168"/>
      <c r="BYW35" s="168"/>
      <c r="BYX35" s="168"/>
      <c r="BYY35" s="168"/>
      <c r="BYZ35" s="169"/>
      <c r="BZA35" s="167" t="s">
        <v>441</v>
      </c>
      <c r="BZB35" s="168"/>
      <c r="BZC35" s="168"/>
      <c r="BZD35" s="168"/>
      <c r="BZE35" s="168"/>
      <c r="BZF35" s="168"/>
      <c r="BZG35" s="168"/>
      <c r="BZH35" s="169"/>
      <c r="BZI35" s="167" t="s">
        <v>443</v>
      </c>
      <c r="BZJ35" s="168"/>
      <c r="BZK35" s="168"/>
      <c r="BZL35" s="168"/>
      <c r="BZM35" s="168"/>
      <c r="BZN35" s="168"/>
      <c r="BZO35" s="168"/>
      <c r="BZP35" s="169"/>
      <c r="BZQ35" s="167" t="s">
        <v>444</v>
      </c>
      <c r="BZR35" s="168"/>
      <c r="BZS35" s="168"/>
      <c r="BZT35" s="168"/>
      <c r="BZU35" s="168"/>
      <c r="BZV35" s="168"/>
      <c r="BZW35" s="168"/>
      <c r="BZX35" s="169"/>
      <c r="BZY35" s="167" t="s">
        <v>447</v>
      </c>
      <c r="BZZ35" s="168"/>
      <c r="CAA35" s="168"/>
      <c r="CAB35" s="168"/>
      <c r="CAC35" s="168"/>
      <c r="CAD35" s="168"/>
      <c r="CAE35" s="168"/>
      <c r="CAF35" s="169"/>
      <c r="CAG35" s="167" t="s">
        <v>449</v>
      </c>
      <c r="CAH35" s="168"/>
      <c r="CAI35" s="168"/>
      <c r="CAJ35" s="168"/>
      <c r="CAK35" s="168"/>
      <c r="CAL35" s="168"/>
      <c r="CAM35" s="168"/>
      <c r="CAN35" s="169"/>
      <c r="CAO35" s="167" t="s">
        <v>451</v>
      </c>
      <c r="CAP35" s="168"/>
      <c r="CAQ35" s="168"/>
      <c r="CAR35" s="168"/>
      <c r="CAS35" s="168"/>
      <c r="CAT35" s="168"/>
      <c r="CAU35" s="168"/>
      <c r="CAV35" s="169"/>
      <c r="CAW35" s="167" t="s">
        <v>453</v>
      </c>
      <c r="CAX35" s="168"/>
      <c r="CAY35" s="168"/>
      <c r="CAZ35" s="168"/>
      <c r="CBA35" s="168"/>
      <c r="CBB35" s="168"/>
      <c r="CBC35" s="168"/>
      <c r="CBD35" s="169"/>
      <c r="CBE35" s="167" t="s">
        <v>455</v>
      </c>
      <c r="CBF35" s="168"/>
      <c r="CBG35" s="168"/>
      <c r="CBH35" s="168"/>
      <c r="CBI35" s="168"/>
      <c r="CBJ35" s="168"/>
      <c r="CBK35" s="168"/>
      <c r="CBL35" s="169"/>
      <c r="CBM35" s="167" t="s">
        <v>459</v>
      </c>
      <c r="CBN35" s="168"/>
      <c r="CBO35" s="168"/>
      <c r="CBP35" s="168"/>
      <c r="CBQ35" s="168"/>
      <c r="CBR35" s="168"/>
      <c r="CBS35" s="168"/>
      <c r="CBT35" s="169"/>
      <c r="CBU35" s="167" t="s">
        <v>461</v>
      </c>
      <c r="CBV35" s="168"/>
      <c r="CBW35" s="168"/>
      <c r="CBX35" s="168"/>
      <c r="CBY35" s="168"/>
      <c r="CBZ35" s="168"/>
      <c r="CCA35" s="168"/>
      <c r="CCB35" s="169"/>
      <c r="CCC35" s="167" t="s">
        <v>465</v>
      </c>
      <c r="CCD35" s="168"/>
      <c r="CCE35" s="168"/>
      <c r="CCF35" s="168"/>
      <c r="CCG35" s="168"/>
      <c r="CCH35" s="168"/>
      <c r="CCI35" s="168"/>
      <c r="CCJ35" s="169"/>
      <c r="CCK35" s="167" t="s">
        <v>466</v>
      </c>
      <c r="CCL35" s="168"/>
      <c r="CCM35" s="168"/>
      <c r="CCN35" s="168"/>
      <c r="CCO35" s="168"/>
      <c r="CCP35" s="168"/>
      <c r="CCQ35" s="168"/>
      <c r="CCR35" s="169"/>
      <c r="CCS35" s="167" t="s">
        <v>468</v>
      </c>
      <c r="CCT35" s="168"/>
      <c r="CCU35" s="168"/>
      <c r="CCV35" s="168"/>
      <c r="CCW35" s="168"/>
      <c r="CCX35" s="168"/>
      <c r="CCY35" s="168"/>
      <c r="CCZ35" s="169"/>
      <c r="CDA35" s="167" t="s">
        <v>470</v>
      </c>
      <c r="CDB35" s="168"/>
      <c r="CDC35" s="168"/>
      <c r="CDD35" s="168"/>
      <c r="CDE35" s="168"/>
      <c r="CDF35" s="168"/>
      <c r="CDG35" s="168"/>
      <c r="CDH35" s="169"/>
      <c r="CDI35" s="167" t="s">
        <v>472</v>
      </c>
      <c r="CDJ35" s="168"/>
      <c r="CDK35" s="168"/>
      <c r="CDL35" s="168"/>
      <c r="CDM35" s="168"/>
      <c r="CDN35" s="168"/>
      <c r="CDO35" s="168"/>
      <c r="CDP35" s="169"/>
      <c r="CDQ35" s="167" t="s">
        <v>474</v>
      </c>
      <c r="CDR35" s="168"/>
      <c r="CDS35" s="168"/>
      <c r="CDT35" s="168"/>
      <c r="CDU35" s="168"/>
      <c r="CDV35" s="168"/>
      <c r="CDW35" s="168"/>
      <c r="CDX35" s="169"/>
      <c r="CDY35" s="167" t="s">
        <v>476</v>
      </c>
      <c r="CDZ35" s="168"/>
      <c r="CEA35" s="168"/>
      <c r="CEB35" s="168"/>
      <c r="CEC35" s="168"/>
      <c r="CED35" s="168"/>
      <c r="CEE35" s="168"/>
      <c r="CEF35" s="169"/>
      <c r="CEG35" s="167" t="s">
        <v>478</v>
      </c>
      <c r="CEH35" s="168"/>
      <c r="CEI35" s="168"/>
      <c r="CEJ35" s="168"/>
      <c r="CEK35" s="168"/>
      <c r="CEL35" s="168"/>
      <c r="CEM35" s="168"/>
      <c r="CEN35" s="169"/>
      <c r="CEO35" s="167" t="s">
        <v>480</v>
      </c>
      <c r="CEP35" s="168"/>
      <c r="CEQ35" s="168"/>
      <c r="CER35" s="168"/>
      <c r="CES35" s="168"/>
      <c r="CET35" s="168"/>
      <c r="CEU35" s="168"/>
      <c r="CEV35" s="169"/>
      <c r="CEW35" s="167" t="s">
        <v>482</v>
      </c>
      <c r="CEX35" s="168"/>
      <c r="CEY35" s="168"/>
      <c r="CEZ35" s="168"/>
      <c r="CFA35" s="168"/>
      <c r="CFB35" s="168"/>
      <c r="CFC35" s="168"/>
      <c r="CFD35" s="169"/>
      <c r="CFE35" s="167" t="s">
        <v>484</v>
      </c>
      <c r="CFF35" s="168"/>
      <c r="CFG35" s="168"/>
      <c r="CFH35" s="168"/>
      <c r="CFI35" s="168"/>
      <c r="CFJ35" s="168"/>
      <c r="CFK35" s="168"/>
      <c r="CFL35" s="169"/>
      <c r="CFM35" s="167" t="s">
        <v>486</v>
      </c>
      <c r="CFN35" s="168"/>
      <c r="CFO35" s="168"/>
      <c r="CFP35" s="168"/>
      <c r="CFQ35" s="168"/>
      <c r="CFR35" s="168"/>
      <c r="CFS35" s="168"/>
      <c r="CFT35" s="169"/>
      <c r="CFU35" s="167" t="s">
        <v>487</v>
      </c>
      <c r="CFV35" s="168"/>
      <c r="CFW35" s="168"/>
      <c r="CFX35" s="168"/>
      <c r="CFY35" s="168"/>
      <c r="CFZ35" s="168"/>
      <c r="CGA35" s="168"/>
      <c r="CGB35" s="169"/>
      <c r="CGC35" s="167" t="s">
        <v>490</v>
      </c>
      <c r="CGD35" s="168"/>
      <c r="CGE35" s="168"/>
      <c r="CGF35" s="168"/>
      <c r="CGG35" s="168"/>
      <c r="CGH35" s="168"/>
      <c r="CGI35" s="168"/>
      <c r="CGJ35" s="169"/>
      <c r="CGK35" s="167" t="s">
        <v>491</v>
      </c>
      <c r="CGL35" s="168"/>
      <c r="CGM35" s="168"/>
      <c r="CGN35" s="168"/>
      <c r="CGO35" s="168"/>
      <c r="CGP35" s="168"/>
      <c r="CGQ35" s="168"/>
      <c r="CGR35" s="169"/>
      <c r="CGS35" s="167" t="s">
        <v>492</v>
      </c>
      <c r="CGT35" s="168"/>
      <c r="CGU35" s="168"/>
      <c r="CGV35" s="168"/>
      <c r="CGW35" s="168"/>
      <c r="CGX35" s="168"/>
      <c r="CGY35" s="168"/>
      <c r="CGZ35" s="169"/>
      <c r="CHA35" s="167" t="s">
        <v>493</v>
      </c>
      <c r="CHB35" s="168"/>
      <c r="CHC35" s="168"/>
      <c r="CHD35" s="168"/>
      <c r="CHE35" s="168"/>
      <c r="CHF35" s="168"/>
      <c r="CHG35" s="168"/>
      <c r="CHH35" s="169"/>
      <c r="CHI35" s="167" t="s">
        <v>494</v>
      </c>
      <c r="CHJ35" s="168"/>
      <c r="CHK35" s="168"/>
      <c r="CHL35" s="168"/>
      <c r="CHM35" s="168"/>
      <c r="CHN35" s="168"/>
      <c r="CHO35" s="168"/>
      <c r="CHP35" s="169"/>
      <c r="CHQ35" s="167" t="s">
        <v>495</v>
      </c>
      <c r="CHR35" s="168"/>
      <c r="CHS35" s="168"/>
      <c r="CHT35" s="168"/>
      <c r="CHU35" s="168"/>
      <c r="CHV35" s="168"/>
      <c r="CHW35" s="168"/>
      <c r="CHX35" s="169"/>
      <c r="CHY35" s="167" t="s">
        <v>496</v>
      </c>
      <c r="CHZ35" s="168"/>
      <c r="CIA35" s="168"/>
      <c r="CIB35" s="168"/>
      <c r="CIC35" s="168"/>
      <c r="CID35" s="168"/>
      <c r="CIE35" s="168"/>
      <c r="CIF35" s="169"/>
      <c r="CIG35" s="167" t="s">
        <v>497</v>
      </c>
      <c r="CIH35" s="168"/>
      <c r="CII35" s="168"/>
      <c r="CIJ35" s="168"/>
      <c r="CIK35" s="168"/>
      <c r="CIL35" s="168"/>
      <c r="CIM35" s="168"/>
      <c r="CIN35" s="169"/>
      <c r="CIO35" s="167" t="s">
        <v>499</v>
      </c>
      <c r="CIP35" s="168"/>
      <c r="CIQ35" s="168"/>
      <c r="CIR35" s="168"/>
      <c r="CIS35" s="168"/>
      <c r="CIT35" s="168"/>
      <c r="CIU35" s="168"/>
      <c r="CIV35" s="169"/>
      <c r="CIW35" s="167" t="s">
        <v>501</v>
      </c>
      <c r="CIX35" s="168"/>
      <c r="CIY35" s="168"/>
      <c r="CIZ35" s="168"/>
      <c r="CJA35" s="168"/>
      <c r="CJB35" s="168"/>
      <c r="CJC35" s="168"/>
      <c r="CJD35" s="169"/>
      <c r="CJE35" s="167" t="s">
        <v>502</v>
      </c>
      <c r="CJF35" s="168"/>
      <c r="CJG35" s="168"/>
      <c r="CJH35" s="168"/>
      <c r="CJI35" s="168"/>
      <c r="CJJ35" s="168"/>
      <c r="CJK35" s="168"/>
      <c r="CJL35" s="169"/>
      <c r="CJM35" s="167" t="s">
        <v>503</v>
      </c>
      <c r="CJN35" s="168"/>
      <c r="CJO35" s="168"/>
      <c r="CJP35" s="168"/>
      <c r="CJQ35" s="168"/>
      <c r="CJR35" s="168"/>
      <c r="CJS35" s="168"/>
      <c r="CJT35" s="169"/>
      <c r="CJU35" s="167" t="s">
        <v>504</v>
      </c>
      <c r="CJV35" s="168"/>
      <c r="CJW35" s="168"/>
      <c r="CJX35" s="168"/>
      <c r="CJY35" s="168"/>
      <c r="CJZ35" s="168"/>
      <c r="CKA35" s="168"/>
      <c r="CKB35" s="169"/>
      <c r="CKC35" s="167" t="s">
        <v>505</v>
      </c>
      <c r="CKD35" s="168"/>
      <c r="CKE35" s="168"/>
      <c r="CKF35" s="168"/>
      <c r="CKG35" s="168"/>
      <c r="CKH35" s="168"/>
      <c r="CKI35" s="168"/>
      <c r="CKJ35" s="169"/>
      <c r="CKK35" s="167" t="s">
        <v>506</v>
      </c>
      <c r="CKL35" s="168"/>
      <c r="CKM35" s="168"/>
      <c r="CKN35" s="168"/>
      <c r="CKO35" s="168"/>
      <c r="CKP35" s="168"/>
      <c r="CKQ35" s="168"/>
      <c r="CKR35" s="169"/>
      <c r="CKS35" s="167" t="s">
        <v>507</v>
      </c>
      <c r="CKT35" s="168"/>
      <c r="CKU35" s="168"/>
      <c r="CKV35" s="168"/>
      <c r="CKW35" s="168"/>
      <c r="CKX35" s="168"/>
      <c r="CKY35" s="168"/>
      <c r="CKZ35" s="169"/>
      <c r="CLA35" s="167" t="s">
        <v>508</v>
      </c>
      <c r="CLB35" s="168"/>
      <c r="CLC35" s="168"/>
      <c r="CLD35" s="168"/>
      <c r="CLE35" s="168"/>
      <c r="CLF35" s="168"/>
      <c r="CLG35" s="168"/>
      <c r="CLH35" s="169"/>
      <c r="CLI35" s="167" t="s">
        <v>509</v>
      </c>
      <c r="CLJ35" s="168"/>
      <c r="CLK35" s="168"/>
      <c r="CLL35" s="168"/>
      <c r="CLM35" s="168"/>
      <c r="CLN35" s="168"/>
      <c r="CLO35" s="168"/>
      <c r="CLP35" s="169"/>
    </row>
    <row r="36" spans="1:2356" ht="27" customHeight="1" x14ac:dyDescent="0.2">
      <c r="A36" s="52"/>
      <c r="B36" s="175"/>
      <c r="C36" s="58" t="s">
        <v>96</v>
      </c>
      <c r="D36" s="58" t="s">
        <v>104</v>
      </c>
      <c r="E36" s="58" t="s">
        <v>97</v>
      </c>
      <c r="F36" s="58" t="s">
        <v>98</v>
      </c>
      <c r="G36" s="58" t="s">
        <v>103</v>
      </c>
      <c r="H36" s="58" t="s">
        <v>99</v>
      </c>
      <c r="I36" s="72" t="s">
        <v>100</v>
      </c>
      <c r="J36" s="72" t="s">
        <v>96</v>
      </c>
      <c r="K36" s="72" t="s">
        <v>97</v>
      </c>
      <c r="L36" s="72" t="s">
        <v>98</v>
      </c>
      <c r="M36" s="72" t="s">
        <v>103</v>
      </c>
      <c r="N36" s="72" t="s">
        <v>99</v>
      </c>
      <c r="O36" s="73" t="s">
        <v>100</v>
      </c>
      <c r="P36" s="73" t="s">
        <v>105</v>
      </c>
      <c r="Q36" s="72" t="s">
        <v>98</v>
      </c>
      <c r="R36" s="72" t="s">
        <v>103</v>
      </c>
      <c r="S36" s="72" t="s">
        <v>99</v>
      </c>
      <c r="T36" s="73" t="s">
        <v>109</v>
      </c>
      <c r="U36" s="77" t="s">
        <v>106</v>
      </c>
      <c r="V36" s="73" t="s">
        <v>97</v>
      </c>
      <c r="W36" s="73" t="s">
        <v>105</v>
      </c>
      <c r="X36" s="72" t="s">
        <v>98</v>
      </c>
      <c r="Y36" s="72" t="s">
        <v>103</v>
      </c>
      <c r="Z36" s="72" t="s">
        <v>99</v>
      </c>
      <c r="AA36" s="73" t="s">
        <v>110</v>
      </c>
      <c r="AB36" s="77" t="s">
        <v>106</v>
      </c>
      <c r="AC36" s="73" t="s">
        <v>97</v>
      </c>
      <c r="AD36" s="73" t="s">
        <v>105</v>
      </c>
      <c r="AE36" s="72" t="s">
        <v>98</v>
      </c>
      <c r="AF36" s="72" t="s">
        <v>103</v>
      </c>
      <c r="AG36" s="72" t="s">
        <v>99</v>
      </c>
      <c r="AH36" s="73" t="s">
        <v>110</v>
      </c>
      <c r="AI36" s="77" t="s">
        <v>112</v>
      </c>
      <c r="AJ36" s="73" t="s">
        <v>97</v>
      </c>
      <c r="AK36" s="73" t="s">
        <v>105</v>
      </c>
      <c r="AL36" s="72" t="s">
        <v>98</v>
      </c>
      <c r="AM36" s="72" t="s">
        <v>103</v>
      </c>
      <c r="AN36" s="72" t="s">
        <v>99</v>
      </c>
      <c r="AO36" s="73" t="s">
        <v>110</v>
      </c>
      <c r="AP36" s="77" t="s">
        <v>112</v>
      </c>
      <c r="AQ36" s="73" t="s">
        <v>97</v>
      </c>
      <c r="AR36" s="73" t="s">
        <v>105</v>
      </c>
      <c r="AS36" s="72" t="s">
        <v>98</v>
      </c>
      <c r="AT36" s="72" t="s">
        <v>103</v>
      </c>
      <c r="AU36" s="72" t="s">
        <v>99</v>
      </c>
      <c r="AV36" s="73" t="s">
        <v>110</v>
      </c>
      <c r="AW36" s="77" t="s">
        <v>112</v>
      </c>
      <c r="AX36" s="73" t="s">
        <v>97</v>
      </c>
      <c r="AY36" s="73" t="s">
        <v>105</v>
      </c>
      <c r="AZ36" s="72" t="s">
        <v>98</v>
      </c>
      <c r="BA36" s="72" t="s">
        <v>103</v>
      </c>
      <c r="BB36" s="72" t="s">
        <v>99</v>
      </c>
      <c r="BC36" s="73" t="s">
        <v>110</v>
      </c>
      <c r="BD36" s="77" t="s">
        <v>112</v>
      </c>
      <c r="BE36" s="73" t="s">
        <v>97</v>
      </c>
      <c r="BF36" s="73" t="s">
        <v>105</v>
      </c>
      <c r="BG36" s="72" t="s">
        <v>98</v>
      </c>
      <c r="BH36" s="72" t="s">
        <v>103</v>
      </c>
      <c r="BI36" s="72" t="s">
        <v>99</v>
      </c>
      <c r="BJ36" s="73" t="s">
        <v>110</v>
      </c>
      <c r="BK36" s="77" t="s">
        <v>112</v>
      </c>
      <c r="BL36" s="73" t="s">
        <v>97</v>
      </c>
      <c r="BM36" s="73" t="s">
        <v>105</v>
      </c>
      <c r="BN36" s="72" t="s">
        <v>98</v>
      </c>
      <c r="BO36" s="72" t="s">
        <v>103</v>
      </c>
      <c r="BP36" s="72" t="s">
        <v>99</v>
      </c>
      <c r="BQ36" s="73" t="s">
        <v>110</v>
      </c>
      <c r="BR36" s="77" t="s">
        <v>112</v>
      </c>
      <c r="BS36" s="73" t="s">
        <v>97</v>
      </c>
      <c r="BT36" s="73" t="s">
        <v>105</v>
      </c>
      <c r="BU36" s="72" t="s">
        <v>98</v>
      </c>
      <c r="BV36" s="72" t="s">
        <v>103</v>
      </c>
      <c r="BW36" s="72" t="s">
        <v>99</v>
      </c>
      <c r="BX36" s="73" t="s">
        <v>110</v>
      </c>
      <c r="BY36" s="77" t="s">
        <v>112</v>
      </c>
      <c r="BZ36" s="73" t="s">
        <v>97</v>
      </c>
      <c r="CA36" s="73" t="s">
        <v>105</v>
      </c>
      <c r="CB36" s="72" t="s">
        <v>98</v>
      </c>
      <c r="CC36" s="72" t="s">
        <v>103</v>
      </c>
      <c r="CD36" s="72" t="s">
        <v>99</v>
      </c>
      <c r="CE36" s="73" t="s">
        <v>110</v>
      </c>
      <c r="CF36" s="77" t="s">
        <v>112</v>
      </c>
      <c r="CG36" s="73" t="s">
        <v>97</v>
      </c>
      <c r="CH36" s="73" t="s">
        <v>105</v>
      </c>
      <c r="CI36" s="72" t="s">
        <v>98</v>
      </c>
      <c r="CJ36" s="72" t="s">
        <v>103</v>
      </c>
      <c r="CK36" s="72" t="s">
        <v>99</v>
      </c>
      <c r="CL36" s="73" t="s">
        <v>110</v>
      </c>
      <c r="CM36" s="77" t="s">
        <v>112</v>
      </c>
      <c r="CN36" s="73" t="s">
        <v>97</v>
      </c>
      <c r="CO36" s="73" t="s">
        <v>105</v>
      </c>
      <c r="CP36" s="72" t="s">
        <v>98</v>
      </c>
      <c r="CQ36" s="72" t="s">
        <v>103</v>
      </c>
      <c r="CR36" s="72" t="s">
        <v>99</v>
      </c>
      <c r="CS36" s="73" t="s">
        <v>110</v>
      </c>
      <c r="CT36" s="77" t="s">
        <v>112</v>
      </c>
      <c r="CU36" s="73" t="s">
        <v>97</v>
      </c>
      <c r="CV36" s="73" t="s">
        <v>105</v>
      </c>
      <c r="CW36" s="72" t="s">
        <v>98</v>
      </c>
      <c r="CX36" s="72" t="s">
        <v>103</v>
      </c>
      <c r="CY36" s="72" t="s">
        <v>99</v>
      </c>
      <c r="CZ36" s="73" t="s">
        <v>110</v>
      </c>
      <c r="DA36" s="77" t="s">
        <v>112</v>
      </c>
      <c r="DB36" s="73" t="s">
        <v>97</v>
      </c>
      <c r="DC36" s="73" t="s">
        <v>105</v>
      </c>
      <c r="DD36" s="72" t="s">
        <v>98</v>
      </c>
      <c r="DE36" s="72" t="s">
        <v>103</v>
      </c>
      <c r="DF36" s="72" t="s">
        <v>99</v>
      </c>
      <c r="DG36" s="73" t="s">
        <v>110</v>
      </c>
      <c r="DH36" s="77" t="s">
        <v>112</v>
      </c>
      <c r="DI36" s="73" t="s">
        <v>97</v>
      </c>
      <c r="DJ36" s="73" t="s">
        <v>105</v>
      </c>
      <c r="DK36" s="72" t="s">
        <v>98</v>
      </c>
      <c r="DL36" s="72" t="s">
        <v>103</v>
      </c>
      <c r="DM36" s="72" t="s">
        <v>99</v>
      </c>
      <c r="DN36" s="73" t="s">
        <v>110</v>
      </c>
      <c r="DO36" s="77" t="s">
        <v>112</v>
      </c>
      <c r="DP36" s="73" t="s">
        <v>97</v>
      </c>
      <c r="DQ36" s="73" t="s">
        <v>105</v>
      </c>
      <c r="DR36" s="72" t="s">
        <v>98</v>
      </c>
      <c r="DS36" s="72" t="s">
        <v>103</v>
      </c>
      <c r="DT36" s="72" t="s">
        <v>99</v>
      </c>
      <c r="DU36" s="73" t="s">
        <v>110</v>
      </c>
      <c r="DV36" s="77" t="s">
        <v>112</v>
      </c>
      <c r="DW36" s="73" t="s">
        <v>97</v>
      </c>
      <c r="DX36" s="73" t="s">
        <v>105</v>
      </c>
      <c r="DY36" s="72" t="s">
        <v>98</v>
      </c>
      <c r="DZ36" s="72" t="s">
        <v>103</v>
      </c>
      <c r="EA36" s="72" t="s">
        <v>99</v>
      </c>
      <c r="EB36" s="73" t="s">
        <v>110</v>
      </c>
      <c r="EC36" s="77" t="s">
        <v>112</v>
      </c>
      <c r="ED36" s="73" t="s">
        <v>97</v>
      </c>
      <c r="EE36" s="73" t="s">
        <v>105</v>
      </c>
      <c r="EF36" s="72" t="s">
        <v>98</v>
      </c>
      <c r="EG36" s="72" t="s">
        <v>103</v>
      </c>
      <c r="EH36" s="72" t="s">
        <v>99</v>
      </c>
      <c r="EI36" s="73" t="s">
        <v>110</v>
      </c>
      <c r="EJ36" s="77" t="s">
        <v>112</v>
      </c>
      <c r="EK36" s="73" t="s">
        <v>97</v>
      </c>
      <c r="EL36" s="73" t="s">
        <v>105</v>
      </c>
      <c r="EM36" s="72" t="s">
        <v>98</v>
      </c>
      <c r="EN36" s="72" t="s">
        <v>103</v>
      </c>
      <c r="EO36" s="72" t="s">
        <v>99</v>
      </c>
      <c r="EP36" s="73" t="s">
        <v>110</v>
      </c>
      <c r="EQ36" s="77" t="s">
        <v>112</v>
      </c>
      <c r="ER36" s="73" t="s">
        <v>97</v>
      </c>
      <c r="ES36" s="73" t="s">
        <v>105</v>
      </c>
      <c r="ET36" s="72" t="s">
        <v>98</v>
      </c>
      <c r="EU36" s="72" t="s">
        <v>103</v>
      </c>
      <c r="EV36" s="72" t="s">
        <v>99</v>
      </c>
      <c r="EW36" s="73" t="s">
        <v>110</v>
      </c>
      <c r="EX36" s="77" t="s">
        <v>112</v>
      </c>
      <c r="EY36" s="73" t="s">
        <v>97</v>
      </c>
      <c r="EZ36" s="73" t="s">
        <v>105</v>
      </c>
      <c r="FA36" s="72" t="s">
        <v>98</v>
      </c>
      <c r="FB36" s="72" t="s">
        <v>103</v>
      </c>
      <c r="FC36" s="72" t="s">
        <v>99</v>
      </c>
      <c r="FD36" s="73" t="s">
        <v>110</v>
      </c>
      <c r="FE36" s="77" t="s">
        <v>112</v>
      </c>
      <c r="FF36" s="73" t="s">
        <v>97</v>
      </c>
      <c r="FG36" s="73" t="s">
        <v>105</v>
      </c>
      <c r="FH36" s="72" t="s">
        <v>98</v>
      </c>
      <c r="FI36" s="72" t="s">
        <v>103</v>
      </c>
      <c r="FJ36" s="72" t="s">
        <v>99</v>
      </c>
      <c r="FK36" s="73" t="s">
        <v>110</v>
      </c>
      <c r="FL36" s="77" t="s">
        <v>112</v>
      </c>
      <c r="FM36" s="73"/>
      <c r="FN36" s="73" t="s">
        <v>97</v>
      </c>
      <c r="FO36" s="73" t="s">
        <v>135</v>
      </c>
      <c r="FP36" s="73" t="s">
        <v>105</v>
      </c>
      <c r="FQ36" s="72" t="s">
        <v>98</v>
      </c>
      <c r="FR36" s="72" t="s">
        <v>103</v>
      </c>
      <c r="FS36" s="72" t="s">
        <v>99</v>
      </c>
      <c r="FT36" s="73" t="s">
        <v>110</v>
      </c>
      <c r="FU36" s="77" t="s">
        <v>112</v>
      </c>
      <c r="FV36" s="73" t="s">
        <v>97</v>
      </c>
      <c r="FW36" s="73" t="s">
        <v>135</v>
      </c>
      <c r="FX36" s="73" t="s">
        <v>105</v>
      </c>
      <c r="FY36" s="72" t="s">
        <v>98</v>
      </c>
      <c r="FZ36" s="72" t="s">
        <v>103</v>
      </c>
      <c r="GA36" s="72" t="s">
        <v>99</v>
      </c>
      <c r="GB36" s="73" t="s">
        <v>110</v>
      </c>
      <c r="GC36" s="77" t="s">
        <v>112</v>
      </c>
      <c r="GD36" s="73" t="s">
        <v>97</v>
      </c>
      <c r="GE36" s="73" t="s">
        <v>135</v>
      </c>
      <c r="GF36" s="73" t="s">
        <v>105</v>
      </c>
      <c r="GG36" s="72" t="s">
        <v>98</v>
      </c>
      <c r="GH36" s="72" t="s">
        <v>103</v>
      </c>
      <c r="GI36" s="72" t="s">
        <v>99</v>
      </c>
      <c r="GJ36" s="73" t="s">
        <v>110</v>
      </c>
      <c r="GK36" s="77" t="s">
        <v>112</v>
      </c>
      <c r="GL36" s="73" t="s">
        <v>97</v>
      </c>
      <c r="GM36" s="73" t="s">
        <v>135</v>
      </c>
      <c r="GN36" s="73" t="s">
        <v>105</v>
      </c>
      <c r="GO36" s="72" t="s">
        <v>98</v>
      </c>
      <c r="GP36" s="72" t="s">
        <v>103</v>
      </c>
      <c r="GQ36" s="72" t="s">
        <v>99</v>
      </c>
      <c r="GR36" s="73" t="s">
        <v>110</v>
      </c>
      <c r="GS36" s="77" t="s">
        <v>112</v>
      </c>
      <c r="GT36" s="73" t="s">
        <v>97</v>
      </c>
      <c r="GU36" s="73" t="s">
        <v>135</v>
      </c>
      <c r="GV36" s="73" t="s">
        <v>105</v>
      </c>
      <c r="GW36" s="72" t="s">
        <v>98</v>
      </c>
      <c r="GX36" s="72" t="s">
        <v>103</v>
      </c>
      <c r="GY36" s="72" t="s">
        <v>99</v>
      </c>
      <c r="GZ36" s="73" t="s">
        <v>110</v>
      </c>
      <c r="HA36" s="77" t="s">
        <v>112</v>
      </c>
      <c r="HB36" s="73" t="s">
        <v>97</v>
      </c>
      <c r="HC36" s="73" t="s">
        <v>135</v>
      </c>
      <c r="HD36" s="73" t="s">
        <v>105</v>
      </c>
      <c r="HE36" s="72" t="s">
        <v>98</v>
      </c>
      <c r="HF36" s="72" t="s">
        <v>103</v>
      </c>
      <c r="HG36" s="72" t="s">
        <v>99</v>
      </c>
      <c r="HH36" s="73" t="s">
        <v>110</v>
      </c>
      <c r="HI36" s="77" t="s">
        <v>112</v>
      </c>
      <c r="HJ36" s="73" t="s">
        <v>97</v>
      </c>
      <c r="HK36" s="73" t="s">
        <v>135</v>
      </c>
      <c r="HL36" s="73" t="s">
        <v>105</v>
      </c>
      <c r="HM36" s="72" t="s">
        <v>98</v>
      </c>
      <c r="HN36" s="72" t="s">
        <v>103</v>
      </c>
      <c r="HO36" s="72" t="s">
        <v>99</v>
      </c>
      <c r="HP36" s="73" t="s">
        <v>110</v>
      </c>
      <c r="HQ36" s="77" t="s">
        <v>112</v>
      </c>
      <c r="HR36" s="73" t="s">
        <v>97</v>
      </c>
      <c r="HS36" s="73" t="s">
        <v>135</v>
      </c>
      <c r="HT36" s="73" t="s">
        <v>105</v>
      </c>
      <c r="HU36" s="72" t="s">
        <v>98</v>
      </c>
      <c r="HV36" s="72" t="s">
        <v>103</v>
      </c>
      <c r="HW36" s="72" t="s">
        <v>99</v>
      </c>
      <c r="HX36" s="73" t="s">
        <v>110</v>
      </c>
      <c r="HY36" s="77" t="s">
        <v>112</v>
      </c>
      <c r="HZ36" s="73" t="s">
        <v>97</v>
      </c>
      <c r="IA36" s="73" t="s">
        <v>135</v>
      </c>
      <c r="IB36" s="73" t="s">
        <v>105</v>
      </c>
      <c r="IC36" s="72" t="s">
        <v>98</v>
      </c>
      <c r="ID36" s="72" t="s">
        <v>103</v>
      </c>
      <c r="IE36" s="72" t="s">
        <v>99</v>
      </c>
      <c r="IF36" s="73" t="s">
        <v>110</v>
      </c>
      <c r="IG36" s="77" t="s">
        <v>112</v>
      </c>
      <c r="IH36" s="73" t="s">
        <v>97</v>
      </c>
      <c r="II36" s="73" t="s">
        <v>135</v>
      </c>
      <c r="IJ36" s="73" t="s">
        <v>105</v>
      </c>
      <c r="IK36" s="72" t="s">
        <v>98</v>
      </c>
      <c r="IL36" s="72" t="s">
        <v>103</v>
      </c>
      <c r="IM36" s="72" t="s">
        <v>99</v>
      </c>
      <c r="IN36" s="73" t="s">
        <v>110</v>
      </c>
      <c r="IO36" s="77" t="s">
        <v>112</v>
      </c>
      <c r="IP36" s="73" t="s">
        <v>97</v>
      </c>
      <c r="IQ36" s="73" t="s">
        <v>135</v>
      </c>
      <c r="IR36" s="73" t="s">
        <v>105</v>
      </c>
      <c r="IS36" s="72" t="s">
        <v>98</v>
      </c>
      <c r="IT36" s="72" t="s">
        <v>103</v>
      </c>
      <c r="IU36" s="72" t="s">
        <v>99</v>
      </c>
      <c r="IV36" s="73" t="s">
        <v>110</v>
      </c>
      <c r="IW36" s="77" t="s">
        <v>112</v>
      </c>
      <c r="IX36" s="73" t="s">
        <v>97</v>
      </c>
      <c r="IY36" s="73" t="s">
        <v>135</v>
      </c>
      <c r="IZ36" s="73" t="s">
        <v>105</v>
      </c>
      <c r="JA36" s="72" t="s">
        <v>98</v>
      </c>
      <c r="JB36" s="72" t="s">
        <v>103</v>
      </c>
      <c r="JC36" s="72" t="s">
        <v>99</v>
      </c>
      <c r="JD36" s="73" t="s">
        <v>110</v>
      </c>
      <c r="JE36" s="77" t="s">
        <v>112</v>
      </c>
      <c r="JF36" s="73" t="s">
        <v>97</v>
      </c>
      <c r="JG36" s="73" t="s">
        <v>135</v>
      </c>
      <c r="JH36" s="73" t="s">
        <v>105</v>
      </c>
      <c r="JI36" s="72" t="s">
        <v>98</v>
      </c>
      <c r="JJ36" s="72" t="s">
        <v>103</v>
      </c>
      <c r="JK36" s="72" t="s">
        <v>99</v>
      </c>
      <c r="JL36" s="73" t="s">
        <v>110</v>
      </c>
      <c r="JM36" s="77" t="s">
        <v>112</v>
      </c>
      <c r="JN36" s="73" t="s">
        <v>97</v>
      </c>
      <c r="JO36" s="73" t="s">
        <v>135</v>
      </c>
      <c r="JP36" s="73" t="s">
        <v>105</v>
      </c>
      <c r="JQ36" s="72" t="s">
        <v>98</v>
      </c>
      <c r="JR36" s="72" t="s">
        <v>103</v>
      </c>
      <c r="JS36" s="72" t="s">
        <v>99</v>
      </c>
      <c r="JT36" s="73" t="s">
        <v>110</v>
      </c>
      <c r="JU36" s="77" t="s">
        <v>112</v>
      </c>
      <c r="JV36" s="73" t="s">
        <v>97</v>
      </c>
      <c r="JW36" s="73" t="s">
        <v>135</v>
      </c>
      <c r="JX36" s="73" t="s">
        <v>105</v>
      </c>
      <c r="JY36" s="72" t="s">
        <v>98</v>
      </c>
      <c r="JZ36" s="72" t="s">
        <v>103</v>
      </c>
      <c r="KA36" s="72" t="s">
        <v>99</v>
      </c>
      <c r="KB36" s="73" t="s">
        <v>110</v>
      </c>
      <c r="KC36" s="77" t="s">
        <v>112</v>
      </c>
      <c r="KD36" s="73" t="s">
        <v>97</v>
      </c>
      <c r="KE36" s="73" t="s">
        <v>135</v>
      </c>
      <c r="KF36" s="73" t="s">
        <v>105</v>
      </c>
      <c r="KG36" s="72" t="s">
        <v>98</v>
      </c>
      <c r="KH36" s="72" t="s">
        <v>103</v>
      </c>
      <c r="KI36" s="72" t="s">
        <v>99</v>
      </c>
      <c r="KJ36" s="73" t="s">
        <v>110</v>
      </c>
      <c r="KK36" s="77" t="s">
        <v>112</v>
      </c>
      <c r="KL36" s="73" t="s">
        <v>97</v>
      </c>
      <c r="KM36" s="73" t="s">
        <v>135</v>
      </c>
      <c r="KN36" s="73" t="s">
        <v>105</v>
      </c>
      <c r="KO36" s="72" t="s">
        <v>98</v>
      </c>
      <c r="KP36" s="72" t="s">
        <v>103</v>
      </c>
      <c r="KQ36" s="72" t="s">
        <v>99</v>
      </c>
      <c r="KR36" s="73" t="s">
        <v>110</v>
      </c>
      <c r="KS36" s="77" t="s">
        <v>112</v>
      </c>
      <c r="KT36" s="73" t="s">
        <v>97</v>
      </c>
      <c r="KU36" s="73" t="s">
        <v>135</v>
      </c>
      <c r="KV36" s="73" t="s">
        <v>105</v>
      </c>
      <c r="KW36" s="72" t="s">
        <v>98</v>
      </c>
      <c r="KX36" s="72" t="s">
        <v>103</v>
      </c>
      <c r="KY36" s="72" t="s">
        <v>99</v>
      </c>
      <c r="KZ36" s="73" t="s">
        <v>110</v>
      </c>
      <c r="LA36" s="77" t="s">
        <v>112</v>
      </c>
      <c r="LB36" s="73" t="s">
        <v>97</v>
      </c>
      <c r="LC36" s="73" t="s">
        <v>135</v>
      </c>
      <c r="LD36" s="73" t="s">
        <v>105</v>
      </c>
      <c r="LE36" s="72" t="s">
        <v>98</v>
      </c>
      <c r="LF36" s="72" t="s">
        <v>103</v>
      </c>
      <c r="LG36" s="72" t="s">
        <v>99</v>
      </c>
      <c r="LH36" s="73" t="s">
        <v>110</v>
      </c>
      <c r="LI36" s="77" t="s">
        <v>112</v>
      </c>
      <c r="LJ36" s="73" t="s">
        <v>97</v>
      </c>
      <c r="LK36" s="73" t="s">
        <v>135</v>
      </c>
      <c r="LL36" s="73" t="s">
        <v>105</v>
      </c>
      <c r="LM36" s="72" t="s">
        <v>98</v>
      </c>
      <c r="LN36" s="72" t="s">
        <v>103</v>
      </c>
      <c r="LO36" s="72" t="s">
        <v>99</v>
      </c>
      <c r="LP36" s="73" t="s">
        <v>110</v>
      </c>
      <c r="LQ36" s="77" t="s">
        <v>112</v>
      </c>
      <c r="LR36" s="73" t="s">
        <v>97</v>
      </c>
      <c r="LS36" s="73" t="s">
        <v>135</v>
      </c>
      <c r="LT36" s="73" t="s">
        <v>105</v>
      </c>
      <c r="LU36" s="72" t="s">
        <v>98</v>
      </c>
      <c r="LV36" s="72" t="s">
        <v>103</v>
      </c>
      <c r="LW36" s="72" t="s">
        <v>99</v>
      </c>
      <c r="LX36" s="73" t="s">
        <v>110</v>
      </c>
      <c r="LY36" s="77" t="s">
        <v>112</v>
      </c>
      <c r="LZ36" s="73" t="s">
        <v>97</v>
      </c>
      <c r="MA36" s="73" t="s">
        <v>135</v>
      </c>
      <c r="MB36" s="73" t="s">
        <v>105</v>
      </c>
      <c r="MC36" s="72" t="s">
        <v>98</v>
      </c>
      <c r="MD36" s="72" t="s">
        <v>103</v>
      </c>
      <c r="ME36" s="72" t="s">
        <v>99</v>
      </c>
      <c r="MF36" s="73" t="s">
        <v>110</v>
      </c>
      <c r="MG36" s="77" t="s">
        <v>112</v>
      </c>
      <c r="MH36" s="73" t="s">
        <v>97</v>
      </c>
      <c r="MI36" s="73" t="s">
        <v>135</v>
      </c>
      <c r="MJ36" s="73" t="s">
        <v>105</v>
      </c>
      <c r="MK36" s="72" t="s">
        <v>98</v>
      </c>
      <c r="ML36" s="72" t="s">
        <v>103</v>
      </c>
      <c r="MM36" s="72" t="s">
        <v>99</v>
      </c>
      <c r="MN36" s="73" t="s">
        <v>110</v>
      </c>
      <c r="MO36" s="77" t="s">
        <v>112</v>
      </c>
      <c r="MP36" s="73" t="s">
        <v>97</v>
      </c>
      <c r="MQ36" s="73" t="s">
        <v>135</v>
      </c>
      <c r="MR36" s="73" t="s">
        <v>105</v>
      </c>
      <c r="MS36" s="72" t="s">
        <v>98</v>
      </c>
      <c r="MT36" s="72" t="s">
        <v>103</v>
      </c>
      <c r="MU36" s="72" t="s">
        <v>99</v>
      </c>
      <c r="MV36" s="73" t="s">
        <v>110</v>
      </c>
      <c r="MW36" s="77" t="s">
        <v>112</v>
      </c>
      <c r="MX36" s="73" t="s">
        <v>97</v>
      </c>
      <c r="MY36" s="73" t="s">
        <v>135</v>
      </c>
      <c r="MZ36" s="73" t="s">
        <v>105</v>
      </c>
      <c r="NA36" s="72" t="s">
        <v>98</v>
      </c>
      <c r="NB36" s="72" t="s">
        <v>103</v>
      </c>
      <c r="NC36" s="72" t="s">
        <v>99</v>
      </c>
      <c r="ND36" s="73" t="s">
        <v>110</v>
      </c>
      <c r="NE36" s="77" t="s">
        <v>112</v>
      </c>
      <c r="NF36" s="73" t="s">
        <v>97</v>
      </c>
      <c r="NG36" s="73" t="s">
        <v>135</v>
      </c>
      <c r="NH36" s="73" t="s">
        <v>105</v>
      </c>
      <c r="NI36" s="72" t="s">
        <v>98</v>
      </c>
      <c r="NJ36" s="72" t="s">
        <v>103</v>
      </c>
      <c r="NK36" s="72" t="s">
        <v>99</v>
      </c>
      <c r="NL36" s="73" t="s">
        <v>110</v>
      </c>
      <c r="NM36" s="77" t="s">
        <v>112</v>
      </c>
      <c r="NN36" s="73" t="s">
        <v>97</v>
      </c>
      <c r="NO36" s="73" t="s">
        <v>135</v>
      </c>
      <c r="NP36" s="73" t="s">
        <v>105</v>
      </c>
      <c r="NQ36" s="72" t="s">
        <v>98</v>
      </c>
      <c r="NR36" s="72" t="s">
        <v>103</v>
      </c>
      <c r="NS36" s="72" t="s">
        <v>99</v>
      </c>
      <c r="NT36" s="73" t="s">
        <v>110</v>
      </c>
      <c r="NU36" s="77" t="s">
        <v>112</v>
      </c>
      <c r="NV36" s="73" t="s">
        <v>97</v>
      </c>
      <c r="NW36" s="73" t="s">
        <v>135</v>
      </c>
      <c r="NX36" s="73" t="s">
        <v>105</v>
      </c>
      <c r="NY36" s="72" t="s">
        <v>98</v>
      </c>
      <c r="NZ36" s="72" t="s">
        <v>103</v>
      </c>
      <c r="OA36" s="72" t="s">
        <v>99</v>
      </c>
      <c r="OB36" s="73" t="s">
        <v>110</v>
      </c>
      <c r="OC36" s="77" t="s">
        <v>112</v>
      </c>
      <c r="OD36" s="73" t="s">
        <v>97</v>
      </c>
      <c r="OE36" s="73" t="s">
        <v>135</v>
      </c>
      <c r="OF36" s="73" t="s">
        <v>105</v>
      </c>
      <c r="OG36" s="72" t="s">
        <v>98</v>
      </c>
      <c r="OH36" s="72" t="s">
        <v>103</v>
      </c>
      <c r="OI36" s="72" t="s">
        <v>99</v>
      </c>
      <c r="OJ36" s="73" t="s">
        <v>110</v>
      </c>
      <c r="OK36" s="77" t="s">
        <v>112</v>
      </c>
      <c r="OL36" s="73" t="s">
        <v>97</v>
      </c>
      <c r="OM36" s="73" t="s">
        <v>135</v>
      </c>
      <c r="ON36" s="73" t="s">
        <v>105</v>
      </c>
      <c r="OO36" s="72" t="s">
        <v>98</v>
      </c>
      <c r="OP36" s="72" t="s">
        <v>103</v>
      </c>
      <c r="OQ36" s="72" t="s">
        <v>99</v>
      </c>
      <c r="OR36" s="73" t="s">
        <v>110</v>
      </c>
      <c r="OS36" s="77" t="s">
        <v>112</v>
      </c>
      <c r="OT36" s="73" t="s">
        <v>97</v>
      </c>
      <c r="OU36" s="73" t="s">
        <v>135</v>
      </c>
      <c r="OV36" s="73" t="s">
        <v>105</v>
      </c>
      <c r="OW36" s="72" t="s">
        <v>98</v>
      </c>
      <c r="OX36" s="72" t="s">
        <v>103</v>
      </c>
      <c r="OY36" s="72" t="s">
        <v>99</v>
      </c>
      <c r="OZ36" s="73" t="s">
        <v>110</v>
      </c>
      <c r="PA36" s="77" t="s">
        <v>112</v>
      </c>
      <c r="PB36" s="73" t="s">
        <v>97</v>
      </c>
      <c r="PC36" s="73" t="s">
        <v>135</v>
      </c>
      <c r="PD36" s="73" t="s">
        <v>105</v>
      </c>
      <c r="PE36" s="72" t="s">
        <v>98</v>
      </c>
      <c r="PF36" s="72" t="s">
        <v>103</v>
      </c>
      <c r="PG36" s="72" t="s">
        <v>99</v>
      </c>
      <c r="PH36" s="73" t="s">
        <v>110</v>
      </c>
      <c r="PI36" s="77" t="s">
        <v>112</v>
      </c>
      <c r="PJ36" s="73" t="s">
        <v>97</v>
      </c>
      <c r="PK36" s="73" t="s">
        <v>135</v>
      </c>
      <c r="PL36" s="73" t="s">
        <v>105</v>
      </c>
      <c r="PM36" s="72" t="s">
        <v>98</v>
      </c>
      <c r="PN36" s="72" t="s">
        <v>103</v>
      </c>
      <c r="PO36" s="72" t="s">
        <v>99</v>
      </c>
      <c r="PP36" s="73" t="s">
        <v>110</v>
      </c>
      <c r="PQ36" s="77" t="s">
        <v>112</v>
      </c>
      <c r="PR36" s="73" t="s">
        <v>97</v>
      </c>
      <c r="PS36" s="73" t="s">
        <v>135</v>
      </c>
      <c r="PT36" s="73" t="s">
        <v>105</v>
      </c>
      <c r="PU36" s="72" t="s">
        <v>98</v>
      </c>
      <c r="PV36" s="72" t="s">
        <v>103</v>
      </c>
      <c r="PW36" s="72" t="s">
        <v>99</v>
      </c>
      <c r="PX36" s="73" t="s">
        <v>110</v>
      </c>
      <c r="PY36" s="77" t="s">
        <v>112</v>
      </c>
      <c r="PZ36" s="73" t="s">
        <v>97</v>
      </c>
      <c r="QA36" s="73" t="s">
        <v>135</v>
      </c>
      <c r="QB36" s="73" t="s">
        <v>105</v>
      </c>
      <c r="QC36" s="72" t="s">
        <v>98</v>
      </c>
      <c r="QD36" s="72" t="s">
        <v>103</v>
      </c>
      <c r="QE36" s="72" t="s">
        <v>99</v>
      </c>
      <c r="QF36" s="73" t="s">
        <v>110</v>
      </c>
      <c r="QG36" s="77" t="s">
        <v>112</v>
      </c>
      <c r="QH36" s="73" t="s">
        <v>97</v>
      </c>
      <c r="QI36" s="73" t="s">
        <v>135</v>
      </c>
      <c r="QJ36" s="73" t="s">
        <v>105</v>
      </c>
      <c r="QK36" s="72" t="s">
        <v>98</v>
      </c>
      <c r="QL36" s="72" t="s">
        <v>103</v>
      </c>
      <c r="QM36" s="72" t="s">
        <v>99</v>
      </c>
      <c r="QN36" s="73" t="s">
        <v>110</v>
      </c>
      <c r="QO36" s="77" t="s">
        <v>112</v>
      </c>
      <c r="QP36" s="73" t="s">
        <v>97</v>
      </c>
      <c r="QQ36" s="73" t="s">
        <v>135</v>
      </c>
      <c r="QR36" s="73" t="s">
        <v>105</v>
      </c>
      <c r="QS36" s="72" t="s">
        <v>98</v>
      </c>
      <c r="QT36" s="72" t="s">
        <v>103</v>
      </c>
      <c r="QU36" s="72" t="s">
        <v>99</v>
      </c>
      <c r="QV36" s="73" t="s">
        <v>110</v>
      </c>
      <c r="QW36" s="77" t="s">
        <v>112</v>
      </c>
      <c r="QX36" s="73" t="s">
        <v>97</v>
      </c>
      <c r="QY36" s="73" t="s">
        <v>135</v>
      </c>
      <c r="QZ36" s="73" t="s">
        <v>105</v>
      </c>
      <c r="RA36" s="72" t="s">
        <v>98</v>
      </c>
      <c r="RB36" s="72" t="s">
        <v>103</v>
      </c>
      <c r="RC36" s="72" t="s">
        <v>99</v>
      </c>
      <c r="RD36" s="73" t="s">
        <v>110</v>
      </c>
      <c r="RE36" s="77" t="s">
        <v>112</v>
      </c>
      <c r="RF36" s="73" t="s">
        <v>97</v>
      </c>
      <c r="RG36" s="73" t="s">
        <v>135</v>
      </c>
      <c r="RH36" s="73" t="s">
        <v>105</v>
      </c>
      <c r="RI36" s="72" t="s">
        <v>98</v>
      </c>
      <c r="RJ36" s="72" t="s">
        <v>103</v>
      </c>
      <c r="RK36" s="72" t="s">
        <v>99</v>
      </c>
      <c r="RL36" s="73" t="s">
        <v>110</v>
      </c>
      <c r="RM36" s="77" t="s">
        <v>112</v>
      </c>
      <c r="RN36" s="73" t="s">
        <v>97</v>
      </c>
      <c r="RO36" s="73" t="s">
        <v>135</v>
      </c>
      <c r="RP36" s="73" t="s">
        <v>105</v>
      </c>
      <c r="RQ36" s="72" t="s">
        <v>98</v>
      </c>
      <c r="RR36" s="72" t="s">
        <v>103</v>
      </c>
      <c r="RS36" s="72" t="s">
        <v>99</v>
      </c>
      <c r="RT36" s="73" t="s">
        <v>110</v>
      </c>
      <c r="RU36" s="77" t="s">
        <v>112</v>
      </c>
      <c r="RV36" s="73" t="s">
        <v>97</v>
      </c>
      <c r="RW36" s="73" t="s">
        <v>135</v>
      </c>
      <c r="RX36" s="73" t="s">
        <v>105</v>
      </c>
      <c r="RY36" s="72" t="s">
        <v>98</v>
      </c>
      <c r="RZ36" s="72" t="s">
        <v>103</v>
      </c>
      <c r="SA36" s="72" t="s">
        <v>99</v>
      </c>
      <c r="SB36" s="73" t="s">
        <v>110</v>
      </c>
      <c r="SC36" s="77" t="s">
        <v>112</v>
      </c>
      <c r="SD36" s="73" t="s">
        <v>97</v>
      </c>
      <c r="SE36" s="73" t="s">
        <v>135</v>
      </c>
      <c r="SF36" s="73" t="s">
        <v>105</v>
      </c>
      <c r="SG36" s="72" t="s">
        <v>98</v>
      </c>
      <c r="SH36" s="72" t="s">
        <v>103</v>
      </c>
      <c r="SI36" s="72" t="s">
        <v>99</v>
      </c>
      <c r="SJ36" s="73" t="s">
        <v>110</v>
      </c>
      <c r="SK36" s="77" t="s">
        <v>112</v>
      </c>
      <c r="SL36" s="73" t="s">
        <v>97</v>
      </c>
      <c r="SM36" s="73" t="s">
        <v>135</v>
      </c>
      <c r="SN36" s="73" t="s">
        <v>105</v>
      </c>
      <c r="SO36" s="72" t="s">
        <v>98</v>
      </c>
      <c r="SP36" s="72" t="s">
        <v>103</v>
      </c>
      <c r="SQ36" s="72" t="s">
        <v>99</v>
      </c>
      <c r="SR36" s="73" t="s">
        <v>110</v>
      </c>
      <c r="SS36" s="77" t="s">
        <v>112</v>
      </c>
      <c r="ST36" s="73" t="s">
        <v>97</v>
      </c>
      <c r="SU36" s="73" t="s">
        <v>135</v>
      </c>
      <c r="SV36" s="73" t="s">
        <v>105</v>
      </c>
      <c r="SW36" s="72" t="s">
        <v>98</v>
      </c>
      <c r="SX36" s="72" t="s">
        <v>103</v>
      </c>
      <c r="SY36" s="72" t="s">
        <v>99</v>
      </c>
      <c r="SZ36" s="73" t="s">
        <v>110</v>
      </c>
      <c r="TA36" s="77" t="s">
        <v>112</v>
      </c>
      <c r="TB36" s="73" t="s">
        <v>97</v>
      </c>
      <c r="TC36" s="73" t="s">
        <v>135</v>
      </c>
      <c r="TD36" s="73" t="s">
        <v>105</v>
      </c>
      <c r="TE36" s="72" t="s">
        <v>98</v>
      </c>
      <c r="TF36" s="72" t="s">
        <v>103</v>
      </c>
      <c r="TG36" s="72" t="s">
        <v>99</v>
      </c>
      <c r="TH36" s="73" t="s">
        <v>110</v>
      </c>
      <c r="TI36" s="77" t="s">
        <v>112</v>
      </c>
      <c r="TJ36" s="73" t="s">
        <v>97</v>
      </c>
      <c r="TK36" s="73" t="s">
        <v>135</v>
      </c>
      <c r="TL36" s="73" t="s">
        <v>105</v>
      </c>
      <c r="TM36" s="72" t="s">
        <v>98</v>
      </c>
      <c r="TN36" s="72" t="s">
        <v>103</v>
      </c>
      <c r="TO36" s="72" t="s">
        <v>99</v>
      </c>
      <c r="TP36" s="73" t="s">
        <v>110</v>
      </c>
      <c r="TQ36" s="77" t="s">
        <v>112</v>
      </c>
      <c r="TR36" s="73" t="s">
        <v>97</v>
      </c>
      <c r="TS36" s="73" t="s">
        <v>135</v>
      </c>
      <c r="TT36" s="73" t="s">
        <v>105</v>
      </c>
      <c r="TU36" s="72" t="s">
        <v>98</v>
      </c>
      <c r="TV36" s="72" t="s">
        <v>103</v>
      </c>
      <c r="TW36" s="72" t="s">
        <v>99</v>
      </c>
      <c r="TX36" s="73" t="s">
        <v>110</v>
      </c>
      <c r="TY36" s="77" t="s">
        <v>112</v>
      </c>
      <c r="TZ36" s="73" t="s">
        <v>97</v>
      </c>
      <c r="UA36" s="73" t="s">
        <v>135</v>
      </c>
      <c r="UB36" s="73" t="s">
        <v>105</v>
      </c>
      <c r="UC36" s="72" t="s">
        <v>98</v>
      </c>
      <c r="UD36" s="72" t="s">
        <v>103</v>
      </c>
      <c r="UE36" s="72" t="s">
        <v>99</v>
      </c>
      <c r="UF36" s="73" t="s">
        <v>110</v>
      </c>
      <c r="UG36" s="77" t="s">
        <v>112</v>
      </c>
      <c r="UH36" s="73" t="s">
        <v>97</v>
      </c>
      <c r="UI36" s="73" t="s">
        <v>135</v>
      </c>
      <c r="UJ36" s="73" t="s">
        <v>105</v>
      </c>
      <c r="UK36" s="72" t="s">
        <v>98</v>
      </c>
      <c r="UL36" s="72" t="s">
        <v>103</v>
      </c>
      <c r="UM36" s="72" t="s">
        <v>99</v>
      </c>
      <c r="UN36" s="73" t="s">
        <v>110</v>
      </c>
      <c r="UO36" s="77" t="s">
        <v>112</v>
      </c>
      <c r="UP36" s="73" t="s">
        <v>97</v>
      </c>
      <c r="UQ36" s="73" t="s">
        <v>135</v>
      </c>
      <c r="UR36" s="73" t="s">
        <v>105</v>
      </c>
      <c r="US36" s="72" t="s">
        <v>98</v>
      </c>
      <c r="UT36" s="72" t="s">
        <v>103</v>
      </c>
      <c r="UU36" s="72" t="s">
        <v>99</v>
      </c>
      <c r="UV36" s="73" t="s">
        <v>110</v>
      </c>
      <c r="UW36" s="77" t="s">
        <v>112</v>
      </c>
      <c r="UX36" s="73" t="s">
        <v>97</v>
      </c>
      <c r="UY36" s="73" t="s">
        <v>135</v>
      </c>
      <c r="UZ36" s="73" t="s">
        <v>105</v>
      </c>
      <c r="VA36" s="72" t="s">
        <v>98</v>
      </c>
      <c r="VB36" s="72" t="s">
        <v>103</v>
      </c>
      <c r="VC36" s="72" t="s">
        <v>99</v>
      </c>
      <c r="VD36" s="73" t="s">
        <v>110</v>
      </c>
      <c r="VE36" s="77" t="s">
        <v>112</v>
      </c>
      <c r="VF36" s="73" t="s">
        <v>97</v>
      </c>
      <c r="VG36" s="73" t="s">
        <v>135</v>
      </c>
      <c r="VH36" s="73" t="s">
        <v>105</v>
      </c>
      <c r="VI36" s="72" t="s">
        <v>98</v>
      </c>
      <c r="VJ36" s="72" t="s">
        <v>103</v>
      </c>
      <c r="VK36" s="72" t="s">
        <v>99</v>
      </c>
      <c r="VL36" s="73" t="s">
        <v>110</v>
      </c>
      <c r="VM36" s="77" t="s">
        <v>112</v>
      </c>
      <c r="VN36" s="73" t="s">
        <v>97</v>
      </c>
      <c r="VO36" s="73" t="s">
        <v>135</v>
      </c>
      <c r="VP36" s="73" t="s">
        <v>105</v>
      </c>
      <c r="VQ36" s="72" t="s">
        <v>98</v>
      </c>
      <c r="VR36" s="72" t="s">
        <v>103</v>
      </c>
      <c r="VS36" s="72" t="s">
        <v>99</v>
      </c>
      <c r="VT36" s="73" t="s">
        <v>110</v>
      </c>
      <c r="VU36" s="77" t="s">
        <v>112</v>
      </c>
      <c r="VV36" s="73" t="s">
        <v>97</v>
      </c>
      <c r="VW36" s="73" t="s">
        <v>135</v>
      </c>
      <c r="VX36" s="73" t="s">
        <v>105</v>
      </c>
      <c r="VY36" s="72" t="s">
        <v>98</v>
      </c>
      <c r="VZ36" s="72" t="s">
        <v>103</v>
      </c>
      <c r="WA36" s="72" t="s">
        <v>99</v>
      </c>
      <c r="WB36" s="73" t="s">
        <v>110</v>
      </c>
      <c r="WC36" s="77" t="s">
        <v>112</v>
      </c>
      <c r="WD36" s="73" t="s">
        <v>97</v>
      </c>
      <c r="WE36" s="73" t="s">
        <v>135</v>
      </c>
      <c r="WF36" s="73" t="s">
        <v>105</v>
      </c>
      <c r="WG36" s="72" t="s">
        <v>98</v>
      </c>
      <c r="WH36" s="72" t="s">
        <v>103</v>
      </c>
      <c r="WI36" s="72" t="s">
        <v>99</v>
      </c>
      <c r="WJ36" s="73" t="s">
        <v>110</v>
      </c>
      <c r="WK36" s="77" t="s">
        <v>112</v>
      </c>
      <c r="WL36" s="73" t="s">
        <v>97</v>
      </c>
      <c r="WM36" s="73" t="s">
        <v>135</v>
      </c>
      <c r="WN36" s="73" t="s">
        <v>105</v>
      </c>
      <c r="WO36" s="72" t="s">
        <v>98</v>
      </c>
      <c r="WP36" s="72" t="s">
        <v>103</v>
      </c>
      <c r="WQ36" s="72" t="s">
        <v>99</v>
      </c>
      <c r="WR36" s="73" t="s">
        <v>110</v>
      </c>
      <c r="WS36" s="77" t="s">
        <v>112</v>
      </c>
      <c r="WT36" s="73" t="s">
        <v>97</v>
      </c>
      <c r="WU36" s="73" t="s">
        <v>135</v>
      </c>
      <c r="WV36" s="73" t="s">
        <v>105</v>
      </c>
      <c r="WW36" s="72" t="s">
        <v>98</v>
      </c>
      <c r="WX36" s="72" t="s">
        <v>103</v>
      </c>
      <c r="WY36" s="72" t="s">
        <v>99</v>
      </c>
      <c r="WZ36" s="73" t="s">
        <v>110</v>
      </c>
      <c r="XA36" s="77" t="s">
        <v>112</v>
      </c>
      <c r="XB36" s="73" t="s">
        <v>97</v>
      </c>
      <c r="XC36" s="73" t="s">
        <v>135</v>
      </c>
      <c r="XD36" s="73" t="s">
        <v>105</v>
      </c>
      <c r="XE36" s="72" t="s">
        <v>98</v>
      </c>
      <c r="XF36" s="72" t="s">
        <v>103</v>
      </c>
      <c r="XG36" s="72" t="s">
        <v>99</v>
      </c>
      <c r="XH36" s="73" t="s">
        <v>110</v>
      </c>
      <c r="XI36" s="77" t="s">
        <v>112</v>
      </c>
      <c r="XJ36" s="73" t="s">
        <v>97</v>
      </c>
      <c r="XK36" s="73" t="s">
        <v>135</v>
      </c>
      <c r="XL36" s="73" t="s">
        <v>105</v>
      </c>
      <c r="XM36" s="72" t="s">
        <v>98</v>
      </c>
      <c r="XN36" s="72" t="s">
        <v>103</v>
      </c>
      <c r="XO36" s="72" t="s">
        <v>99</v>
      </c>
      <c r="XP36" s="73" t="s">
        <v>110</v>
      </c>
      <c r="XQ36" s="77" t="s">
        <v>112</v>
      </c>
      <c r="XR36" s="73" t="s">
        <v>97</v>
      </c>
      <c r="XS36" s="73" t="s">
        <v>135</v>
      </c>
      <c r="XT36" s="73" t="s">
        <v>105</v>
      </c>
      <c r="XU36" s="72" t="s">
        <v>98</v>
      </c>
      <c r="XV36" s="72" t="s">
        <v>103</v>
      </c>
      <c r="XW36" s="72" t="s">
        <v>99</v>
      </c>
      <c r="XX36" s="73" t="s">
        <v>110</v>
      </c>
      <c r="XY36" s="77" t="s">
        <v>112</v>
      </c>
      <c r="XZ36" s="73" t="s">
        <v>97</v>
      </c>
      <c r="YA36" s="73" t="s">
        <v>135</v>
      </c>
      <c r="YB36" s="73" t="s">
        <v>105</v>
      </c>
      <c r="YC36" s="72" t="s">
        <v>98</v>
      </c>
      <c r="YD36" s="72" t="s">
        <v>103</v>
      </c>
      <c r="YE36" s="72" t="s">
        <v>99</v>
      </c>
      <c r="YF36" s="73" t="s">
        <v>110</v>
      </c>
      <c r="YG36" s="77" t="s">
        <v>112</v>
      </c>
      <c r="YH36" s="73" t="s">
        <v>97</v>
      </c>
      <c r="YI36" s="73" t="s">
        <v>135</v>
      </c>
      <c r="YJ36" s="73" t="s">
        <v>105</v>
      </c>
      <c r="YK36" s="72" t="s">
        <v>98</v>
      </c>
      <c r="YL36" s="72" t="s">
        <v>103</v>
      </c>
      <c r="YM36" s="72" t="s">
        <v>99</v>
      </c>
      <c r="YN36" s="73" t="s">
        <v>110</v>
      </c>
      <c r="YO36" s="77" t="s">
        <v>112</v>
      </c>
      <c r="YP36" s="73" t="s">
        <v>97</v>
      </c>
      <c r="YQ36" s="73" t="s">
        <v>135</v>
      </c>
      <c r="YR36" s="73" t="s">
        <v>105</v>
      </c>
      <c r="YS36" s="72" t="s">
        <v>98</v>
      </c>
      <c r="YT36" s="72" t="s">
        <v>103</v>
      </c>
      <c r="YU36" s="72" t="s">
        <v>99</v>
      </c>
      <c r="YV36" s="73" t="s">
        <v>110</v>
      </c>
      <c r="YW36" s="77" t="s">
        <v>112</v>
      </c>
      <c r="YX36" s="73" t="s">
        <v>97</v>
      </c>
      <c r="YY36" s="73" t="s">
        <v>135</v>
      </c>
      <c r="YZ36" s="73" t="s">
        <v>105</v>
      </c>
      <c r="ZA36" s="72" t="s">
        <v>98</v>
      </c>
      <c r="ZB36" s="72" t="s">
        <v>103</v>
      </c>
      <c r="ZC36" s="72" t="s">
        <v>99</v>
      </c>
      <c r="ZD36" s="73" t="s">
        <v>110</v>
      </c>
      <c r="ZE36" s="77" t="s">
        <v>112</v>
      </c>
      <c r="ZF36" s="73" t="s">
        <v>97</v>
      </c>
      <c r="ZG36" s="73" t="s">
        <v>135</v>
      </c>
      <c r="ZH36" s="73" t="s">
        <v>105</v>
      </c>
      <c r="ZI36" s="72" t="s">
        <v>98</v>
      </c>
      <c r="ZJ36" s="72" t="s">
        <v>103</v>
      </c>
      <c r="ZK36" s="72" t="s">
        <v>99</v>
      </c>
      <c r="ZL36" s="73" t="s">
        <v>110</v>
      </c>
      <c r="ZM36" s="77" t="s">
        <v>112</v>
      </c>
      <c r="ZN36" s="73" t="s">
        <v>97</v>
      </c>
      <c r="ZO36" s="73" t="s">
        <v>135</v>
      </c>
      <c r="ZP36" s="73" t="s">
        <v>105</v>
      </c>
      <c r="ZQ36" s="72" t="s">
        <v>98</v>
      </c>
      <c r="ZR36" s="72" t="s">
        <v>103</v>
      </c>
      <c r="ZS36" s="72" t="s">
        <v>99</v>
      </c>
      <c r="ZT36" s="73" t="s">
        <v>110</v>
      </c>
      <c r="ZU36" s="77" t="s">
        <v>112</v>
      </c>
      <c r="ZV36" s="73" t="s">
        <v>97</v>
      </c>
      <c r="ZW36" s="73" t="s">
        <v>135</v>
      </c>
      <c r="ZX36" s="73" t="s">
        <v>105</v>
      </c>
      <c r="ZY36" s="72" t="s">
        <v>98</v>
      </c>
      <c r="ZZ36" s="72" t="s">
        <v>103</v>
      </c>
      <c r="AAA36" s="72" t="s">
        <v>99</v>
      </c>
      <c r="AAB36" s="73" t="s">
        <v>110</v>
      </c>
      <c r="AAC36" s="77" t="s">
        <v>112</v>
      </c>
      <c r="AAD36" s="73" t="s">
        <v>97</v>
      </c>
      <c r="AAE36" s="73" t="s">
        <v>135</v>
      </c>
      <c r="AAF36" s="73" t="s">
        <v>105</v>
      </c>
      <c r="AAG36" s="72" t="s">
        <v>98</v>
      </c>
      <c r="AAH36" s="72" t="s">
        <v>103</v>
      </c>
      <c r="AAI36" s="72" t="s">
        <v>99</v>
      </c>
      <c r="AAJ36" s="73" t="s">
        <v>110</v>
      </c>
      <c r="AAK36" s="77" t="s">
        <v>112</v>
      </c>
      <c r="AAL36" s="73" t="s">
        <v>97</v>
      </c>
      <c r="AAM36" s="73" t="s">
        <v>135</v>
      </c>
      <c r="AAN36" s="73" t="s">
        <v>105</v>
      </c>
      <c r="AAO36" s="72" t="s">
        <v>98</v>
      </c>
      <c r="AAP36" s="72" t="s">
        <v>103</v>
      </c>
      <c r="AAQ36" s="72" t="s">
        <v>99</v>
      </c>
      <c r="AAR36" s="73" t="s">
        <v>110</v>
      </c>
      <c r="AAS36" s="77" t="s">
        <v>112</v>
      </c>
      <c r="AAT36" s="73" t="s">
        <v>97</v>
      </c>
      <c r="AAU36" s="73" t="s">
        <v>135</v>
      </c>
      <c r="AAV36" s="73" t="s">
        <v>105</v>
      </c>
      <c r="AAW36" s="72" t="s">
        <v>98</v>
      </c>
      <c r="AAX36" s="72" t="s">
        <v>103</v>
      </c>
      <c r="AAY36" s="72" t="s">
        <v>99</v>
      </c>
      <c r="AAZ36" s="73" t="s">
        <v>110</v>
      </c>
      <c r="ABA36" s="77" t="s">
        <v>112</v>
      </c>
      <c r="ABB36" s="73" t="s">
        <v>97</v>
      </c>
      <c r="ABC36" s="73" t="s">
        <v>135</v>
      </c>
      <c r="ABD36" s="73" t="s">
        <v>105</v>
      </c>
      <c r="ABE36" s="72" t="s">
        <v>98</v>
      </c>
      <c r="ABF36" s="72" t="s">
        <v>103</v>
      </c>
      <c r="ABG36" s="72" t="s">
        <v>99</v>
      </c>
      <c r="ABH36" s="73" t="s">
        <v>110</v>
      </c>
      <c r="ABI36" s="77" t="s">
        <v>112</v>
      </c>
      <c r="ABJ36" s="73" t="s">
        <v>97</v>
      </c>
      <c r="ABK36" s="73" t="s">
        <v>135</v>
      </c>
      <c r="ABL36" s="73" t="s">
        <v>105</v>
      </c>
      <c r="ABM36" s="72" t="s">
        <v>98</v>
      </c>
      <c r="ABN36" s="72" t="s">
        <v>103</v>
      </c>
      <c r="ABO36" s="72" t="s">
        <v>99</v>
      </c>
      <c r="ABP36" s="73" t="s">
        <v>110</v>
      </c>
      <c r="ABQ36" s="77" t="s">
        <v>112</v>
      </c>
      <c r="ABR36" s="73" t="s">
        <v>97</v>
      </c>
      <c r="ABS36" s="73" t="s">
        <v>135</v>
      </c>
      <c r="ABT36" s="73" t="s">
        <v>105</v>
      </c>
      <c r="ABU36" s="72" t="s">
        <v>98</v>
      </c>
      <c r="ABV36" s="72" t="s">
        <v>103</v>
      </c>
      <c r="ABW36" s="72" t="s">
        <v>99</v>
      </c>
      <c r="ABX36" s="73" t="s">
        <v>110</v>
      </c>
      <c r="ABY36" s="77" t="s">
        <v>112</v>
      </c>
      <c r="ABZ36" s="73" t="s">
        <v>97</v>
      </c>
      <c r="ACA36" s="73" t="s">
        <v>135</v>
      </c>
      <c r="ACB36" s="73" t="s">
        <v>105</v>
      </c>
      <c r="ACC36" s="72" t="s">
        <v>98</v>
      </c>
      <c r="ACD36" s="72" t="s">
        <v>103</v>
      </c>
      <c r="ACE36" s="72" t="s">
        <v>99</v>
      </c>
      <c r="ACF36" s="73" t="s">
        <v>110</v>
      </c>
      <c r="ACG36" s="77" t="s">
        <v>112</v>
      </c>
      <c r="ACH36" s="73" t="s">
        <v>97</v>
      </c>
      <c r="ACI36" s="73" t="s">
        <v>135</v>
      </c>
      <c r="ACJ36" s="73" t="s">
        <v>105</v>
      </c>
      <c r="ACK36" s="72" t="s">
        <v>98</v>
      </c>
      <c r="ACL36" s="72" t="s">
        <v>103</v>
      </c>
      <c r="ACM36" s="72" t="s">
        <v>99</v>
      </c>
      <c r="ACN36" s="73" t="s">
        <v>110</v>
      </c>
      <c r="ACO36" s="77" t="s">
        <v>112</v>
      </c>
      <c r="ACP36" s="73" t="s">
        <v>97</v>
      </c>
      <c r="ACQ36" s="73" t="s">
        <v>135</v>
      </c>
      <c r="ACR36" s="73" t="s">
        <v>105</v>
      </c>
      <c r="ACS36" s="72" t="s">
        <v>98</v>
      </c>
      <c r="ACT36" s="72" t="s">
        <v>103</v>
      </c>
      <c r="ACU36" s="72" t="s">
        <v>99</v>
      </c>
      <c r="ACV36" s="73" t="s">
        <v>110</v>
      </c>
      <c r="ACW36" s="77" t="s">
        <v>112</v>
      </c>
      <c r="ACX36" s="73" t="s">
        <v>97</v>
      </c>
      <c r="ACY36" s="73" t="s">
        <v>135</v>
      </c>
      <c r="ACZ36" s="73" t="s">
        <v>105</v>
      </c>
      <c r="ADA36" s="72" t="s">
        <v>98</v>
      </c>
      <c r="ADB36" s="72" t="s">
        <v>103</v>
      </c>
      <c r="ADC36" s="72" t="s">
        <v>99</v>
      </c>
      <c r="ADD36" s="73" t="s">
        <v>110</v>
      </c>
      <c r="ADE36" s="77" t="s">
        <v>112</v>
      </c>
      <c r="ADF36" s="73" t="s">
        <v>97</v>
      </c>
      <c r="ADG36" s="73" t="s">
        <v>135</v>
      </c>
      <c r="ADH36" s="73" t="s">
        <v>105</v>
      </c>
      <c r="ADI36" s="72" t="s">
        <v>98</v>
      </c>
      <c r="ADJ36" s="72" t="s">
        <v>103</v>
      </c>
      <c r="ADK36" s="72" t="s">
        <v>99</v>
      </c>
      <c r="ADL36" s="73" t="s">
        <v>110</v>
      </c>
      <c r="ADM36" s="77" t="s">
        <v>112</v>
      </c>
      <c r="ADN36" s="73" t="s">
        <v>97</v>
      </c>
      <c r="ADO36" s="73" t="s">
        <v>135</v>
      </c>
      <c r="ADP36" s="73" t="s">
        <v>105</v>
      </c>
      <c r="ADQ36" s="72" t="s">
        <v>98</v>
      </c>
      <c r="ADR36" s="72" t="s">
        <v>103</v>
      </c>
      <c r="ADS36" s="72" t="s">
        <v>99</v>
      </c>
      <c r="ADT36" s="73" t="s">
        <v>110</v>
      </c>
      <c r="ADU36" s="77" t="s">
        <v>112</v>
      </c>
      <c r="ADV36" s="73" t="s">
        <v>97</v>
      </c>
      <c r="ADW36" s="73" t="s">
        <v>135</v>
      </c>
      <c r="ADX36" s="73" t="s">
        <v>105</v>
      </c>
      <c r="ADY36" s="72" t="s">
        <v>98</v>
      </c>
      <c r="ADZ36" s="72" t="s">
        <v>103</v>
      </c>
      <c r="AEA36" s="72" t="s">
        <v>99</v>
      </c>
      <c r="AEB36" s="73" t="s">
        <v>110</v>
      </c>
      <c r="AEC36" s="77" t="s">
        <v>112</v>
      </c>
      <c r="AED36" s="73" t="s">
        <v>97</v>
      </c>
      <c r="AEE36" s="73" t="s">
        <v>135</v>
      </c>
      <c r="AEF36" s="73" t="s">
        <v>105</v>
      </c>
      <c r="AEG36" s="72" t="s">
        <v>98</v>
      </c>
      <c r="AEH36" s="72" t="s">
        <v>103</v>
      </c>
      <c r="AEI36" s="72" t="s">
        <v>99</v>
      </c>
      <c r="AEJ36" s="73" t="s">
        <v>110</v>
      </c>
      <c r="AEK36" s="77" t="s">
        <v>112</v>
      </c>
      <c r="AEL36" s="73" t="s">
        <v>97</v>
      </c>
      <c r="AEM36" s="73" t="s">
        <v>135</v>
      </c>
      <c r="AEN36" s="73" t="s">
        <v>105</v>
      </c>
      <c r="AEO36" s="72" t="s">
        <v>98</v>
      </c>
      <c r="AEP36" s="72" t="s">
        <v>103</v>
      </c>
      <c r="AEQ36" s="72" t="s">
        <v>99</v>
      </c>
      <c r="AER36" s="73" t="s">
        <v>110</v>
      </c>
      <c r="AES36" s="77" t="s">
        <v>112</v>
      </c>
      <c r="AEU36" s="73" t="s">
        <v>97</v>
      </c>
      <c r="AEV36" s="73" t="s">
        <v>135</v>
      </c>
      <c r="AEW36" s="73" t="s">
        <v>105</v>
      </c>
      <c r="AEX36" s="72" t="s">
        <v>98</v>
      </c>
      <c r="AEY36" s="72" t="s">
        <v>103</v>
      </c>
      <c r="AEZ36" s="72" t="s">
        <v>99</v>
      </c>
      <c r="AFA36" s="73" t="s">
        <v>110</v>
      </c>
      <c r="AFB36" s="77" t="s">
        <v>112</v>
      </c>
      <c r="AFC36" s="73" t="s">
        <v>97</v>
      </c>
      <c r="AFD36" s="73" t="s">
        <v>135</v>
      </c>
      <c r="AFE36" s="73" t="s">
        <v>105</v>
      </c>
      <c r="AFF36" s="72" t="s">
        <v>98</v>
      </c>
      <c r="AFG36" s="72" t="s">
        <v>103</v>
      </c>
      <c r="AFH36" s="72" t="s">
        <v>99</v>
      </c>
      <c r="AFI36" s="73" t="s">
        <v>110</v>
      </c>
      <c r="AFJ36" s="77" t="s">
        <v>112</v>
      </c>
      <c r="AFK36" s="73" t="s">
        <v>97</v>
      </c>
      <c r="AFL36" s="73" t="s">
        <v>135</v>
      </c>
      <c r="AFM36" s="73" t="s">
        <v>105</v>
      </c>
      <c r="AFN36" s="72" t="s">
        <v>98</v>
      </c>
      <c r="AFO36" s="72" t="s">
        <v>103</v>
      </c>
      <c r="AFP36" s="72" t="s">
        <v>99</v>
      </c>
      <c r="AFQ36" s="73" t="s">
        <v>110</v>
      </c>
      <c r="AFR36" s="77" t="s">
        <v>112</v>
      </c>
      <c r="AFS36" s="92" t="s">
        <v>97</v>
      </c>
      <c r="AFT36" s="92" t="s">
        <v>135</v>
      </c>
      <c r="AFU36" s="92" t="s">
        <v>105</v>
      </c>
      <c r="AFV36" s="93" t="s">
        <v>98</v>
      </c>
      <c r="AFW36" s="93" t="s">
        <v>103</v>
      </c>
      <c r="AFX36" s="93" t="s">
        <v>99</v>
      </c>
      <c r="AFY36" s="73" t="s">
        <v>110</v>
      </c>
      <c r="AFZ36" s="77" t="s">
        <v>112</v>
      </c>
      <c r="AGA36" s="92" t="s">
        <v>97</v>
      </c>
      <c r="AGB36" s="92" t="s">
        <v>135</v>
      </c>
      <c r="AGC36" s="92" t="s">
        <v>105</v>
      </c>
      <c r="AGD36" s="93" t="s">
        <v>98</v>
      </c>
      <c r="AGE36" s="93" t="s">
        <v>103</v>
      </c>
      <c r="AGF36" s="93" t="s">
        <v>99</v>
      </c>
      <c r="AGG36" s="73" t="s">
        <v>110</v>
      </c>
      <c r="AGH36" s="77" t="s">
        <v>112</v>
      </c>
      <c r="AGI36" s="92" t="s">
        <v>97</v>
      </c>
      <c r="AGJ36" s="92" t="s">
        <v>135</v>
      </c>
      <c r="AGK36" s="92" t="s">
        <v>105</v>
      </c>
      <c r="AGL36" s="93" t="s">
        <v>98</v>
      </c>
      <c r="AGM36" s="93" t="s">
        <v>103</v>
      </c>
      <c r="AGN36" s="93" t="s">
        <v>99</v>
      </c>
      <c r="AGO36" s="73" t="s">
        <v>110</v>
      </c>
      <c r="AGP36" s="77" t="s">
        <v>112</v>
      </c>
      <c r="AGQ36" s="92" t="s">
        <v>97</v>
      </c>
      <c r="AGR36" s="92" t="s">
        <v>135</v>
      </c>
      <c r="AGS36" s="92" t="s">
        <v>105</v>
      </c>
      <c r="AGT36" s="93" t="s">
        <v>98</v>
      </c>
      <c r="AGU36" s="93" t="s">
        <v>103</v>
      </c>
      <c r="AGV36" s="93" t="s">
        <v>227</v>
      </c>
      <c r="AGW36" s="93" t="s">
        <v>99</v>
      </c>
      <c r="AGX36" s="73" t="s">
        <v>110</v>
      </c>
      <c r="AGY36" s="77" t="s">
        <v>112</v>
      </c>
      <c r="AGZ36" s="92" t="s">
        <v>97</v>
      </c>
      <c r="AHA36" s="92" t="s">
        <v>135</v>
      </c>
      <c r="AHB36" s="92" t="s">
        <v>105</v>
      </c>
      <c r="AHC36" s="93" t="s">
        <v>98</v>
      </c>
      <c r="AHD36" s="93" t="s">
        <v>103</v>
      </c>
      <c r="AHE36" s="93" t="s">
        <v>99</v>
      </c>
      <c r="AHF36" s="73" t="s">
        <v>110</v>
      </c>
      <c r="AHG36" s="77" t="s">
        <v>112</v>
      </c>
      <c r="AHH36" s="92" t="s">
        <v>97</v>
      </c>
      <c r="AHI36" s="92" t="s">
        <v>135</v>
      </c>
      <c r="AHJ36" s="92" t="s">
        <v>105</v>
      </c>
      <c r="AHK36" s="93" t="s">
        <v>98</v>
      </c>
      <c r="AHL36" s="93" t="s">
        <v>103</v>
      </c>
      <c r="AHM36" s="93" t="s">
        <v>99</v>
      </c>
      <c r="AHN36" s="73" t="s">
        <v>110</v>
      </c>
      <c r="AHO36" s="77" t="s">
        <v>112</v>
      </c>
      <c r="AHP36" s="92" t="s">
        <v>97</v>
      </c>
      <c r="AHQ36" s="92" t="s">
        <v>135</v>
      </c>
      <c r="AHR36" s="92" t="s">
        <v>105</v>
      </c>
      <c r="AHS36" s="93" t="s">
        <v>98</v>
      </c>
      <c r="AHT36" s="93" t="s">
        <v>103</v>
      </c>
      <c r="AHU36" s="93" t="s">
        <v>99</v>
      </c>
      <c r="AHV36" s="73" t="s">
        <v>110</v>
      </c>
      <c r="AHW36" s="77" t="s">
        <v>112</v>
      </c>
      <c r="AHX36" s="92" t="s">
        <v>97</v>
      </c>
      <c r="AHY36" s="92" t="s">
        <v>135</v>
      </c>
      <c r="AHZ36" s="92" t="s">
        <v>105</v>
      </c>
      <c r="AIA36" s="93" t="s">
        <v>98</v>
      </c>
      <c r="AIB36" s="93" t="s">
        <v>103</v>
      </c>
      <c r="AIC36" s="93" t="s">
        <v>99</v>
      </c>
      <c r="AID36" s="73" t="s">
        <v>110</v>
      </c>
      <c r="AIE36" s="77" t="s">
        <v>112</v>
      </c>
      <c r="AIF36" s="92" t="s">
        <v>97</v>
      </c>
      <c r="AIG36" s="92" t="s">
        <v>135</v>
      </c>
      <c r="AIH36" s="92" t="s">
        <v>105</v>
      </c>
      <c r="AII36" s="93" t="s">
        <v>98</v>
      </c>
      <c r="AIJ36" s="93" t="s">
        <v>103</v>
      </c>
      <c r="AIK36" s="93" t="s">
        <v>99</v>
      </c>
      <c r="AIL36" s="73" t="s">
        <v>110</v>
      </c>
      <c r="AIM36" s="77" t="s">
        <v>112</v>
      </c>
      <c r="AIN36" s="92" t="s">
        <v>97</v>
      </c>
      <c r="AIO36" s="92" t="s">
        <v>135</v>
      </c>
      <c r="AIP36" s="92" t="s">
        <v>105</v>
      </c>
      <c r="AIQ36" s="93" t="s">
        <v>98</v>
      </c>
      <c r="AIR36" s="93" t="s">
        <v>103</v>
      </c>
      <c r="AIS36" s="93" t="s">
        <v>99</v>
      </c>
      <c r="AIT36" s="73" t="s">
        <v>110</v>
      </c>
      <c r="AIU36" s="77" t="s">
        <v>112</v>
      </c>
      <c r="AIV36" s="92" t="s">
        <v>97</v>
      </c>
      <c r="AIW36" s="92" t="s">
        <v>135</v>
      </c>
      <c r="AIX36" s="92" t="s">
        <v>105</v>
      </c>
      <c r="AIY36" s="93" t="s">
        <v>98</v>
      </c>
      <c r="AIZ36" s="93" t="s">
        <v>103</v>
      </c>
      <c r="AJA36" s="93" t="s">
        <v>99</v>
      </c>
      <c r="AJB36" s="73" t="s">
        <v>110</v>
      </c>
      <c r="AJC36" s="77" t="s">
        <v>112</v>
      </c>
      <c r="AJD36" s="92" t="s">
        <v>97</v>
      </c>
      <c r="AJE36" s="92" t="s">
        <v>135</v>
      </c>
      <c r="AJF36" s="92" t="s">
        <v>105</v>
      </c>
      <c r="AJG36" s="93" t="s">
        <v>98</v>
      </c>
      <c r="AJH36" s="93" t="s">
        <v>103</v>
      </c>
      <c r="AJI36" s="93" t="s">
        <v>99</v>
      </c>
      <c r="AJJ36" s="73" t="s">
        <v>110</v>
      </c>
      <c r="AJK36" s="77" t="s">
        <v>112</v>
      </c>
      <c r="AJL36" s="92" t="s">
        <v>97</v>
      </c>
      <c r="AJM36" s="92" t="s">
        <v>135</v>
      </c>
      <c r="AJN36" s="92" t="s">
        <v>105</v>
      </c>
      <c r="AJO36" s="93" t="s">
        <v>98</v>
      </c>
      <c r="AJP36" s="93" t="s">
        <v>103</v>
      </c>
      <c r="AJQ36" s="93" t="s">
        <v>99</v>
      </c>
      <c r="AJR36" s="73" t="s">
        <v>110</v>
      </c>
      <c r="AJS36" s="77" t="s">
        <v>112</v>
      </c>
      <c r="AJT36" s="92" t="s">
        <v>97</v>
      </c>
      <c r="AJU36" s="92" t="s">
        <v>135</v>
      </c>
      <c r="AJV36" s="92" t="s">
        <v>105</v>
      </c>
      <c r="AJW36" s="93" t="s">
        <v>98</v>
      </c>
      <c r="AJX36" s="93" t="s">
        <v>103</v>
      </c>
      <c r="AJY36" s="93" t="s">
        <v>99</v>
      </c>
      <c r="AJZ36" s="73" t="s">
        <v>110</v>
      </c>
      <c r="AKA36" s="77" t="s">
        <v>112</v>
      </c>
      <c r="AKB36" s="92" t="s">
        <v>97</v>
      </c>
      <c r="AKC36" s="92" t="s">
        <v>135</v>
      </c>
      <c r="AKD36" s="92" t="s">
        <v>105</v>
      </c>
      <c r="AKE36" s="93" t="s">
        <v>98</v>
      </c>
      <c r="AKF36" s="93" t="s">
        <v>103</v>
      </c>
      <c r="AKG36" s="93" t="s">
        <v>99</v>
      </c>
      <c r="AKH36" s="73" t="s">
        <v>110</v>
      </c>
      <c r="AKI36" s="77" t="s">
        <v>112</v>
      </c>
      <c r="AKJ36" s="92" t="s">
        <v>97</v>
      </c>
      <c r="AKK36" s="92" t="s">
        <v>135</v>
      </c>
      <c r="AKL36" s="92" t="s">
        <v>105</v>
      </c>
      <c r="AKM36" s="93" t="s">
        <v>98</v>
      </c>
      <c r="AKN36" s="93" t="s">
        <v>103</v>
      </c>
      <c r="AKO36" s="93" t="s">
        <v>99</v>
      </c>
      <c r="AKP36" s="73" t="s">
        <v>110</v>
      </c>
      <c r="AKQ36" s="77" t="s">
        <v>112</v>
      </c>
      <c r="AKR36" s="92" t="s">
        <v>97</v>
      </c>
      <c r="AKS36" s="92" t="s">
        <v>135</v>
      </c>
      <c r="AKT36" s="92" t="s">
        <v>105</v>
      </c>
      <c r="AKU36" s="93" t="s">
        <v>98</v>
      </c>
      <c r="AKV36" s="93" t="s">
        <v>103</v>
      </c>
      <c r="AKW36" s="93" t="s">
        <v>99</v>
      </c>
      <c r="AKX36" s="73" t="s">
        <v>110</v>
      </c>
      <c r="AKY36" s="77" t="s">
        <v>112</v>
      </c>
      <c r="AKZ36" s="92" t="s">
        <v>97</v>
      </c>
      <c r="ALA36" s="92" t="s">
        <v>135</v>
      </c>
      <c r="ALB36" s="92" t="s">
        <v>105</v>
      </c>
      <c r="ALC36" s="93" t="s">
        <v>98</v>
      </c>
      <c r="ALD36" s="93" t="s">
        <v>103</v>
      </c>
      <c r="ALE36" s="93" t="s">
        <v>99</v>
      </c>
      <c r="ALF36" s="73" t="s">
        <v>110</v>
      </c>
      <c r="ALG36" s="77" t="s">
        <v>112</v>
      </c>
      <c r="ALH36" s="92" t="s">
        <v>97</v>
      </c>
      <c r="ALI36" s="92" t="s">
        <v>135</v>
      </c>
      <c r="ALJ36" s="92" t="s">
        <v>105</v>
      </c>
      <c r="ALK36" s="93" t="s">
        <v>98</v>
      </c>
      <c r="ALL36" s="93" t="s">
        <v>103</v>
      </c>
      <c r="ALM36" s="93" t="s">
        <v>99</v>
      </c>
      <c r="ALN36" s="73" t="s">
        <v>110</v>
      </c>
      <c r="ALO36" s="77" t="s">
        <v>112</v>
      </c>
      <c r="ALP36" s="92" t="s">
        <v>97</v>
      </c>
      <c r="ALQ36" s="92" t="s">
        <v>135</v>
      </c>
      <c r="ALR36" s="92" t="s">
        <v>105</v>
      </c>
      <c r="ALS36" s="93" t="s">
        <v>98</v>
      </c>
      <c r="ALT36" s="93" t="s">
        <v>103</v>
      </c>
      <c r="ALU36" s="93" t="s">
        <v>99</v>
      </c>
      <c r="ALV36" s="73" t="s">
        <v>110</v>
      </c>
      <c r="ALW36" s="77" t="s">
        <v>112</v>
      </c>
      <c r="ALX36" s="92" t="s">
        <v>97</v>
      </c>
      <c r="ALY36" s="92" t="s">
        <v>135</v>
      </c>
      <c r="ALZ36" s="92" t="s">
        <v>105</v>
      </c>
      <c r="AMA36" s="93" t="s">
        <v>98</v>
      </c>
      <c r="AMB36" s="93" t="s">
        <v>103</v>
      </c>
      <c r="AMC36" s="93" t="s">
        <v>99</v>
      </c>
      <c r="AMD36" s="73" t="s">
        <v>110</v>
      </c>
      <c r="AME36" s="77" t="s">
        <v>112</v>
      </c>
      <c r="AMF36" s="92" t="s">
        <v>97</v>
      </c>
      <c r="AMG36" s="92" t="s">
        <v>135</v>
      </c>
      <c r="AMH36" s="92" t="s">
        <v>105</v>
      </c>
      <c r="AMI36" s="93" t="s">
        <v>98</v>
      </c>
      <c r="AMJ36" s="93" t="s">
        <v>103</v>
      </c>
      <c r="AMK36" s="93" t="s">
        <v>99</v>
      </c>
      <c r="AML36" s="73" t="s">
        <v>110</v>
      </c>
      <c r="AMM36" s="77" t="s">
        <v>112</v>
      </c>
      <c r="AMN36" s="92" t="s">
        <v>97</v>
      </c>
      <c r="AMO36" s="92" t="s">
        <v>135</v>
      </c>
      <c r="AMP36" s="92" t="s">
        <v>105</v>
      </c>
      <c r="AMQ36" s="93" t="s">
        <v>98</v>
      </c>
      <c r="AMR36" s="93" t="s">
        <v>103</v>
      </c>
      <c r="AMS36" s="93" t="s">
        <v>99</v>
      </c>
      <c r="AMT36" s="73" t="s">
        <v>110</v>
      </c>
      <c r="AMU36" s="77" t="s">
        <v>112</v>
      </c>
      <c r="AMV36" s="92" t="s">
        <v>97</v>
      </c>
      <c r="AMW36" s="92" t="s">
        <v>135</v>
      </c>
      <c r="AMX36" s="92" t="s">
        <v>105</v>
      </c>
      <c r="AMY36" s="93" t="s">
        <v>98</v>
      </c>
      <c r="AMZ36" s="93" t="s">
        <v>103</v>
      </c>
      <c r="ANA36" s="93" t="s">
        <v>99</v>
      </c>
      <c r="ANB36" s="73" t="s">
        <v>110</v>
      </c>
      <c r="ANC36" s="77" t="s">
        <v>112</v>
      </c>
      <c r="AND36" s="92" t="s">
        <v>97</v>
      </c>
      <c r="ANE36" s="92" t="s">
        <v>135</v>
      </c>
      <c r="ANF36" s="92" t="s">
        <v>105</v>
      </c>
      <c r="ANG36" s="93" t="s">
        <v>98</v>
      </c>
      <c r="ANH36" s="93" t="s">
        <v>103</v>
      </c>
      <c r="ANI36" s="93" t="s">
        <v>99</v>
      </c>
      <c r="ANJ36" s="73" t="s">
        <v>110</v>
      </c>
      <c r="ANK36" s="77" t="s">
        <v>112</v>
      </c>
      <c r="ANL36" s="92" t="s">
        <v>97</v>
      </c>
      <c r="ANM36" s="92" t="s">
        <v>135</v>
      </c>
      <c r="ANN36" s="92" t="s">
        <v>105</v>
      </c>
      <c r="ANO36" s="93" t="s">
        <v>98</v>
      </c>
      <c r="ANP36" s="93" t="s">
        <v>103</v>
      </c>
      <c r="ANQ36" s="93" t="s">
        <v>99</v>
      </c>
      <c r="ANR36" s="73" t="s">
        <v>110</v>
      </c>
      <c r="ANS36" s="77" t="s">
        <v>112</v>
      </c>
      <c r="ANT36" s="92" t="s">
        <v>97</v>
      </c>
      <c r="ANU36" s="92" t="s">
        <v>135</v>
      </c>
      <c r="ANV36" s="92" t="s">
        <v>105</v>
      </c>
      <c r="ANW36" s="93" t="s">
        <v>98</v>
      </c>
      <c r="ANX36" s="93" t="s">
        <v>103</v>
      </c>
      <c r="ANY36" s="93" t="s">
        <v>99</v>
      </c>
      <c r="ANZ36" s="73" t="s">
        <v>110</v>
      </c>
      <c r="AOA36" s="77" t="s">
        <v>112</v>
      </c>
      <c r="AOB36" s="92" t="s">
        <v>97</v>
      </c>
      <c r="AOC36" s="92" t="s">
        <v>135</v>
      </c>
      <c r="AOD36" s="92" t="s">
        <v>105</v>
      </c>
      <c r="AOE36" s="93" t="s">
        <v>98</v>
      </c>
      <c r="AOF36" s="93" t="s">
        <v>103</v>
      </c>
      <c r="AOG36" s="93" t="s">
        <v>99</v>
      </c>
      <c r="AOH36" s="73" t="s">
        <v>110</v>
      </c>
      <c r="AOI36" s="77" t="s">
        <v>112</v>
      </c>
      <c r="AOJ36" s="92" t="s">
        <v>97</v>
      </c>
      <c r="AOK36" s="92" t="s">
        <v>135</v>
      </c>
      <c r="AOL36" s="92" t="s">
        <v>105</v>
      </c>
      <c r="AOM36" s="93" t="s">
        <v>98</v>
      </c>
      <c r="AON36" s="93" t="s">
        <v>103</v>
      </c>
      <c r="AOO36" s="93" t="s">
        <v>99</v>
      </c>
      <c r="AOP36" s="73" t="s">
        <v>110</v>
      </c>
      <c r="AOQ36" s="77" t="s">
        <v>112</v>
      </c>
      <c r="AOR36" s="92" t="s">
        <v>97</v>
      </c>
      <c r="AOS36" s="92" t="s">
        <v>135</v>
      </c>
      <c r="AOT36" s="92" t="s">
        <v>105</v>
      </c>
      <c r="AOU36" s="93" t="s">
        <v>98</v>
      </c>
      <c r="AOV36" s="93" t="s">
        <v>103</v>
      </c>
      <c r="AOW36" s="93" t="s">
        <v>99</v>
      </c>
      <c r="AOX36" s="73" t="s">
        <v>110</v>
      </c>
      <c r="AOY36" s="77" t="s">
        <v>112</v>
      </c>
      <c r="AOZ36" s="92" t="s">
        <v>97</v>
      </c>
      <c r="APA36" s="92" t="s">
        <v>135</v>
      </c>
      <c r="APB36" s="92" t="s">
        <v>105</v>
      </c>
      <c r="APC36" s="93" t="s">
        <v>98</v>
      </c>
      <c r="APD36" s="93" t="s">
        <v>103</v>
      </c>
      <c r="APE36" s="93" t="s">
        <v>99</v>
      </c>
      <c r="APF36" s="73" t="s">
        <v>110</v>
      </c>
      <c r="APG36" s="77" t="s">
        <v>112</v>
      </c>
      <c r="APH36" s="92" t="s">
        <v>97</v>
      </c>
      <c r="API36" s="92" t="s">
        <v>135</v>
      </c>
      <c r="APJ36" s="92" t="s">
        <v>105</v>
      </c>
      <c r="APK36" s="93" t="s">
        <v>98</v>
      </c>
      <c r="APL36" s="93" t="s">
        <v>103</v>
      </c>
      <c r="APM36" s="93" t="s">
        <v>99</v>
      </c>
      <c r="APN36" s="73" t="s">
        <v>110</v>
      </c>
      <c r="APO36" s="77" t="s">
        <v>112</v>
      </c>
      <c r="APP36" s="92" t="s">
        <v>97</v>
      </c>
      <c r="APQ36" s="92" t="s">
        <v>135</v>
      </c>
      <c r="APR36" s="92" t="s">
        <v>105</v>
      </c>
      <c r="APS36" s="93" t="s">
        <v>98</v>
      </c>
      <c r="APT36" s="93" t="s">
        <v>103</v>
      </c>
      <c r="APU36" s="93" t="s">
        <v>99</v>
      </c>
      <c r="APV36" s="73" t="s">
        <v>110</v>
      </c>
      <c r="APW36" s="77" t="s">
        <v>112</v>
      </c>
      <c r="APX36" s="92" t="s">
        <v>97</v>
      </c>
      <c r="APY36" s="92" t="s">
        <v>135</v>
      </c>
      <c r="APZ36" s="92" t="s">
        <v>105</v>
      </c>
      <c r="AQA36" s="93" t="s">
        <v>98</v>
      </c>
      <c r="AQB36" s="93" t="s">
        <v>103</v>
      </c>
      <c r="AQC36" s="93" t="s">
        <v>99</v>
      </c>
      <c r="AQD36" s="73" t="s">
        <v>110</v>
      </c>
      <c r="AQE36" s="77" t="s">
        <v>112</v>
      </c>
      <c r="AQF36" s="92" t="s">
        <v>97</v>
      </c>
      <c r="AQG36" s="92" t="s">
        <v>135</v>
      </c>
      <c r="AQH36" s="92" t="s">
        <v>105</v>
      </c>
      <c r="AQI36" s="93" t="s">
        <v>98</v>
      </c>
      <c r="AQJ36" s="93" t="s">
        <v>103</v>
      </c>
      <c r="AQK36" s="93" t="s">
        <v>99</v>
      </c>
      <c r="AQL36" s="73" t="s">
        <v>110</v>
      </c>
      <c r="AQM36" s="77" t="s">
        <v>112</v>
      </c>
      <c r="AQN36" s="92" t="s">
        <v>97</v>
      </c>
      <c r="AQO36" s="92" t="s">
        <v>135</v>
      </c>
      <c r="AQP36" s="92" t="s">
        <v>105</v>
      </c>
      <c r="AQQ36" s="93" t="s">
        <v>98</v>
      </c>
      <c r="AQR36" s="93" t="s">
        <v>103</v>
      </c>
      <c r="AQS36" s="93" t="s">
        <v>99</v>
      </c>
      <c r="AQT36" s="73" t="s">
        <v>110</v>
      </c>
      <c r="AQU36" s="77" t="s">
        <v>112</v>
      </c>
      <c r="AQV36" s="92" t="s">
        <v>97</v>
      </c>
      <c r="AQW36" s="92" t="s">
        <v>135</v>
      </c>
      <c r="AQX36" s="92" t="s">
        <v>105</v>
      </c>
      <c r="AQY36" s="93" t="s">
        <v>98</v>
      </c>
      <c r="AQZ36" s="93" t="s">
        <v>103</v>
      </c>
      <c r="ARA36" s="93" t="s">
        <v>99</v>
      </c>
      <c r="ARB36" s="73" t="s">
        <v>110</v>
      </c>
      <c r="ARC36" s="77" t="s">
        <v>112</v>
      </c>
      <c r="ARD36" s="92" t="s">
        <v>97</v>
      </c>
      <c r="ARE36" s="92" t="s">
        <v>135</v>
      </c>
      <c r="ARF36" s="92" t="s">
        <v>105</v>
      </c>
      <c r="ARG36" s="93" t="s">
        <v>98</v>
      </c>
      <c r="ARH36" s="93" t="s">
        <v>103</v>
      </c>
      <c r="ARI36" s="93" t="s">
        <v>99</v>
      </c>
      <c r="ARJ36" s="73" t="s">
        <v>110</v>
      </c>
      <c r="ARK36" s="77" t="s">
        <v>112</v>
      </c>
      <c r="ARL36" s="92" t="s">
        <v>97</v>
      </c>
      <c r="ARM36" s="92" t="s">
        <v>135</v>
      </c>
      <c r="ARN36" s="92" t="s">
        <v>105</v>
      </c>
      <c r="ARO36" s="93" t="s">
        <v>98</v>
      </c>
      <c r="ARP36" s="93" t="s">
        <v>103</v>
      </c>
      <c r="ARQ36" s="93" t="s">
        <v>99</v>
      </c>
      <c r="ARR36" s="73" t="s">
        <v>110</v>
      </c>
      <c r="ARS36" s="77" t="s">
        <v>112</v>
      </c>
      <c r="ART36" s="92" t="s">
        <v>97</v>
      </c>
      <c r="ARU36" s="92" t="s">
        <v>135</v>
      </c>
      <c r="ARV36" s="92" t="s">
        <v>105</v>
      </c>
      <c r="ARW36" s="93" t="s">
        <v>98</v>
      </c>
      <c r="ARX36" s="93" t="s">
        <v>103</v>
      </c>
      <c r="ARY36" s="93" t="s">
        <v>99</v>
      </c>
      <c r="ARZ36" s="73" t="s">
        <v>110</v>
      </c>
      <c r="ASA36" s="77" t="s">
        <v>112</v>
      </c>
      <c r="ASB36" s="92" t="s">
        <v>97</v>
      </c>
      <c r="ASC36" s="92" t="s">
        <v>135</v>
      </c>
      <c r="ASD36" s="92" t="s">
        <v>105</v>
      </c>
      <c r="ASE36" s="93" t="s">
        <v>98</v>
      </c>
      <c r="ASF36" s="93" t="s">
        <v>103</v>
      </c>
      <c r="ASG36" s="93" t="s">
        <v>99</v>
      </c>
      <c r="ASH36" s="73" t="s">
        <v>110</v>
      </c>
      <c r="ASI36" s="77" t="s">
        <v>112</v>
      </c>
      <c r="ASJ36" s="92" t="s">
        <v>97</v>
      </c>
      <c r="ASK36" s="92" t="s">
        <v>135</v>
      </c>
      <c r="ASL36" s="92" t="s">
        <v>105</v>
      </c>
      <c r="ASM36" s="93" t="s">
        <v>98</v>
      </c>
      <c r="ASN36" s="93" t="s">
        <v>103</v>
      </c>
      <c r="ASO36" s="93" t="s">
        <v>99</v>
      </c>
      <c r="ASP36" s="73" t="s">
        <v>110</v>
      </c>
      <c r="ASQ36" s="77" t="s">
        <v>112</v>
      </c>
      <c r="ASR36" s="92" t="s">
        <v>97</v>
      </c>
      <c r="ASS36" s="92" t="s">
        <v>135</v>
      </c>
      <c r="AST36" s="92" t="s">
        <v>105</v>
      </c>
      <c r="ASU36" s="93" t="s">
        <v>98</v>
      </c>
      <c r="ASV36" s="93" t="s">
        <v>103</v>
      </c>
      <c r="ASW36" s="93" t="s">
        <v>99</v>
      </c>
      <c r="ASX36" s="73" t="s">
        <v>110</v>
      </c>
      <c r="ASY36" s="77" t="s">
        <v>112</v>
      </c>
      <c r="ASZ36" s="92" t="s">
        <v>97</v>
      </c>
      <c r="ATA36" s="92" t="s">
        <v>135</v>
      </c>
      <c r="ATB36" s="92" t="s">
        <v>105</v>
      </c>
      <c r="ATC36" s="93" t="s">
        <v>98</v>
      </c>
      <c r="ATD36" s="93" t="s">
        <v>103</v>
      </c>
      <c r="ATE36" s="93" t="s">
        <v>99</v>
      </c>
      <c r="ATF36" s="73" t="s">
        <v>110</v>
      </c>
      <c r="ATG36" s="77" t="s">
        <v>112</v>
      </c>
      <c r="ATH36" s="92" t="s">
        <v>97</v>
      </c>
      <c r="ATI36" s="92" t="s">
        <v>135</v>
      </c>
      <c r="ATJ36" s="92" t="s">
        <v>105</v>
      </c>
      <c r="ATK36" s="93" t="s">
        <v>98</v>
      </c>
      <c r="ATL36" s="93" t="s">
        <v>103</v>
      </c>
      <c r="ATM36" s="93" t="s">
        <v>99</v>
      </c>
      <c r="ATN36" s="73" t="s">
        <v>110</v>
      </c>
      <c r="ATO36" s="77" t="s">
        <v>112</v>
      </c>
      <c r="ATP36" s="92" t="s">
        <v>97</v>
      </c>
      <c r="ATQ36" s="92" t="s">
        <v>135</v>
      </c>
      <c r="ATR36" s="92" t="s">
        <v>105</v>
      </c>
      <c r="ATS36" s="93" t="s">
        <v>98</v>
      </c>
      <c r="ATT36" s="93" t="s">
        <v>103</v>
      </c>
      <c r="ATU36" s="93" t="s">
        <v>99</v>
      </c>
      <c r="ATV36" s="73" t="s">
        <v>110</v>
      </c>
      <c r="ATW36" s="77" t="s">
        <v>112</v>
      </c>
      <c r="ATX36" s="92" t="s">
        <v>97</v>
      </c>
      <c r="ATY36" s="92" t="s">
        <v>135</v>
      </c>
      <c r="ATZ36" s="92" t="s">
        <v>105</v>
      </c>
      <c r="AUA36" s="93" t="s">
        <v>98</v>
      </c>
      <c r="AUB36" s="93" t="s">
        <v>103</v>
      </c>
      <c r="AUC36" s="93" t="s">
        <v>99</v>
      </c>
      <c r="AUD36" s="73" t="s">
        <v>110</v>
      </c>
      <c r="AUE36" s="77" t="s">
        <v>112</v>
      </c>
      <c r="AUF36" s="92" t="s">
        <v>97</v>
      </c>
      <c r="AUG36" s="92" t="s">
        <v>135</v>
      </c>
      <c r="AUH36" s="92" t="s">
        <v>105</v>
      </c>
      <c r="AUI36" s="93" t="s">
        <v>98</v>
      </c>
      <c r="AUJ36" s="93" t="s">
        <v>103</v>
      </c>
      <c r="AUK36" s="93" t="s">
        <v>99</v>
      </c>
      <c r="AUL36" s="73" t="s">
        <v>110</v>
      </c>
      <c r="AUM36" s="77" t="s">
        <v>112</v>
      </c>
      <c r="AUN36" s="92" t="s">
        <v>97</v>
      </c>
      <c r="AUO36" s="92" t="s">
        <v>135</v>
      </c>
      <c r="AUP36" s="92" t="s">
        <v>105</v>
      </c>
      <c r="AUQ36" s="93" t="s">
        <v>98</v>
      </c>
      <c r="AUR36" s="93" t="s">
        <v>103</v>
      </c>
      <c r="AUS36" s="93" t="s">
        <v>99</v>
      </c>
      <c r="AUT36" s="73" t="s">
        <v>110</v>
      </c>
      <c r="AUU36" s="77" t="s">
        <v>112</v>
      </c>
      <c r="AUV36" s="92" t="s">
        <v>97</v>
      </c>
      <c r="AUW36" s="92" t="s">
        <v>135</v>
      </c>
      <c r="AUX36" s="92" t="s">
        <v>105</v>
      </c>
      <c r="AUY36" s="93" t="s">
        <v>98</v>
      </c>
      <c r="AUZ36" s="93" t="s">
        <v>103</v>
      </c>
      <c r="AVA36" s="93" t="s">
        <v>99</v>
      </c>
      <c r="AVB36" s="73" t="s">
        <v>110</v>
      </c>
      <c r="AVC36" s="77" t="s">
        <v>112</v>
      </c>
      <c r="AVD36" s="92" t="s">
        <v>97</v>
      </c>
      <c r="AVE36" s="92" t="s">
        <v>135</v>
      </c>
      <c r="AVF36" s="92" t="s">
        <v>105</v>
      </c>
      <c r="AVG36" s="93" t="s">
        <v>98</v>
      </c>
      <c r="AVH36" s="93" t="s">
        <v>103</v>
      </c>
      <c r="AVI36" s="93" t="s">
        <v>99</v>
      </c>
      <c r="AVJ36" s="73" t="s">
        <v>110</v>
      </c>
      <c r="AVK36" s="77" t="s">
        <v>112</v>
      </c>
      <c r="AVL36" s="92" t="s">
        <v>97</v>
      </c>
      <c r="AVM36" s="92" t="s">
        <v>135</v>
      </c>
      <c r="AVN36" s="92" t="s">
        <v>105</v>
      </c>
      <c r="AVO36" s="93" t="s">
        <v>98</v>
      </c>
      <c r="AVP36" s="93" t="s">
        <v>103</v>
      </c>
      <c r="AVQ36" s="93" t="s">
        <v>99</v>
      </c>
      <c r="AVR36" s="73" t="s">
        <v>110</v>
      </c>
      <c r="AVS36" s="77" t="s">
        <v>112</v>
      </c>
      <c r="AVT36" s="92" t="s">
        <v>97</v>
      </c>
      <c r="AVU36" s="92" t="s">
        <v>135</v>
      </c>
      <c r="AVV36" s="92" t="s">
        <v>105</v>
      </c>
      <c r="AVW36" s="93" t="s">
        <v>98</v>
      </c>
      <c r="AVX36" s="93" t="s">
        <v>103</v>
      </c>
      <c r="AVY36" s="93" t="s">
        <v>99</v>
      </c>
      <c r="AVZ36" s="73" t="s">
        <v>110</v>
      </c>
      <c r="AWA36" s="77" t="s">
        <v>112</v>
      </c>
      <c r="AWB36" s="92" t="s">
        <v>97</v>
      </c>
      <c r="AWC36" s="92" t="s">
        <v>135</v>
      </c>
      <c r="AWD36" s="92" t="s">
        <v>105</v>
      </c>
      <c r="AWE36" s="93" t="s">
        <v>98</v>
      </c>
      <c r="AWF36" s="93" t="s">
        <v>103</v>
      </c>
      <c r="AWG36" s="93" t="s">
        <v>99</v>
      </c>
      <c r="AWH36" s="73" t="s">
        <v>110</v>
      </c>
      <c r="AWI36" s="77" t="s">
        <v>112</v>
      </c>
      <c r="AWJ36" s="92" t="s">
        <v>97</v>
      </c>
      <c r="AWK36" s="92" t="s">
        <v>135</v>
      </c>
      <c r="AWL36" s="92" t="s">
        <v>105</v>
      </c>
      <c r="AWM36" s="93" t="s">
        <v>98</v>
      </c>
      <c r="AWN36" s="93" t="s">
        <v>103</v>
      </c>
      <c r="AWO36" s="93" t="s">
        <v>99</v>
      </c>
      <c r="AWP36" s="73" t="s">
        <v>110</v>
      </c>
      <c r="AWQ36" s="77" t="s">
        <v>112</v>
      </c>
      <c r="AWR36" s="92" t="s">
        <v>97</v>
      </c>
      <c r="AWS36" s="92" t="s">
        <v>135</v>
      </c>
      <c r="AWT36" s="92" t="s">
        <v>105</v>
      </c>
      <c r="AWU36" s="93" t="s">
        <v>98</v>
      </c>
      <c r="AWV36" s="93" t="s">
        <v>103</v>
      </c>
      <c r="AWW36" s="93" t="s">
        <v>99</v>
      </c>
      <c r="AWX36" s="73" t="s">
        <v>110</v>
      </c>
      <c r="AWY36" s="77" t="s">
        <v>112</v>
      </c>
      <c r="AWZ36" s="92" t="s">
        <v>97</v>
      </c>
      <c r="AXA36" s="92" t="s">
        <v>135</v>
      </c>
      <c r="AXB36" s="92" t="s">
        <v>105</v>
      </c>
      <c r="AXC36" s="93" t="s">
        <v>98</v>
      </c>
      <c r="AXD36" s="93" t="s">
        <v>103</v>
      </c>
      <c r="AXE36" s="93" t="s">
        <v>99</v>
      </c>
      <c r="AXF36" s="73" t="s">
        <v>110</v>
      </c>
      <c r="AXG36" s="77" t="s">
        <v>112</v>
      </c>
      <c r="AXH36" s="92" t="s">
        <v>97</v>
      </c>
      <c r="AXI36" s="92" t="s">
        <v>135</v>
      </c>
      <c r="AXJ36" s="92" t="s">
        <v>105</v>
      </c>
      <c r="AXK36" s="93" t="s">
        <v>98</v>
      </c>
      <c r="AXL36" s="93" t="s">
        <v>103</v>
      </c>
      <c r="AXM36" s="93" t="s">
        <v>99</v>
      </c>
      <c r="AXN36" s="73" t="s">
        <v>110</v>
      </c>
      <c r="AXO36" s="77" t="s">
        <v>112</v>
      </c>
      <c r="AXP36" s="92" t="s">
        <v>97</v>
      </c>
      <c r="AXQ36" s="92" t="s">
        <v>135</v>
      </c>
      <c r="AXR36" s="92" t="s">
        <v>105</v>
      </c>
      <c r="AXS36" s="93" t="s">
        <v>98</v>
      </c>
      <c r="AXT36" s="93" t="s">
        <v>103</v>
      </c>
      <c r="AXU36" s="93" t="s">
        <v>99</v>
      </c>
      <c r="AXV36" s="73" t="s">
        <v>110</v>
      </c>
      <c r="AXW36" s="77" t="s">
        <v>112</v>
      </c>
      <c r="AXX36" s="92" t="s">
        <v>97</v>
      </c>
      <c r="AXY36" s="92" t="s">
        <v>135</v>
      </c>
      <c r="AXZ36" s="92" t="s">
        <v>105</v>
      </c>
      <c r="AYA36" s="93" t="s">
        <v>98</v>
      </c>
      <c r="AYB36" s="93" t="s">
        <v>103</v>
      </c>
      <c r="AYC36" s="93" t="s">
        <v>99</v>
      </c>
      <c r="AYD36" s="73" t="s">
        <v>110</v>
      </c>
      <c r="AYE36" s="77" t="s">
        <v>112</v>
      </c>
      <c r="AYF36" s="92" t="s">
        <v>97</v>
      </c>
      <c r="AYG36" s="92" t="s">
        <v>135</v>
      </c>
      <c r="AYH36" s="92" t="s">
        <v>105</v>
      </c>
      <c r="AYI36" s="93" t="s">
        <v>98</v>
      </c>
      <c r="AYJ36" s="93" t="s">
        <v>103</v>
      </c>
      <c r="AYK36" s="93" t="s">
        <v>99</v>
      </c>
      <c r="AYL36" s="73" t="s">
        <v>110</v>
      </c>
      <c r="AYM36" s="77" t="s">
        <v>112</v>
      </c>
      <c r="AYN36" s="92" t="s">
        <v>97</v>
      </c>
      <c r="AYO36" s="92" t="s">
        <v>135</v>
      </c>
      <c r="AYP36" s="92" t="s">
        <v>105</v>
      </c>
      <c r="AYQ36" s="93" t="s">
        <v>98</v>
      </c>
      <c r="AYR36" s="93" t="s">
        <v>103</v>
      </c>
      <c r="AYS36" s="93" t="s">
        <v>99</v>
      </c>
      <c r="AYT36" s="73" t="s">
        <v>110</v>
      </c>
      <c r="AYU36" s="77" t="s">
        <v>112</v>
      </c>
      <c r="AYV36" s="92" t="s">
        <v>97</v>
      </c>
      <c r="AYW36" s="92" t="s">
        <v>135</v>
      </c>
      <c r="AYX36" s="92" t="s">
        <v>105</v>
      </c>
      <c r="AYY36" s="93" t="s">
        <v>98</v>
      </c>
      <c r="AYZ36" s="93" t="s">
        <v>103</v>
      </c>
      <c r="AZA36" s="93" t="s">
        <v>99</v>
      </c>
      <c r="AZB36" s="73" t="s">
        <v>110</v>
      </c>
      <c r="AZC36" s="77" t="s">
        <v>112</v>
      </c>
      <c r="AZD36" s="92" t="s">
        <v>97</v>
      </c>
      <c r="AZE36" s="92" t="s">
        <v>135</v>
      </c>
      <c r="AZF36" s="92" t="s">
        <v>105</v>
      </c>
      <c r="AZG36" s="93" t="s">
        <v>98</v>
      </c>
      <c r="AZH36" s="93" t="s">
        <v>103</v>
      </c>
      <c r="AZI36" s="93" t="s">
        <v>99</v>
      </c>
      <c r="AZJ36" s="73" t="s">
        <v>110</v>
      </c>
      <c r="AZK36" s="77" t="s">
        <v>112</v>
      </c>
      <c r="AZL36" s="92" t="s">
        <v>97</v>
      </c>
      <c r="AZM36" s="92" t="s">
        <v>135</v>
      </c>
      <c r="AZN36" s="92" t="s">
        <v>105</v>
      </c>
      <c r="AZO36" s="93" t="s">
        <v>98</v>
      </c>
      <c r="AZP36" s="93" t="s">
        <v>103</v>
      </c>
      <c r="AZQ36" s="93" t="s">
        <v>99</v>
      </c>
      <c r="AZR36" s="73" t="s">
        <v>110</v>
      </c>
      <c r="AZS36" s="77" t="s">
        <v>112</v>
      </c>
      <c r="AZT36" s="92" t="s">
        <v>97</v>
      </c>
      <c r="AZU36" s="92" t="s">
        <v>135</v>
      </c>
      <c r="AZV36" s="92" t="s">
        <v>105</v>
      </c>
      <c r="AZW36" s="93" t="s">
        <v>98</v>
      </c>
      <c r="AZX36" s="93" t="s">
        <v>103</v>
      </c>
      <c r="AZY36" s="93" t="s">
        <v>99</v>
      </c>
      <c r="AZZ36" s="73" t="s">
        <v>110</v>
      </c>
      <c r="BAA36" s="77" t="s">
        <v>112</v>
      </c>
      <c r="BAB36" s="92" t="s">
        <v>97</v>
      </c>
      <c r="BAC36" s="92" t="s">
        <v>135</v>
      </c>
      <c r="BAD36" s="92" t="s">
        <v>105</v>
      </c>
      <c r="BAE36" s="93" t="s">
        <v>98</v>
      </c>
      <c r="BAF36" s="93" t="s">
        <v>103</v>
      </c>
      <c r="BAG36" s="93" t="s">
        <v>99</v>
      </c>
      <c r="BAH36" s="73" t="s">
        <v>110</v>
      </c>
      <c r="BAI36" s="77" t="s">
        <v>112</v>
      </c>
      <c r="BAJ36" s="92" t="s">
        <v>97</v>
      </c>
      <c r="BAK36" s="92" t="s">
        <v>135</v>
      </c>
      <c r="BAL36" s="92" t="s">
        <v>105</v>
      </c>
      <c r="BAM36" s="93" t="s">
        <v>98</v>
      </c>
      <c r="BAN36" s="93" t="s">
        <v>103</v>
      </c>
      <c r="BAO36" s="93" t="s">
        <v>99</v>
      </c>
      <c r="BAP36" s="73" t="s">
        <v>110</v>
      </c>
      <c r="BAQ36" s="77" t="s">
        <v>112</v>
      </c>
      <c r="BAR36" s="92" t="s">
        <v>97</v>
      </c>
      <c r="BAS36" s="92" t="s">
        <v>135</v>
      </c>
      <c r="BAT36" s="92" t="s">
        <v>105</v>
      </c>
      <c r="BAU36" s="93" t="s">
        <v>98</v>
      </c>
      <c r="BAV36" s="93" t="s">
        <v>103</v>
      </c>
      <c r="BAW36" s="93" t="s">
        <v>99</v>
      </c>
      <c r="BAX36" s="73" t="s">
        <v>110</v>
      </c>
      <c r="BAY36" s="77" t="s">
        <v>112</v>
      </c>
      <c r="BAZ36" s="92" t="s">
        <v>97</v>
      </c>
      <c r="BBA36" s="92" t="s">
        <v>135</v>
      </c>
      <c r="BBB36" s="92" t="s">
        <v>105</v>
      </c>
      <c r="BBC36" s="93" t="s">
        <v>98</v>
      </c>
      <c r="BBD36" s="93" t="s">
        <v>103</v>
      </c>
      <c r="BBE36" s="93" t="s">
        <v>99</v>
      </c>
      <c r="BBF36" s="73" t="s">
        <v>110</v>
      </c>
      <c r="BBG36" s="77" t="s">
        <v>112</v>
      </c>
      <c r="BBH36" s="92" t="s">
        <v>97</v>
      </c>
      <c r="BBI36" s="92" t="s">
        <v>135</v>
      </c>
      <c r="BBJ36" s="92" t="s">
        <v>105</v>
      </c>
      <c r="BBK36" s="93" t="s">
        <v>98</v>
      </c>
      <c r="BBL36" s="93" t="s">
        <v>103</v>
      </c>
      <c r="BBM36" s="93" t="s">
        <v>99</v>
      </c>
      <c r="BBN36" s="73" t="s">
        <v>110</v>
      </c>
      <c r="BBO36" s="77" t="s">
        <v>112</v>
      </c>
      <c r="BBP36" s="92" t="s">
        <v>97</v>
      </c>
      <c r="BBQ36" s="92" t="s">
        <v>135</v>
      </c>
      <c r="BBR36" s="92" t="s">
        <v>105</v>
      </c>
      <c r="BBS36" s="93" t="s">
        <v>98</v>
      </c>
      <c r="BBT36" s="93" t="s">
        <v>103</v>
      </c>
      <c r="BBU36" s="93" t="s">
        <v>99</v>
      </c>
      <c r="BBV36" s="73" t="s">
        <v>110</v>
      </c>
      <c r="BBW36" s="77" t="s">
        <v>112</v>
      </c>
      <c r="BBX36" s="92" t="s">
        <v>97</v>
      </c>
      <c r="BBY36" s="92" t="s">
        <v>135</v>
      </c>
      <c r="BBZ36" s="92" t="s">
        <v>105</v>
      </c>
      <c r="BCA36" s="93" t="s">
        <v>98</v>
      </c>
      <c r="BCB36" s="93" t="s">
        <v>103</v>
      </c>
      <c r="BCC36" s="93" t="s">
        <v>99</v>
      </c>
      <c r="BCD36" s="73" t="s">
        <v>110</v>
      </c>
      <c r="BCE36" s="77" t="s">
        <v>112</v>
      </c>
      <c r="BCF36" s="92" t="s">
        <v>97</v>
      </c>
      <c r="BCG36" s="92" t="s">
        <v>135</v>
      </c>
      <c r="BCH36" s="92" t="s">
        <v>105</v>
      </c>
      <c r="BCI36" s="93" t="s">
        <v>98</v>
      </c>
      <c r="BCJ36" s="93" t="s">
        <v>103</v>
      </c>
      <c r="BCK36" s="93" t="s">
        <v>99</v>
      </c>
      <c r="BCL36" s="73" t="s">
        <v>110</v>
      </c>
      <c r="BCM36" s="77" t="s">
        <v>112</v>
      </c>
      <c r="BCN36" s="92" t="s">
        <v>97</v>
      </c>
      <c r="BCO36" s="92" t="s">
        <v>135</v>
      </c>
      <c r="BCP36" s="92" t="s">
        <v>105</v>
      </c>
      <c r="BCQ36" s="93" t="s">
        <v>98</v>
      </c>
      <c r="BCR36" s="93" t="s">
        <v>103</v>
      </c>
      <c r="BCS36" s="93" t="s">
        <v>99</v>
      </c>
      <c r="BCT36" s="73" t="s">
        <v>110</v>
      </c>
      <c r="BCU36" s="77" t="s">
        <v>112</v>
      </c>
      <c r="BCV36" s="92" t="s">
        <v>97</v>
      </c>
      <c r="BCW36" s="92" t="s">
        <v>135</v>
      </c>
      <c r="BCX36" s="92" t="s">
        <v>105</v>
      </c>
      <c r="BCY36" s="93" t="s">
        <v>98</v>
      </c>
      <c r="BCZ36" s="93" t="s">
        <v>103</v>
      </c>
      <c r="BDA36" s="93" t="s">
        <v>99</v>
      </c>
      <c r="BDB36" s="73" t="s">
        <v>110</v>
      </c>
      <c r="BDC36" s="77" t="s">
        <v>112</v>
      </c>
      <c r="BDD36" s="92" t="s">
        <v>97</v>
      </c>
      <c r="BDE36" s="92" t="s">
        <v>135</v>
      </c>
      <c r="BDF36" s="92" t="s">
        <v>105</v>
      </c>
      <c r="BDG36" s="93" t="s">
        <v>98</v>
      </c>
      <c r="BDH36" s="93" t="s">
        <v>103</v>
      </c>
      <c r="BDI36" s="93" t="s">
        <v>99</v>
      </c>
      <c r="BDJ36" s="73" t="s">
        <v>110</v>
      </c>
      <c r="BDK36" s="77" t="s">
        <v>112</v>
      </c>
      <c r="BDL36" s="92" t="s">
        <v>97</v>
      </c>
      <c r="BDM36" s="92" t="s">
        <v>135</v>
      </c>
      <c r="BDN36" s="92" t="s">
        <v>105</v>
      </c>
      <c r="BDO36" s="93" t="s">
        <v>98</v>
      </c>
      <c r="BDP36" s="93" t="s">
        <v>103</v>
      </c>
      <c r="BDQ36" s="93" t="s">
        <v>99</v>
      </c>
      <c r="BDR36" s="73" t="s">
        <v>110</v>
      </c>
      <c r="BDS36" s="77" t="s">
        <v>112</v>
      </c>
      <c r="BDT36" s="92" t="s">
        <v>97</v>
      </c>
      <c r="BDU36" s="92" t="s">
        <v>135</v>
      </c>
      <c r="BDV36" s="92" t="s">
        <v>105</v>
      </c>
      <c r="BDW36" s="93" t="s">
        <v>98</v>
      </c>
      <c r="BDX36" s="93" t="s">
        <v>103</v>
      </c>
      <c r="BDY36" s="93" t="s">
        <v>99</v>
      </c>
      <c r="BDZ36" s="73" t="s">
        <v>110</v>
      </c>
      <c r="BEA36" s="77" t="s">
        <v>112</v>
      </c>
      <c r="BEB36" s="92" t="s">
        <v>97</v>
      </c>
      <c r="BEC36" s="92" t="s">
        <v>135</v>
      </c>
      <c r="BED36" s="92" t="s">
        <v>105</v>
      </c>
      <c r="BEE36" s="93" t="s">
        <v>98</v>
      </c>
      <c r="BEF36" s="93" t="s">
        <v>103</v>
      </c>
      <c r="BEG36" s="93" t="s">
        <v>99</v>
      </c>
      <c r="BEH36" s="73" t="s">
        <v>110</v>
      </c>
      <c r="BEI36" s="77" t="s">
        <v>112</v>
      </c>
      <c r="BEJ36" s="92" t="s">
        <v>97</v>
      </c>
      <c r="BEK36" s="92" t="s">
        <v>135</v>
      </c>
      <c r="BEL36" s="92" t="s">
        <v>105</v>
      </c>
      <c r="BEM36" s="93" t="s">
        <v>98</v>
      </c>
      <c r="BEN36" s="93" t="s">
        <v>103</v>
      </c>
      <c r="BEO36" s="93" t="s">
        <v>99</v>
      </c>
      <c r="BEP36" s="73" t="s">
        <v>110</v>
      </c>
      <c r="BEQ36" s="77" t="s">
        <v>112</v>
      </c>
      <c r="BER36" s="92" t="s">
        <v>97</v>
      </c>
      <c r="BES36" s="92" t="s">
        <v>135</v>
      </c>
      <c r="BET36" s="92" t="s">
        <v>105</v>
      </c>
      <c r="BEU36" s="93" t="s">
        <v>98</v>
      </c>
      <c r="BEV36" s="93" t="s">
        <v>103</v>
      </c>
      <c r="BEW36" s="93" t="s">
        <v>99</v>
      </c>
      <c r="BEX36" s="73" t="s">
        <v>110</v>
      </c>
      <c r="BEY36" s="77" t="s">
        <v>112</v>
      </c>
      <c r="BEZ36" s="92" t="s">
        <v>97</v>
      </c>
      <c r="BFA36" s="92" t="s">
        <v>135</v>
      </c>
      <c r="BFB36" s="92" t="s">
        <v>105</v>
      </c>
      <c r="BFC36" s="93" t="s">
        <v>98</v>
      </c>
      <c r="BFD36" s="93" t="s">
        <v>103</v>
      </c>
      <c r="BFE36" s="93" t="s">
        <v>99</v>
      </c>
      <c r="BFF36" s="73" t="s">
        <v>110</v>
      </c>
      <c r="BFG36" s="77" t="s">
        <v>112</v>
      </c>
      <c r="BFH36" s="92" t="s">
        <v>97</v>
      </c>
      <c r="BFI36" s="92" t="s">
        <v>135</v>
      </c>
      <c r="BFJ36" s="92" t="s">
        <v>105</v>
      </c>
      <c r="BFK36" s="93" t="s">
        <v>98</v>
      </c>
      <c r="BFL36" s="93" t="s">
        <v>103</v>
      </c>
      <c r="BFM36" s="93" t="s">
        <v>99</v>
      </c>
      <c r="BFN36" s="73" t="s">
        <v>110</v>
      </c>
      <c r="BFO36" s="77" t="s">
        <v>112</v>
      </c>
      <c r="BFP36" s="92" t="s">
        <v>97</v>
      </c>
      <c r="BFQ36" s="92" t="s">
        <v>135</v>
      </c>
      <c r="BFR36" s="92" t="s">
        <v>105</v>
      </c>
      <c r="BFS36" s="93" t="s">
        <v>98</v>
      </c>
      <c r="BFT36" s="93" t="s">
        <v>103</v>
      </c>
      <c r="BFU36" s="93" t="s">
        <v>99</v>
      </c>
      <c r="BFV36" s="73" t="s">
        <v>110</v>
      </c>
      <c r="BFW36" s="77" t="s">
        <v>112</v>
      </c>
      <c r="BFX36" s="92" t="s">
        <v>97</v>
      </c>
      <c r="BFY36" s="92" t="s">
        <v>135</v>
      </c>
      <c r="BFZ36" s="92" t="s">
        <v>105</v>
      </c>
      <c r="BGA36" s="93" t="s">
        <v>98</v>
      </c>
      <c r="BGB36" s="93" t="s">
        <v>103</v>
      </c>
      <c r="BGC36" s="93" t="s">
        <v>99</v>
      </c>
      <c r="BGD36" s="73" t="s">
        <v>110</v>
      </c>
      <c r="BGE36" s="77" t="s">
        <v>112</v>
      </c>
      <c r="BGF36" s="92" t="s">
        <v>97</v>
      </c>
      <c r="BGG36" s="92" t="s">
        <v>135</v>
      </c>
      <c r="BGH36" s="92" t="s">
        <v>105</v>
      </c>
      <c r="BGI36" s="93" t="s">
        <v>98</v>
      </c>
      <c r="BGJ36" s="93" t="s">
        <v>103</v>
      </c>
      <c r="BGK36" s="93" t="s">
        <v>99</v>
      </c>
      <c r="BGL36" s="73" t="s">
        <v>110</v>
      </c>
      <c r="BGM36" s="77" t="s">
        <v>112</v>
      </c>
      <c r="BGN36" s="92" t="s">
        <v>97</v>
      </c>
      <c r="BGO36" s="92" t="s">
        <v>135</v>
      </c>
      <c r="BGP36" s="92" t="s">
        <v>105</v>
      </c>
      <c r="BGQ36" s="93" t="s">
        <v>98</v>
      </c>
      <c r="BGR36" s="93" t="s">
        <v>103</v>
      </c>
      <c r="BGS36" s="93" t="s">
        <v>99</v>
      </c>
      <c r="BGT36" s="73" t="s">
        <v>110</v>
      </c>
      <c r="BGU36" s="77" t="s">
        <v>112</v>
      </c>
      <c r="BGV36" s="92" t="s">
        <v>97</v>
      </c>
      <c r="BGW36" s="92" t="s">
        <v>135</v>
      </c>
      <c r="BGX36" s="92" t="s">
        <v>105</v>
      </c>
      <c r="BGY36" s="93" t="s">
        <v>98</v>
      </c>
      <c r="BGZ36" s="93" t="s">
        <v>103</v>
      </c>
      <c r="BHA36" s="93" t="s">
        <v>99</v>
      </c>
      <c r="BHB36" s="73" t="s">
        <v>110</v>
      </c>
      <c r="BHC36" s="77" t="s">
        <v>112</v>
      </c>
      <c r="BHD36" s="92" t="s">
        <v>97</v>
      </c>
      <c r="BHE36" s="92" t="s">
        <v>135</v>
      </c>
      <c r="BHF36" s="92" t="s">
        <v>105</v>
      </c>
      <c r="BHG36" s="93" t="s">
        <v>98</v>
      </c>
      <c r="BHH36" s="93" t="s">
        <v>103</v>
      </c>
      <c r="BHI36" s="93" t="s">
        <v>99</v>
      </c>
      <c r="BHJ36" s="73" t="s">
        <v>110</v>
      </c>
      <c r="BHK36" s="77" t="s">
        <v>112</v>
      </c>
      <c r="BHL36" s="92" t="s">
        <v>97</v>
      </c>
      <c r="BHM36" s="92" t="s">
        <v>135</v>
      </c>
      <c r="BHN36" s="92" t="s">
        <v>105</v>
      </c>
      <c r="BHO36" s="93" t="s">
        <v>98</v>
      </c>
      <c r="BHP36" s="93" t="s">
        <v>103</v>
      </c>
      <c r="BHQ36" s="93" t="s">
        <v>99</v>
      </c>
      <c r="BHR36" s="73" t="s">
        <v>110</v>
      </c>
      <c r="BHS36" s="77" t="s">
        <v>112</v>
      </c>
      <c r="BHT36" s="92" t="s">
        <v>97</v>
      </c>
      <c r="BHU36" s="92" t="s">
        <v>135</v>
      </c>
      <c r="BHV36" s="92" t="s">
        <v>105</v>
      </c>
      <c r="BHW36" s="93" t="s">
        <v>98</v>
      </c>
      <c r="BHX36" s="93" t="s">
        <v>103</v>
      </c>
      <c r="BHY36" s="93" t="s">
        <v>99</v>
      </c>
      <c r="BHZ36" s="73" t="s">
        <v>110</v>
      </c>
      <c r="BIA36" s="77" t="s">
        <v>112</v>
      </c>
      <c r="BIB36" s="92" t="s">
        <v>97</v>
      </c>
      <c r="BIC36" s="92" t="s">
        <v>135</v>
      </c>
      <c r="BID36" s="92" t="s">
        <v>105</v>
      </c>
      <c r="BIE36" s="93" t="s">
        <v>98</v>
      </c>
      <c r="BIF36" s="93" t="s">
        <v>103</v>
      </c>
      <c r="BIG36" s="93" t="s">
        <v>99</v>
      </c>
      <c r="BIH36" s="73" t="s">
        <v>110</v>
      </c>
      <c r="BII36" s="77" t="s">
        <v>112</v>
      </c>
      <c r="BIJ36" s="92" t="s">
        <v>97</v>
      </c>
      <c r="BIK36" s="92" t="s">
        <v>135</v>
      </c>
      <c r="BIL36" s="92" t="s">
        <v>105</v>
      </c>
      <c r="BIM36" s="93" t="s">
        <v>98</v>
      </c>
      <c r="BIN36" s="93" t="s">
        <v>103</v>
      </c>
      <c r="BIO36" s="93" t="s">
        <v>99</v>
      </c>
      <c r="BIP36" s="73" t="s">
        <v>110</v>
      </c>
      <c r="BIQ36" s="77" t="s">
        <v>112</v>
      </c>
      <c r="BIR36" s="92" t="s">
        <v>97</v>
      </c>
      <c r="BIS36" s="92" t="s">
        <v>135</v>
      </c>
      <c r="BIT36" s="92" t="s">
        <v>105</v>
      </c>
      <c r="BIU36" s="93" t="s">
        <v>98</v>
      </c>
      <c r="BIV36" s="93" t="s">
        <v>103</v>
      </c>
      <c r="BIW36" s="93" t="s">
        <v>99</v>
      </c>
      <c r="BIX36" s="73" t="s">
        <v>110</v>
      </c>
      <c r="BIY36" s="77" t="s">
        <v>112</v>
      </c>
      <c r="BIZ36" s="92" t="s">
        <v>97</v>
      </c>
      <c r="BJA36" s="92" t="s">
        <v>135</v>
      </c>
      <c r="BJB36" s="92" t="s">
        <v>105</v>
      </c>
      <c r="BJC36" s="93" t="s">
        <v>98</v>
      </c>
      <c r="BJD36" s="93" t="s">
        <v>103</v>
      </c>
      <c r="BJE36" s="93" t="s">
        <v>99</v>
      </c>
      <c r="BJF36" s="73" t="s">
        <v>110</v>
      </c>
      <c r="BJG36" s="77" t="s">
        <v>112</v>
      </c>
      <c r="BJH36" s="92" t="s">
        <v>97</v>
      </c>
      <c r="BJI36" s="92" t="s">
        <v>135</v>
      </c>
      <c r="BJJ36" s="92" t="s">
        <v>105</v>
      </c>
      <c r="BJK36" s="93" t="s">
        <v>98</v>
      </c>
      <c r="BJL36" s="93" t="s">
        <v>103</v>
      </c>
      <c r="BJM36" s="93" t="s">
        <v>99</v>
      </c>
      <c r="BJN36" s="73" t="s">
        <v>110</v>
      </c>
      <c r="BJO36" s="77" t="s">
        <v>112</v>
      </c>
      <c r="BJP36" s="92" t="s">
        <v>97</v>
      </c>
      <c r="BJQ36" s="92" t="s">
        <v>135</v>
      </c>
      <c r="BJR36" s="92" t="s">
        <v>105</v>
      </c>
      <c r="BJS36" s="93" t="s">
        <v>98</v>
      </c>
      <c r="BJT36" s="93" t="s">
        <v>103</v>
      </c>
      <c r="BJU36" s="93" t="s">
        <v>99</v>
      </c>
      <c r="BJV36" s="73" t="s">
        <v>110</v>
      </c>
      <c r="BJW36" s="77" t="s">
        <v>112</v>
      </c>
      <c r="BJX36" s="92" t="s">
        <v>97</v>
      </c>
      <c r="BJY36" s="92" t="s">
        <v>135</v>
      </c>
      <c r="BJZ36" s="92" t="s">
        <v>105</v>
      </c>
      <c r="BKA36" s="93" t="s">
        <v>98</v>
      </c>
      <c r="BKB36" s="93" t="s">
        <v>103</v>
      </c>
      <c r="BKC36" s="93" t="s">
        <v>99</v>
      </c>
      <c r="BKD36" s="73" t="s">
        <v>110</v>
      </c>
      <c r="BKE36" s="77" t="s">
        <v>112</v>
      </c>
      <c r="BKF36" s="92" t="s">
        <v>97</v>
      </c>
      <c r="BKG36" s="92" t="s">
        <v>135</v>
      </c>
      <c r="BKH36" s="92" t="s">
        <v>105</v>
      </c>
      <c r="BKI36" s="93" t="s">
        <v>98</v>
      </c>
      <c r="BKJ36" s="93" t="s">
        <v>103</v>
      </c>
      <c r="BKK36" s="93" t="s">
        <v>99</v>
      </c>
      <c r="BKL36" s="73" t="s">
        <v>110</v>
      </c>
      <c r="BKM36" s="77" t="s">
        <v>112</v>
      </c>
      <c r="BKN36" s="92" t="s">
        <v>97</v>
      </c>
      <c r="BKO36" s="92" t="s">
        <v>135</v>
      </c>
      <c r="BKP36" s="92" t="s">
        <v>105</v>
      </c>
      <c r="BKQ36" s="93" t="s">
        <v>98</v>
      </c>
      <c r="BKR36" s="93" t="s">
        <v>103</v>
      </c>
      <c r="BKS36" s="93" t="s">
        <v>99</v>
      </c>
      <c r="BKT36" s="73" t="s">
        <v>110</v>
      </c>
      <c r="BKU36" s="77" t="s">
        <v>112</v>
      </c>
      <c r="BKV36" s="92" t="s">
        <v>97</v>
      </c>
      <c r="BKW36" s="92" t="s">
        <v>135</v>
      </c>
      <c r="BKX36" s="92" t="s">
        <v>105</v>
      </c>
      <c r="BKY36" s="93" t="s">
        <v>98</v>
      </c>
      <c r="BKZ36" s="93" t="s">
        <v>103</v>
      </c>
      <c r="BLA36" s="93" t="s">
        <v>99</v>
      </c>
      <c r="BLB36" s="73" t="s">
        <v>110</v>
      </c>
      <c r="BLC36" s="77" t="s">
        <v>112</v>
      </c>
      <c r="BLD36" s="92" t="s">
        <v>97</v>
      </c>
      <c r="BLE36" s="92" t="s">
        <v>135</v>
      </c>
      <c r="BLF36" s="92" t="s">
        <v>105</v>
      </c>
      <c r="BLG36" s="93" t="s">
        <v>98</v>
      </c>
      <c r="BLH36" s="93" t="s">
        <v>103</v>
      </c>
      <c r="BLI36" s="93" t="s">
        <v>99</v>
      </c>
      <c r="BLJ36" s="73" t="s">
        <v>110</v>
      </c>
      <c r="BLK36" s="77" t="s">
        <v>112</v>
      </c>
      <c r="BLL36" s="92" t="s">
        <v>97</v>
      </c>
      <c r="BLM36" s="92" t="s">
        <v>135</v>
      </c>
      <c r="BLN36" s="92" t="s">
        <v>105</v>
      </c>
      <c r="BLO36" s="93" t="s">
        <v>98</v>
      </c>
      <c r="BLP36" s="93" t="s">
        <v>103</v>
      </c>
      <c r="BLQ36" s="93" t="s">
        <v>99</v>
      </c>
      <c r="BLR36" s="73" t="s">
        <v>110</v>
      </c>
      <c r="BLS36" s="77" t="s">
        <v>112</v>
      </c>
      <c r="BLT36" s="92" t="s">
        <v>97</v>
      </c>
      <c r="BLU36" s="92" t="s">
        <v>135</v>
      </c>
      <c r="BLV36" s="92" t="s">
        <v>105</v>
      </c>
      <c r="BLW36" s="93" t="s">
        <v>98</v>
      </c>
      <c r="BLX36" s="93" t="s">
        <v>103</v>
      </c>
      <c r="BLY36" s="93" t="s">
        <v>99</v>
      </c>
      <c r="BLZ36" s="73" t="s">
        <v>110</v>
      </c>
      <c r="BMA36" s="77" t="s">
        <v>112</v>
      </c>
      <c r="BMB36" s="92" t="s">
        <v>97</v>
      </c>
      <c r="BMC36" s="92" t="s">
        <v>135</v>
      </c>
      <c r="BMD36" s="92" t="s">
        <v>105</v>
      </c>
      <c r="BME36" s="93" t="s">
        <v>98</v>
      </c>
      <c r="BMF36" s="93" t="s">
        <v>103</v>
      </c>
      <c r="BMG36" s="93" t="s">
        <v>99</v>
      </c>
      <c r="BMH36" s="73" t="s">
        <v>110</v>
      </c>
      <c r="BMI36" s="77" t="s">
        <v>112</v>
      </c>
      <c r="BMJ36" s="92" t="s">
        <v>97</v>
      </c>
      <c r="BMK36" s="92" t="s">
        <v>135</v>
      </c>
      <c r="BML36" s="92" t="s">
        <v>105</v>
      </c>
      <c r="BMM36" s="93" t="s">
        <v>98</v>
      </c>
      <c r="BMN36" s="93" t="s">
        <v>103</v>
      </c>
      <c r="BMO36" s="93" t="s">
        <v>99</v>
      </c>
      <c r="BMP36" s="73" t="s">
        <v>110</v>
      </c>
      <c r="BMQ36" s="77" t="s">
        <v>112</v>
      </c>
      <c r="BMR36" s="92" t="s">
        <v>97</v>
      </c>
      <c r="BMS36" s="92" t="s">
        <v>135</v>
      </c>
      <c r="BMT36" s="92" t="s">
        <v>105</v>
      </c>
      <c r="BMU36" s="93" t="s">
        <v>98</v>
      </c>
      <c r="BMV36" s="93" t="s">
        <v>103</v>
      </c>
      <c r="BMW36" s="93" t="s">
        <v>99</v>
      </c>
      <c r="BMX36" s="73" t="s">
        <v>110</v>
      </c>
      <c r="BMY36" s="77" t="s">
        <v>112</v>
      </c>
      <c r="BMZ36" s="92" t="s">
        <v>97</v>
      </c>
      <c r="BNA36" s="92" t="s">
        <v>135</v>
      </c>
      <c r="BNB36" s="92" t="s">
        <v>105</v>
      </c>
      <c r="BNC36" s="93" t="s">
        <v>98</v>
      </c>
      <c r="BND36" s="93" t="s">
        <v>103</v>
      </c>
      <c r="BNE36" s="93" t="s">
        <v>99</v>
      </c>
      <c r="BNF36" s="73" t="s">
        <v>110</v>
      </c>
      <c r="BNG36" s="77" t="s">
        <v>112</v>
      </c>
      <c r="BNH36" s="92" t="s">
        <v>97</v>
      </c>
      <c r="BNI36" s="92" t="s">
        <v>135</v>
      </c>
      <c r="BNJ36" s="92" t="s">
        <v>105</v>
      </c>
      <c r="BNK36" s="93" t="s">
        <v>98</v>
      </c>
      <c r="BNL36" s="93" t="s">
        <v>103</v>
      </c>
      <c r="BNM36" s="93" t="s">
        <v>99</v>
      </c>
      <c r="BNN36" s="73" t="s">
        <v>110</v>
      </c>
      <c r="BNO36" s="77" t="s">
        <v>112</v>
      </c>
      <c r="BNP36" s="92" t="s">
        <v>97</v>
      </c>
      <c r="BNQ36" s="92" t="s">
        <v>135</v>
      </c>
      <c r="BNR36" s="92" t="s">
        <v>105</v>
      </c>
      <c r="BNS36" s="93" t="s">
        <v>98</v>
      </c>
      <c r="BNT36" s="93" t="s">
        <v>103</v>
      </c>
      <c r="BNU36" s="93" t="s">
        <v>99</v>
      </c>
      <c r="BNV36" s="73" t="s">
        <v>110</v>
      </c>
      <c r="BNW36" s="77" t="s">
        <v>112</v>
      </c>
      <c r="BNX36" s="92" t="s">
        <v>97</v>
      </c>
      <c r="BNY36" s="92" t="s">
        <v>135</v>
      </c>
      <c r="BNZ36" s="92" t="s">
        <v>105</v>
      </c>
      <c r="BOA36" s="93" t="s">
        <v>98</v>
      </c>
      <c r="BOB36" s="93" t="s">
        <v>103</v>
      </c>
      <c r="BOC36" s="93" t="s">
        <v>99</v>
      </c>
      <c r="BOD36" s="73" t="s">
        <v>110</v>
      </c>
      <c r="BOE36" s="77" t="s">
        <v>112</v>
      </c>
      <c r="BOF36" s="92" t="s">
        <v>97</v>
      </c>
      <c r="BOG36" s="92" t="s">
        <v>135</v>
      </c>
      <c r="BOH36" s="92" t="s">
        <v>105</v>
      </c>
      <c r="BOI36" s="93" t="s">
        <v>98</v>
      </c>
      <c r="BOJ36" s="93" t="s">
        <v>103</v>
      </c>
      <c r="BOK36" s="93" t="s">
        <v>99</v>
      </c>
      <c r="BOL36" s="73" t="s">
        <v>110</v>
      </c>
      <c r="BOM36" s="77" t="s">
        <v>112</v>
      </c>
      <c r="BON36" s="92" t="s">
        <v>97</v>
      </c>
      <c r="BOO36" s="92" t="s">
        <v>135</v>
      </c>
      <c r="BOP36" s="92" t="s">
        <v>105</v>
      </c>
      <c r="BOQ36" s="93" t="s">
        <v>98</v>
      </c>
      <c r="BOR36" s="93" t="s">
        <v>103</v>
      </c>
      <c r="BOS36" s="93" t="s">
        <v>99</v>
      </c>
      <c r="BOT36" s="73" t="s">
        <v>110</v>
      </c>
      <c r="BOU36" s="77" t="s">
        <v>112</v>
      </c>
      <c r="BOV36" s="92" t="s">
        <v>97</v>
      </c>
      <c r="BOW36" s="92" t="s">
        <v>135</v>
      </c>
      <c r="BOX36" s="92" t="s">
        <v>105</v>
      </c>
      <c r="BOY36" s="93" t="s">
        <v>98</v>
      </c>
      <c r="BOZ36" s="93" t="s">
        <v>103</v>
      </c>
      <c r="BPA36" s="93" t="s">
        <v>99</v>
      </c>
      <c r="BPB36" s="73" t="s">
        <v>110</v>
      </c>
      <c r="BPC36" s="77" t="s">
        <v>112</v>
      </c>
      <c r="BPD36" s="92" t="s">
        <v>97</v>
      </c>
      <c r="BPE36" s="92" t="s">
        <v>135</v>
      </c>
      <c r="BPF36" s="92" t="s">
        <v>105</v>
      </c>
      <c r="BPG36" s="93" t="s">
        <v>98</v>
      </c>
      <c r="BPH36" s="93" t="s">
        <v>103</v>
      </c>
      <c r="BPI36" s="93" t="s">
        <v>99</v>
      </c>
      <c r="BPJ36" s="73" t="s">
        <v>110</v>
      </c>
      <c r="BPK36" s="77" t="s">
        <v>112</v>
      </c>
      <c r="BPL36" s="92" t="s">
        <v>97</v>
      </c>
      <c r="BPM36" s="92" t="s">
        <v>135</v>
      </c>
      <c r="BPN36" s="92" t="s">
        <v>105</v>
      </c>
      <c r="BPO36" s="93" t="s">
        <v>98</v>
      </c>
      <c r="BPP36" s="93" t="s">
        <v>103</v>
      </c>
      <c r="BPQ36" s="93" t="s">
        <v>99</v>
      </c>
      <c r="BPR36" s="73" t="s">
        <v>110</v>
      </c>
      <c r="BPS36" s="77" t="s">
        <v>112</v>
      </c>
      <c r="BPT36" s="92" t="s">
        <v>97</v>
      </c>
      <c r="BPU36" s="92" t="s">
        <v>135</v>
      </c>
      <c r="BPV36" s="92" t="s">
        <v>105</v>
      </c>
      <c r="BPW36" s="93" t="s">
        <v>98</v>
      </c>
      <c r="BPX36" s="93" t="s">
        <v>103</v>
      </c>
      <c r="BPY36" s="93" t="s">
        <v>99</v>
      </c>
      <c r="BPZ36" s="73" t="s">
        <v>110</v>
      </c>
      <c r="BQA36" s="77" t="s">
        <v>112</v>
      </c>
      <c r="BQB36" s="92" t="s">
        <v>97</v>
      </c>
      <c r="BQC36" s="92" t="s">
        <v>135</v>
      </c>
      <c r="BQD36" s="92" t="s">
        <v>105</v>
      </c>
      <c r="BQE36" s="93" t="s">
        <v>98</v>
      </c>
      <c r="BQF36" s="93" t="s">
        <v>103</v>
      </c>
      <c r="BQG36" s="93" t="s">
        <v>99</v>
      </c>
      <c r="BQH36" s="73" t="s">
        <v>110</v>
      </c>
      <c r="BQI36" s="77" t="s">
        <v>112</v>
      </c>
      <c r="BQJ36" s="92" t="s">
        <v>97</v>
      </c>
      <c r="BQK36" s="92" t="s">
        <v>135</v>
      </c>
      <c r="BQL36" s="92" t="s">
        <v>105</v>
      </c>
      <c r="BQM36" s="93" t="s">
        <v>98</v>
      </c>
      <c r="BQN36" s="93" t="s">
        <v>103</v>
      </c>
      <c r="BQO36" s="93" t="s">
        <v>99</v>
      </c>
      <c r="BQP36" s="73" t="s">
        <v>110</v>
      </c>
      <c r="BQQ36" s="77" t="s">
        <v>112</v>
      </c>
      <c r="BQR36" s="77" t="s">
        <v>112</v>
      </c>
      <c r="BQS36" s="68" t="s">
        <v>110</v>
      </c>
      <c r="BQT36" s="68" t="s">
        <v>110</v>
      </c>
      <c r="BQU36" s="68" t="s">
        <v>110</v>
      </c>
      <c r="BQV36" s="68" t="s">
        <v>110</v>
      </c>
      <c r="BQW36" s="68" t="s">
        <v>110</v>
      </c>
      <c r="BQX36" s="68" t="s">
        <v>110</v>
      </c>
      <c r="BQY36" s="68" t="s">
        <v>110</v>
      </c>
      <c r="BQZ36" s="68" t="s">
        <v>110</v>
      </c>
      <c r="BRA36" s="68" t="s">
        <v>110</v>
      </c>
      <c r="BRB36" s="68" t="s">
        <v>110</v>
      </c>
      <c r="BRC36" s="68" t="s">
        <v>110</v>
      </c>
      <c r="BRD36" s="68" t="s">
        <v>110</v>
      </c>
      <c r="BRE36" s="68" t="s">
        <v>110</v>
      </c>
      <c r="BRF36" s="68" t="s">
        <v>110</v>
      </c>
      <c r="BRG36" s="68" t="s">
        <v>110</v>
      </c>
      <c r="BRH36" s="68" t="s">
        <v>110</v>
      </c>
      <c r="BRI36" s="68" t="s">
        <v>110</v>
      </c>
      <c r="BRJ36" s="68" t="s">
        <v>110</v>
      </c>
      <c r="BRK36" s="68" t="s">
        <v>110</v>
      </c>
      <c r="BRL36" s="68" t="s">
        <v>110</v>
      </c>
      <c r="BRM36" s="68" t="s">
        <v>110</v>
      </c>
      <c r="BRN36" s="68" t="s">
        <v>110</v>
      </c>
      <c r="BRO36" s="68" t="s">
        <v>110</v>
      </c>
      <c r="BRP36" s="68" t="s">
        <v>110</v>
      </c>
      <c r="BRQ36" s="68" t="s">
        <v>110</v>
      </c>
      <c r="BRR36" s="68" t="s">
        <v>110</v>
      </c>
      <c r="BRS36" s="68" t="s">
        <v>110</v>
      </c>
      <c r="BRT36" s="68" t="s">
        <v>110</v>
      </c>
      <c r="BRU36" s="68" t="s">
        <v>110</v>
      </c>
      <c r="BRV36" s="68" t="s">
        <v>110</v>
      </c>
      <c r="BRW36" s="68" t="s">
        <v>110</v>
      </c>
      <c r="BRX36" s="68" t="s">
        <v>110</v>
      </c>
      <c r="BRY36" s="68" t="s">
        <v>110</v>
      </c>
      <c r="BRZ36" s="68" t="s">
        <v>110</v>
      </c>
      <c r="BSA36" s="68" t="s">
        <v>110</v>
      </c>
      <c r="BSB36" s="68" t="s">
        <v>110</v>
      </c>
      <c r="BSC36" s="68" t="s">
        <v>110</v>
      </c>
      <c r="BSD36" s="68" t="s">
        <v>110</v>
      </c>
      <c r="BSE36" s="68" t="s">
        <v>110</v>
      </c>
      <c r="BSF36" s="68" t="s">
        <v>110</v>
      </c>
      <c r="BSG36" s="68" t="s">
        <v>110</v>
      </c>
      <c r="BSH36" s="68" t="s">
        <v>110</v>
      </c>
      <c r="BSI36" s="68" t="s">
        <v>110</v>
      </c>
      <c r="BSJ36" s="68" t="s">
        <v>110</v>
      </c>
      <c r="BSK36" s="68" t="s">
        <v>110</v>
      </c>
      <c r="BSL36" s="68" t="s">
        <v>110</v>
      </c>
      <c r="BSM36" s="68" t="s">
        <v>110</v>
      </c>
      <c r="BSN36" s="68" t="s">
        <v>110</v>
      </c>
      <c r="BSO36" s="68" t="s">
        <v>110</v>
      </c>
      <c r="BSP36" s="68" t="s">
        <v>110</v>
      </c>
      <c r="BSQ36" s="68" t="s">
        <v>110</v>
      </c>
      <c r="BSR36" s="68" t="s">
        <v>110</v>
      </c>
      <c r="BSS36" s="68" t="s">
        <v>110</v>
      </c>
      <c r="BST36" s="68" t="s">
        <v>110</v>
      </c>
      <c r="BSU36" s="68" t="s">
        <v>110</v>
      </c>
      <c r="BSV36" s="68" t="s">
        <v>110</v>
      </c>
      <c r="BSW36" s="92" t="s">
        <v>97</v>
      </c>
      <c r="BSX36" s="92" t="s">
        <v>135</v>
      </c>
      <c r="BSY36" s="92" t="s">
        <v>105</v>
      </c>
      <c r="BSZ36" s="93" t="s">
        <v>98</v>
      </c>
      <c r="BTA36" s="93" t="s">
        <v>103</v>
      </c>
      <c r="BTB36" s="93" t="s">
        <v>99</v>
      </c>
      <c r="BTC36" s="73" t="s">
        <v>110</v>
      </c>
      <c r="BTD36" s="77" t="s">
        <v>112</v>
      </c>
      <c r="BTE36" s="92" t="s">
        <v>97</v>
      </c>
      <c r="BTF36" s="92" t="s">
        <v>135</v>
      </c>
      <c r="BTG36" s="92" t="s">
        <v>105</v>
      </c>
      <c r="BTH36" s="93" t="s">
        <v>98</v>
      </c>
      <c r="BTI36" s="93" t="s">
        <v>103</v>
      </c>
      <c r="BTJ36" s="93" t="s">
        <v>99</v>
      </c>
      <c r="BTK36" s="73" t="s">
        <v>110</v>
      </c>
      <c r="BTL36" s="77" t="s">
        <v>112</v>
      </c>
      <c r="BTM36" s="92" t="s">
        <v>97</v>
      </c>
      <c r="BTN36" s="92" t="s">
        <v>135</v>
      </c>
      <c r="BTO36" s="92" t="s">
        <v>105</v>
      </c>
      <c r="BTP36" s="93" t="s">
        <v>98</v>
      </c>
      <c r="BTQ36" s="93" t="s">
        <v>103</v>
      </c>
      <c r="BTR36" s="93" t="s">
        <v>99</v>
      </c>
      <c r="BTS36" s="73" t="s">
        <v>110</v>
      </c>
      <c r="BTT36" s="77" t="s">
        <v>112</v>
      </c>
      <c r="BTU36" s="92" t="s">
        <v>97</v>
      </c>
      <c r="BTV36" s="92" t="s">
        <v>135</v>
      </c>
      <c r="BTW36" s="92" t="s">
        <v>105</v>
      </c>
      <c r="BTX36" s="93" t="s">
        <v>98</v>
      </c>
      <c r="BTY36" s="93" t="s">
        <v>103</v>
      </c>
      <c r="BTZ36" s="93" t="s">
        <v>99</v>
      </c>
      <c r="BUA36" s="73" t="s">
        <v>110</v>
      </c>
      <c r="BUB36" s="77" t="s">
        <v>112</v>
      </c>
      <c r="BUC36" s="92" t="s">
        <v>97</v>
      </c>
      <c r="BUD36" s="92" t="s">
        <v>135</v>
      </c>
      <c r="BUE36" s="92" t="s">
        <v>105</v>
      </c>
      <c r="BUF36" s="93" t="s">
        <v>98</v>
      </c>
      <c r="BUG36" s="93" t="s">
        <v>103</v>
      </c>
      <c r="BUH36" s="93" t="s">
        <v>99</v>
      </c>
      <c r="BUI36" s="73" t="s">
        <v>110</v>
      </c>
      <c r="BUJ36" s="77" t="s">
        <v>112</v>
      </c>
      <c r="BUK36" s="92" t="s">
        <v>97</v>
      </c>
      <c r="BUL36" s="92" t="s">
        <v>135</v>
      </c>
      <c r="BUM36" s="92" t="s">
        <v>105</v>
      </c>
      <c r="BUN36" s="93" t="s">
        <v>98</v>
      </c>
      <c r="BUO36" s="93" t="s">
        <v>103</v>
      </c>
      <c r="BUP36" s="93" t="s">
        <v>99</v>
      </c>
      <c r="BUQ36" s="73" t="s">
        <v>110</v>
      </c>
      <c r="BUR36" s="77" t="s">
        <v>112</v>
      </c>
      <c r="BUS36" s="92" t="s">
        <v>97</v>
      </c>
      <c r="BUT36" s="92" t="s">
        <v>135</v>
      </c>
      <c r="BUU36" s="92" t="s">
        <v>105</v>
      </c>
      <c r="BUV36" s="93" t="s">
        <v>98</v>
      </c>
      <c r="BUW36" s="93" t="s">
        <v>103</v>
      </c>
      <c r="BUX36" s="93" t="s">
        <v>99</v>
      </c>
      <c r="BUY36" s="73" t="s">
        <v>110</v>
      </c>
      <c r="BUZ36" s="77" t="s">
        <v>112</v>
      </c>
      <c r="BVA36" s="92" t="s">
        <v>97</v>
      </c>
      <c r="BVB36" s="92" t="s">
        <v>135</v>
      </c>
      <c r="BVC36" s="92" t="s">
        <v>105</v>
      </c>
      <c r="BVD36" s="93" t="s">
        <v>98</v>
      </c>
      <c r="BVE36" s="93" t="s">
        <v>103</v>
      </c>
      <c r="BVF36" s="93" t="s">
        <v>99</v>
      </c>
      <c r="BVG36" s="73" t="s">
        <v>110</v>
      </c>
      <c r="BVH36" s="77" t="s">
        <v>112</v>
      </c>
      <c r="BVI36" s="92" t="s">
        <v>97</v>
      </c>
      <c r="BVJ36" s="92" t="s">
        <v>135</v>
      </c>
      <c r="BVK36" s="92" t="s">
        <v>105</v>
      </c>
      <c r="BVL36" s="93" t="s">
        <v>98</v>
      </c>
      <c r="BVM36" s="93" t="s">
        <v>103</v>
      </c>
      <c r="BVN36" s="93" t="s">
        <v>99</v>
      </c>
      <c r="BVO36" s="73" t="s">
        <v>110</v>
      </c>
      <c r="BVP36" s="77" t="s">
        <v>112</v>
      </c>
      <c r="BVQ36" s="92" t="s">
        <v>97</v>
      </c>
      <c r="BVR36" s="92" t="s">
        <v>135</v>
      </c>
      <c r="BVS36" s="92" t="s">
        <v>105</v>
      </c>
      <c r="BVT36" s="93" t="s">
        <v>98</v>
      </c>
      <c r="BVU36" s="93" t="s">
        <v>103</v>
      </c>
      <c r="BVV36" s="93" t="s">
        <v>99</v>
      </c>
      <c r="BVW36" s="73" t="s">
        <v>110</v>
      </c>
      <c r="BVX36" s="77" t="s">
        <v>112</v>
      </c>
      <c r="BVY36" s="92" t="s">
        <v>97</v>
      </c>
      <c r="BVZ36" s="92" t="s">
        <v>135</v>
      </c>
      <c r="BWA36" s="92" t="s">
        <v>105</v>
      </c>
      <c r="BWB36" s="93" t="s">
        <v>98</v>
      </c>
      <c r="BWC36" s="93" t="s">
        <v>103</v>
      </c>
      <c r="BWD36" s="93" t="s">
        <v>99</v>
      </c>
      <c r="BWE36" s="73" t="s">
        <v>110</v>
      </c>
      <c r="BWF36" s="77" t="s">
        <v>112</v>
      </c>
      <c r="BWG36" s="92" t="s">
        <v>97</v>
      </c>
      <c r="BWH36" s="92" t="s">
        <v>135</v>
      </c>
      <c r="BWI36" s="92" t="s">
        <v>105</v>
      </c>
      <c r="BWJ36" s="93" t="s">
        <v>98</v>
      </c>
      <c r="BWK36" s="93" t="s">
        <v>103</v>
      </c>
      <c r="BWL36" s="93" t="s">
        <v>99</v>
      </c>
      <c r="BWM36" s="73" t="s">
        <v>110</v>
      </c>
      <c r="BWN36" s="77" t="s">
        <v>112</v>
      </c>
      <c r="BWO36" s="92" t="s">
        <v>97</v>
      </c>
      <c r="BWP36" s="92" t="s">
        <v>135</v>
      </c>
      <c r="BWQ36" s="92" t="s">
        <v>105</v>
      </c>
      <c r="BWR36" s="93" t="s">
        <v>98</v>
      </c>
      <c r="BWS36" s="93" t="s">
        <v>103</v>
      </c>
      <c r="BWT36" s="93" t="s">
        <v>99</v>
      </c>
      <c r="BWU36" s="73" t="s">
        <v>110</v>
      </c>
      <c r="BWV36" s="77" t="s">
        <v>112</v>
      </c>
      <c r="BWW36" s="92" t="s">
        <v>97</v>
      </c>
      <c r="BWX36" s="92" t="s">
        <v>135</v>
      </c>
      <c r="BWY36" s="92" t="s">
        <v>105</v>
      </c>
      <c r="BWZ36" s="93" t="s">
        <v>98</v>
      </c>
      <c r="BXA36" s="93" t="s">
        <v>103</v>
      </c>
      <c r="BXB36" s="93" t="s">
        <v>99</v>
      </c>
      <c r="BXC36" s="73" t="s">
        <v>110</v>
      </c>
      <c r="BXD36" s="77" t="s">
        <v>112</v>
      </c>
      <c r="BXE36" s="92" t="s">
        <v>97</v>
      </c>
      <c r="BXF36" s="92" t="s">
        <v>135</v>
      </c>
      <c r="BXG36" s="92" t="s">
        <v>105</v>
      </c>
      <c r="BXH36" s="93" t="s">
        <v>98</v>
      </c>
      <c r="BXI36" s="93" t="s">
        <v>103</v>
      </c>
      <c r="BXJ36" s="93" t="s">
        <v>99</v>
      </c>
      <c r="BXK36" s="73" t="s">
        <v>110</v>
      </c>
      <c r="BXL36" s="77" t="s">
        <v>112</v>
      </c>
      <c r="BXM36" s="92" t="s">
        <v>97</v>
      </c>
      <c r="BXN36" s="92" t="s">
        <v>135</v>
      </c>
      <c r="BXO36" s="92" t="s">
        <v>105</v>
      </c>
      <c r="BXP36" s="93" t="s">
        <v>98</v>
      </c>
      <c r="BXQ36" s="93" t="s">
        <v>103</v>
      </c>
      <c r="BXR36" s="93" t="s">
        <v>99</v>
      </c>
      <c r="BXS36" s="73" t="s">
        <v>110</v>
      </c>
      <c r="BXT36" s="77" t="s">
        <v>112</v>
      </c>
      <c r="BXU36" s="92" t="s">
        <v>97</v>
      </c>
      <c r="BXV36" s="92" t="s">
        <v>135</v>
      </c>
      <c r="BXW36" s="92" t="s">
        <v>105</v>
      </c>
      <c r="BXX36" s="93" t="s">
        <v>98</v>
      </c>
      <c r="BXY36" s="93" t="s">
        <v>103</v>
      </c>
      <c r="BXZ36" s="93" t="s">
        <v>99</v>
      </c>
      <c r="BYA36" s="73" t="s">
        <v>110</v>
      </c>
      <c r="BYB36" s="77" t="s">
        <v>112</v>
      </c>
      <c r="BYC36" s="92" t="s">
        <v>97</v>
      </c>
      <c r="BYD36" s="92" t="s">
        <v>135</v>
      </c>
      <c r="BYE36" s="92" t="s">
        <v>105</v>
      </c>
      <c r="BYF36" s="93" t="s">
        <v>98</v>
      </c>
      <c r="BYG36" s="93" t="s">
        <v>103</v>
      </c>
      <c r="BYH36" s="93" t="s">
        <v>99</v>
      </c>
      <c r="BYI36" s="73" t="s">
        <v>110</v>
      </c>
      <c r="BYJ36" s="77" t="s">
        <v>112</v>
      </c>
      <c r="BYK36" s="92" t="s">
        <v>97</v>
      </c>
      <c r="BYL36" s="92" t="s">
        <v>135</v>
      </c>
      <c r="BYM36" s="92" t="s">
        <v>105</v>
      </c>
      <c r="BYN36" s="93" t="s">
        <v>98</v>
      </c>
      <c r="BYO36" s="93" t="s">
        <v>103</v>
      </c>
      <c r="BYP36" s="93" t="s">
        <v>99</v>
      </c>
      <c r="BYQ36" s="73" t="s">
        <v>110</v>
      </c>
      <c r="BYR36" s="77" t="s">
        <v>112</v>
      </c>
      <c r="BYS36" s="92" t="s">
        <v>97</v>
      </c>
      <c r="BYT36" s="92" t="s">
        <v>135</v>
      </c>
      <c r="BYU36" s="92" t="s">
        <v>105</v>
      </c>
      <c r="BYV36" s="93" t="s">
        <v>98</v>
      </c>
      <c r="BYW36" s="93" t="s">
        <v>103</v>
      </c>
      <c r="BYX36" s="93" t="s">
        <v>99</v>
      </c>
      <c r="BYY36" s="73" t="s">
        <v>110</v>
      </c>
      <c r="BYZ36" s="77" t="s">
        <v>112</v>
      </c>
      <c r="BZA36" s="92" t="s">
        <v>97</v>
      </c>
      <c r="BZB36" s="92" t="s">
        <v>135</v>
      </c>
      <c r="BZC36" s="92" t="s">
        <v>105</v>
      </c>
      <c r="BZD36" s="93" t="s">
        <v>98</v>
      </c>
      <c r="BZE36" s="93" t="s">
        <v>103</v>
      </c>
      <c r="BZF36" s="93" t="s">
        <v>99</v>
      </c>
      <c r="BZG36" s="73" t="s">
        <v>110</v>
      </c>
      <c r="BZH36" s="77" t="s">
        <v>112</v>
      </c>
      <c r="BZI36" s="92" t="s">
        <v>97</v>
      </c>
      <c r="BZJ36" s="92" t="s">
        <v>135</v>
      </c>
      <c r="BZK36" s="92" t="s">
        <v>105</v>
      </c>
      <c r="BZL36" s="93" t="s">
        <v>98</v>
      </c>
      <c r="BZM36" s="93" t="s">
        <v>103</v>
      </c>
      <c r="BZN36" s="93" t="s">
        <v>99</v>
      </c>
      <c r="BZO36" s="73" t="s">
        <v>110</v>
      </c>
      <c r="BZP36" s="77" t="s">
        <v>112</v>
      </c>
      <c r="BZQ36" s="92" t="s">
        <v>97</v>
      </c>
      <c r="BZR36" s="92" t="s">
        <v>135</v>
      </c>
      <c r="BZS36" s="92" t="s">
        <v>105</v>
      </c>
      <c r="BZT36" s="93" t="s">
        <v>98</v>
      </c>
      <c r="BZU36" s="93" t="s">
        <v>103</v>
      </c>
      <c r="BZV36" s="93" t="s">
        <v>99</v>
      </c>
      <c r="BZW36" s="73" t="s">
        <v>110</v>
      </c>
      <c r="BZX36" s="77" t="s">
        <v>112</v>
      </c>
      <c r="BZY36" s="92" t="s">
        <v>97</v>
      </c>
      <c r="BZZ36" s="92" t="s">
        <v>135</v>
      </c>
      <c r="CAA36" s="92" t="s">
        <v>105</v>
      </c>
      <c r="CAB36" s="93" t="s">
        <v>98</v>
      </c>
      <c r="CAC36" s="93" t="s">
        <v>103</v>
      </c>
      <c r="CAD36" s="93" t="s">
        <v>99</v>
      </c>
      <c r="CAE36" s="73" t="s">
        <v>110</v>
      </c>
      <c r="CAF36" s="77" t="s">
        <v>112</v>
      </c>
      <c r="CAG36" s="92" t="s">
        <v>97</v>
      </c>
      <c r="CAH36" s="92" t="s">
        <v>135</v>
      </c>
      <c r="CAI36" s="92" t="s">
        <v>105</v>
      </c>
      <c r="CAJ36" s="93" t="s">
        <v>98</v>
      </c>
      <c r="CAK36" s="93" t="s">
        <v>103</v>
      </c>
      <c r="CAL36" s="93" t="s">
        <v>99</v>
      </c>
      <c r="CAM36" s="73" t="s">
        <v>110</v>
      </c>
      <c r="CAN36" s="77" t="s">
        <v>112</v>
      </c>
      <c r="CAO36" s="92" t="s">
        <v>97</v>
      </c>
      <c r="CAP36" s="92" t="s">
        <v>135</v>
      </c>
      <c r="CAQ36" s="92" t="s">
        <v>105</v>
      </c>
      <c r="CAR36" s="93" t="s">
        <v>98</v>
      </c>
      <c r="CAS36" s="93" t="s">
        <v>103</v>
      </c>
      <c r="CAT36" s="93" t="s">
        <v>99</v>
      </c>
      <c r="CAU36" s="73" t="s">
        <v>110</v>
      </c>
      <c r="CAV36" s="77" t="s">
        <v>112</v>
      </c>
      <c r="CAW36" s="92" t="s">
        <v>97</v>
      </c>
      <c r="CAX36" s="92" t="s">
        <v>135</v>
      </c>
      <c r="CAY36" s="92" t="s">
        <v>105</v>
      </c>
      <c r="CAZ36" s="93" t="s">
        <v>98</v>
      </c>
      <c r="CBA36" s="93" t="s">
        <v>103</v>
      </c>
      <c r="CBB36" s="93" t="s">
        <v>99</v>
      </c>
      <c r="CBC36" s="73" t="s">
        <v>110</v>
      </c>
      <c r="CBD36" s="77" t="s">
        <v>112</v>
      </c>
      <c r="CBE36" s="92" t="s">
        <v>97</v>
      </c>
      <c r="CBF36" s="92" t="s">
        <v>135</v>
      </c>
      <c r="CBG36" s="92" t="s">
        <v>105</v>
      </c>
      <c r="CBH36" s="93" t="s">
        <v>98</v>
      </c>
      <c r="CBI36" s="93" t="s">
        <v>103</v>
      </c>
      <c r="CBJ36" s="93" t="s">
        <v>99</v>
      </c>
      <c r="CBK36" s="73" t="s">
        <v>110</v>
      </c>
      <c r="CBL36" s="77" t="s">
        <v>112</v>
      </c>
      <c r="CBM36" s="92" t="s">
        <v>97</v>
      </c>
      <c r="CBN36" s="92" t="s">
        <v>135</v>
      </c>
      <c r="CBO36" s="92" t="s">
        <v>105</v>
      </c>
      <c r="CBP36" s="93" t="s">
        <v>98</v>
      </c>
      <c r="CBQ36" s="93" t="s">
        <v>103</v>
      </c>
      <c r="CBR36" s="93" t="s">
        <v>99</v>
      </c>
      <c r="CBS36" s="73" t="s">
        <v>110</v>
      </c>
      <c r="CBT36" s="77" t="s">
        <v>112</v>
      </c>
      <c r="CBU36" s="92" t="s">
        <v>97</v>
      </c>
      <c r="CBV36" s="92" t="s">
        <v>135</v>
      </c>
      <c r="CBW36" s="92" t="s">
        <v>105</v>
      </c>
      <c r="CBX36" s="93" t="s">
        <v>98</v>
      </c>
      <c r="CBY36" s="93" t="s">
        <v>103</v>
      </c>
      <c r="CBZ36" s="93" t="s">
        <v>99</v>
      </c>
      <c r="CCA36" s="73" t="s">
        <v>110</v>
      </c>
      <c r="CCB36" s="77" t="s">
        <v>112</v>
      </c>
      <c r="CCC36" s="92" t="s">
        <v>97</v>
      </c>
      <c r="CCD36" s="92" t="s">
        <v>135</v>
      </c>
      <c r="CCE36" s="92" t="s">
        <v>105</v>
      </c>
      <c r="CCF36" s="93" t="s">
        <v>98</v>
      </c>
      <c r="CCG36" s="93" t="s">
        <v>103</v>
      </c>
      <c r="CCH36" s="93" t="s">
        <v>99</v>
      </c>
      <c r="CCI36" s="73" t="s">
        <v>110</v>
      </c>
      <c r="CCJ36" s="77" t="s">
        <v>112</v>
      </c>
      <c r="CCK36" s="92" t="s">
        <v>97</v>
      </c>
      <c r="CCL36" s="92" t="s">
        <v>135</v>
      </c>
      <c r="CCM36" s="92" t="s">
        <v>105</v>
      </c>
      <c r="CCN36" s="93" t="s">
        <v>98</v>
      </c>
      <c r="CCO36" s="93" t="s">
        <v>103</v>
      </c>
      <c r="CCP36" s="93" t="s">
        <v>99</v>
      </c>
      <c r="CCQ36" s="73" t="s">
        <v>110</v>
      </c>
      <c r="CCR36" s="77" t="s">
        <v>112</v>
      </c>
      <c r="CCS36" s="92" t="s">
        <v>97</v>
      </c>
      <c r="CCT36" s="92" t="s">
        <v>135</v>
      </c>
      <c r="CCU36" s="92" t="s">
        <v>105</v>
      </c>
      <c r="CCV36" s="93" t="s">
        <v>98</v>
      </c>
      <c r="CCW36" s="93" t="s">
        <v>103</v>
      </c>
      <c r="CCX36" s="93" t="s">
        <v>99</v>
      </c>
      <c r="CCY36" s="73" t="s">
        <v>110</v>
      </c>
      <c r="CCZ36" s="77" t="s">
        <v>112</v>
      </c>
      <c r="CDA36" s="92" t="s">
        <v>97</v>
      </c>
      <c r="CDB36" s="92" t="s">
        <v>135</v>
      </c>
      <c r="CDC36" s="92" t="s">
        <v>105</v>
      </c>
      <c r="CDD36" s="93" t="s">
        <v>98</v>
      </c>
      <c r="CDE36" s="93" t="s">
        <v>103</v>
      </c>
      <c r="CDF36" s="93" t="s">
        <v>99</v>
      </c>
      <c r="CDG36" s="73" t="s">
        <v>110</v>
      </c>
      <c r="CDH36" s="77" t="s">
        <v>112</v>
      </c>
      <c r="CDI36" s="92" t="s">
        <v>97</v>
      </c>
      <c r="CDJ36" s="92" t="s">
        <v>135</v>
      </c>
      <c r="CDK36" s="92" t="s">
        <v>105</v>
      </c>
      <c r="CDL36" s="93" t="s">
        <v>98</v>
      </c>
      <c r="CDM36" s="93" t="s">
        <v>103</v>
      </c>
      <c r="CDN36" s="93" t="s">
        <v>99</v>
      </c>
      <c r="CDO36" s="73" t="s">
        <v>110</v>
      </c>
      <c r="CDP36" s="77" t="s">
        <v>112</v>
      </c>
      <c r="CDQ36" s="92" t="s">
        <v>97</v>
      </c>
      <c r="CDR36" s="92" t="s">
        <v>135</v>
      </c>
      <c r="CDS36" s="92" t="s">
        <v>105</v>
      </c>
      <c r="CDT36" s="93" t="s">
        <v>98</v>
      </c>
      <c r="CDU36" s="93" t="s">
        <v>103</v>
      </c>
      <c r="CDV36" s="93" t="s">
        <v>99</v>
      </c>
      <c r="CDW36" s="73" t="s">
        <v>110</v>
      </c>
      <c r="CDX36" s="77" t="s">
        <v>112</v>
      </c>
      <c r="CDY36" s="92" t="s">
        <v>97</v>
      </c>
      <c r="CDZ36" s="92" t="s">
        <v>135</v>
      </c>
      <c r="CEA36" s="92" t="s">
        <v>105</v>
      </c>
      <c r="CEB36" s="93" t="s">
        <v>98</v>
      </c>
      <c r="CEC36" s="93" t="s">
        <v>103</v>
      </c>
      <c r="CED36" s="93" t="s">
        <v>99</v>
      </c>
      <c r="CEE36" s="73" t="s">
        <v>110</v>
      </c>
      <c r="CEF36" s="77" t="s">
        <v>112</v>
      </c>
      <c r="CEG36" s="92" t="s">
        <v>97</v>
      </c>
      <c r="CEH36" s="92" t="s">
        <v>135</v>
      </c>
      <c r="CEI36" s="92" t="s">
        <v>105</v>
      </c>
      <c r="CEJ36" s="93" t="s">
        <v>98</v>
      </c>
      <c r="CEK36" s="93" t="s">
        <v>103</v>
      </c>
      <c r="CEL36" s="93" t="s">
        <v>99</v>
      </c>
      <c r="CEM36" s="73" t="s">
        <v>110</v>
      </c>
      <c r="CEN36" s="77" t="s">
        <v>112</v>
      </c>
      <c r="CEO36" s="92" t="s">
        <v>97</v>
      </c>
      <c r="CEP36" s="92" t="s">
        <v>135</v>
      </c>
      <c r="CEQ36" s="92" t="s">
        <v>105</v>
      </c>
      <c r="CER36" s="93" t="s">
        <v>98</v>
      </c>
      <c r="CES36" s="93" t="s">
        <v>103</v>
      </c>
      <c r="CET36" s="93" t="s">
        <v>99</v>
      </c>
      <c r="CEU36" s="73" t="s">
        <v>110</v>
      </c>
      <c r="CEV36" s="77" t="s">
        <v>112</v>
      </c>
      <c r="CEW36" s="92" t="s">
        <v>97</v>
      </c>
      <c r="CEX36" s="92" t="s">
        <v>135</v>
      </c>
      <c r="CEY36" s="92" t="s">
        <v>105</v>
      </c>
      <c r="CEZ36" s="93" t="s">
        <v>98</v>
      </c>
      <c r="CFA36" s="93" t="s">
        <v>103</v>
      </c>
      <c r="CFB36" s="93" t="s">
        <v>99</v>
      </c>
      <c r="CFC36" s="73" t="s">
        <v>110</v>
      </c>
      <c r="CFD36" s="77" t="s">
        <v>112</v>
      </c>
      <c r="CFE36" s="92" t="s">
        <v>97</v>
      </c>
      <c r="CFF36" s="92" t="s">
        <v>135</v>
      </c>
      <c r="CFG36" s="92" t="s">
        <v>105</v>
      </c>
      <c r="CFH36" s="93" t="s">
        <v>98</v>
      </c>
      <c r="CFI36" s="93" t="s">
        <v>103</v>
      </c>
      <c r="CFJ36" s="93" t="s">
        <v>99</v>
      </c>
      <c r="CFK36" s="73" t="s">
        <v>110</v>
      </c>
      <c r="CFL36" s="77" t="s">
        <v>112</v>
      </c>
      <c r="CFM36" s="92" t="s">
        <v>97</v>
      </c>
      <c r="CFN36" s="92" t="s">
        <v>135</v>
      </c>
      <c r="CFO36" s="92" t="s">
        <v>105</v>
      </c>
      <c r="CFP36" s="93" t="s">
        <v>98</v>
      </c>
      <c r="CFQ36" s="93" t="s">
        <v>103</v>
      </c>
      <c r="CFR36" s="93" t="s">
        <v>99</v>
      </c>
      <c r="CFS36" s="73" t="s">
        <v>110</v>
      </c>
      <c r="CFT36" s="77" t="s">
        <v>112</v>
      </c>
      <c r="CFU36" s="92" t="s">
        <v>97</v>
      </c>
      <c r="CFV36" s="92" t="s">
        <v>135</v>
      </c>
      <c r="CFW36" s="92" t="s">
        <v>105</v>
      </c>
      <c r="CFX36" s="93" t="s">
        <v>98</v>
      </c>
      <c r="CFY36" s="93" t="s">
        <v>103</v>
      </c>
      <c r="CFZ36" s="93" t="s">
        <v>99</v>
      </c>
      <c r="CGA36" s="73" t="s">
        <v>110</v>
      </c>
      <c r="CGB36" s="77" t="s">
        <v>112</v>
      </c>
      <c r="CGC36" s="92" t="s">
        <v>97</v>
      </c>
      <c r="CGD36" s="92" t="s">
        <v>135</v>
      </c>
      <c r="CGE36" s="92" t="s">
        <v>105</v>
      </c>
      <c r="CGF36" s="93" t="s">
        <v>98</v>
      </c>
      <c r="CGG36" s="93" t="s">
        <v>103</v>
      </c>
      <c r="CGH36" s="93" t="s">
        <v>99</v>
      </c>
      <c r="CGI36" s="73" t="s">
        <v>110</v>
      </c>
      <c r="CGJ36" s="77" t="s">
        <v>112</v>
      </c>
      <c r="CGK36" s="92" t="s">
        <v>97</v>
      </c>
      <c r="CGL36" s="92" t="s">
        <v>135</v>
      </c>
      <c r="CGM36" s="92" t="s">
        <v>105</v>
      </c>
      <c r="CGN36" s="93" t="s">
        <v>98</v>
      </c>
      <c r="CGO36" s="93" t="s">
        <v>103</v>
      </c>
      <c r="CGP36" s="93" t="s">
        <v>99</v>
      </c>
      <c r="CGQ36" s="73" t="s">
        <v>110</v>
      </c>
      <c r="CGR36" s="77" t="s">
        <v>112</v>
      </c>
      <c r="CGS36" s="92" t="s">
        <v>97</v>
      </c>
      <c r="CGT36" s="92" t="s">
        <v>135</v>
      </c>
      <c r="CGU36" s="92" t="s">
        <v>105</v>
      </c>
      <c r="CGV36" s="93" t="s">
        <v>98</v>
      </c>
      <c r="CGW36" s="93" t="s">
        <v>103</v>
      </c>
      <c r="CGX36" s="93" t="s">
        <v>99</v>
      </c>
      <c r="CGY36" s="73" t="s">
        <v>110</v>
      </c>
      <c r="CGZ36" s="77" t="s">
        <v>112</v>
      </c>
      <c r="CHA36" s="92" t="s">
        <v>97</v>
      </c>
      <c r="CHB36" s="92" t="s">
        <v>135</v>
      </c>
      <c r="CHC36" s="92" t="s">
        <v>105</v>
      </c>
      <c r="CHD36" s="93" t="s">
        <v>98</v>
      </c>
      <c r="CHE36" s="93" t="s">
        <v>103</v>
      </c>
      <c r="CHF36" s="93" t="s">
        <v>99</v>
      </c>
      <c r="CHG36" s="73" t="s">
        <v>110</v>
      </c>
      <c r="CHH36" s="77" t="s">
        <v>112</v>
      </c>
      <c r="CHI36" s="92" t="s">
        <v>97</v>
      </c>
      <c r="CHJ36" s="92" t="s">
        <v>135</v>
      </c>
      <c r="CHK36" s="92" t="s">
        <v>105</v>
      </c>
      <c r="CHL36" s="93" t="s">
        <v>98</v>
      </c>
      <c r="CHM36" s="93" t="s">
        <v>103</v>
      </c>
      <c r="CHN36" s="93" t="s">
        <v>99</v>
      </c>
      <c r="CHO36" s="73" t="s">
        <v>110</v>
      </c>
      <c r="CHP36" s="77" t="s">
        <v>112</v>
      </c>
      <c r="CHQ36" s="92" t="s">
        <v>97</v>
      </c>
      <c r="CHR36" s="92" t="s">
        <v>135</v>
      </c>
      <c r="CHS36" s="92" t="s">
        <v>105</v>
      </c>
      <c r="CHT36" s="93" t="s">
        <v>98</v>
      </c>
      <c r="CHU36" s="93" t="s">
        <v>103</v>
      </c>
      <c r="CHV36" s="93" t="s">
        <v>99</v>
      </c>
      <c r="CHW36" s="73" t="s">
        <v>110</v>
      </c>
      <c r="CHX36" s="77" t="s">
        <v>112</v>
      </c>
      <c r="CHY36" s="92" t="s">
        <v>97</v>
      </c>
      <c r="CHZ36" s="92" t="s">
        <v>135</v>
      </c>
      <c r="CIA36" s="92" t="s">
        <v>105</v>
      </c>
      <c r="CIB36" s="93" t="s">
        <v>98</v>
      </c>
      <c r="CIC36" s="93" t="s">
        <v>103</v>
      </c>
      <c r="CID36" s="93" t="s">
        <v>99</v>
      </c>
      <c r="CIE36" s="73" t="s">
        <v>110</v>
      </c>
      <c r="CIF36" s="77" t="s">
        <v>112</v>
      </c>
      <c r="CIG36" s="92" t="s">
        <v>97</v>
      </c>
      <c r="CIH36" s="92" t="s">
        <v>135</v>
      </c>
      <c r="CII36" s="92" t="s">
        <v>105</v>
      </c>
      <c r="CIJ36" s="93" t="s">
        <v>98</v>
      </c>
      <c r="CIK36" s="93" t="s">
        <v>103</v>
      </c>
      <c r="CIL36" s="93" t="s">
        <v>99</v>
      </c>
      <c r="CIM36" s="73" t="s">
        <v>110</v>
      </c>
      <c r="CIN36" s="77" t="s">
        <v>112</v>
      </c>
      <c r="CIO36" s="92" t="s">
        <v>97</v>
      </c>
      <c r="CIP36" s="92" t="s">
        <v>135</v>
      </c>
      <c r="CIQ36" s="92" t="s">
        <v>105</v>
      </c>
      <c r="CIR36" s="93" t="s">
        <v>98</v>
      </c>
      <c r="CIS36" s="93" t="s">
        <v>103</v>
      </c>
      <c r="CIT36" s="93" t="s">
        <v>99</v>
      </c>
      <c r="CIU36" s="73" t="s">
        <v>110</v>
      </c>
      <c r="CIV36" s="77" t="s">
        <v>112</v>
      </c>
      <c r="CIW36" s="92" t="s">
        <v>97</v>
      </c>
      <c r="CIX36" s="92" t="s">
        <v>135</v>
      </c>
      <c r="CIY36" s="92" t="s">
        <v>105</v>
      </c>
      <c r="CIZ36" s="93" t="s">
        <v>98</v>
      </c>
      <c r="CJA36" s="93" t="s">
        <v>103</v>
      </c>
      <c r="CJB36" s="93" t="s">
        <v>99</v>
      </c>
      <c r="CJC36" s="73" t="s">
        <v>110</v>
      </c>
      <c r="CJD36" s="77" t="s">
        <v>112</v>
      </c>
      <c r="CJE36" s="92" t="s">
        <v>97</v>
      </c>
      <c r="CJF36" s="92" t="s">
        <v>135</v>
      </c>
      <c r="CJG36" s="92" t="s">
        <v>105</v>
      </c>
      <c r="CJH36" s="93" t="s">
        <v>98</v>
      </c>
      <c r="CJI36" s="93" t="s">
        <v>103</v>
      </c>
      <c r="CJJ36" s="93" t="s">
        <v>99</v>
      </c>
      <c r="CJK36" s="73" t="s">
        <v>110</v>
      </c>
      <c r="CJL36" s="77" t="s">
        <v>112</v>
      </c>
      <c r="CJM36" s="92" t="s">
        <v>97</v>
      </c>
      <c r="CJN36" s="92" t="s">
        <v>135</v>
      </c>
      <c r="CJO36" s="92" t="s">
        <v>105</v>
      </c>
      <c r="CJP36" s="93" t="s">
        <v>98</v>
      </c>
      <c r="CJQ36" s="93" t="s">
        <v>103</v>
      </c>
      <c r="CJR36" s="93" t="s">
        <v>99</v>
      </c>
      <c r="CJS36" s="73" t="s">
        <v>110</v>
      </c>
      <c r="CJT36" s="77" t="s">
        <v>112</v>
      </c>
      <c r="CJU36" s="92" t="s">
        <v>97</v>
      </c>
      <c r="CJV36" s="92" t="s">
        <v>135</v>
      </c>
      <c r="CJW36" s="92" t="s">
        <v>105</v>
      </c>
      <c r="CJX36" s="93" t="s">
        <v>98</v>
      </c>
      <c r="CJY36" s="93" t="s">
        <v>103</v>
      </c>
      <c r="CJZ36" s="93" t="s">
        <v>99</v>
      </c>
      <c r="CKA36" s="73" t="s">
        <v>110</v>
      </c>
      <c r="CKB36" s="77" t="s">
        <v>112</v>
      </c>
      <c r="CKC36" s="92" t="s">
        <v>97</v>
      </c>
      <c r="CKD36" s="92" t="s">
        <v>135</v>
      </c>
      <c r="CKE36" s="92" t="s">
        <v>105</v>
      </c>
      <c r="CKF36" s="93" t="s">
        <v>98</v>
      </c>
      <c r="CKG36" s="93" t="s">
        <v>103</v>
      </c>
      <c r="CKH36" s="93" t="s">
        <v>99</v>
      </c>
      <c r="CKI36" s="73" t="s">
        <v>110</v>
      </c>
      <c r="CKJ36" s="77" t="s">
        <v>112</v>
      </c>
      <c r="CKK36" s="92" t="s">
        <v>97</v>
      </c>
      <c r="CKL36" s="92" t="s">
        <v>135</v>
      </c>
      <c r="CKM36" s="92" t="s">
        <v>105</v>
      </c>
      <c r="CKN36" s="93" t="s">
        <v>98</v>
      </c>
      <c r="CKO36" s="93" t="s">
        <v>103</v>
      </c>
      <c r="CKP36" s="93" t="s">
        <v>99</v>
      </c>
      <c r="CKQ36" s="73" t="s">
        <v>110</v>
      </c>
      <c r="CKR36" s="77" t="s">
        <v>112</v>
      </c>
      <c r="CKS36" s="92" t="s">
        <v>97</v>
      </c>
      <c r="CKT36" s="92" t="s">
        <v>135</v>
      </c>
      <c r="CKU36" s="92" t="s">
        <v>105</v>
      </c>
      <c r="CKV36" s="93" t="s">
        <v>98</v>
      </c>
      <c r="CKW36" s="93" t="s">
        <v>103</v>
      </c>
      <c r="CKX36" s="93" t="s">
        <v>99</v>
      </c>
      <c r="CKY36" s="73" t="s">
        <v>110</v>
      </c>
      <c r="CKZ36" s="77" t="s">
        <v>112</v>
      </c>
      <c r="CLA36" s="92" t="s">
        <v>97</v>
      </c>
      <c r="CLB36" s="92" t="s">
        <v>135</v>
      </c>
      <c r="CLC36" s="92" t="s">
        <v>105</v>
      </c>
      <c r="CLD36" s="93" t="s">
        <v>98</v>
      </c>
      <c r="CLE36" s="93" t="s">
        <v>103</v>
      </c>
      <c r="CLF36" s="93" t="s">
        <v>99</v>
      </c>
      <c r="CLG36" s="73" t="s">
        <v>110</v>
      </c>
      <c r="CLH36" s="77" t="s">
        <v>112</v>
      </c>
      <c r="CLI36" s="92" t="s">
        <v>97</v>
      </c>
      <c r="CLJ36" s="92" t="s">
        <v>135</v>
      </c>
      <c r="CLK36" s="92" t="s">
        <v>105</v>
      </c>
      <c r="CLL36" s="93" t="s">
        <v>98</v>
      </c>
      <c r="CLM36" s="93" t="s">
        <v>103</v>
      </c>
      <c r="CLN36" s="93" t="s">
        <v>99</v>
      </c>
      <c r="CLO36" s="73" t="s">
        <v>110</v>
      </c>
      <c r="CLP36" s="77" t="s">
        <v>112</v>
      </c>
    </row>
    <row r="37" spans="1:2356" ht="13.5" customHeight="1" x14ac:dyDescent="0.2">
      <c r="B37" s="47" t="s">
        <v>1</v>
      </c>
      <c r="C37" s="64"/>
      <c r="D37" s="64"/>
      <c r="E37" s="64"/>
      <c r="F37" s="64"/>
      <c r="G37" s="64"/>
      <c r="H37" s="64"/>
      <c r="I37" s="76"/>
      <c r="J37" s="50"/>
      <c r="K37" s="53"/>
      <c r="L37" s="53"/>
      <c r="M37" s="53"/>
      <c r="N37" s="53"/>
      <c r="O37" s="50"/>
      <c r="P37" s="50"/>
      <c r="Q37" s="53"/>
      <c r="R37" s="53"/>
      <c r="S37" s="53"/>
      <c r="T37" s="50"/>
      <c r="U37" s="78"/>
      <c r="V37" s="50"/>
      <c r="W37" s="50"/>
      <c r="X37" s="53"/>
      <c r="Y37" s="53"/>
      <c r="Z37" s="53"/>
      <c r="AA37" s="50"/>
      <c r="AB37" s="78"/>
      <c r="AC37" s="50"/>
      <c r="AD37" s="50"/>
      <c r="AE37" s="53"/>
      <c r="AF37" s="53"/>
      <c r="AG37" s="53"/>
      <c r="AH37" s="50"/>
      <c r="AI37" s="78"/>
      <c r="AJ37" s="50"/>
      <c r="AK37" s="50"/>
      <c r="AL37" s="53"/>
      <c r="AM37" s="53"/>
      <c r="AN37" s="53"/>
      <c r="AO37" s="50"/>
      <c r="AP37" s="78"/>
      <c r="AQ37" s="50"/>
      <c r="AR37" s="50"/>
      <c r="AS37" s="53"/>
      <c r="AT37" s="53"/>
      <c r="AU37" s="53"/>
      <c r="AV37" s="50"/>
      <c r="AW37" s="78"/>
      <c r="AX37" s="50"/>
      <c r="AY37" s="50"/>
      <c r="AZ37" s="53"/>
      <c r="BA37" s="53"/>
      <c r="BB37" s="53"/>
      <c r="BC37" s="50"/>
      <c r="BD37" s="78"/>
      <c r="BE37" s="50"/>
      <c r="BF37" s="50"/>
      <c r="BG37" s="53"/>
      <c r="BH37" s="53"/>
      <c r="BI37" s="53"/>
      <c r="BJ37" s="50"/>
      <c r="BK37" s="78"/>
      <c r="BL37" s="50"/>
      <c r="BM37" s="50"/>
      <c r="BN37" s="53"/>
      <c r="BO37" s="53"/>
      <c r="BP37" s="53"/>
      <c r="BQ37" s="50"/>
      <c r="BR37" s="78"/>
      <c r="BS37" s="50"/>
      <c r="BT37" s="50"/>
      <c r="BU37" s="53"/>
      <c r="BV37" s="53"/>
      <c r="BW37" s="53"/>
      <c r="BX37" s="50"/>
      <c r="BY37" s="78"/>
      <c r="BZ37" s="50"/>
      <c r="CA37" s="50"/>
      <c r="CB37" s="53"/>
      <c r="CC37" s="53"/>
      <c r="CD37" s="53"/>
      <c r="CE37" s="50"/>
      <c r="CF37" s="78"/>
      <c r="CG37" s="50"/>
      <c r="CH37" s="50"/>
      <c r="CI37" s="53"/>
      <c r="CJ37" s="53"/>
      <c r="CK37" s="53"/>
      <c r="CL37" s="50"/>
      <c r="CM37" s="78"/>
      <c r="CN37" s="50"/>
      <c r="CO37" s="50"/>
      <c r="CP37" s="53"/>
      <c r="CQ37" s="53"/>
      <c r="CR37" s="53"/>
      <c r="CS37" s="50"/>
      <c r="CT37" s="78"/>
      <c r="CU37" s="50"/>
      <c r="CV37" s="50"/>
      <c r="CW37" s="53"/>
      <c r="CX37" s="53"/>
      <c r="CY37" s="53"/>
      <c r="CZ37" s="50"/>
      <c r="DA37" s="78"/>
      <c r="DB37" s="50"/>
      <c r="DC37" s="50"/>
      <c r="DD37" s="53"/>
      <c r="DE37" s="53"/>
      <c r="DF37" s="53"/>
      <c r="DG37" s="50"/>
      <c r="DH37" s="78"/>
      <c r="DI37" s="50"/>
      <c r="DJ37" s="50"/>
      <c r="DK37" s="53"/>
      <c r="DL37" s="53"/>
      <c r="DM37" s="53"/>
      <c r="DN37" s="50"/>
      <c r="DO37" s="78"/>
      <c r="DP37" s="50"/>
      <c r="DQ37" s="50"/>
      <c r="DR37" s="53"/>
      <c r="DS37" s="53"/>
      <c r="DT37" s="53"/>
      <c r="DU37" s="50"/>
      <c r="DV37" s="78"/>
      <c r="DW37" s="50"/>
      <c r="DX37" s="50"/>
      <c r="DY37" s="53"/>
      <c r="DZ37" s="53"/>
      <c r="EA37" s="53"/>
      <c r="EB37" s="50"/>
      <c r="EC37" s="78"/>
      <c r="ED37" s="50"/>
      <c r="EE37" s="50"/>
      <c r="EF37" s="53"/>
      <c r="EG37" s="53"/>
      <c r="EH37" s="53"/>
      <c r="EI37" s="50"/>
      <c r="EJ37" s="78"/>
      <c r="EK37" s="50"/>
      <c r="EL37" s="50"/>
      <c r="EM37" s="53"/>
      <c r="EN37" s="53"/>
      <c r="EO37" s="53"/>
      <c r="EP37" s="50"/>
      <c r="EQ37" s="78"/>
      <c r="ER37" s="50"/>
      <c r="ES37" s="50"/>
      <c r="ET37" s="53"/>
      <c r="EU37" s="53"/>
      <c r="EV37" s="53"/>
      <c r="EW37" s="50"/>
      <c r="EX37" s="78"/>
      <c r="EY37" s="50"/>
      <c r="EZ37" s="50"/>
      <c r="FA37" s="53"/>
      <c r="FB37" s="53"/>
      <c r="FC37" s="53"/>
      <c r="FD37" s="50"/>
      <c r="FE37" s="78"/>
      <c r="FF37" s="50"/>
      <c r="FG37" s="50"/>
      <c r="FH37" s="53"/>
      <c r="FI37" s="53"/>
      <c r="FJ37" s="53"/>
      <c r="FK37" s="50"/>
      <c r="FL37" s="78"/>
      <c r="FM37" s="50"/>
      <c r="FN37" s="50"/>
      <c r="FO37" s="50"/>
      <c r="FP37" s="50"/>
      <c r="FQ37" s="53"/>
      <c r="FR37" s="53"/>
      <c r="FS37" s="53"/>
      <c r="FT37" s="50"/>
      <c r="FU37" s="78"/>
      <c r="FV37" s="50"/>
      <c r="FW37" s="50"/>
      <c r="FX37" s="50"/>
      <c r="FY37" s="53"/>
      <c r="FZ37" s="53"/>
      <c r="GA37" s="53"/>
      <c r="GB37" s="50"/>
      <c r="GC37" s="78"/>
      <c r="GD37" s="50"/>
      <c r="GE37" s="50"/>
      <c r="GF37" s="50"/>
      <c r="GG37" s="53"/>
      <c r="GH37" s="53"/>
      <c r="GI37" s="53"/>
      <c r="GJ37" s="50"/>
      <c r="GK37" s="78"/>
      <c r="GL37" s="50"/>
      <c r="GM37" s="50"/>
      <c r="GN37" s="50"/>
      <c r="GO37" s="53"/>
      <c r="GP37" s="53"/>
      <c r="GQ37" s="53"/>
      <c r="GR37" s="50"/>
      <c r="GS37" s="78"/>
      <c r="GT37" s="50"/>
      <c r="GU37" s="50"/>
      <c r="GV37" s="50"/>
      <c r="GW37" s="53"/>
      <c r="GX37" s="53"/>
      <c r="GY37" s="53"/>
      <c r="GZ37" s="50"/>
      <c r="HA37" s="78"/>
      <c r="HB37" s="50"/>
      <c r="HC37" s="50"/>
      <c r="HD37" s="50"/>
      <c r="HE37" s="53"/>
      <c r="HF37" s="53"/>
      <c r="HG37" s="53"/>
      <c r="HH37" s="50"/>
      <c r="HI37" s="78"/>
      <c r="HJ37" s="50"/>
      <c r="HK37" s="50"/>
      <c r="HL37" s="50"/>
      <c r="HM37" s="53"/>
      <c r="HN37" s="53"/>
      <c r="HO37" s="53"/>
      <c r="HP37" s="50"/>
      <c r="HQ37" s="78"/>
      <c r="HR37" s="50"/>
      <c r="HS37" s="50"/>
      <c r="HT37" s="50"/>
      <c r="HU37" s="53"/>
      <c r="HV37" s="53"/>
      <c r="HW37" s="53"/>
      <c r="HX37" s="50"/>
      <c r="HY37" s="78"/>
      <c r="HZ37" s="50"/>
      <c r="IA37" s="50"/>
      <c r="IB37" s="50"/>
      <c r="IC37" s="53"/>
      <c r="ID37" s="53"/>
      <c r="IE37" s="53"/>
      <c r="IF37" s="50"/>
      <c r="IG37" s="78"/>
      <c r="IH37" s="50"/>
      <c r="II37" s="50"/>
      <c r="IJ37" s="50"/>
      <c r="IK37" s="53"/>
      <c r="IL37" s="53"/>
      <c r="IM37" s="53"/>
      <c r="IN37" s="50"/>
      <c r="IO37" s="78"/>
      <c r="IP37" s="50"/>
      <c r="IQ37" s="50"/>
      <c r="IR37" s="50"/>
      <c r="IS37" s="53"/>
      <c r="IT37" s="53"/>
      <c r="IU37" s="53"/>
      <c r="IV37" s="50"/>
      <c r="IW37" s="78"/>
      <c r="IX37" s="50"/>
      <c r="IY37" s="50"/>
      <c r="IZ37" s="50"/>
      <c r="JA37" s="53"/>
      <c r="JB37" s="53"/>
      <c r="JC37" s="53"/>
      <c r="JD37" s="50"/>
      <c r="JE37" s="78"/>
      <c r="JF37" s="50"/>
      <c r="JG37" s="50"/>
      <c r="JH37" s="50"/>
      <c r="JI37" s="53"/>
      <c r="JJ37" s="53"/>
      <c r="JK37" s="53"/>
      <c r="JL37" s="50"/>
      <c r="JM37" s="78"/>
      <c r="JN37" s="50"/>
      <c r="JO37" s="50"/>
      <c r="JP37" s="50"/>
      <c r="JQ37" s="53"/>
      <c r="JR37" s="53"/>
      <c r="JS37" s="53"/>
      <c r="JT37" s="50"/>
      <c r="JU37" s="78"/>
      <c r="JV37" s="50"/>
      <c r="JW37" s="50"/>
      <c r="JX37" s="50"/>
      <c r="JY37" s="53"/>
      <c r="JZ37" s="53"/>
      <c r="KA37" s="53"/>
      <c r="KB37" s="50"/>
      <c r="KC37" s="78"/>
      <c r="KD37" s="50"/>
      <c r="KE37" s="50"/>
      <c r="KF37" s="50"/>
      <c r="KG37" s="53"/>
      <c r="KH37" s="53"/>
      <c r="KI37" s="53"/>
      <c r="KJ37" s="50"/>
      <c r="KK37" s="78"/>
      <c r="KL37" s="50"/>
      <c r="KM37" s="50"/>
      <c r="KN37" s="50"/>
      <c r="KO37" s="53"/>
      <c r="KP37" s="53"/>
      <c r="KQ37" s="53"/>
      <c r="KR37" s="50"/>
      <c r="KS37" s="78"/>
      <c r="KT37" s="50"/>
      <c r="KU37" s="50"/>
      <c r="KV37" s="50"/>
      <c r="KW37" s="53"/>
      <c r="KX37" s="53"/>
      <c r="KY37" s="53"/>
      <c r="KZ37" s="50"/>
      <c r="LA37" s="78"/>
      <c r="LB37" s="50"/>
      <c r="LC37" s="50"/>
      <c r="LD37" s="50"/>
      <c r="LE37" s="53"/>
      <c r="LF37" s="53"/>
      <c r="LG37" s="53"/>
      <c r="LH37" s="50"/>
      <c r="LI37" s="78"/>
      <c r="LJ37" s="50"/>
      <c r="LK37" s="50"/>
      <c r="LL37" s="50"/>
      <c r="LM37" s="53"/>
      <c r="LN37" s="53"/>
      <c r="LO37" s="53"/>
      <c r="LP37" s="50"/>
      <c r="LQ37" s="78"/>
      <c r="LR37" s="50"/>
      <c r="LS37" s="50"/>
      <c r="LT37" s="50"/>
      <c r="LU37" s="53"/>
      <c r="LV37" s="53"/>
      <c r="LW37" s="53"/>
      <c r="LX37" s="50"/>
      <c r="LY37" s="78">
        <f t="shared" ref="LY37" si="1545">LQ37+LX37</f>
        <v>0</v>
      </c>
      <c r="LZ37" s="50"/>
      <c r="MA37" s="50"/>
      <c r="MB37" s="50"/>
      <c r="MC37" s="53"/>
      <c r="MD37" s="53"/>
      <c r="ME37" s="53"/>
      <c r="MF37" s="50"/>
      <c r="MG37" s="78">
        <f t="shared" ref="MG37" si="1546">LY37+MF37</f>
        <v>0</v>
      </c>
      <c r="MH37" s="50"/>
      <c r="MI37" s="50"/>
      <c r="MJ37" s="50"/>
      <c r="MK37" s="53"/>
      <c r="ML37" s="53"/>
      <c r="MM37" s="53"/>
      <c r="MN37" s="50"/>
      <c r="MO37" s="78">
        <f t="shared" ref="MO37" si="1547">MG37+MN37</f>
        <v>0</v>
      </c>
      <c r="MP37" s="50"/>
      <c r="MQ37" s="50"/>
      <c r="MR37" s="50"/>
      <c r="MS37" s="53"/>
      <c r="MT37" s="53"/>
      <c r="MU37" s="53"/>
      <c r="MV37" s="50"/>
      <c r="MW37" s="78">
        <f t="shared" ref="MW37" si="1548">MO37+MV37</f>
        <v>0</v>
      </c>
      <c r="MX37" s="50"/>
      <c r="MY37" s="50"/>
      <c r="MZ37" s="50"/>
      <c r="NA37" s="53">
        <v>437473.2</v>
      </c>
      <c r="NB37" s="53"/>
      <c r="NC37" s="53"/>
      <c r="ND37" s="50">
        <f>SUM(MX37:NC37)</f>
        <v>437473.2</v>
      </c>
      <c r="NE37" s="78">
        <f t="shared" ref="NE37" si="1549">MW37+ND37</f>
        <v>437473.2</v>
      </c>
      <c r="NF37" s="50"/>
      <c r="NG37" s="50"/>
      <c r="NH37" s="50"/>
      <c r="NI37" s="53">
        <v>0</v>
      </c>
      <c r="NJ37" s="53"/>
      <c r="NK37" s="53"/>
      <c r="NL37" s="50">
        <f>SUM(NF37:NK37)</f>
        <v>0</v>
      </c>
      <c r="NM37" s="78">
        <f t="shared" ref="NM37" si="1550">NE37+NL37</f>
        <v>437473.2</v>
      </c>
      <c r="NN37" s="50"/>
      <c r="NO37" s="50"/>
      <c r="NP37" s="50"/>
      <c r="NQ37" s="53"/>
      <c r="NR37" s="53">
        <v>10000</v>
      </c>
      <c r="NS37" s="53"/>
      <c r="NT37" s="50">
        <f>SUM(NN37:NS37)</f>
        <v>10000</v>
      </c>
      <c r="NU37" s="78">
        <f t="shared" ref="NU37" si="1551">NM37+NT37</f>
        <v>447473.2</v>
      </c>
      <c r="NV37" s="50"/>
      <c r="NW37" s="50"/>
      <c r="NX37" s="50"/>
      <c r="NY37" s="53"/>
      <c r="NZ37" s="53"/>
      <c r="OA37" s="53"/>
      <c r="OB37" s="50">
        <f>SUM(NV37:OA37)</f>
        <v>0</v>
      </c>
      <c r="OC37" s="78">
        <f t="shared" ref="OC37" si="1552">NU37+OB37</f>
        <v>447473.2</v>
      </c>
      <c r="OD37" s="50"/>
      <c r="OE37" s="50"/>
      <c r="OF37" s="50"/>
      <c r="OG37" s="53"/>
      <c r="OH37" s="53"/>
      <c r="OI37" s="53"/>
      <c r="OJ37" s="50">
        <f>SUM(OD37:OI37)</f>
        <v>0</v>
      </c>
      <c r="OK37" s="78">
        <f t="shared" ref="OK37" si="1553">OC37+OJ37</f>
        <v>447473.2</v>
      </c>
      <c r="OL37" s="50"/>
      <c r="OM37" s="50"/>
      <c r="ON37" s="50"/>
      <c r="OO37" s="53"/>
      <c r="OP37" s="53"/>
      <c r="OQ37" s="53"/>
      <c r="OR37" s="50">
        <f>SUM(OL37:OQ37)</f>
        <v>0</v>
      </c>
      <c r="OS37" s="78">
        <f t="shared" ref="OS37" si="1554">OK37+OR37</f>
        <v>447473.2</v>
      </c>
      <c r="OT37" s="50"/>
      <c r="OU37" s="50"/>
      <c r="OV37" s="50"/>
      <c r="OW37" s="53"/>
      <c r="OX37" s="53"/>
      <c r="OY37" s="53"/>
      <c r="OZ37" s="50">
        <f>SUM(OT37:OY37)</f>
        <v>0</v>
      </c>
      <c r="PA37" s="78">
        <f t="shared" ref="PA37" si="1555">OS37+OZ37</f>
        <v>447473.2</v>
      </c>
      <c r="PB37" s="50"/>
      <c r="PC37" s="50"/>
      <c r="PD37" s="50"/>
      <c r="PE37" s="53"/>
      <c r="PF37" s="53"/>
      <c r="PG37" s="53"/>
      <c r="PH37" s="50">
        <f>SUM(PB37:PG37)</f>
        <v>0</v>
      </c>
      <c r="PI37" s="78">
        <f t="shared" ref="PI37" si="1556">PA37+PH37</f>
        <v>447473.2</v>
      </c>
      <c r="PJ37" s="50"/>
      <c r="PK37" s="50"/>
      <c r="PL37" s="50"/>
      <c r="PM37" s="53"/>
      <c r="PN37" s="53"/>
      <c r="PO37" s="53"/>
      <c r="PP37" s="50">
        <f>SUM(PJ37:PO37)</f>
        <v>0</v>
      </c>
      <c r="PQ37" s="78">
        <f t="shared" ref="PQ37" si="1557">PI37+PP37</f>
        <v>447473.2</v>
      </c>
      <c r="PR37" s="50"/>
      <c r="PS37" s="50"/>
      <c r="PT37" s="50"/>
      <c r="PU37" s="53"/>
      <c r="PV37" s="53"/>
      <c r="PW37" s="53"/>
      <c r="PX37" s="50">
        <f>SUM(PR37:PW37)</f>
        <v>0</v>
      </c>
      <c r="PY37" s="78">
        <f t="shared" ref="PY37" si="1558">PQ37+PX37</f>
        <v>447473.2</v>
      </c>
      <c r="PZ37" s="50"/>
      <c r="QA37" s="50"/>
      <c r="QB37" s="50"/>
      <c r="QC37" s="53"/>
      <c r="QD37" s="53"/>
      <c r="QE37" s="53"/>
      <c r="QF37" s="50">
        <f>SUM(PZ37:QE37)</f>
        <v>0</v>
      </c>
      <c r="QG37" s="78">
        <f t="shared" ref="QG37" si="1559">PY37+QF37</f>
        <v>447473.2</v>
      </c>
      <c r="QH37" s="50"/>
      <c r="QI37" s="50"/>
      <c r="QJ37" s="50"/>
      <c r="QK37" s="53"/>
      <c r="QL37" s="53"/>
      <c r="QM37" s="53"/>
      <c r="QN37" s="50">
        <f>SUM(QH37:QM37)</f>
        <v>0</v>
      </c>
      <c r="QO37" s="78">
        <f t="shared" ref="QO37" si="1560">QG37+QN37</f>
        <v>447473.2</v>
      </c>
      <c r="QP37" s="50"/>
      <c r="QQ37" s="50"/>
      <c r="QR37" s="50"/>
      <c r="QS37" s="53"/>
      <c r="QT37" s="53"/>
      <c r="QU37" s="53"/>
      <c r="QV37" s="50">
        <f>SUM(QP37:QU37)</f>
        <v>0</v>
      </c>
      <c r="QW37" s="78">
        <f t="shared" ref="QW37" si="1561">QO37+QV37</f>
        <v>447473.2</v>
      </c>
      <c r="QX37" s="50"/>
      <c r="QY37" s="50"/>
      <c r="QZ37" s="50"/>
      <c r="RA37" s="53"/>
      <c r="RB37" s="53"/>
      <c r="RC37" s="53"/>
      <c r="RD37" s="50">
        <f>SUM(QX37:RC37)</f>
        <v>0</v>
      </c>
      <c r="RE37" s="78">
        <f t="shared" ref="RE37" si="1562">QW37+RD37</f>
        <v>447473.2</v>
      </c>
      <c r="RF37" s="50"/>
      <c r="RG37" s="50"/>
      <c r="RH37" s="50"/>
      <c r="RI37" s="53"/>
      <c r="RJ37" s="53"/>
      <c r="RK37" s="53"/>
      <c r="RL37" s="50">
        <f>SUM(RF37:RK37)</f>
        <v>0</v>
      </c>
      <c r="RM37" s="78">
        <f t="shared" ref="RM37" si="1563">RE37+RL37</f>
        <v>447473.2</v>
      </c>
      <c r="RN37" s="50"/>
      <c r="RO37" s="50"/>
      <c r="RP37" s="50"/>
      <c r="RQ37" s="53"/>
      <c r="RR37" s="53"/>
      <c r="RS37" s="53"/>
      <c r="RT37" s="50">
        <f>SUM(RN37:RS37)</f>
        <v>0</v>
      </c>
      <c r="RU37" s="78">
        <f t="shared" ref="RU37" si="1564">RM37+RT37</f>
        <v>447473.2</v>
      </c>
      <c r="RV37" s="50"/>
      <c r="RW37" s="50"/>
      <c r="RX37" s="50"/>
      <c r="RY37" s="53"/>
      <c r="RZ37" s="53"/>
      <c r="SA37" s="53"/>
      <c r="SB37" s="50">
        <f>SUM(RV37:SA37)</f>
        <v>0</v>
      </c>
      <c r="SC37" s="78">
        <f t="shared" ref="SC37" si="1565">RU37+SB37</f>
        <v>447473.2</v>
      </c>
      <c r="SD37" s="50"/>
      <c r="SE37" s="50"/>
      <c r="SF37" s="50"/>
      <c r="SG37" s="53"/>
      <c r="SH37" s="53"/>
      <c r="SI37" s="53"/>
      <c r="SJ37" s="50">
        <f>SUM(SD37:SI37)</f>
        <v>0</v>
      </c>
      <c r="SK37" s="78">
        <f>SJ37</f>
        <v>0</v>
      </c>
      <c r="SL37" s="50"/>
      <c r="SM37" s="50"/>
      <c r="SN37" s="50"/>
      <c r="SO37" s="53"/>
      <c r="SP37" s="53"/>
      <c r="SQ37" s="53"/>
      <c r="SR37" s="50">
        <f>SUM(SL37:SQ37)</f>
        <v>0</v>
      </c>
      <c r="SS37" s="78">
        <f>+SK37+SR37</f>
        <v>0</v>
      </c>
      <c r="ST37" s="50"/>
      <c r="SU37" s="50"/>
      <c r="SV37" s="50"/>
      <c r="SW37" s="53"/>
      <c r="SX37" s="53"/>
      <c r="SY37" s="53"/>
      <c r="SZ37" s="50">
        <f>SUM(ST37:SY37)</f>
        <v>0</v>
      </c>
      <c r="TA37" s="78">
        <f>+SS37+SZ37</f>
        <v>0</v>
      </c>
      <c r="TB37" s="50"/>
      <c r="TC37" s="50"/>
      <c r="TD37" s="50"/>
      <c r="TE37" s="53"/>
      <c r="TF37" s="53"/>
      <c r="TG37" s="53"/>
      <c r="TH37" s="50">
        <f>SUM(TB37:TG37)</f>
        <v>0</v>
      </c>
      <c r="TI37" s="78">
        <f>+TA37+TH37</f>
        <v>0</v>
      </c>
      <c r="TJ37" s="50"/>
      <c r="TK37" s="50"/>
      <c r="TL37" s="50"/>
      <c r="TM37" s="53"/>
      <c r="TN37" s="53"/>
      <c r="TO37" s="53"/>
      <c r="TP37" s="50">
        <f>SUM(TJ37:TO37)</f>
        <v>0</v>
      </c>
      <c r="TQ37" s="78">
        <f>+TI37+TP37</f>
        <v>0</v>
      </c>
      <c r="TR37" s="50"/>
      <c r="TS37" s="50"/>
      <c r="TT37" s="50"/>
      <c r="TU37" s="53"/>
      <c r="TV37" s="53"/>
      <c r="TW37" s="53"/>
      <c r="TX37" s="50">
        <f>SUM(TR37:TW37)</f>
        <v>0</v>
      </c>
      <c r="TY37" s="78">
        <f>+TQ37+TX37</f>
        <v>0</v>
      </c>
      <c r="TZ37" s="50"/>
      <c r="UA37" s="50"/>
      <c r="UB37" s="50"/>
      <c r="UC37" s="53"/>
      <c r="UD37" s="53"/>
      <c r="UE37" s="53"/>
      <c r="UF37" s="50">
        <f>SUM(TZ37:UE37)</f>
        <v>0</v>
      </c>
      <c r="UG37" s="78">
        <f>+TY37+UF37</f>
        <v>0</v>
      </c>
      <c r="UH37" s="50"/>
      <c r="UI37" s="50"/>
      <c r="UJ37" s="50"/>
      <c r="UK37" s="53"/>
      <c r="UL37" s="53"/>
      <c r="UM37" s="53"/>
      <c r="UN37" s="50">
        <f>SUM(UH37:UM37)</f>
        <v>0</v>
      </c>
      <c r="UO37" s="78">
        <f>+UG37+UN37</f>
        <v>0</v>
      </c>
      <c r="UP37" s="50"/>
      <c r="UQ37" s="50"/>
      <c r="UR37" s="50"/>
      <c r="US37" s="53"/>
      <c r="UT37" s="53"/>
      <c r="UU37" s="53"/>
      <c r="UV37" s="50">
        <f>SUM(UP37:UU37)</f>
        <v>0</v>
      </c>
      <c r="UW37" s="78">
        <f>+UO37+UV37</f>
        <v>0</v>
      </c>
      <c r="UX37" s="50"/>
      <c r="UY37" s="50"/>
      <c r="UZ37" s="50"/>
      <c r="VA37" s="53"/>
      <c r="VB37" s="53"/>
      <c r="VC37" s="53"/>
      <c r="VD37" s="50">
        <f>SUM(UX37:VC37)</f>
        <v>0</v>
      </c>
      <c r="VE37" s="78">
        <f>+UW37+VD37</f>
        <v>0</v>
      </c>
      <c r="VF37" s="50"/>
      <c r="VG37" s="50"/>
      <c r="VH37" s="50"/>
      <c r="VI37" s="53"/>
      <c r="VJ37" s="53"/>
      <c r="VK37" s="53"/>
      <c r="VL37" s="50">
        <f>SUM(VF37:VK37)</f>
        <v>0</v>
      </c>
      <c r="VM37" s="78">
        <f>+VE37+VL37</f>
        <v>0</v>
      </c>
      <c r="VN37" s="50"/>
      <c r="VO37" s="50"/>
      <c r="VP37" s="50"/>
      <c r="VQ37" s="53"/>
      <c r="VR37" s="53"/>
      <c r="VS37" s="53"/>
      <c r="VT37" s="50">
        <f>SUM(VN37:VS37)</f>
        <v>0</v>
      </c>
      <c r="VU37" s="78">
        <f>+VM37+VT37</f>
        <v>0</v>
      </c>
      <c r="VV37" s="50"/>
      <c r="VW37" s="50"/>
      <c r="VX37" s="50"/>
      <c r="VY37" s="53"/>
      <c r="VZ37" s="53"/>
      <c r="WA37" s="53"/>
      <c r="WB37" s="50">
        <f>SUM(VV37:WA37)</f>
        <v>0</v>
      </c>
      <c r="WC37" s="78">
        <f>+VU37+WB37</f>
        <v>0</v>
      </c>
      <c r="WD37" s="50"/>
      <c r="WE37" s="50"/>
      <c r="WF37" s="50"/>
      <c r="WG37" s="53"/>
      <c r="WH37" s="53"/>
      <c r="WI37" s="53"/>
      <c r="WJ37" s="50">
        <f>SUM(WD37:WI37)</f>
        <v>0</v>
      </c>
      <c r="WK37" s="78">
        <f>+WC37+WJ37</f>
        <v>0</v>
      </c>
      <c r="WL37" s="50"/>
      <c r="WM37" s="50"/>
      <c r="WN37" s="50"/>
      <c r="WO37" s="53"/>
      <c r="WP37" s="53"/>
      <c r="WQ37" s="53"/>
      <c r="WR37" s="50">
        <f>SUM(WL37:WQ37)</f>
        <v>0</v>
      </c>
      <c r="WS37" s="78">
        <f>+WK37+WR37</f>
        <v>0</v>
      </c>
      <c r="WT37" s="50"/>
      <c r="WU37" s="50"/>
      <c r="WV37" s="50"/>
      <c r="WW37" s="53"/>
      <c r="WX37" s="53"/>
      <c r="WY37" s="53"/>
      <c r="WZ37" s="50">
        <f>SUM(WT37:WY37)</f>
        <v>0</v>
      </c>
      <c r="XA37" s="78">
        <f>+WS37+WZ37</f>
        <v>0</v>
      </c>
      <c r="XB37" s="50"/>
      <c r="XC37" s="50"/>
      <c r="XD37" s="50"/>
      <c r="XE37" s="53"/>
      <c r="XF37" s="53"/>
      <c r="XG37" s="53"/>
      <c r="XH37" s="50">
        <f>SUM(XB37:XG37)</f>
        <v>0</v>
      </c>
      <c r="XI37" s="78">
        <f>+XA37+XH37</f>
        <v>0</v>
      </c>
      <c r="XJ37" s="50"/>
      <c r="XK37" s="50"/>
      <c r="XL37" s="50"/>
      <c r="XM37" s="53"/>
      <c r="XN37" s="53"/>
      <c r="XO37" s="53"/>
      <c r="XP37" s="50">
        <f>SUM(XJ37:XO37)</f>
        <v>0</v>
      </c>
      <c r="XQ37" s="78">
        <f>+XI37+XP37</f>
        <v>0</v>
      </c>
      <c r="XR37" s="50"/>
      <c r="XS37" s="50"/>
      <c r="XT37" s="50"/>
      <c r="XU37" s="53"/>
      <c r="XV37" s="53"/>
      <c r="XW37" s="53"/>
      <c r="XX37" s="50">
        <f>SUM(XR37:XW37)</f>
        <v>0</v>
      </c>
      <c r="XY37" s="78">
        <f>+XQ37+XX37</f>
        <v>0</v>
      </c>
      <c r="XZ37" s="50"/>
      <c r="YA37" s="50"/>
      <c r="YB37" s="50"/>
      <c r="YC37" s="53"/>
      <c r="YD37" s="53"/>
      <c r="YE37" s="53"/>
      <c r="YF37" s="50">
        <f>SUM(XZ37:YE37)</f>
        <v>0</v>
      </c>
      <c r="YG37" s="78">
        <f>+XY37+YF37</f>
        <v>0</v>
      </c>
      <c r="YH37" s="50"/>
      <c r="YI37" s="50"/>
      <c r="YJ37" s="50"/>
      <c r="YK37" s="53"/>
      <c r="YL37" s="53"/>
      <c r="YM37" s="53"/>
      <c r="YN37" s="50">
        <f>SUM(YH37:YM37)</f>
        <v>0</v>
      </c>
      <c r="YO37" s="78">
        <f>+YG37+YN37</f>
        <v>0</v>
      </c>
      <c r="YP37" s="50"/>
      <c r="YQ37" s="50"/>
      <c r="YR37" s="50"/>
      <c r="YS37" s="53"/>
      <c r="YT37" s="53"/>
      <c r="YU37" s="53"/>
      <c r="YV37" s="50">
        <f>SUM(YP37:YU37)</f>
        <v>0</v>
      </c>
      <c r="YW37" s="78">
        <f>+YO37+YV37</f>
        <v>0</v>
      </c>
      <c r="YX37" s="50"/>
      <c r="YY37" s="50"/>
      <c r="YZ37" s="50"/>
      <c r="ZA37" s="53"/>
      <c r="ZB37" s="53"/>
      <c r="ZC37" s="53"/>
      <c r="ZD37" s="50">
        <f>SUM(YX37:ZC37)</f>
        <v>0</v>
      </c>
      <c r="ZE37" s="78">
        <f>+YW37+ZD37</f>
        <v>0</v>
      </c>
      <c r="ZF37" s="50"/>
      <c r="ZG37" s="50"/>
      <c r="ZH37" s="50"/>
      <c r="ZI37" s="53"/>
      <c r="ZJ37" s="53"/>
      <c r="ZK37" s="53"/>
      <c r="ZL37" s="50">
        <f>SUM(ZF37:ZK37)</f>
        <v>0</v>
      </c>
      <c r="ZM37" s="78">
        <f>+ZE37+ZL37</f>
        <v>0</v>
      </c>
      <c r="ZN37" s="50"/>
      <c r="ZO37" s="50"/>
      <c r="ZP37" s="50"/>
      <c r="ZQ37" s="53"/>
      <c r="ZR37" s="53"/>
      <c r="ZS37" s="53"/>
      <c r="ZT37" s="50">
        <f>SUM(ZN37:ZS37)</f>
        <v>0</v>
      </c>
      <c r="ZU37" s="78">
        <f>+ZM37+ZT37</f>
        <v>0</v>
      </c>
      <c r="ZV37" s="50"/>
      <c r="ZW37" s="50"/>
      <c r="ZX37" s="50"/>
      <c r="ZY37" s="53"/>
      <c r="ZZ37" s="53"/>
      <c r="AAA37" s="53"/>
      <c r="AAB37" s="50">
        <f>SUM(ZV37:AAA37)</f>
        <v>0</v>
      </c>
      <c r="AAC37" s="78">
        <f>+ZU37+AAB37</f>
        <v>0</v>
      </c>
      <c r="AAD37" s="50"/>
      <c r="AAE37" s="50"/>
      <c r="AAF37" s="50"/>
      <c r="AAG37" s="53"/>
      <c r="AAH37" s="53"/>
      <c r="AAI37" s="53"/>
      <c r="AAJ37" s="50">
        <f>SUM(AAD37:AAI37)</f>
        <v>0</v>
      </c>
      <c r="AAK37" s="78">
        <f>+AAC37+AAJ37</f>
        <v>0</v>
      </c>
      <c r="AAL37" s="50"/>
      <c r="AAM37" s="50"/>
      <c r="AAN37" s="50"/>
      <c r="AAO37" s="53"/>
      <c r="AAP37" s="53"/>
      <c r="AAQ37" s="53"/>
      <c r="AAR37" s="50">
        <f>SUM(AAL37:AAQ37)</f>
        <v>0</v>
      </c>
      <c r="AAS37" s="78">
        <f>+AAK37+AAR37</f>
        <v>0</v>
      </c>
      <c r="AAT37" s="50"/>
      <c r="AAU37" s="50"/>
      <c r="AAV37" s="50"/>
      <c r="AAW37" s="53"/>
      <c r="AAX37" s="53"/>
      <c r="AAY37" s="53"/>
      <c r="AAZ37" s="50">
        <f>SUM(AAT37:AAY37)</f>
        <v>0</v>
      </c>
      <c r="ABA37" s="78">
        <f>+AAS37+AAZ37</f>
        <v>0</v>
      </c>
      <c r="ABB37" s="50"/>
      <c r="ABC37" s="50"/>
      <c r="ABD37" s="50"/>
      <c r="ABE37" s="53"/>
      <c r="ABF37" s="53"/>
      <c r="ABG37" s="53"/>
      <c r="ABH37" s="50">
        <f>SUM(ABB37:ABG37)</f>
        <v>0</v>
      </c>
      <c r="ABI37" s="78">
        <f>+ABA37+ABH37</f>
        <v>0</v>
      </c>
      <c r="ABJ37" s="50"/>
      <c r="ABK37" s="50"/>
      <c r="ABL37" s="50"/>
      <c r="ABM37" s="53"/>
      <c r="ABN37" s="53"/>
      <c r="ABO37" s="53"/>
      <c r="ABP37" s="50">
        <f>SUM(ABJ37:ABO37)</f>
        <v>0</v>
      </c>
      <c r="ABQ37" s="78">
        <f>+ABI37+ABP37</f>
        <v>0</v>
      </c>
      <c r="ABR37" s="50"/>
      <c r="ABS37" s="50"/>
      <c r="ABT37" s="50"/>
      <c r="ABU37" s="53"/>
      <c r="ABV37" s="53"/>
      <c r="ABW37" s="53"/>
      <c r="ABX37" s="50">
        <f>SUM(ABR37:ABW37)</f>
        <v>0</v>
      </c>
      <c r="ABY37" s="78">
        <f>+ABQ37+ABX37</f>
        <v>0</v>
      </c>
      <c r="ABZ37" s="50"/>
      <c r="ACA37" s="50"/>
      <c r="ACB37" s="50"/>
      <c r="ACC37" s="53"/>
      <c r="ACD37" s="53"/>
      <c r="ACE37" s="53"/>
      <c r="ACF37" s="50">
        <f>SUM(ABZ37:ACE37)</f>
        <v>0</v>
      </c>
      <c r="ACG37" s="78">
        <f>+ABY37+ACF37</f>
        <v>0</v>
      </c>
      <c r="ACH37" s="50"/>
      <c r="ACI37" s="50"/>
      <c r="ACJ37" s="50"/>
      <c r="ACK37" s="53"/>
      <c r="ACL37" s="53"/>
      <c r="ACM37" s="53"/>
      <c r="ACN37" s="50">
        <f>SUM(ACH37:ACM37)</f>
        <v>0</v>
      </c>
      <c r="ACO37" s="78">
        <f>+ACG37+ACN37</f>
        <v>0</v>
      </c>
      <c r="ACP37" s="50"/>
      <c r="ACQ37" s="50"/>
      <c r="ACR37" s="50"/>
      <c r="ACS37" s="53"/>
      <c r="ACT37" s="53"/>
      <c r="ACU37" s="53"/>
      <c r="ACV37" s="50">
        <f>SUM(ACP37:ACU37)</f>
        <v>0</v>
      </c>
      <c r="ACW37" s="78">
        <f>+ACO37+ACV37</f>
        <v>0</v>
      </c>
      <c r="ACX37" s="50"/>
      <c r="ACY37" s="50"/>
      <c r="ACZ37" s="50"/>
      <c r="ADA37" s="53"/>
      <c r="ADB37" s="53"/>
      <c r="ADC37" s="53"/>
      <c r="ADD37" s="50">
        <f>SUM(ACX37:ADC37)</f>
        <v>0</v>
      </c>
      <c r="ADE37" s="78">
        <f>+ACW37+ADD37</f>
        <v>0</v>
      </c>
      <c r="ADF37" s="50"/>
      <c r="ADG37" s="50"/>
      <c r="ADH37" s="50"/>
      <c r="ADI37" s="53"/>
      <c r="ADJ37" s="53"/>
      <c r="ADK37" s="53"/>
      <c r="ADL37" s="50">
        <f>SUM(ADF37:ADK37)</f>
        <v>0</v>
      </c>
      <c r="ADM37" s="78">
        <f>+ADE37+ADL37</f>
        <v>0</v>
      </c>
      <c r="ADN37" s="50"/>
      <c r="ADO37" s="50"/>
      <c r="ADP37" s="50"/>
      <c r="ADQ37" s="53"/>
      <c r="ADR37" s="53"/>
      <c r="ADS37" s="53"/>
      <c r="ADT37" s="50">
        <f>SUM(ADN37:ADS37)</f>
        <v>0</v>
      </c>
      <c r="ADU37" s="78">
        <f>+ADM37+ADT37</f>
        <v>0</v>
      </c>
      <c r="ADV37" s="50"/>
      <c r="ADW37" s="50"/>
      <c r="ADX37" s="50"/>
      <c r="ADY37" s="53"/>
      <c r="ADZ37" s="53"/>
      <c r="AEA37" s="53"/>
      <c r="AEB37" s="50">
        <f>SUM(ADV37:AEA37)</f>
        <v>0</v>
      </c>
      <c r="AEC37" s="78">
        <f>+ADU37+AEB37</f>
        <v>0</v>
      </c>
      <c r="AED37" s="50"/>
      <c r="AEE37" s="50"/>
      <c r="AEF37" s="50"/>
      <c r="AEG37" s="53"/>
      <c r="AEH37" s="53"/>
      <c r="AEI37" s="53"/>
      <c r="AEJ37" s="50">
        <f>SUM(AED37:AEI37)</f>
        <v>0</v>
      </c>
      <c r="AEK37" s="78">
        <f>+AEC37+AEJ37</f>
        <v>0</v>
      </c>
      <c r="AEL37" s="50"/>
      <c r="AEM37" s="50"/>
      <c r="AEN37" s="50"/>
      <c r="AEO37" s="53"/>
      <c r="AEP37" s="53"/>
      <c r="AEQ37" s="53"/>
      <c r="AER37" s="50">
        <f>SUM(AEL37:AEQ37)</f>
        <v>0</v>
      </c>
      <c r="AES37" s="78">
        <f>+AEK37+AER37</f>
        <v>0</v>
      </c>
      <c r="AEU37" s="50"/>
      <c r="AEV37" s="50"/>
      <c r="AEW37" s="50"/>
      <c r="AEX37" s="53"/>
      <c r="AEY37" s="53"/>
      <c r="AEZ37" s="53"/>
      <c r="AFA37" s="50">
        <f>SUM(AEU37:AEZ37)</f>
        <v>0</v>
      </c>
      <c r="AFB37" s="78">
        <f>AFA37</f>
        <v>0</v>
      </c>
      <c r="AFC37" s="50"/>
      <c r="AFD37" s="50"/>
      <c r="AFE37" s="50"/>
      <c r="AFF37" s="53"/>
      <c r="AFG37" s="53"/>
      <c r="AFH37" s="53"/>
      <c r="AFI37" s="50">
        <f>SUM(AFC37:AFH37)</f>
        <v>0</v>
      </c>
      <c r="AFJ37" s="78">
        <f>AFI37</f>
        <v>0</v>
      </c>
      <c r="AFK37" s="50"/>
      <c r="AFL37" s="50"/>
      <c r="AFM37" s="50"/>
      <c r="AFN37" s="53"/>
      <c r="AFO37" s="53"/>
      <c r="AFP37" s="53"/>
      <c r="AFQ37" s="50">
        <f>SUM(AFK37:AFP37)</f>
        <v>0</v>
      </c>
      <c r="AFR37" s="78">
        <f>AFQ37</f>
        <v>0</v>
      </c>
      <c r="AFS37" s="50"/>
      <c r="AFT37" s="50"/>
      <c r="AFU37" s="50"/>
      <c r="AFV37" s="53"/>
      <c r="AFW37" s="53"/>
      <c r="AFX37" s="53"/>
      <c r="AFY37" s="50">
        <f>SUM(AFS37:AFX37)</f>
        <v>0</v>
      </c>
      <c r="AFZ37" s="78">
        <f>AFY37</f>
        <v>0</v>
      </c>
      <c r="AGA37" s="50"/>
      <c r="AGB37" s="50"/>
      <c r="AGC37" s="50"/>
      <c r="AGD37" s="53"/>
      <c r="AGE37" s="53"/>
      <c r="AGF37" s="53"/>
      <c r="AGG37" s="50">
        <f>SUM(AGA37:AGF37)</f>
        <v>0</v>
      </c>
      <c r="AGH37" s="78">
        <f>AGG37</f>
        <v>0</v>
      </c>
      <c r="AGI37" s="50"/>
      <c r="AGJ37" s="50"/>
      <c r="AGK37" s="50"/>
      <c r="AGL37" s="53"/>
      <c r="AGM37" s="53"/>
      <c r="AGN37" s="53"/>
      <c r="AGO37" s="50">
        <f>SUM(AGI37:AGN37)</f>
        <v>0</v>
      </c>
      <c r="AGP37" s="78">
        <f>AGO37</f>
        <v>0</v>
      </c>
      <c r="AGQ37" s="50"/>
      <c r="AGR37" s="50"/>
      <c r="AGS37" s="50"/>
      <c r="AGT37" s="53"/>
      <c r="AGU37" s="53"/>
      <c r="AGV37" s="53"/>
      <c r="AGW37" s="53"/>
      <c r="AGX37" s="50">
        <f>SUM(AGQ37:AGW37)</f>
        <v>0</v>
      </c>
      <c r="AGY37" s="78">
        <f>AGX37</f>
        <v>0</v>
      </c>
      <c r="AGZ37" s="50"/>
      <c r="AHA37" s="50"/>
      <c r="AHB37" s="50"/>
      <c r="AHC37" s="53"/>
      <c r="AHD37" s="53"/>
      <c r="AHE37" s="53"/>
      <c r="AHF37" s="50">
        <f>SUM(AGZ37:AHE37)</f>
        <v>0</v>
      </c>
      <c r="AHG37" s="78">
        <f>AHF37</f>
        <v>0</v>
      </c>
      <c r="AHH37" s="50"/>
      <c r="AHI37" s="50"/>
      <c r="AHJ37" s="50"/>
      <c r="AHK37" s="53"/>
      <c r="AHL37" s="53"/>
      <c r="AHM37" s="53"/>
      <c r="AHN37" s="50">
        <f>SUM(AHH37:AHM37)</f>
        <v>0</v>
      </c>
      <c r="AHO37" s="78">
        <f>AHN37</f>
        <v>0</v>
      </c>
      <c r="AHP37" s="50"/>
      <c r="AHQ37" s="50"/>
      <c r="AHR37" s="50"/>
      <c r="AHS37" s="53"/>
      <c r="AHT37" s="53"/>
      <c r="AHU37" s="53"/>
      <c r="AHV37" s="50">
        <f>SUM(AHP37:AHU37)</f>
        <v>0</v>
      </c>
      <c r="AHW37" s="78">
        <f>AHV37</f>
        <v>0</v>
      </c>
      <c r="AHX37" s="50"/>
      <c r="AHY37" s="50"/>
      <c r="AHZ37" s="50"/>
      <c r="AIA37" s="53"/>
      <c r="AIB37" s="53"/>
      <c r="AIC37" s="53"/>
      <c r="AID37" s="50">
        <f>SUM(AHX37:AIC37)</f>
        <v>0</v>
      </c>
      <c r="AIE37" s="78">
        <f>AID37</f>
        <v>0</v>
      </c>
      <c r="AIF37" s="50"/>
      <c r="AIG37" s="50"/>
      <c r="AIH37" s="50"/>
      <c r="AII37" s="53"/>
      <c r="AIJ37" s="53"/>
      <c r="AIK37" s="53"/>
      <c r="AIL37" s="50">
        <f>SUM(AIF37:AIK37)</f>
        <v>0</v>
      </c>
      <c r="AIM37" s="78">
        <f>AIL37</f>
        <v>0</v>
      </c>
      <c r="AIN37" s="50"/>
      <c r="AIO37" s="50"/>
      <c r="AIP37" s="50"/>
      <c r="AIQ37" s="53"/>
      <c r="AIR37" s="53"/>
      <c r="AIS37" s="53"/>
      <c r="AIT37" s="50">
        <f>SUM(AIN37:AIS37)</f>
        <v>0</v>
      </c>
      <c r="AIU37" s="78">
        <f>AIT37</f>
        <v>0</v>
      </c>
      <c r="AIV37" s="50"/>
      <c r="AIW37" s="50"/>
      <c r="AIX37" s="50"/>
      <c r="AIY37" s="53"/>
      <c r="AIZ37" s="53"/>
      <c r="AJA37" s="53"/>
      <c r="AJB37" s="50">
        <f>SUM(AIV37:AJA37)</f>
        <v>0</v>
      </c>
      <c r="AJC37" s="78">
        <f>AJB37</f>
        <v>0</v>
      </c>
      <c r="AJD37" s="50"/>
      <c r="AJE37" s="50"/>
      <c r="AJF37" s="50"/>
      <c r="AJG37" s="53"/>
      <c r="AJH37" s="53"/>
      <c r="AJI37" s="53"/>
      <c r="AJJ37" s="50">
        <f>SUM(AJD37:AJI37)</f>
        <v>0</v>
      </c>
      <c r="AJK37" s="78">
        <f>AJJ37</f>
        <v>0</v>
      </c>
      <c r="AJL37" s="50"/>
      <c r="AJM37" s="50"/>
      <c r="AJN37" s="50"/>
      <c r="AJO37" s="53"/>
      <c r="AJP37" s="53"/>
      <c r="AJQ37" s="53"/>
      <c r="AJR37" s="50">
        <f>SUM(AJL37:AJQ37)</f>
        <v>0</v>
      </c>
      <c r="AJS37" s="78">
        <f>AJR37</f>
        <v>0</v>
      </c>
      <c r="AJT37" s="50"/>
      <c r="AJU37" s="50"/>
      <c r="AJV37" s="50"/>
      <c r="AJW37" s="53"/>
      <c r="AJX37" s="53"/>
      <c r="AJY37" s="53"/>
      <c r="AJZ37" s="50">
        <f>SUM(AJT37:AJY37)</f>
        <v>0</v>
      </c>
      <c r="AKA37" s="78">
        <f>AJZ37</f>
        <v>0</v>
      </c>
      <c r="AKB37" s="50"/>
      <c r="AKC37" s="50"/>
      <c r="AKD37" s="50"/>
      <c r="AKE37" s="53"/>
      <c r="AKF37" s="53"/>
      <c r="AKG37" s="53"/>
      <c r="AKH37" s="50">
        <f>SUM(AKB37:AKG37)</f>
        <v>0</v>
      </c>
      <c r="AKI37" s="78">
        <f>AKH37</f>
        <v>0</v>
      </c>
      <c r="AKJ37" s="50"/>
      <c r="AKK37" s="50"/>
      <c r="AKL37" s="50"/>
      <c r="AKM37" s="53"/>
      <c r="AKN37" s="53"/>
      <c r="AKO37" s="53"/>
      <c r="AKP37" s="50">
        <f>SUM(AKJ37:AKO37)</f>
        <v>0</v>
      </c>
      <c r="AKQ37" s="78">
        <f>AKP37</f>
        <v>0</v>
      </c>
      <c r="AKR37" s="50"/>
      <c r="AKS37" s="50"/>
      <c r="AKT37" s="50"/>
      <c r="AKU37" s="53"/>
      <c r="AKV37" s="53"/>
      <c r="AKW37" s="53"/>
      <c r="AKX37" s="50">
        <f>SUM(AKR37:AKW37)</f>
        <v>0</v>
      </c>
      <c r="AKY37" s="78">
        <f>AKX37</f>
        <v>0</v>
      </c>
      <c r="AKZ37" s="50"/>
      <c r="ALA37" s="50"/>
      <c r="ALB37" s="50"/>
      <c r="ALC37" s="53"/>
      <c r="ALD37" s="53"/>
      <c r="ALE37" s="53"/>
      <c r="ALF37" s="50">
        <f>SUM(AKZ37:ALE37)</f>
        <v>0</v>
      </c>
      <c r="ALG37" s="78">
        <f>ALF37</f>
        <v>0</v>
      </c>
      <c r="ALH37" s="50"/>
      <c r="ALI37" s="50"/>
      <c r="ALJ37" s="50"/>
      <c r="ALK37" s="53"/>
      <c r="ALL37" s="53"/>
      <c r="ALM37" s="53"/>
      <c r="ALN37" s="50">
        <f>SUM(ALH37:ALM37)</f>
        <v>0</v>
      </c>
      <c r="ALO37" s="78">
        <f>ALN37</f>
        <v>0</v>
      </c>
      <c r="ALP37" s="50"/>
      <c r="ALQ37" s="50"/>
      <c r="ALR37" s="50"/>
      <c r="ALS37" s="53"/>
      <c r="ALT37" s="53"/>
      <c r="ALU37" s="53"/>
      <c r="ALV37" s="50">
        <f>SUM(ALP37:ALU37)</f>
        <v>0</v>
      </c>
      <c r="ALW37" s="78">
        <f>ALV37</f>
        <v>0</v>
      </c>
      <c r="ALX37" s="50"/>
      <c r="ALY37" s="50"/>
      <c r="ALZ37" s="50"/>
      <c r="AMA37" s="53"/>
      <c r="AMB37" s="53"/>
      <c r="AMC37" s="53"/>
      <c r="AMD37" s="50">
        <f>SUM(ALX37:AMC37)</f>
        <v>0</v>
      </c>
      <c r="AME37" s="78">
        <f>AMD37</f>
        <v>0</v>
      </c>
      <c r="AMF37" s="50"/>
      <c r="AMG37" s="50"/>
      <c r="AMH37" s="50"/>
      <c r="AMI37" s="53"/>
      <c r="AMJ37" s="53"/>
      <c r="AMK37" s="53"/>
      <c r="AML37" s="50">
        <f>SUM(AMF37:AMK37)</f>
        <v>0</v>
      </c>
      <c r="AMM37" s="78">
        <f>AML37</f>
        <v>0</v>
      </c>
      <c r="AMN37" s="50"/>
      <c r="AMO37" s="50"/>
      <c r="AMP37" s="50"/>
      <c r="AMQ37" s="53"/>
      <c r="AMR37" s="53"/>
      <c r="AMS37" s="53"/>
      <c r="AMT37" s="50">
        <f>SUM(AMN37:AMS37)</f>
        <v>0</v>
      </c>
      <c r="AMU37" s="78">
        <f>AMT37</f>
        <v>0</v>
      </c>
      <c r="AMV37" s="50"/>
      <c r="AMW37" s="50"/>
      <c r="AMX37" s="50"/>
      <c r="AMY37" s="53"/>
      <c r="AMZ37" s="53"/>
      <c r="ANA37" s="53"/>
      <c r="ANB37" s="50">
        <f>SUM(AMV37:ANA37)</f>
        <v>0</v>
      </c>
      <c r="ANC37" s="78">
        <f>ANB37</f>
        <v>0</v>
      </c>
      <c r="AND37" s="50"/>
      <c r="ANE37" s="50"/>
      <c r="ANF37" s="50"/>
      <c r="ANG37" s="53"/>
      <c r="ANH37" s="53"/>
      <c r="ANI37" s="53"/>
      <c r="ANJ37" s="50">
        <f>SUM(AND37:ANI37)</f>
        <v>0</v>
      </c>
      <c r="ANK37" s="78">
        <f>ANJ37</f>
        <v>0</v>
      </c>
      <c r="ANL37" s="50"/>
      <c r="ANM37" s="50"/>
      <c r="ANN37" s="50"/>
      <c r="ANO37" s="53"/>
      <c r="ANP37" s="53"/>
      <c r="ANQ37" s="53"/>
      <c r="ANR37" s="50">
        <f>SUM(ANL37:ANQ37)</f>
        <v>0</v>
      </c>
      <c r="ANS37" s="78">
        <f>ANR37</f>
        <v>0</v>
      </c>
      <c r="ANT37" s="50"/>
      <c r="ANU37" s="50"/>
      <c r="ANV37" s="50"/>
      <c r="ANW37" s="53"/>
      <c r="ANX37" s="53"/>
      <c r="ANY37" s="53"/>
      <c r="ANZ37" s="50">
        <f>SUM(ANT37:ANY37)</f>
        <v>0</v>
      </c>
      <c r="AOA37" s="78">
        <f>ANZ37</f>
        <v>0</v>
      </c>
      <c r="AOB37" s="50"/>
      <c r="AOC37" s="50"/>
      <c r="AOD37" s="50"/>
      <c r="AOE37" s="53"/>
      <c r="AOF37" s="53"/>
      <c r="AOG37" s="53"/>
      <c r="AOH37" s="50">
        <f>SUM(AOB37:AOG37)</f>
        <v>0</v>
      </c>
      <c r="AOI37" s="78">
        <f>AOH37</f>
        <v>0</v>
      </c>
      <c r="AOJ37" s="50"/>
      <c r="AOK37" s="50"/>
      <c r="AOL37" s="50"/>
      <c r="AOM37" s="53"/>
      <c r="AON37" s="53"/>
      <c r="AOO37" s="53"/>
      <c r="AOP37" s="50">
        <f>SUM(AOJ37:AOO37)</f>
        <v>0</v>
      </c>
      <c r="AOQ37" s="78">
        <f>AOP37</f>
        <v>0</v>
      </c>
      <c r="AOR37" s="50"/>
      <c r="AOS37" s="50"/>
      <c r="AOT37" s="50"/>
      <c r="AOU37" s="53"/>
      <c r="AOV37" s="53"/>
      <c r="AOW37" s="53"/>
      <c r="AOX37" s="50">
        <f>SUM(AOR37:AOW37)</f>
        <v>0</v>
      </c>
      <c r="AOY37" s="78">
        <f>AOX37</f>
        <v>0</v>
      </c>
      <c r="AOZ37" s="50"/>
      <c r="APA37" s="50"/>
      <c r="APB37" s="50"/>
      <c r="APC37" s="53"/>
      <c r="APD37" s="53"/>
      <c r="APE37" s="53"/>
      <c r="APF37" s="50">
        <f>SUM(AOZ37:APE37)</f>
        <v>0</v>
      </c>
      <c r="APG37" s="78">
        <f>APF37</f>
        <v>0</v>
      </c>
      <c r="APH37" s="50"/>
      <c r="API37" s="50"/>
      <c r="APJ37" s="50"/>
      <c r="APK37" s="53"/>
      <c r="APL37" s="53"/>
      <c r="APM37" s="53"/>
      <c r="APN37" s="50">
        <f>SUM(APH37:APM37)</f>
        <v>0</v>
      </c>
      <c r="APO37" s="78">
        <f>APN37</f>
        <v>0</v>
      </c>
      <c r="APP37" s="50"/>
      <c r="APQ37" s="50"/>
      <c r="APR37" s="50"/>
      <c r="APS37" s="53"/>
      <c r="APT37" s="53"/>
      <c r="APU37" s="53"/>
      <c r="APV37" s="50">
        <f>SUM(APP37:APU37)</f>
        <v>0</v>
      </c>
      <c r="APW37" s="78">
        <f>APV37</f>
        <v>0</v>
      </c>
      <c r="APX37" s="50"/>
      <c r="APY37" s="50"/>
      <c r="APZ37" s="50"/>
      <c r="AQA37" s="53"/>
      <c r="AQB37" s="53"/>
      <c r="AQC37" s="53"/>
      <c r="AQD37" s="50">
        <f>SUM(APX37:AQC37)</f>
        <v>0</v>
      </c>
      <c r="AQE37" s="78">
        <f>AQD37</f>
        <v>0</v>
      </c>
      <c r="AQF37" s="50"/>
      <c r="AQG37" s="50"/>
      <c r="AQH37" s="50"/>
      <c r="AQI37" s="53"/>
      <c r="AQJ37" s="53"/>
      <c r="AQK37" s="53"/>
      <c r="AQL37" s="50">
        <f>SUM(AQF37:AQK37)</f>
        <v>0</v>
      </c>
      <c r="AQM37" s="78">
        <f>AQL37</f>
        <v>0</v>
      </c>
      <c r="AQN37" s="50"/>
      <c r="AQO37" s="50"/>
      <c r="AQP37" s="50"/>
      <c r="AQQ37" s="53"/>
      <c r="AQR37" s="53"/>
      <c r="AQS37" s="53"/>
      <c r="AQT37" s="50">
        <f>SUM(AQN37:AQS37)</f>
        <v>0</v>
      </c>
      <c r="AQU37" s="78">
        <f>AQT37</f>
        <v>0</v>
      </c>
      <c r="AQV37" s="50"/>
      <c r="AQW37" s="50"/>
      <c r="AQX37" s="50"/>
      <c r="AQY37" s="53"/>
      <c r="AQZ37" s="53"/>
      <c r="ARA37" s="53"/>
      <c r="ARB37" s="50">
        <f>SUM(AQV37:ARA37)</f>
        <v>0</v>
      </c>
      <c r="ARC37" s="78">
        <f>ARB37</f>
        <v>0</v>
      </c>
      <c r="ARD37" s="50"/>
      <c r="ARE37" s="50"/>
      <c r="ARF37" s="50"/>
      <c r="ARG37" s="53"/>
      <c r="ARH37" s="53"/>
      <c r="ARI37" s="53"/>
      <c r="ARJ37" s="50">
        <f>SUM(ARD37:ARI37)</f>
        <v>0</v>
      </c>
      <c r="ARK37" s="78">
        <f>ARJ37</f>
        <v>0</v>
      </c>
      <c r="ARL37" s="50"/>
      <c r="ARM37" s="50"/>
      <c r="ARN37" s="50"/>
      <c r="ARO37" s="53"/>
      <c r="ARP37" s="53"/>
      <c r="ARQ37" s="53"/>
      <c r="ARR37" s="50">
        <f>SUM(ARL37:ARQ37)</f>
        <v>0</v>
      </c>
      <c r="ARS37" s="78">
        <f>ARR37</f>
        <v>0</v>
      </c>
      <c r="ART37" s="50"/>
      <c r="ARU37" s="50"/>
      <c r="ARV37" s="50"/>
      <c r="ARW37" s="53"/>
      <c r="ARX37" s="53"/>
      <c r="ARY37" s="53"/>
      <c r="ARZ37" s="50">
        <f>SUM(ART37:ARY37)</f>
        <v>0</v>
      </c>
      <c r="ASA37" s="78">
        <f>ARZ37</f>
        <v>0</v>
      </c>
      <c r="ASB37" s="50"/>
      <c r="ASC37" s="50"/>
      <c r="ASD37" s="50"/>
      <c r="ASE37" s="53"/>
      <c r="ASF37" s="53"/>
      <c r="ASG37" s="53"/>
      <c r="ASH37" s="50">
        <f>SUM(ASB37:ASG37)</f>
        <v>0</v>
      </c>
      <c r="ASI37" s="78">
        <f>ASH37</f>
        <v>0</v>
      </c>
      <c r="ASJ37" s="50"/>
      <c r="ASK37" s="50"/>
      <c r="ASL37" s="50"/>
      <c r="ASM37" s="53">
        <v>612934.18999999994</v>
      </c>
      <c r="ASN37" s="53"/>
      <c r="ASO37" s="53"/>
      <c r="ASP37" s="50">
        <f>SUM(ASJ37:ASO37)</f>
        <v>612934.18999999994</v>
      </c>
      <c r="ASQ37" s="78">
        <f t="shared" ref="ASQ37" si="1566">ASI37+ASP37</f>
        <v>612934.18999999994</v>
      </c>
      <c r="ASR37" s="50"/>
      <c r="ASS37" s="50"/>
      <c r="AST37" s="50"/>
      <c r="ASU37" s="53"/>
      <c r="ASV37" s="53"/>
      <c r="ASW37" s="53"/>
      <c r="ASX37" s="50">
        <f>SUM(ASR37:ASW37)</f>
        <v>0</v>
      </c>
      <c r="ASY37" s="78">
        <f t="shared" ref="ASY37" si="1567">ASQ37+ASX37</f>
        <v>612934.18999999994</v>
      </c>
      <c r="ASZ37" s="50"/>
      <c r="ATA37" s="50"/>
      <c r="ATB37" s="50"/>
      <c r="ATC37" s="53">
        <v>1020770.8</v>
      </c>
      <c r="ATD37" s="53"/>
      <c r="ATE37" s="53"/>
      <c r="ATF37" s="50">
        <f>SUM(ASZ37:ATE37)</f>
        <v>1020770.8</v>
      </c>
      <c r="ATG37" s="78">
        <f t="shared" ref="ATG37" si="1568">ASY37+ATF37</f>
        <v>1633704.99</v>
      </c>
      <c r="ATH37" s="50"/>
      <c r="ATI37" s="50"/>
      <c r="ATJ37" s="50"/>
      <c r="ATK37" s="53"/>
      <c r="ATL37" s="53"/>
      <c r="ATM37" s="53"/>
      <c r="ATN37" s="50">
        <f>SUM(ATH37:ATM37)</f>
        <v>0</v>
      </c>
      <c r="ATO37" s="78">
        <f t="shared" ref="ATO37" si="1569">ATG37+ATN37</f>
        <v>1633704.99</v>
      </c>
      <c r="ATP37" s="50"/>
      <c r="ATQ37" s="50"/>
      <c r="ATR37" s="50"/>
      <c r="ATS37" s="53"/>
      <c r="ATT37" s="53"/>
      <c r="ATU37" s="53"/>
      <c r="ATV37" s="50">
        <f>SUM(ATP37:ATU37)</f>
        <v>0</v>
      </c>
      <c r="ATW37" s="78">
        <f t="shared" ref="ATW37" si="1570">ATO37+ATV37</f>
        <v>1633704.99</v>
      </c>
      <c r="ATX37" s="50"/>
      <c r="ATY37" s="50"/>
      <c r="ATZ37" s="50"/>
      <c r="AUA37" s="53"/>
      <c r="AUB37" s="53"/>
      <c r="AUC37" s="53"/>
      <c r="AUD37" s="50">
        <f>SUM(ATX37:AUC37)</f>
        <v>0</v>
      </c>
      <c r="AUE37" s="78">
        <f t="shared" ref="AUE37" si="1571">ATW37+AUD37</f>
        <v>1633704.99</v>
      </c>
      <c r="AUF37" s="50"/>
      <c r="AUG37" s="50"/>
      <c r="AUH37" s="50"/>
      <c r="AUI37" s="53"/>
      <c r="AUJ37" s="53"/>
      <c r="AUK37" s="53"/>
      <c r="AUL37" s="50">
        <f>SUM(AUF37:AUK37)</f>
        <v>0</v>
      </c>
      <c r="AUM37" s="78">
        <f t="shared" ref="AUM37" si="1572">AUE37+AUL37</f>
        <v>1633704.99</v>
      </c>
      <c r="AUN37" s="50"/>
      <c r="AUO37" s="50"/>
      <c r="AUP37" s="50"/>
      <c r="AUQ37" s="53"/>
      <c r="AUR37" s="53"/>
      <c r="AUS37" s="53"/>
      <c r="AUT37" s="50">
        <f>SUM(AUN37:AUS37)</f>
        <v>0</v>
      </c>
      <c r="AUU37" s="78">
        <f t="shared" ref="AUU37" si="1573">AUM37+AUT37</f>
        <v>1633704.99</v>
      </c>
      <c r="AUV37" s="50"/>
      <c r="AUW37" s="50"/>
      <c r="AUX37" s="50"/>
      <c r="AUY37" s="53"/>
      <c r="AUZ37" s="53"/>
      <c r="AVA37" s="53"/>
      <c r="AVB37" s="50">
        <f>SUM(AUV37:AVA37)</f>
        <v>0</v>
      </c>
      <c r="AVC37" s="78">
        <f t="shared" ref="AVC37" si="1574">AUU37+AVB37</f>
        <v>1633704.99</v>
      </c>
      <c r="AVD37" s="50"/>
      <c r="AVE37" s="50"/>
      <c r="AVF37" s="50"/>
      <c r="AVG37" s="53"/>
      <c r="AVH37" s="53"/>
      <c r="AVI37" s="53"/>
      <c r="AVJ37" s="50">
        <f>SUM(AVD37:AVI37)</f>
        <v>0</v>
      </c>
      <c r="AVK37" s="78">
        <f t="shared" ref="AVK37" si="1575">AVC37+AVJ37</f>
        <v>1633704.99</v>
      </c>
      <c r="AVL37" s="50"/>
      <c r="AVM37" s="50"/>
      <c r="AVN37" s="50"/>
      <c r="AVO37" s="53"/>
      <c r="AVP37" s="53"/>
      <c r="AVQ37" s="53"/>
      <c r="AVR37" s="50">
        <f>SUM(AVL37:AVQ37)</f>
        <v>0</v>
      </c>
      <c r="AVS37" s="78">
        <f t="shared" ref="AVS37" si="1576">AVK37+AVR37</f>
        <v>1633704.99</v>
      </c>
      <c r="AVT37" s="50"/>
      <c r="AVU37" s="50"/>
      <c r="AVV37" s="50"/>
      <c r="AVW37" s="53"/>
      <c r="AVX37" s="53"/>
      <c r="AVY37" s="53"/>
      <c r="AVZ37" s="50">
        <f>SUM(AVT37:AVY37)</f>
        <v>0</v>
      </c>
      <c r="AWA37" s="78">
        <f t="shared" ref="AWA37" si="1577">AVS37+AVZ37</f>
        <v>1633704.99</v>
      </c>
      <c r="AWB37" s="50"/>
      <c r="AWC37" s="50"/>
      <c r="AWD37" s="50"/>
      <c r="AWE37" s="53"/>
      <c r="AWF37" s="53"/>
      <c r="AWG37" s="53"/>
      <c r="AWH37" s="50">
        <f>SUM(AWB37:AWG37)</f>
        <v>0</v>
      </c>
      <c r="AWI37" s="78">
        <f t="shared" ref="AWI37" si="1578">AWA37+AWH37</f>
        <v>1633704.99</v>
      </c>
      <c r="AWJ37" s="50"/>
      <c r="AWK37" s="50"/>
      <c r="AWL37" s="50"/>
      <c r="AWM37" s="53"/>
      <c r="AWN37" s="53"/>
      <c r="AWO37" s="53"/>
      <c r="AWP37" s="50">
        <f>SUM(AWJ37:AWO37)</f>
        <v>0</v>
      </c>
      <c r="AWQ37" s="78">
        <f t="shared" ref="AWQ37" si="1579">AWI37+AWP37</f>
        <v>1633704.99</v>
      </c>
      <c r="AWR37" s="50"/>
      <c r="AWS37" s="50"/>
      <c r="AWT37" s="50"/>
      <c r="AWU37" s="53"/>
      <c r="AWV37" s="53"/>
      <c r="AWW37" s="53"/>
      <c r="AWX37" s="50">
        <f>SUM(AWR37:AWW37)</f>
        <v>0</v>
      </c>
      <c r="AWY37" s="78">
        <f t="shared" ref="AWY37" si="1580">AWQ37+AWX37</f>
        <v>1633704.99</v>
      </c>
      <c r="AWZ37" s="50"/>
      <c r="AXA37" s="50"/>
      <c r="AXB37" s="50"/>
      <c r="AXC37" s="53"/>
      <c r="AXD37" s="53"/>
      <c r="AXE37" s="53"/>
      <c r="AXF37" s="50">
        <f>SUM(AWZ37:AXE37)</f>
        <v>0</v>
      </c>
      <c r="AXG37" s="78">
        <f t="shared" ref="AXG37" si="1581">AWY37+AXF37</f>
        <v>1633704.99</v>
      </c>
      <c r="AXH37" s="50"/>
      <c r="AXI37" s="50"/>
      <c r="AXJ37" s="50"/>
      <c r="AXK37" s="53"/>
      <c r="AXL37" s="53"/>
      <c r="AXM37" s="53"/>
      <c r="AXN37" s="50">
        <f>SUM(AXH37:AXM37)</f>
        <v>0</v>
      </c>
      <c r="AXO37" s="78">
        <f t="shared" ref="AXO37" si="1582">AXG37+AXN37</f>
        <v>1633704.99</v>
      </c>
      <c r="AXP37" s="50"/>
      <c r="AXQ37" s="50"/>
      <c r="AXR37" s="50"/>
      <c r="AXS37" s="53"/>
      <c r="AXT37" s="53"/>
      <c r="AXU37" s="53"/>
      <c r="AXV37" s="50">
        <f>SUM(AXP37:AXU37)</f>
        <v>0</v>
      </c>
      <c r="AXW37" s="78">
        <f t="shared" ref="AXW37" si="1583">AXO37+AXV37</f>
        <v>1633704.99</v>
      </c>
      <c r="AXX37" s="50"/>
      <c r="AXY37" s="50"/>
      <c r="AXZ37" s="50"/>
      <c r="AYA37" s="53"/>
      <c r="AYB37" s="53"/>
      <c r="AYC37" s="53"/>
      <c r="AYD37" s="50">
        <f>SUM(AXX37:AYC37)</f>
        <v>0</v>
      </c>
      <c r="AYE37" s="78">
        <f t="shared" ref="AYE37" si="1584">AYD37</f>
        <v>0</v>
      </c>
      <c r="AYF37" s="50"/>
      <c r="AYG37" s="50"/>
      <c r="AYH37" s="50"/>
      <c r="AYI37" s="53"/>
      <c r="AYJ37" s="53"/>
      <c r="AYK37" s="53"/>
      <c r="AYL37" s="50">
        <f>SUM(AYF37:AYK37)</f>
        <v>0</v>
      </c>
      <c r="AYM37" s="78">
        <f t="shared" ref="AYM37" si="1585">AYE37+AYL37</f>
        <v>0</v>
      </c>
      <c r="AYN37" s="50"/>
      <c r="AYO37" s="50"/>
      <c r="AYP37" s="50"/>
      <c r="AYQ37" s="53"/>
      <c r="AYR37" s="53"/>
      <c r="AYS37" s="53"/>
      <c r="AYT37" s="50">
        <f>SUM(AYN37:AYS37)</f>
        <v>0</v>
      </c>
      <c r="AYU37" s="78">
        <f t="shared" ref="AYU37" si="1586">AYM37+AYT37</f>
        <v>0</v>
      </c>
      <c r="AYV37" s="50"/>
      <c r="AYW37" s="50"/>
      <c r="AYX37" s="50"/>
      <c r="AYY37" s="53"/>
      <c r="AYZ37" s="53"/>
      <c r="AZA37" s="53"/>
      <c r="AZB37" s="50">
        <f>SUM(AYV37:AZA37)</f>
        <v>0</v>
      </c>
      <c r="AZC37" s="78">
        <f t="shared" ref="AZC37" si="1587">AYU37+AZB37</f>
        <v>0</v>
      </c>
      <c r="AZD37" s="50"/>
      <c r="AZE37" s="50"/>
      <c r="AZF37" s="50"/>
      <c r="AZG37" s="53"/>
      <c r="AZH37" s="53"/>
      <c r="AZI37" s="53"/>
      <c r="AZJ37" s="50">
        <f>SUM(AZD37:AZI37)</f>
        <v>0</v>
      </c>
      <c r="AZK37" s="78">
        <f t="shared" ref="AZK37" si="1588">AZC37+AZJ37</f>
        <v>0</v>
      </c>
      <c r="AZL37" s="50"/>
      <c r="AZM37" s="50"/>
      <c r="AZN37" s="50"/>
      <c r="AZO37" s="53"/>
      <c r="AZP37" s="53"/>
      <c r="AZQ37" s="53"/>
      <c r="AZR37" s="50">
        <f>SUM(AZL37:AZQ37)</f>
        <v>0</v>
      </c>
      <c r="AZS37" s="78">
        <f t="shared" ref="AZS37" si="1589">AZK37+AZR37</f>
        <v>0</v>
      </c>
      <c r="AZT37" s="50"/>
      <c r="AZU37" s="50"/>
      <c r="AZV37" s="50"/>
      <c r="AZW37" s="53"/>
      <c r="AZX37" s="53"/>
      <c r="AZY37" s="53"/>
      <c r="AZZ37" s="50">
        <f>SUM(AZT37:AZY37)</f>
        <v>0</v>
      </c>
      <c r="BAA37" s="78">
        <f t="shared" ref="BAA37" si="1590">AZS37+AZZ37</f>
        <v>0</v>
      </c>
      <c r="BAB37" s="50"/>
      <c r="BAC37" s="50"/>
      <c r="BAD37" s="50"/>
      <c r="BAE37" s="53"/>
      <c r="BAF37" s="53"/>
      <c r="BAG37" s="53"/>
      <c r="BAH37" s="50">
        <f>SUM(BAB37:BAG37)</f>
        <v>0</v>
      </c>
      <c r="BAI37" s="78">
        <f t="shared" ref="BAI37" si="1591">BAA37+BAH37</f>
        <v>0</v>
      </c>
      <c r="BAJ37" s="50"/>
      <c r="BAK37" s="50"/>
      <c r="BAL37" s="50"/>
      <c r="BAM37" s="53"/>
      <c r="BAN37" s="53"/>
      <c r="BAO37" s="53"/>
      <c r="BAP37" s="50">
        <f>SUM(BAJ37:BAO37)</f>
        <v>0</v>
      </c>
      <c r="BAQ37" s="78">
        <f t="shared" ref="BAQ37" si="1592">BAI37+BAP37</f>
        <v>0</v>
      </c>
      <c r="BAR37" s="50"/>
      <c r="BAS37" s="50"/>
      <c r="BAT37" s="50"/>
      <c r="BAU37" s="53"/>
      <c r="BAV37" s="53"/>
      <c r="BAW37" s="53"/>
      <c r="BAX37" s="50">
        <f>SUM(BAR37:BAW37)</f>
        <v>0</v>
      </c>
      <c r="BAY37" s="78">
        <f t="shared" ref="BAY37" si="1593">BAQ37+BAX37</f>
        <v>0</v>
      </c>
      <c r="BAZ37" s="50"/>
      <c r="BBA37" s="50"/>
      <c r="BBB37" s="50"/>
      <c r="BBC37" s="53"/>
      <c r="BBD37" s="53"/>
      <c r="BBE37" s="53"/>
      <c r="BBF37" s="50">
        <f>SUM(BAZ37:BBE37)</f>
        <v>0</v>
      </c>
      <c r="BBG37" s="78">
        <f t="shared" ref="BBG37" si="1594">BAY37+BBF37</f>
        <v>0</v>
      </c>
      <c r="BBH37" s="50"/>
      <c r="BBI37" s="50"/>
      <c r="BBJ37" s="50"/>
      <c r="BBK37" s="53"/>
      <c r="BBL37" s="53"/>
      <c r="BBM37" s="53"/>
      <c r="BBN37" s="50">
        <f>SUM(BBH37:BBM37)</f>
        <v>0</v>
      </c>
      <c r="BBO37" s="78">
        <f t="shared" ref="BBO37" si="1595">BBG37+BBN37</f>
        <v>0</v>
      </c>
      <c r="BBP37" s="50"/>
      <c r="BBQ37" s="50"/>
      <c r="BBR37" s="50"/>
      <c r="BBS37" s="53"/>
      <c r="BBT37" s="53"/>
      <c r="BBU37" s="53"/>
      <c r="BBV37" s="50">
        <f>SUM(BBP37:BBU37)</f>
        <v>0</v>
      </c>
      <c r="BBW37" s="78">
        <f t="shared" ref="BBW37" si="1596">BBO37+BBV37</f>
        <v>0</v>
      </c>
      <c r="BBX37" s="50"/>
      <c r="BBY37" s="50"/>
      <c r="BBZ37" s="50"/>
      <c r="BCA37" s="53"/>
      <c r="BCB37" s="53"/>
      <c r="BCC37" s="53"/>
      <c r="BCD37" s="50">
        <f>SUM(BBX37:BCC37)</f>
        <v>0</v>
      </c>
      <c r="BCE37" s="78">
        <f t="shared" ref="BCE37" si="1597">BBW37+BCD37</f>
        <v>0</v>
      </c>
      <c r="BCF37" s="50"/>
      <c r="BCG37" s="50"/>
      <c r="BCH37" s="50"/>
      <c r="BCI37" s="53"/>
      <c r="BCJ37" s="53"/>
      <c r="BCK37" s="53"/>
      <c r="BCL37" s="50">
        <f>SUM(BCF37:BCK37)</f>
        <v>0</v>
      </c>
      <c r="BCM37" s="78">
        <f t="shared" ref="BCM37" si="1598">BCE37+BCL37</f>
        <v>0</v>
      </c>
      <c r="BCN37" s="50"/>
      <c r="BCO37" s="50"/>
      <c r="BCP37" s="50"/>
      <c r="BCQ37" s="53"/>
      <c r="BCR37" s="53"/>
      <c r="BCS37" s="53"/>
      <c r="BCT37" s="50">
        <f>SUM(BCN37:BCS37)</f>
        <v>0</v>
      </c>
      <c r="BCU37" s="78">
        <f t="shared" ref="BCU37" si="1599">BCM37+BCT37</f>
        <v>0</v>
      </c>
      <c r="BCV37" s="50"/>
      <c r="BCW37" s="50"/>
      <c r="BCX37" s="50"/>
      <c r="BCY37" s="53"/>
      <c r="BCZ37" s="53"/>
      <c r="BDA37" s="53"/>
      <c r="BDB37" s="50">
        <f>SUM(BCV37:BDA37)</f>
        <v>0</v>
      </c>
      <c r="BDC37" s="78">
        <f t="shared" ref="BDC37" si="1600">BCU37+BDB37</f>
        <v>0</v>
      </c>
      <c r="BDD37" s="50"/>
      <c r="BDE37" s="50"/>
      <c r="BDF37" s="50"/>
      <c r="BDG37" s="53"/>
      <c r="BDH37" s="53"/>
      <c r="BDI37" s="53"/>
      <c r="BDJ37" s="50">
        <f>SUM(BDD37:BDI37)</f>
        <v>0</v>
      </c>
      <c r="BDK37" s="78">
        <f t="shared" ref="BDK37" si="1601">BDC37+BDJ37</f>
        <v>0</v>
      </c>
      <c r="BDL37" s="50"/>
      <c r="BDM37" s="50"/>
      <c r="BDN37" s="50"/>
      <c r="BDO37" s="53"/>
      <c r="BDP37" s="53"/>
      <c r="BDQ37" s="53"/>
      <c r="BDR37" s="50">
        <f>SUM(BDL37:BDQ37)</f>
        <v>0</v>
      </c>
      <c r="BDS37" s="78">
        <f t="shared" ref="BDS37" si="1602">BDK37+BDR37</f>
        <v>0</v>
      </c>
      <c r="BDT37" s="50"/>
      <c r="BDU37" s="50"/>
      <c r="BDV37" s="50"/>
      <c r="BDW37" s="53"/>
      <c r="BDX37" s="53"/>
      <c r="BDY37" s="53"/>
      <c r="BDZ37" s="50">
        <f>SUM(BDT37:BDY37)</f>
        <v>0</v>
      </c>
      <c r="BEA37" s="78">
        <f t="shared" ref="BEA37" si="1603">BDS37+BDZ37</f>
        <v>0</v>
      </c>
      <c r="BEB37" s="50"/>
      <c r="BEC37" s="50"/>
      <c r="BED37" s="50"/>
      <c r="BEE37" s="53"/>
      <c r="BEF37" s="53"/>
      <c r="BEG37" s="53"/>
      <c r="BEH37" s="50">
        <f>SUM(BEB37:BEG37)</f>
        <v>0</v>
      </c>
      <c r="BEI37" s="78">
        <f t="shared" ref="BEI37" si="1604">BEA37+BEH37</f>
        <v>0</v>
      </c>
      <c r="BEJ37" s="50"/>
      <c r="BEK37" s="50"/>
      <c r="BEL37" s="50"/>
      <c r="BEM37" s="53">
        <v>77780.88</v>
      </c>
      <c r="BEN37" s="53"/>
      <c r="BEO37" s="53"/>
      <c r="BEP37" s="50">
        <f>SUM(BEJ37:BEO37)</f>
        <v>77780.88</v>
      </c>
      <c r="BEQ37" s="78">
        <f>BEP37</f>
        <v>77780.88</v>
      </c>
      <c r="BER37" s="50"/>
      <c r="BES37" s="50"/>
      <c r="BET37" s="50"/>
      <c r="BEU37" s="53"/>
      <c r="BEV37" s="53"/>
      <c r="BEW37" s="53"/>
      <c r="BEX37" s="50">
        <f>SUM(BER37:BEW37)</f>
        <v>0</v>
      </c>
      <c r="BEY37" s="78">
        <f t="shared" ref="BEY37" si="1605">BEQ37+BEX37</f>
        <v>77780.88</v>
      </c>
      <c r="BEZ37" s="50"/>
      <c r="BFA37" s="50"/>
      <c r="BFB37" s="50"/>
      <c r="BFC37" s="53"/>
      <c r="BFD37" s="53"/>
      <c r="BFE37" s="53"/>
      <c r="BFF37" s="50">
        <f>SUM(BEZ37:BFE37)</f>
        <v>0</v>
      </c>
      <c r="BFG37" s="78">
        <f t="shared" ref="BFG37" si="1606">BEY37+BFF37</f>
        <v>77780.88</v>
      </c>
      <c r="BFH37" s="50"/>
      <c r="BFI37" s="50"/>
      <c r="BFJ37" s="50"/>
      <c r="BFK37" s="53"/>
      <c r="BFL37" s="53"/>
      <c r="BFM37" s="53"/>
      <c r="BFN37" s="50">
        <f>SUM(BFH37:BFM37)</f>
        <v>0</v>
      </c>
      <c r="BFO37" s="78">
        <f t="shared" ref="BFO37" si="1607">BFG37+BFN37</f>
        <v>77780.88</v>
      </c>
      <c r="BFP37" s="50"/>
      <c r="BFQ37" s="50"/>
      <c r="BFR37" s="50"/>
      <c r="BFS37" s="53"/>
      <c r="BFT37" s="53"/>
      <c r="BFU37" s="53"/>
      <c r="BFV37" s="50">
        <f>SUM(BFP37:BFU37)</f>
        <v>0</v>
      </c>
      <c r="BFW37" s="78">
        <f t="shared" ref="BFW37" si="1608">BFO37+BFV37</f>
        <v>77780.88</v>
      </c>
      <c r="BFX37" s="50"/>
      <c r="BFY37" s="50"/>
      <c r="BFZ37" s="50"/>
      <c r="BGA37" s="53"/>
      <c r="BGB37" s="53"/>
      <c r="BGC37" s="53"/>
      <c r="BGD37" s="50">
        <f>SUM(BFX37:BGC37)</f>
        <v>0</v>
      </c>
      <c r="BGE37" s="78">
        <f t="shared" ref="BGE37" si="1609">BFW37+BGD37</f>
        <v>77780.88</v>
      </c>
      <c r="BGF37" s="50"/>
      <c r="BGG37" s="50"/>
      <c r="BGH37" s="50"/>
      <c r="BGI37" s="53"/>
      <c r="BGJ37" s="53"/>
      <c r="BGK37" s="53"/>
      <c r="BGL37" s="50">
        <f>SUM(BGF37:BGK37)</f>
        <v>0</v>
      </c>
      <c r="BGM37" s="78">
        <f t="shared" ref="BGM37" si="1610">BGE37+BGL37</f>
        <v>77780.88</v>
      </c>
      <c r="BGN37" s="50"/>
      <c r="BGO37" s="50"/>
      <c r="BGP37" s="50"/>
      <c r="BGQ37" s="53"/>
      <c r="BGR37" s="53"/>
      <c r="BGS37" s="53"/>
      <c r="BGT37" s="50">
        <f>SUM(BGN37:BGS37)</f>
        <v>0</v>
      </c>
      <c r="BGU37" s="78">
        <f t="shared" ref="BGU37" si="1611">BGM37+BGT37</f>
        <v>77780.88</v>
      </c>
      <c r="BGV37" s="50"/>
      <c r="BGW37" s="50"/>
      <c r="BGX37" s="50"/>
      <c r="BGY37" s="53"/>
      <c r="BGZ37" s="53"/>
      <c r="BHA37" s="53"/>
      <c r="BHB37" s="50">
        <f>SUM(BGV37:BHA37)</f>
        <v>0</v>
      </c>
      <c r="BHC37" s="78">
        <f t="shared" ref="BHC37" si="1612">BGU37+BHB37</f>
        <v>77780.88</v>
      </c>
      <c r="BHD37" s="50"/>
      <c r="BHE37" s="50"/>
      <c r="BHF37" s="50"/>
      <c r="BHG37" s="53"/>
      <c r="BHH37" s="53"/>
      <c r="BHI37" s="53"/>
      <c r="BHJ37" s="50">
        <f>SUM(BHD37:BHI37)</f>
        <v>0</v>
      </c>
      <c r="BHK37" s="78">
        <f t="shared" ref="BHK37" si="1613">BHC37+BHJ37</f>
        <v>77780.88</v>
      </c>
      <c r="BHL37" s="50"/>
      <c r="BHM37" s="50"/>
      <c r="BHN37" s="50"/>
      <c r="BHO37" s="53"/>
      <c r="BHP37" s="53"/>
      <c r="BHQ37" s="53"/>
      <c r="BHR37" s="50">
        <f>SUM(BHL37:BHQ37)</f>
        <v>0</v>
      </c>
      <c r="BHS37" s="78">
        <f t="shared" ref="BHS37" si="1614">BHK37+BHR37</f>
        <v>77780.88</v>
      </c>
      <c r="BHT37" s="50"/>
      <c r="BHU37" s="50"/>
      <c r="BHV37" s="50"/>
      <c r="BHW37" s="53"/>
      <c r="BHX37" s="53"/>
      <c r="BHY37" s="53"/>
      <c r="BHZ37" s="50">
        <f>SUM(BHT37:BHY37)</f>
        <v>0</v>
      </c>
      <c r="BIA37" s="78">
        <f t="shared" ref="BIA37" si="1615">BHS37+BHZ37</f>
        <v>77780.88</v>
      </c>
      <c r="BIB37" s="50"/>
      <c r="BIC37" s="50"/>
      <c r="BID37" s="50"/>
      <c r="BIE37" s="53"/>
      <c r="BIF37" s="53"/>
      <c r="BIG37" s="53"/>
      <c r="BIH37" s="50">
        <f>SUM(BIB37:BIG37)</f>
        <v>0</v>
      </c>
      <c r="BII37" s="78">
        <f t="shared" ref="BII37" si="1616">BIA37+BIH37</f>
        <v>77780.88</v>
      </c>
      <c r="BIJ37" s="50"/>
      <c r="BIK37" s="50"/>
      <c r="BIL37" s="50"/>
      <c r="BIM37" s="53"/>
      <c r="BIN37" s="53"/>
      <c r="BIO37" s="53"/>
      <c r="BIP37" s="50">
        <f>SUM(BIJ37:BIO37)</f>
        <v>0</v>
      </c>
      <c r="BIQ37" s="78">
        <f t="shared" ref="BIQ37" si="1617">BII37+BIP37</f>
        <v>77780.88</v>
      </c>
      <c r="BIR37" s="50"/>
      <c r="BIS37" s="50"/>
      <c r="BIT37" s="50"/>
      <c r="BIU37" s="53"/>
      <c r="BIV37" s="53"/>
      <c r="BIW37" s="53"/>
      <c r="BIX37" s="50">
        <f>SUM(BIR37:BIW37)</f>
        <v>0</v>
      </c>
      <c r="BIY37" s="78">
        <f t="shared" ref="BIY37" si="1618">BIQ37+BIX37</f>
        <v>77780.88</v>
      </c>
      <c r="BIZ37" s="50"/>
      <c r="BJA37" s="50"/>
      <c r="BJB37" s="50"/>
      <c r="BJC37" s="53"/>
      <c r="BJD37" s="53"/>
      <c r="BJE37" s="53"/>
      <c r="BJF37" s="50">
        <f>SUM(BIZ37:BJE37)</f>
        <v>0</v>
      </c>
      <c r="BJG37" s="78">
        <f t="shared" ref="BJG37" si="1619">BIY37+BJF37</f>
        <v>77780.88</v>
      </c>
      <c r="BJH37" s="50"/>
      <c r="BJI37" s="50"/>
      <c r="BJJ37" s="50"/>
      <c r="BJK37" s="53"/>
      <c r="BJL37" s="53"/>
      <c r="BJM37" s="53"/>
      <c r="BJN37" s="50">
        <f>SUM(BJH37:BJM37)</f>
        <v>0</v>
      </c>
      <c r="BJO37" s="78">
        <f t="shared" ref="BJO37" si="1620">BJG37+BJN37</f>
        <v>77780.88</v>
      </c>
      <c r="BJP37" s="50"/>
      <c r="BJQ37" s="50"/>
      <c r="BJR37" s="50"/>
      <c r="BJS37" s="53"/>
      <c r="BJT37" s="53"/>
      <c r="BJU37" s="53"/>
      <c r="BJV37" s="50">
        <f>SUM(BJP37:BJU37)</f>
        <v>0</v>
      </c>
      <c r="BJW37" s="78">
        <f t="shared" ref="BJW37" si="1621">BJO37+BJV37</f>
        <v>77780.88</v>
      </c>
      <c r="BJX37" s="50"/>
      <c r="BJY37" s="50"/>
      <c r="BJZ37" s="50"/>
      <c r="BKA37" s="53"/>
      <c r="BKB37" s="53"/>
      <c r="BKC37" s="53"/>
      <c r="BKD37" s="50">
        <f>SUM(BJX37:BKC37)</f>
        <v>0</v>
      </c>
      <c r="BKE37" s="78">
        <f t="shared" ref="BKE37" si="1622">BJW37+BKD37</f>
        <v>77780.88</v>
      </c>
      <c r="BKF37" s="50"/>
      <c r="BKG37" s="50"/>
      <c r="BKH37" s="50"/>
      <c r="BKI37" s="53"/>
      <c r="BKJ37" s="53"/>
      <c r="BKK37" s="53"/>
      <c r="BKL37" s="50">
        <f>SUM(BKF37:BKK37)</f>
        <v>0</v>
      </c>
      <c r="BKM37" s="78">
        <f t="shared" ref="BKM37" si="1623">BKE37+BKL37</f>
        <v>77780.88</v>
      </c>
      <c r="BKN37" s="50"/>
      <c r="BKO37" s="50"/>
      <c r="BKP37" s="50"/>
      <c r="BKQ37" s="53"/>
      <c r="BKR37" s="53"/>
      <c r="BKS37" s="53"/>
      <c r="BKT37" s="50">
        <f>SUM(BKN37:BKS37)</f>
        <v>0</v>
      </c>
      <c r="BKU37" s="78">
        <f t="shared" ref="BKU37" si="1624">BKM37+BKT37</f>
        <v>77780.88</v>
      </c>
      <c r="BKV37" s="50"/>
      <c r="BKW37" s="50"/>
      <c r="BKX37" s="50"/>
      <c r="BKY37" s="53"/>
      <c r="BKZ37" s="53"/>
      <c r="BLA37" s="53"/>
      <c r="BLB37" s="50">
        <f>SUM(BKV37:BLA37)</f>
        <v>0</v>
      </c>
      <c r="BLC37" s="78">
        <f t="shared" ref="BLC37" si="1625">BLB37</f>
        <v>0</v>
      </c>
      <c r="BLD37" s="50"/>
      <c r="BLE37" s="50"/>
      <c r="BLF37" s="50"/>
      <c r="BLG37" s="53"/>
      <c r="BLH37" s="53"/>
      <c r="BLI37" s="53"/>
      <c r="BLJ37" s="50">
        <f>SUM(BLD37:BLI37)</f>
        <v>0</v>
      </c>
      <c r="BLK37" s="78">
        <f>+BLC37+BLJ37</f>
        <v>0</v>
      </c>
      <c r="BLL37" s="50"/>
      <c r="BLM37" s="50"/>
      <c r="BLN37" s="50"/>
      <c r="BLO37" s="53"/>
      <c r="BLP37" s="53"/>
      <c r="BLQ37" s="53"/>
      <c r="BLR37" s="50">
        <f>SUM(BLL37:BLQ37)</f>
        <v>0</v>
      </c>
      <c r="BLS37" s="78">
        <f>+BLK37+BLR37</f>
        <v>0</v>
      </c>
      <c r="BLT37" s="50"/>
      <c r="BLU37" s="50"/>
      <c r="BLV37" s="50"/>
      <c r="BLW37" s="53"/>
      <c r="BLX37" s="53"/>
      <c r="BLY37" s="53"/>
      <c r="BLZ37" s="50">
        <f>SUM(BLT37:BLY37)</f>
        <v>0</v>
      </c>
      <c r="BMA37" s="78">
        <f>+BLS37+BLZ37</f>
        <v>0</v>
      </c>
      <c r="BMB37" s="50"/>
      <c r="BMC37" s="50"/>
      <c r="BMD37" s="50"/>
      <c r="BME37" s="53"/>
      <c r="BMF37" s="53"/>
      <c r="BMG37" s="53"/>
      <c r="BMH37" s="50">
        <f>SUM(BMB37:BMG37)</f>
        <v>0</v>
      </c>
      <c r="BMI37" s="78">
        <f>+BMA37+BMH37</f>
        <v>0</v>
      </c>
      <c r="BMJ37" s="50"/>
      <c r="BMK37" s="50"/>
      <c r="BML37" s="50"/>
      <c r="BMM37" s="53"/>
      <c r="BMN37" s="53"/>
      <c r="BMO37" s="53"/>
      <c r="BMP37" s="50">
        <f>SUM(BMJ37:BMO37)</f>
        <v>0</v>
      </c>
      <c r="BMQ37" s="78">
        <f>+BMI37+BMP37</f>
        <v>0</v>
      </c>
      <c r="BMR37" s="50"/>
      <c r="BMS37" s="50"/>
      <c r="BMT37" s="50"/>
      <c r="BMU37" s="53"/>
      <c r="BMV37" s="53"/>
      <c r="BMW37" s="53"/>
      <c r="BMX37" s="50">
        <f>SUM(BMR37:BMW37)</f>
        <v>0</v>
      </c>
      <c r="BMY37" s="78">
        <f>+BMQ37+BMX37</f>
        <v>0</v>
      </c>
      <c r="BMZ37" s="50"/>
      <c r="BNA37" s="50"/>
      <c r="BNB37" s="50"/>
      <c r="BNC37" s="53"/>
      <c r="BND37" s="53"/>
      <c r="BNE37" s="53"/>
      <c r="BNF37" s="50">
        <f>SUM(BMZ37:BNE37)</f>
        <v>0</v>
      </c>
      <c r="BNG37" s="78">
        <f>+BMY37+BNF37</f>
        <v>0</v>
      </c>
      <c r="BNH37" s="50"/>
      <c r="BNI37" s="50"/>
      <c r="BNJ37" s="50"/>
      <c r="BNK37" s="53"/>
      <c r="BNL37" s="53"/>
      <c r="BNM37" s="53"/>
      <c r="BNN37" s="50">
        <f>SUM(BNH37:BNM37)</f>
        <v>0</v>
      </c>
      <c r="BNO37" s="78">
        <f>+BNG37+BNN37</f>
        <v>0</v>
      </c>
      <c r="BNP37" s="50"/>
      <c r="BNQ37" s="50"/>
      <c r="BNR37" s="50"/>
      <c r="BNS37" s="53"/>
      <c r="BNT37" s="53"/>
      <c r="BNU37" s="53"/>
      <c r="BNV37" s="50">
        <f>SUM(BNP37:BNU37)</f>
        <v>0</v>
      </c>
      <c r="BNW37" s="78">
        <f>+BNO37+BNV37</f>
        <v>0</v>
      </c>
      <c r="BNX37" s="50"/>
      <c r="BNY37" s="50"/>
      <c r="BNZ37" s="50"/>
      <c r="BOA37" s="53"/>
      <c r="BOB37" s="53"/>
      <c r="BOC37" s="53"/>
      <c r="BOD37" s="50">
        <f>SUM(BNX37:BOC37)</f>
        <v>0</v>
      </c>
      <c r="BOE37" s="78">
        <f>+BNW37+BOD37</f>
        <v>0</v>
      </c>
      <c r="BOF37" s="50"/>
      <c r="BOG37" s="50"/>
      <c r="BOH37" s="50"/>
      <c r="BOI37" s="53"/>
      <c r="BOJ37" s="53"/>
      <c r="BOK37" s="53"/>
      <c r="BOL37" s="50">
        <f>SUM(BOF37:BOK37)</f>
        <v>0</v>
      </c>
      <c r="BOM37" s="78">
        <f>+BOE37+BOL37</f>
        <v>0</v>
      </c>
      <c r="BON37" s="50"/>
      <c r="BOO37" s="50"/>
      <c r="BOP37" s="50"/>
      <c r="BOQ37" s="53"/>
      <c r="BOR37" s="53"/>
      <c r="BOS37" s="53"/>
      <c r="BOT37" s="50">
        <f>SUM(BON37:BOS37)</f>
        <v>0</v>
      </c>
      <c r="BOU37" s="78">
        <f>+BOM37+BOT37</f>
        <v>0</v>
      </c>
      <c r="BOV37" s="50"/>
      <c r="BOW37" s="50"/>
      <c r="BOX37" s="50"/>
      <c r="BOY37" s="53"/>
      <c r="BOZ37" s="53"/>
      <c r="BPA37" s="53"/>
      <c r="BPB37" s="50">
        <f>SUM(BOV37:BPA37)</f>
        <v>0</v>
      </c>
      <c r="BPC37" s="78">
        <f>+BOU37+BPB37</f>
        <v>0</v>
      </c>
      <c r="BPD37" s="50"/>
      <c r="BPE37" s="50"/>
      <c r="BPF37" s="50"/>
      <c r="BPG37" s="53"/>
      <c r="BPH37" s="53"/>
      <c r="BPI37" s="53"/>
      <c r="BPJ37" s="50">
        <f>SUM(BPD37:BPI37)</f>
        <v>0</v>
      </c>
      <c r="BPK37" s="78">
        <f>+BPC37+BPJ37</f>
        <v>0</v>
      </c>
      <c r="BPL37" s="50"/>
      <c r="BPM37" s="50"/>
      <c r="BPN37" s="50"/>
      <c r="BPO37" s="53"/>
      <c r="BPP37" s="53"/>
      <c r="BPQ37" s="53"/>
      <c r="BPR37" s="50">
        <f>SUM(BPL37:BPQ37)</f>
        <v>0</v>
      </c>
      <c r="BPS37" s="78">
        <f>+BPK37+BPR37</f>
        <v>0</v>
      </c>
      <c r="BPT37" s="50"/>
      <c r="BPU37" s="50"/>
      <c r="BPV37" s="50"/>
      <c r="BPW37" s="53"/>
      <c r="BPX37" s="53"/>
      <c r="BPY37" s="53"/>
      <c r="BPZ37" s="50">
        <f>SUM(BPT37:BPY37)</f>
        <v>0</v>
      </c>
      <c r="BQA37" s="78">
        <f>+BPS37+BPZ37</f>
        <v>0</v>
      </c>
      <c r="BQB37" s="50"/>
      <c r="BQC37" s="50"/>
      <c r="BQD37" s="50"/>
      <c r="BQE37" s="53"/>
      <c r="BQF37" s="53"/>
      <c r="BQG37" s="53"/>
      <c r="BQH37" s="50">
        <f>SUM(BQB37:BQG37)</f>
        <v>0</v>
      </c>
      <c r="BQI37" s="78">
        <f>+BQA37+BQH37</f>
        <v>0</v>
      </c>
      <c r="BQJ37" s="50"/>
      <c r="BQK37" s="50"/>
      <c r="BQL37" s="50"/>
      <c r="BQM37" s="53"/>
      <c r="BQN37" s="53"/>
      <c r="BQO37" s="53"/>
      <c r="BQP37" s="50">
        <f>SUM(BQJ37:BQO37)</f>
        <v>0</v>
      </c>
      <c r="BQQ37" s="78">
        <f>+BQI37+BQP37</f>
        <v>0</v>
      </c>
      <c r="BQR37" s="78">
        <f>+BQJ37+BQQ37</f>
        <v>0</v>
      </c>
      <c r="BSW37" s="50"/>
      <c r="BSX37" s="50"/>
      <c r="BSY37" s="50"/>
      <c r="BSZ37" s="53"/>
      <c r="BTA37" s="53"/>
      <c r="BTB37" s="53"/>
      <c r="BTC37" s="50">
        <f>SUM(BSW37:BTB37)</f>
        <v>0</v>
      </c>
      <c r="BTD37" s="78">
        <v>3500</v>
      </c>
      <c r="BTE37" s="50"/>
      <c r="BTF37" s="50"/>
      <c r="BTG37" s="50"/>
      <c r="BTH37" s="53"/>
      <c r="BTI37" s="53"/>
      <c r="BTJ37" s="53"/>
      <c r="BTK37" s="50">
        <f>SUM(BTE37:BTJ37)</f>
        <v>0</v>
      </c>
      <c r="BTL37" s="78">
        <v>3500</v>
      </c>
      <c r="BTM37" s="50"/>
      <c r="BTN37" s="50"/>
      <c r="BTO37" s="50"/>
      <c r="BTP37" s="53"/>
      <c r="BTQ37" s="53"/>
      <c r="BTR37" s="53"/>
      <c r="BTS37" s="50">
        <f>SUM(BTM37:BTR37)</f>
        <v>0</v>
      </c>
      <c r="BTT37" s="78">
        <v>3500</v>
      </c>
      <c r="BTU37" s="50"/>
      <c r="BTV37" s="50"/>
      <c r="BTW37" s="50"/>
      <c r="BTX37" s="53"/>
      <c r="BTY37" s="53"/>
      <c r="BTZ37" s="53"/>
      <c r="BUA37" s="50">
        <f>SUM(BTU37:BTZ37)</f>
        <v>0</v>
      </c>
      <c r="BUB37" s="78">
        <v>3500</v>
      </c>
      <c r="BUC37" s="50"/>
      <c r="BUD37" s="50"/>
      <c r="BUE37" s="50"/>
      <c r="BUF37" s="53"/>
      <c r="BUG37" s="53"/>
      <c r="BUH37" s="53"/>
      <c r="BUI37" s="50">
        <f>SUM(BUC37:BUH37)</f>
        <v>0</v>
      </c>
      <c r="BUJ37" s="78">
        <v>3500</v>
      </c>
      <c r="BUK37" s="50"/>
      <c r="BUL37" s="50"/>
      <c r="BUM37" s="50"/>
      <c r="BUN37" s="53"/>
      <c r="BUO37" s="53"/>
      <c r="BUP37" s="53"/>
      <c r="BUQ37" s="50">
        <f>SUM(BUK37:BUP37)</f>
        <v>0</v>
      </c>
      <c r="BUR37" s="78">
        <v>3500</v>
      </c>
      <c r="BUS37" s="50"/>
      <c r="BUT37" s="50"/>
      <c r="BUU37" s="50"/>
      <c r="BUV37" s="53"/>
      <c r="BUW37" s="53"/>
      <c r="BUX37" s="53"/>
      <c r="BUY37" s="50">
        <f>SUM(BUS37:BUX37)</f>
        <v>0</v>
      </c>
      <c r="BUZ37" s="78">
        <v>3500</v>
      </c>
      <c r="BVA37" s="50"/>
      <c r="BVB37" s="50"/>
      <c r="BVC37" s="50"/>
      <c r="BVD37" s="53"/>
      <c r="BVE37" s="53"/>
      <c r="BVF37" s="53"/>
      <c r="BVG37" s="50">
        <f>SUM(BVA37:BVF37)</f>
        <v>0</v>
      </c>
      <c r="BVH37" s="78">
        <v>3500</v>
      </c>
      <c r="BVI37" s="50"/>
      <c r="BVJ37" s="50"/>
      <c r="BVK37" s="50"/>
      <c r="BVL37" s="53"/>
      <c r="BVM37" s="53"/>
      <c r="BVN37" s="53"/>
      <c r="BVO37" s="50">
        <f>SUM(BVI37:BVN37)</f>
        <v>0</v>
      </c>
      <c r="BVP37" s="78">
        <v>3500</v>
      </c>
      <c r="BVQ37" s="50"/>
      <c r="BVR37" s="50"/>
      <c r="BVS37" s="50"/>
      <c r="BVT37" s="53"/>
      <c r="BVU37" s="53"/>
      <c r="BVV37" s="53"/>
      <c r="BVW37" s="50">
        <f>SUM(BVQ37:BVV37)</f>
        <v>0</v>
      </c>
      <c r="BVX37" s="78">
        <v>0</v>
      </c>
      <c r="BVY37" s="50"/>
      <c r="BVZ37" s="50"/>
      <c r="BWA37" s="50"/>
      <c r="BWB37" s="53"/>
      <c r="BWC37" s="53"/>
      <c r="BWD37" s="53"/>
      <c r="BWE37" s="50">
        <f>SUM(BVY37:BWD37)</f>
        <v>0</v>
      </c>
      <c r="BWF37" s="78">
        <f>+BVX37+BWE37</f>
        <v>0</v>
      </c>
      <c r="BWG37" s="50"/>
      <c r="BWH37" s="50"/>
      <c r="BWI37" s="50"/>
      <c r="BWJ37" s="53"/>
      <c r="BWK37" s="53"/>
      <c r="BWL37" s="53"/>
      <c r="BWM37" s="50">
        <f>SUM(BWG37:BWL37)</f>
        <v>0</v>
      </c>
      <c r="BWN37" s="78">
        <f>+BWF37+BWM37</f>
        <v>0</v>
      </c>
      <c r="BWO37" s="50"/>
      <c r="BWP37" s="50"/>
      <c r="BWQ37" s="50"/>
      <c r="BWR37" s="53"/>
      <c r="BWS37" s="53"/>
      <c r="BWT37" s="53"/>
      <c r="BWU37" s="50">
        <f>SUM(BWO37:BWT37)</f>
        <v>0</v>
      </c>
      <c r="BWV37" s="78">
        <f>+BWN37+BWU37</f>
        <v>0</v>
      </c>
      <c r="BWW37" s="50"/>
      <c r="BWX37" s="50"/>
      <c r="BWY37" s="50"/>
      <c r="BWZ37" s="53"/>
      <c r="BXA37" s="53"/>
      <c r="BXB37" s="53"/>
      <c r="BXC37" s="50">
        <f>SUM(BWW37:BXB37)</f>
        <v>0</v>
      </c>
      <c r="BXD37" s="78">
        <f>+BWV37+BXC37</f>
        <v>0</v>
      </c>
      <c r="BXE37" s="50"/>
      <c r="BXF37" s="50"/>
      <c r="BXG37" s="50"/>
      <c r="BXH37" s="53"/>
      <c r="BXI37" s="53"/>
      <c r="BXJ37" s="53"/>
      <c r="BXK37" s="50">
        <f>SUM(BXE37:BXJ37)</f>
        <v>0</v>
      </c>
      <c r="BXL37" s="78">
        <f>+BXD37+BXK37</f>
        <v>0</v>
      </c>
      <c r="BXM37" s="50"/>
      <c r="BXN37" s="50"/>
      <c r="BXO37" s="50"/>
      <c r="BXP37" s="53"/>
      <c r="BXQ37" s="53"/>
      <c r="BXR37" s="53"/>
      <c r="BXS37" s="50">
        <f>SUM(BXM37:BXR37)</f>
        <v>0</v>
      </c>
      <c r="BXT37" s="78">
        <f>+BXL37+BXS37</f>
        <v>0</v>
      </c>
      <c r="BXU37" s="50"/>
      <c r="BXV37" s="50"/>
      <c r="BXW37" s="50"/>
      <c r="BXX37" s="53"/>
      <c r="BXY37" s="53"/>
      <c r="BXZ37" s="53"/>
      <c r="BYA37" s="50">
        <f>SUM(BXU37:BXZ37)</f>
        <v>0</v>
      </c>
      <c r="BYB37" s="78">
        <f>+BXT37+BYA37</f>
        <v>0</v>
      </c>
      <c r="BYC37" s="50"/>
      <c r="BYD37" s="50"/>
      <c r="BYE37" s="50"/>
      <c r="BYF37" s="53"/>
      <c r="BYG37" s="53"/>
      <c r="BYH37" s="53"/>
      <c r="BYI37" s="50">
        <f>SUM(BYC37:BYH37)</f>
        <v>0</v>
      </c>
      <c r="BYJ37" s="78">
        <f>+BYB37+BYI37</f>
        <v>0</v>
      </c>
      <c r="BYK37" s="50"/>
      <c r="BYL37" s="50"/>
      <c r="BYM37" s="50"/>
      <c r="BYN37" s="53"/>
      <c r="BYO37" s="53"/>
      <c r="BYP37" s="53"/>
      <c r="BYQ37" s="50">
        <f>SUM(BYK37:BYP37)</f>
        <v>0</v>
      </c>
      <c r="BYR37" s="78">
        <f>+BYJ37+BYQ37</f>
        <v>0</v>
      </c>
      <c r="BYS37" s="50"/>
      <c r="BYT37" s="50"/>
      <c r="BYU37" s="50"/>
      <c r="BYV37" s="53"/>
      <c r="BYW37" s="53"/>
      <c r="BYX37" s="53"/>
      <c r="BYY37" s="50">
        <f>SUM(BYS37:BYX37)</f>
        <v>0</v>
      </c>
      <c r="BYZ37" s="78">
        <f>+BYR37+BYY37</f>
        <v>0</v>
      </c>
      <c r="BZA37" s="50"/>
      <c r="BZB37" s="50"/>
      <c r="BZC37" s="50"/>
      <c r="BZD37" s="53"/>
      <c r="BZE37" s="53"/>
      <c r="BZF37" s="53"/>
      <c r="BZG37" s="50">
        <f>SUM(BZA37:BZF37)</f>
        <v>0</v>
      </c>
      <c r="BZH37" s="78">
        <f>+BYZ37+BZG37</f>
        <v>0</v>
      </c>
      <c r="BZI37" s="50"/>
      <c r="BZJ37" s="50"/>
      <c r="BZK37" s="50"/>
      <c r="BZL37" s="53"/>
      <c r="BZM37" s="53"/>
      <c r="BZN37" s="53"/>
      <c r="BZO37" s="50">
        <f>SUM(BZI37:BZN37)</f>
        <v>0</v>
      </c>
      <c r="BZP37" s="78">
        <f>+BZH37+BZO37</f>
        <v>0</v>
      </c>
      <c r="BZQ37" s="50"/>
      <c r="BZR37" s="50"/>
      <c r="BZS37" s="50"/>
      <c r="BZT37" s="53"/>
      <c r="BZU37" s="53"/>
      <c r="BZV37" s="53"/>
      <c r="BZW37" s="50">
        <f>SUM(BZQ37:BZV37)</f>
        <v>0</v>
      </c>
      <c r="BZX37" s="78">
        <f>+BZP37+BZW37</f>
        <v>0</v>
      </c>
      <c r="BZY37" s="50"/>
      <c r="BZZ37" s="50"/>
      <c r="CAA37" s="50"/>
      <c r="CAB37" s="53"/>
      <c r="CAC37" s="53"/>
      <c r="CAD37" s="53"/>
      <c r="CAE37" s="50">
        <f>SUM(BZY37:CAD37)</f>
        <v>0</v>
      </c>
      <c r="CAF37" s="78">
        <f>+BZX37+CAE37</f>
        <v>0</v>
      </c>
      <c r="CAG37" s="50"/>
      <c r="CAH37" s="50"/>
      <c r="CAI37" s="50"/>
      <c r="CAJ37" s="53"/>
      <c r="CAK37" s="53"/>
      <c r="CAL37" s="53"/>
      <c r="CAM37" s="50">
        <f>SUM(CAG37:CAL37)</f>
        <v>0</v>
      </c>
      <c r="CAN37" s="78">
        <f>+CAF37+CAM37</f>
        <v>0</v>
      </c>
      <c r="CAO37" s="50"/>
      <c r="CAP37" s="50"/>
      <c r="CAQ37" s="50"/>
      <c r="CAR37" s="53"/>
      <c r="CAS37" s="53"/>
      <c r="CAT37" s="53"/>
      <c r="CAU37" s="50">
        <f>SUM(CAO37:CAT37)</f>
        <v>0</v>
      </c>
      <c r="CAV37" s="78">
        <f>+CAN37+CAU37</f>
        <v>0</v>
      </c>
      <c r="CAW37" s="50"/>
      <c r="CAX37" s="50"/>
      <c r="CAY37" s="50"/>
      <c r="CAZ37" s="53"/>
      <c r="CBA37" s="53"/>
      <c r="CBB37" s="53"/>
      <c r="CBC37" s="50">
        <f>SUM(CAW37:CBB37)</f>
        <v>0</v>
      </c>
      <c r="CBD37" s="78">
        <f>+CAV37+CBC37</f>
        <v>0</v>
      </c>
      <c r="CBE37" s="50"/>
      <c r="CBF37" s="50"/>
      <c r="CBG37" s="50"/>
      <c r="CBH37" s="53"/>
      <c r="CBI37" s="53"/>
      <c r="CBJ37" s="53"/>
      <c r="CBK37" s="50">
        <f>SUM(CBE37:CBJ37)</f>
        <v>0</v>
      </c>
      <c r="CBL37" s="78">
        <f>+CBD37+CBK37</f>
        <v>0</v>
      </c>
      <c r="CBM37" s="50"/>
      <c r="CBN37" s="50"/>
      <c r="CBO37" s="50"/>
      <c r="CBP37" s="53"/>
      <c r="CBQ37" s="53"/>
      <c r="CBR37" s="53"/>
      <c r="CBS37" s="50">
        <f>SUM(CBM37:CBR37)</f>
        <v>0</v>
      </c>
      <c r="CBT37" s="78">
        <f>+CBL37+CBS37</f>
        <v>0</v>
      </c>
      <c r="CBU37" s="50"/>
      <c r="CBV37" s="50"/>
      <c r="CBW37" s="50"/>
      <c r="CBX37" s="53"/>
      <c r="CBY37" s="53"/>
      <c r="CBZ37" s="53"/>
      <c r="CCA37" s="50">
        <f>SUM(CBU37:CBZ37)</f>
        <v>0</v>
      </c>
      <c r="CCB37" s="78">
        <f>+CBT37+CCA37</f>
        <v>0</v>
      </c>
      <c r="CCC37" s="50"/>
      <c r="CCD37" s="50"/>
      <c r="CCE37" s="50"/>
      <c r="CCF37" s="53"/>
      <c r="CCG37" s="53"/>
      <c r="CCH37" s="53"/>
      <c r="CCI37" s="50">
        <f>SUM(CCC37:CCH37)</f>
        <v>0</v>
      </c>
      <c r="CCJ37" s="78">
        <f>+CCB37+CCI37</f>
        <v>0</v>
      </c>
      <c r="CCK37" s="50"/>
      <c r="CCL37" s="50"/>
      <c r="CCM37" s="50"/>
      <c r="CCN37" s="53"/>
      <c r="CCO37" s="53"/>
      <c r="CCP37" s="53"/>
      <c r="CCQ37" s="50">
        <f>SUM(CCK37:CCP37)</f>
        <v>0</v>
      </c>
      <c r="CCR37" s="78">
        <f>+CCJ37+CCQ37</f>
        <v>0</v>
      </c>
      <c r="CCS37" s="50"/>
      <c r="CCT37" s="50"/>
      <c r="CCU37" s="50"/>
      <c r="CCV37" s="53"/>
      <c r="CCW37" s="53"/>
      <c r="CCX37" s="53"/>
      <c r="CCY37" s="50">
        <f>SUM(CCS37:CCX37)</f>
        <v>0</v>
      </c>
      <c r="CCZ37" s="78">
        <f>+CCR37+CCY37</f>
        <v>0</v>
      </c>
      <c r="CDA37" s="50"/>
      <c r="CDB37" s="50"/>
      <c r="CDC37" s="50"/>
      <c r="CDD37" s="53"/>
      <c r="CDE37" s="53"/>
      <c r="CDF37" s="53"/>
      <c r="CDG37" s="50">
        <f>SUM(CDA37:CDF37)</f>
        <v>0</v>
      </c>
      <c r="CDH37" s="78">
        <f>+CCZ37+CDG37</f>
        <v>0</v>
      </c>
      <c r="CDI37" s="50"/>
      <c r="CDJ37" s="50"/>
      <c r="CDK37" s="50"/>
      <c r="CDL37" s="53"/>
      <c r="CDM37" s="53"/>
      <c r="CDN37" s="53"/>
      <c r="CDO37" s="50">
        <f>SUM(CDI37:CDN37)</f>
        <v>0</v>
      </c>
      <c r="CDP37" s="78">
        <f>+CDH37+CDO37</f>
        <v>0</v>
      </c>
      <c r="CDQ37" s="50"/>
      <c r="CDR37" s="50"/>
      <c r="CDS37" s="50"/>
      <c r="CDT37" s="53"/>
      <c r="CDU37" s="53"/>
      <c r="CDV37" s="53"/>
      <c r="CDW37" s="50">
        <f>SUM(CDQ37:CDV37)</f>
        <v>0</v>
      </c>
      <c r="CDX37" s="78">
        <f>+CDP37+CDW37</f>
        <v>0</v>
      </c>
      <c r="CDY37" s="50"/>
      <c r="CDZ37" s="50"/>
      <c r="CEA37" s="50"/>
      <c r="CEB37" s="53"/>
      <c r="CEC37" s="53"/>
      <c r="CED37" s="53"/>
      <c r="CEE37" s="50">
        <f>SUM(CDY37:CED37)</f>
        <v>0</v>
      </c>
      <c r="CEF37" s="78">
        <f>+CDX37+CEE37</f>
        <v>0</v>
      </c>
      <c r="CEG37" s="50"/>
      <c r="CEH37" s="50"/>
      <c r="CEI37" s="50"/>
      <c r="CEJ37" s="53"/>
      <c r="CEK37" s="53"/>
      <c r="CEL37" s="53"/>
      <c r="CEM37" s="50">
        <f>SUM(CEG37:CEL37)</f>
        <v>0</v>
      </c>
      <c r="CEN37" s="78">
        <f>+CEF37+CEM37</f>
        <v>0</v>
      </c>
      <c r="CEO37" s="50"/>
      <c r="CEP37" s="50"/>
      <c r="CEQ37" s="50"/>
      <c r="CER37" s="53"/>
      <c r="CES37" s="53"/>
      <c r="CET37" s="53"/>
      <c r="CEU37" s="50">
        <f>SUM(CEO37:CET37)</f>
        <v>0</v>
      </c>
      <c r="CEV37" s="78">
        <f>+CEN37+CEU37</f>
        <v>0</v>
      </c>
      <c r="CEW37" s="50"/>
      <c r="CEX37" s="50"/>
      <c r="CEY37" s="50"/>
      <c r="CEZ37" s="53"/>
      <c r="CFA37" s="53"/>
      <c r="CFB37" s="53"/>
      <c r="CFC37" s="50">
        <f>SUM(CEW37:CFB37)</f>
        <v>0</v>
      </c>
      <c r="CFD37" s="78">
        <f>+CEV37+CFC37</f>
        <v>0</v>
      </c>
      <c r="CFE37" s="50"/>
      <c r="CFF37" s="50"/>
      <c r="CFG37" s="50"/>
      <c r="CFH37" s="53"/>
      <c r="CFI37" s="53"/>
      <c r="CFJ37" s="53"/>
      <c r="CFK37" s="50">
        <f>SUM(CFE37:CFJ37)</f>
        <v>0</v>
      </c>
      <c r="CFL37" s="78">
        <f>+CFD37+CFK37</f>
        <v>0</v>
      </c>
      <c r="CFM37" s="50"/>
      <c r="CFN37" s="50"/>
      <c r="CFO37" s="50"/>
      <c r="CFP37" s="53"/>
      <c r="CFQ37" s="53"/>
      <c r="CFR37" s="53"/>
      <c r="CFS37" s="50">
        <f>SUM(CFM37:CFR37)</f>
        <v>0</v>
      </c>
      <c r="CFT37" s="78">
        <f>+CFL37+CFS37</f>
        <v>0</v>
      </c>
      <c r="CFU37" s="50"/>
      <c r="CFV37" s="50"/>
      <c r="CFW37" s="50"/>
      <c r="CFX37" s="53"/>
      <c r="CFY37" s="53"/>
      <c r="CFZ37" s="53"/>
      <c r="CGA37" s="50">
        <f>SUM(CFU37:CFZ37)</f>
        <v>0</v>
      </c>
      <c r="CGB37" s="78">
        <f>+CFT37+CGA37</f>
        <v>0</v>
      </c>
      <c r="CGC37" s="50"/>
      <c r="CGD37" s="50"/>
      <c r="CGE37" s="50"/>
      <c r="CGF37" s="53"/>
      <c r="CGG37" s="53"/>
      <c r="CGH37" s="53"/>
      <c r="CGI37" s="50">
        <f>SUM(CGC37:CGH37)</f>
        <v>0</v>
      </c>
      <c r="CGJ37" s="78">
        <f>+CGB37+CGI37</f>
        <v>0</v>
      </c>
      <c r="CGK37" s="50"/>
      <c r="CGL37" s="50"/>
      <c r="CGM37" s="50"/>
      <c r="CGN37" s="53"/>
      <c r="CGO37" s="53"/>
      <c r="CGP37" s="53"/>
      <c r="CGQ37" s="50">
        <f>SUM(CGK37:CGP37)</f>
        <v>0</v>
      </c>
      <c r="CGR37" s="78">
        <f>+CGJ37+CGQ37</f>
        <v>0</v>
      </c>
      <c r="CGS37" s="50"/>
      <c r="CGT37" s="50"/>
      <c r="CGU37" s="50"/>
      <c r="CGV37" s="53"/>
      <c r="CGW37" s="53"/>
      <c r="CGX37" s="53"/>
      <c r="CGY37" s="50">
        <f>SUM(CGS37:CGX37)</f>
        <v>0</v>
      </c>
      <c r="CGZ37" s="78">
        <f>+CGR37+CGY37</f>
        <v>0</v>
      </c>
      <c r="CHA37" s="50"/>
      <c r="CHB37" s="50"/>
      <c r="CHC37" s="50"/>
      <c r="CHD37" s="53"/>
      <c r="CHE37" s="53"/>
      <c r="CHF37" s="53"/>
      <c r="CHG37" s="50">
        <f>SUM(CHA37:CHF37)</f>
        <v>0</v>
      </c>
      <c r="CHH37" s="78">
        <f>+CGZ37+CHG37</f>
        <v>0</v>
      </c>
      <c r="CHI37" s="50"/>
      <c r="CHJ37" s="50"/>
      <c r="CHK37" s="50"/>
      <c r="CHL37" s="53"/>
      <c r="CHM37" s="53"/>
      <c r="CHN37" s="53"/>
      <c r="CHO37" s="50">
        <f>SUM(CHI37:CHN37)</f>
        <v>0</v>
      </c>
      <c r="CHP37" s="78">
        <f>+CHH37+CHO37</f>
        <v>0</v>
      </c>
      <c r="CHQ37" s="50"/>
      <c r="CHR37" s="50"/>
      <c r="CHS37" s="50"/>
      <c r="CHT37" s="53"/>
      <c r="CHU37" s="53"/>
      <c r="CHV37" s="53"/>
      <c r="CHW37" s="50">
        <f>SUM(CHQ37:CHV37)</f>
        <v>0</v>
      </c>
      <c r="CHX37" s="78">
        <f>+CHP37+CHW37</f>
        <v>0</v>
      </c>
      <c r="CHY37" s="50"/>
      <c r="CHZ37" s="50"/>
      <c r="CIA37" s="50"/>
      <c r="CIB37" s="53"/>
      <c r="CIC37" s="53"/>
      <c r="CID37" s="53">
        <v>136113</v>
      </c>
      <c r="CIE37" s="50">
        <v>136113</v>
      </c>
      <c r="CIF37" s="78">
        <f>+CHX37+CIE37</f>
        <v>136113</v>
      </c>
      <c r="CIG37" s="50"/>
      <c r="CIH37" s="50"/>
      <c r="CII37" s="50"/>
      <c r="CIJ37" s="53"/>
      <c r="CIK37" s="53"/>
      <c r="CIL37" s="53"/>
      <c r="CIM37" s="50"/>
      <c r="CIN37" s="78">
        <f>+CIF37+CIM37</f>
        <v>136113</v>
      </c>
      <c r="CIO37" s="50"/>
      <c r="CIP37" s="50"/>
      <c r="CIQ37" s="50"/>
      <c r="CIR37" s="53"/>
      <c r="CIS37" s="53"/>
      <c r="CIT37" s="53"/>
      <c r="CIU37" s="50">
        <v>0</v>
      </c>
      <c r="CIV37" s="78">
        <f>+CIN37+CIU37</f>
        <v>136113</v>
      </c>
      <c r="CIW37" s="50"/>
      <c r="CIX37" s="50"/>
      <c r="CIY37" s="50"/>
      <c r="CIZ37" s="53">
        <v>20000</v>
      </c>
      <c r="CJA37" s="53"/>
      <c r="CJB37" s="53"/>
      <c r="CJC37" s="50">
        <v>0</v>
      </c>
      <c r="CJD37" s="78">
        <f>+CIV37+CJC37</f>
        <v>136113</v>
      </c>
      <c r="CJE37" s="50"/>
      <c r="CJF37" s="50"/>
      <c r="CJG37" s="50"/>
      <c r="CJH37" s="53"/>
      <c r="CJI37" s="53"/>
      <c r="CJJ37" s="53"/>
      <c r="CJK37" s="50">
        <v>0</v>
      </c>
      <c r="CJL37" s="78">
        <f>+CJD37+CJK37</f>
        <v>136113</v>
      </c>
      <c r="CJM37" s="50"/>
      <c r="CJN37" s="50"/>
      <c r="CJO37" s="50"/>
      <c r="CJP37" s="53"/>
      <c r="CJQ37" s="53"/>
      <c r="CJR37" s="53"/>
      <c r="CJS37" s="50">
        <v>0</v>
      </c>
      <c r="CJT37" s="78">
        <f>+CJL37+CJS37</f>
        <v>136113</v>
      </c>
      <c r="CJU37" s="50"/>
      <c r="CJV37" s="50"/>
      <c r="CJW37" s="50"/>
      <c r="CJX37" s="53"/>
      <c r="CJY37" s="53"/>
      <c r="CJZ37" s="53"/>
      <c r="CKA37" s="50">
        <v>0</v>
      </c>
      <c r="CKB37" s="78">
        <f>+CJT37+CKA37</f>
        <v>136113</v>
      </c>
      <c r="CKC37" s="50"/>
      <c r="CKD37" s="50"/>
      <c r="CKE37" s="50"/>
      <c r="CKF37" s="53"/>
      <c r="CKG37" s="53"/>
      <c r="CKH37" s="53"/>
      <c r="CKI37" s="50">
        <v>0</v>
      </c>
      <c r="CKJ37" s="78">
        <f>+CKB37+CKI37</f>
        <v>136113</v>
      </c>
      <c r="CKK37" s="50"/>
      <c r="CKL37" s="50"/>
      <c r="CKM37" s="50"/>
      <c r="CKN37" s="53"/>
      <c r="CKO37" s="53"/>
      <c r="CKP37" s="53"/>
      <c r="CKQ37" s="50">
        <v>0</v>
      </c>
      <c r="CKR37" s="78">
        <f>+CKJ37+CKQ37</f>
        <v>136113</v>
      </c>
      <c r="CKS37" s="50"/>
      <c r="CKT37" s="50"/>
      <c r="CKU37" s="50"/>
      <c r="CKV37" s="53"/>
      <c r="CKW37" s="53"/>
      <c r="CKX37" s="53"/>
      <c r="CKY37" s="50">
        <v>0</v>
      </c>
      <c r="CKZ37" s="78">
        <f>+CKR37+CKY37</f>
        <v>136113</v>
      </c>
      <c r="CLA37" s="50"/>
      <c r="CLB37" s="50"/>
      <c r="CLC37" s="50"/>
      <c r="CLD37" s="53"/>
      <c r="CLE37" s="53"/>
      <c r="CLF37" s="53"/>
      <c r="CLG37" s="50">
        <v>0</v>
      </c>
      <c r="CLH37" s="78">
        <f>+CKZ37+CLG37</f>
        <v>136113</v>
      </c>
      <c r="CLI37" s="50"/>
      <c r="CLJ37" s="50"/>
      <c r="CLK37" s="50"/>
      <c r="CLL37" s="53"/>
      <c r="CLM37" s="53"/>
      <c r="CLN37" s="53"/>
      <c r="CLO37" s="50">
        <v>0</v>
      </c>
      <c r="CLP37" s="78">
        <f>+CLH37+CLO37</f>
        <v>136113</v>
      </c>
    </row>
    <row r="38" spans="1:2356" ht="13.5" customHeight="1" x14ac:dyDescent="0.2">
      <c r="B38" s="101" t="s">
        <v>101</v>
      </c>
      <c r="C38" s="58"/>
      <c r="D38" s="58"/>
      <c r="E38" s="58"/>
      <c r="F38" s="58"/>
      <c r="G38" s="58"/>
      <c r="H38" s="58"/>
      <c r="I38" s="58"/>
      <c r="J38" s="62">
        <v>0</v>
      </c>
      <c r="K38" s="62">
        <v>0</v>
      </c>
      <c r="L38" s="62">
        <v>0</v>
      </c>
      <c r="M38" s="62">
        <v>0</v>
      </c>
      <c r="N38" s="62">
        <v>0</v>
      </c>
      <c r="O38" s="62">
        <v>0</v>
      </c>
      <c r="P38" s="62"/>
      <c r="Q38" s="62">
        <v>0</v>
      </c>
      <c r="R38" s="62">
        <v>0</v>
      </c>
      <c r="S38" s="62">
        <v>0</v>
      </c>
      <c r="T38" s="62">
        <v>0</v>
      </c>
      <c r="U38" s="79">
        <v>0</v>
      </c>
      <c r="V38" s="62">
        <v>0</v>
      </c>
      <c r="W38" s="62"/>
      <c r="X38" s="62">
        <v>0</v>
      </c>
      <c r="Y38" s="62">
        <v>0</v>
      </c>
      <c r="Z38" s="62">
        <v>0</v>
      </c>
      <c r="AA38" s="62">
        <v>0</v>
      </c>
      <c r="AB38" s="79">
        <v>0</v>
      </c>
      <c r="AC38" s="62">
        <v>0</v>
      </c>
      <c r="AD38" s="62"/>
      <c r="AE38" s="62">
        <v>0</v>
      </c>
      <c r="AF38" s="62">
        <v>0</v>
      </c>
      <c r="AG38" s="62">
        <v>0</v>
      </c>
      <c r="AH38" s="62">
        <v>0</v>
      </c>
      <c r="AI38" s="79">
        <v>0</v>
      </c>
      <c r="AJ38" s="62">
        <v>0</v>
      </c>
      <c r="AK38" s="62"/>
      <c r="AL38" s="62">
        <v>0</v>
      </c>
      <c r="AM38" s="62">
        <v>0</v>
      </c>
      <c r="AN38" s="62">
        <v>0</v>
      </c>
      <c r="AO38" s="62">
        <v>0</v>
      </c>
      <c r="AP38" s="79">
        <v>0</v>
      </c>
      <c r="AQ38" s="62">
        <v>0</v>
      </c>
      <c r="AR38" s="62"/>
      <c r="AS38" s="62">
        <v>0</v>
      </c>
      <c r="AT38" s="62">
        <v>0</v>
      </c>
      <c r="AU38" s="62">
        <v>0</v>
      </c>
      <c r="AV38" s="62">
        <v>0</v>
      </c>
      <c r="AW38" s="79">
        <v>0</v>
      </c>
      <c r="AX38" s="62">
        <v>0</v>
      </c>
      <c r="AY38" s="62"/>
      <c r="AZ38" s="62">
        <v>0</v>
      </c>
      <c r="BA38" s="62">
        <v>0</v>
      </c>
      <c r="BB38" s="62">
        <v>0</v>
      </c>
      <c r="BC38" s="62">
        <v>0</v>
      </c>
      <c r="BD38" s="79">
        <v>0</v>
      </c>
      <c r="BE38" s="62">
        <v>0</v>
      </c>
      <c r="BF38" s="62"/>
      <c r="BG38" s="62">
        <v>0</v>
      </c>
      <c r="BH38" s="62">
        <v>0</v>
      </c>
      <c r="BI38" s="62">
        <v>0</v>
      </c>
      <c r="BJ38" s="62">
        <v>0</v>
      </c>
      <c r="BK38" s="79">
        <v>0</v>
      </c>
      <c r="BL38" s="62">
        <v>0</v>
      </c>
      <c r="BM38" s="62"/>
      <c r="BN38" s="62">
        <v>0</v>
      </c>
      <c r="BO38" s="62">
        <v>0</v>
      </c>
      <c r="BP38" s="62">
        <v>0</v>
      </c>
      <c r="BQ38" s="62">
        <v>0</v>
      </c>
      <c r="BR38" s="79">
        <v>0</v>
      </c>
      <c r="BS38" s="62">
        <v>0</v>
      </c>
      <c r="BT38" s="62"/>
      <c r="BU38" s="62">
        <v>0</v>
      </c>
      <c r="BV38" s="62">
        <v>0</v>
      </c>
      <c r="BW38" s="62">
        <v>0</v>
      </c>
      <c r="BX38" s="62">
        <v>0</v>
      </c>
      <c r="BY38" s="79">
        <v>0</v>
      </c>
      <c r="BZ38" s="62">
        <v>0</v>
      </c>
      <c r="CA38" s="62"/>
      <c r="CB38" s="62">
        <v>0</v>
      </c>
      <c r="CC38" s="62">
        <v>0</v>
      </c>
      <c r="CD38" s="62">
        <v>0</v>
      </c>
      <c r="CE38" s="62">
        <v>0</v>
      </c>
      <c r="CF38" s="79">
        <v>0</v>
      </c>
      <c r="CG38" s="62">
        <v>0</v>
      </c>
      <c r="CH38" s="62"/>
      <c r="CI38" s="62">
        <v>0</v>
      </c>
      <c r="CJ38" s="62">
        <v>0</v>
      </c>
      <c r="CK38" s="62">
        <v>0</v>
      </c>
      <c r="CL38" s="62">
        <v>0</v>
      </c>
      <c r="CM38" s="79">
        <v>0</v>
      </c>
      <c r="CN38" s="62">
        <v>0</v>
      </c>
      <c r="CO38" s="62"/>
      <c r="CP38" s="62">
        <v>0</v>
      </c>
      <c r="CQ38" s="62">
        <v>0</v>
      </c>
      <c r="CR38" s="62">
        <v>0</v>
      </c>
      <c r="CS38" s="62">
        <v>0</v>
      </c>
      <c r="CT38" s="79">
        <v>0</v>
      </c>
      <c r="CU38" s="62">
        <v>0</v>
      </c>
      <c r="CV38" s="62"/>
      <c r="CW38" s="62">
        <v>0</v>
      </c>
      <c r="CX38" s="62">
        <v>0</v>
      </c>
      <c r="CY38" s="62">
        <v>0</v>
      </c>
      <c r="CZ38" s="62">
        <v>0</v>
      </c>
      <c r="DA38" s="79">
        <v>0</v>
      </c>
      <c r="DB38" s="62">
        <v>0</v>
      </c>
      <c r="DC38" s="62"/>
      <c r="DD38" s="62">
        <v>0</v>
      </c>
      <c r="DE38" s="62">
        <v>0</v>
      </c>
      <c r="DF38" s="62">
        <v>0</v>
      </c>
      <c r="DG38" s="62">
        <v>0</v>
      </c>
      <c r="DH38" s="79">
        <v>0</v>
      </c>
      <c r="DI38" s="62">
        <v>0</v>
      </c>
      <c r="DJ38" s="62"/>
      <c r="DK38" s="62">
        <v>0</v>
      </c>
      <c r="DL38" s="62">
        <v>0</v>
      </c>
      <c r="DM38" s="62">
        <v>0</v>
      </c>
      <c r="DN38" s="62">
        <v>0</v>
      </c>
      <c r="DO38" s="79">
        <v>0</v>
      </c>
      <c r="DP38" s="62">
        <v>0</v>
      </c>
      <c r="DQ38" s="62"/>
      <c r="DR38" s="62">
        <v>0</v>
      </c>
      <c r="DS38" s="62">
        <v>0</v>
      </c>
      <c r="DT38" s="62">
        <v>0</v>
      </c>
      <c r="DU38" s="62">
        <v>0</v>
      </c>
      <c r="DV38" s="79">
        <v>0</v>
      </c>
      <c r="DW38" s="62">
        <v>0</v>
      </c>
      <c r="DX38" s="62"/>
      <c r="DY38" s="62">
        <v>0</v>
      </c>
      <c r="DZ38" s="62">
        <v>0</v>
      </c>
      <c r="EA38" s="62">
        <v>0</v>
      </c>
      <c r="EB38" s="62">
        <v>0</v>
      </c>
      <c r="EC38" s="79">
        <v>0</v>
      </c>
      <c r="ED38" s="62">
        <v>0</v>
      </c>
      <c r="EE38" s="62"/>
      <c r="EF38" s="62">
        <v>0</v>
      </c>
      <c r="EG38" s="62">
        <v>0</v>
      </c>
      <c r="EH38" s="62">
        <v>0</v>
      </c>
      <c r="EI38" s="62">
        <v>0</v>
      </c>
      <c r="EJ38" s="79">
        <v>0</v>
      </c>
      <c r="EK38" s="62">
        <v>0</v>
      </c>
      <c r="EL38" s="62"/>
      <c r="EM38" s="62">
        <v>0</v>
      </c>
      <c r="EN38" s="62">
        <v>0</v>
      </c>
      <c r="EO38" s="62">
        <v>0</v>
      </c>
      <c r="EP38" s="62">
        <v>0</v>
      </c>
      <c r="EQ38" s="79">
        <v>0</v>
      </c>
      <c r="ER38" s="62">
        <v>0</v>
      </c>
      <c r="ES38" s="62"/>
      <c r="ET38" s="62">
        <v>0</v>
      </c>
      <c r="EU38" s="62">
        <v>0</v>
      </c>
      <c r="EV38" s="62">
        <v>0</v>
      </c>
      <c r="EW38" s="62">
        <v>0</v>
      </c>
      <c r="EX38" s="79">
        <v>0</v>
      </c>
      <c r="EY38" s="62">
        <v>0</v>
      </c>
      <c r="EZ38" s="62"/>
      <c r="FA38" s="62">
        <v>0</v>
      </c>
      <c r="FB38" s="62">
        <v>0</v>
      </c>
      <c r="FC38" s="62">
        <v>0</v>
      </c>
      <c r="FD38" s="62">
        <v>0</v>
      </c>
      <c r="FE38" s="79">
        <v>0</v>
      </c>
      <c r="FF38" s="62">
        <v>0</v>
      </c>
      <c r="FG38" s="62"/>
      <c r="FH38" s="62">
        <v>0</v>
      </c>
      <c r="FI38" s="62">
        <v>0</v>
      </c>
      <c r="FJ38" s="62">
        <v>0</v>
      </c>
      <c r="FK38" s="62">
        <v>0</v>
      </c>
      <c r="FL38" s="79">
        <v>0</v>
      </c>
      <c r="FM38" s="62"/>
      <c r="FN38" s="62">
        <v>0</v>
      </c>
      <c r="FO38" s="62"/>
      <c r="FP38" s="62"/>
      <c r="FQ38" s="62">
        <v>0</v>
      </c>
      <c r="FR38" s="62">
        <v>0</v>
      </c>
      <c r="FS38" s="62">
        <v>0</v>
      </c>
      <c r="FT38" s="62">
        <v>0</v>
      </c>
      <c r="FU38" s="79">
        <v>0</v>
      </c>
      <c r="FV38" s="62">
        <v>0</v>
      </c>
      <c r="FW38" s="62"/>
      <c r="FX38" s="62"/>
      <c r="FY38" s="62">
        <v>0</v>
      </c>
      <c r="FZ38" s="62">
        <v>0</v>
      </c>
      <c r="GA38" s="62">
        <v>0</v>
      </c>
      <c r="GB38" s="62">
        <v>0</v>
      </c>
      <c r="GC38" s="79">
        <v>0</v>
      </c>
      <c r="GD38" s="62">
        <v>0</v>
      </c>
      <c r="GE38" s="62"/>
      <c r="GF38" s="62"/>
      <c r="GG38" s="62">
        <v>0</v>
      </c>
      <c r="GH38" s="62">
        <v>0</v>
      </c>
      <c r="GI38" s="62">
        <v>0</v>
      </c>
      <c r="GJ38" s="62">
        <v>0</v>
      </c>
      <c r="GK38" s="79">
        <v>0</v>
      </c>
      <c r="GL38" s="62">
        <v>0</v>
      </c>
      <c r="GM38" s="62"/>
      <c r="GN38" s="62"/>
      <c r="GO38" s="62">
        <v>0</v>
      </c>
      <c r="GP38" s="62">
        <v>0</v>
      </c>
      <c r="GQ38" s="62">
        <v>0</v>
      </c>
      <c r="GR38" s="62">
        <v>0</v>
      </c>
      <c r="GS38" s="79">
        <v>0</v>
      </c>
      <c r="GT38" s="62">
        <v>0</v>
      </c>
      <c r="GU38" s="62"/>
      <c r="GV38" s="62"/>
      <c r="GW38" s="62">
        <v>0</v>
      </c>
      <c r="GX38" s="62">
        <v>0</v>
      </c>
      <c r="GY38" s="62">
        <v>0</v>
      </c>
      <c r="GZ38" s="62">
        <v>0</v>
      </c>
      <c r="HA38" s="79">
        <v>0</v>
      </c>
      <c r="HB38" s="62">
        <v>0</v>
      </c>
      <c r="HC38" s="62"/>
      <c r="HD38" s="62"/>
      <c r="HE38" s="62">
        <v>0</v>
      </c>
      <c r="HF38" s="62">
        <v>0</v>
      </c>
      <c r="HG38" s="62">
        <v>0</v>
      </c>
      <c r="HH38" s="62">
        <v>0</v>
      </c>
      <c r="HI38" s="79">
        <v>0</v>
      </c>
      <c r="HJ38" s="62">
        <v>0</v>
      </c>
      <c r="HK38" s="62"/>
      <c r="HL38" s="62"/>
      <c r="HM38" s="62">
        <v>0</v>
      </c>
      <c r="HN38" s="62">
        <v>0</v>
      </c>
      <c r="HO38" s="62">
        <v>0</v>
      </c>
      <c r="HP38" s="62">
        <v>0</v>
      </c>
      <c r="HQ38" s="79">
        <v>0</v>
      </c>
      <c r="HR38" s="62">
        <v>0</v>
      </c>
      <c r="HS38" s="62"/>
      <c r="HT38" s="62"/>
      <c r="HU38" s="62">
        <v>0</v>
      </c>
      <c r="HV38" s="62">
        <v>0</v>
      </c>
      <c r="HW38" s="62">
        <v>0</v>
      </c>
      <c r="HX38" s="62">
        <v>0</v>
      </c>
      <c r="HY38" s="79">
        <v>0</v>
      </c>
      <c r="HZ38" s="62">
        <v>0</v>
      </c>
      <c r="IA38" s="62"/>
      <c r="IB38" s="62"/>
      <c r="IC38" s="62">
        <v>0</v>
      </c>
      <c r="ID38" s="62">
        <v>0</v>
      </c>
      <c r="IE38" s="62">
        <v>0</v>
      </c>
      <c r="IF38" s="62">
        <v>0</v>
      </c>
      <c r="IG38" s="79">
        <v>0</v>
      </c>
      <c r="IH38" s="62">
        <v>0</v>
      </c>
      <c r="II38" s="62"/>
      <c r="IJ38" s="62"/>
      <c r="IK38" s="62">
        <v>0</v>
      </c>
      <c r="IL38" s="62">
        <v>0</v>
      </c>
      <c r="IM38" s="62">
        <v>0</v>
      </c>
      <c r="IN38" s="62">
        <v>0</v>
      </c>
      <c r="IO38" s="79">
        <v>0</v>
      </c>
      <c r="IP38" s="62">
        <v>0</v>
      </c>
      <c r="IQ38" s="62"/>
      <c r="IR38" s="62"/>
      <c r="IS38" s="62">
        <v>0</v>
      </c>
      <c r="IT38" s="62">
        <v>0</v>
      </c>
      <c r="IU38" s="62">
        <v>0</v>
      </c>
      <c r="IV38" s="62">
        <v>0</v>
      </c>
      <c r="IW38" s="79">
        <v>0</v>
      </c>
      <c r="IX38" s="62">
        <v>0</v>
      </c>
      <c r="IY38" s="62"/>
      <c r="IZ38" s="62"/>
      <c r="JA38" s="62">
        <v>0</v>
      </c>
      <c r="JB38" s="62">
        <v>0</v>
      </c>
      <c r="JC38" s="62">
        <v>0</v>
      </c>
      <c r="JD38" s="62">
        <v>0</v>
      </c>
      <c r="JE38" s="79">
        <v>0</v>
      </c>
      <c r="JF38" s="62">
        <v>0</v>
      </c>
      <c r="JG38" s="62"/>
      <c r="JH38" s="62"/>
      <c r="JI38" s="62">
        <v>0</v>
      </c>
      <c r="JJ38" s="62">
        <v>0</v>
      </c>
      <c r="JK38" s="62">
        <v>0</v>
      </c>
      <c r="JL38" s="62">
        <v>0</v>
      </c>
      <c r="JM38" s="79">
        <v>0</v>
      </c>
      <c r="JN38" s="62">
        <v>0</v>
      </c>
      <c r="JO38" s="62"/>
      <c r="JP38" s="62"/>
      <c r="JQ38" s="62">
        <v>0</v>
      </c>
      <c r="JR38" s="62">
        <v>0</v>
      </c>
      <c r="JS38" s="62">
        <v>0</v>
      </c>
      <c r="JT38" s="62">
        <v>0</v>
      </c>
      <c r="JU38" s="79">
        <v>0</v>
      </c>
      <c r="JV38" s="62">
        <v>0</v>
      </c>
      <c r="JW38" s="62"/>
      <c r="JX38" s="62"/>
      <c r="JY38" s="62">
        <v>0</v>
      </c>
      <c r="JZ38" s="62">
        <v>0</v>
      </c>
      <c r="KA38" s="62">
        <v>0</v>
      </c>
      <c r="KB38" s="62">
        <v>0</v>
      </c>
      <c r="KC38" s="79">
        <v>0</v>
      </c>
      <c r="KD38" s="62">
        <v>0</v>
      </c>
      <c r="KE38" s="62"/>
      <c r="KF38" s="62"/>
      <c r="KG38" s="62">
        <v>0</v>
      </c>
      <c r="KH38" s="62">
        <v>0</v>
      </c>
      <c r="KI38" s="62">
        <v>0</v>
      </c>
      <c r="KJ38" s="62">
        <v>0</v>
      </c>
      <c r="KK38" s="79">
        <v>0</v>
      </c>
      <c r="KL38" s="62">
        <v>0</v>
      </c>
      <c r="KM38" s="62"/>
      <c r="KN38" s="62"/>
      <c r="KO38" s="62">
        <v>0</v>
      </c>
      <c r="KP38" s="62">
        <v>0</v>
      </c>
      <c r="KQ38" s="62">
        <v>0</v>
      </c>
      <c r="KR38" s="62">
        <v>0</v>
      </c>
      <c r="KS38" s="79">
        <v>0</v>
      </c>
      <c r="KT38" s="62">
        <v>0</v>
      </c>
      <c r="KU38" s="62"/>
      <c r="KV38" s="62"/>
      <c r="KW38" s="62">
        <v>0</v>
      </c>
      <c r="KX38" s="62">
        <v>0</v>
      </c>
      <c r="KY38" s="62">
        <v>0</v>
      </c>
      <c r="KZ38" s="62">
        <v>0</v>
      </c>
      <c r="LA38" s="79">
        <v>0</v>
      </c>
      <c r="LB38" s="62">
        <v>0</v>
      </c>
      <c r="LC38" s="62"/>
      <c r="LD38" s="62"/>
      <c r="LE38" s="62">
        <v>0</v>
      </c>
      <c r="LF38" s="62">
        <v>0</v>
      </c>
      <c r="LG38" s="62">
        <v>0</v>
      </c>
      <c r="LH38" s="62">
        <v>0</v>
      </c>
      <c r="LI38" s="79">
        <v>0</v>
      </c>
      <c r="LJ38" s="62">
        <v>0</v>
      </c>
      <c r="LK38" s="62"/>
      <c r="LL38" s="62"/>
      <c r="LM38" s="62">
        <v>0</v>
      </c>
      <c r="LN38" s="62">
        <v>0</v>
      </c>
      <c r="LO38" s="62">
        <v>0</v>
      </c>
      <c r="LP38" s="62">
        <v>0</v>
      </c>
      <c r="LQ38" s="79">
        <v>0</v>
      </c>
      <c r="LR38" s="62">
        <v>0</v>
      </c>
      <c r="LS38" s="62"/>
      <c r="LT38" s="62"/>
      <c r="LU38" s="62">
        <v>0</v>
      </c>
      <c r="LV38" s="62">
        <v>0</v>
      </c>
      <c r="LW38" s="62">
        <v>0</v>
      </c>
      <c r="LX38" s="62">
        <v>0</v>
      </c>
      <c r="LY38" s="79">
        <v>0</v>
      </c>
      <c r="LZ38" s="62">
        <v>0</v>
      </c>
      <c r="MA38" s="62"/>
      <c r="MB38" s="62"/>
      <c r="MC38" s="62">
        <v>0</v>
      </c>
      <c r="MD38" s="62">
        <v>0</v>
      </c>
      <c r="ME38" s="62">
        <v>0</v>
      </c>
      <c r="MF38" s="62">
        <v>0</v>
      </c>
      <c r="MG38" s="79">
        <v>0</v>
      </c>
      <c r="MH38" s="62">
        <v>0</v>
      </c>
      <c r="MI38" s="62"/>
      <c r="MJ38" s="62"/>
      <c r="MK38" s="62">
        <v>0</v>
      </c>
      <c r="ML38" s="62">
        <v>0</v>
      </c>
      <c r="MM38" s="62">
        <v>0</v>
      </c>
      <c r="MN38" s="62">
        <v>0</v>
      </c>
      <c r="MO38" s="79">
        <v>0</v>
      </c>
      <c r="MP38" s="62">
        <v>0</v>
      </c>
      <c r="MQ38" s="62"/>
      <c r="MR38" s="62"/>
      <c r="MS38" s="62">
        <v>0</v>
      </c>
      <c r="MT38" s="62">
        <v>0</v>
      </c>
      <c r="MU38" s="62">
        <v>0</v>
      </c>
      <c r="MV38" s="62">
        <v>0</v>
      </c>
      <c r="MW38" s="79">
        <v>0</v>
      </c>
      <c r="MX38" s="62">
        <v>0</v>
      </c>
      <c r="MY38" s="62"/>
      <c r="MZ38" s="62"/>
      <c r="NA38" s="62">
        <f>NA37</f>
        <v>437473.2</v>
      </c>
      <c r="NB38" s="62">
        <v>0</v>
      </c>
      <c r="NC38" s="62">
        <v>0</v>
      </c>
      <c r="ND38" s="62">
        <v>0</v>
      </c>
      <c r="NE38" s="79">
        <f>NE37</f>
        <v>437473.2</v>
      </c>
      <c r="NF38" s="62">
        <v>0</v>
      </c>
      <c r="NG38" s="62"/>
      <c r="NH38" s="62"/>
      <c r="NI38" s="62">
        <f>NI37</f>
        <v>0</v>
      </c>
      <c r="NJ38" s="62">
        <v>0</v>
      </c>
      <c r="NK38" s="62">
        <v>0</v>
      </c>
      <c r="NL38" s="62">
        <v>0</v>
      </c>
      <c r="NM38" s="79">
        <f>NM37</f>
        <v>437473.2</v>
      </c>
      <c r="NN38" s="62">
        <v>0</v>
      </c>
      <c r="NO38" s="62"/>
      <c r="NP38" s="62"/>
      <c r="NQ38" s="62">
        <f>NQ37</f>
        <v>0</v>
      </c>
      <c r="NR38" s="62">
        <f>NR37</f>
        <v>10000</v>
      </c>
      <c r="NS38" s="62">
        <v>0</v>
      </c>
      <c r="NT38" s="62">
        <f>NT37</f>
        <v>10000</v>
      </c>
      <c r="NU38" s="79">
        <f>NU37</f>
        <v>447473.2</v>
      </c>
      <c r="NV38" s="62">
        <v>0</v>
      </c>
      <c r="NW38" s="62"/>
      <c r="NX38" s="62"/>
      <c r="NY38" s="62">
        <f>NY37</f>
        <v>0</v>
      </c>
      <c r="NZ38" s="62">
        <f>NZ37</f>
        <v>0</v>
      </c>
      <c r="OA38" s="62">
        <v>0</v>
      </c>
      <c r="OB38" s="62">
        <f>OB37</f>
        <v>0</v>
      </c>
      <c r="OC38" s="79">
        <f>OC37</f>
        <v>447473.2</v>
      </c>
      <c r="OD38" s="62">
        <v>0</v>
      </c>
      <c r="OE38" s="62"/>
      <c r="OF38" s="62"/>
      <c r="OG38" s="62">
        <f>OG37</f>
        <v>0</v>
      </c>
      <c r="OH38" s="62">
        <f>OH37</f>
        <v>0</v>
      </c>
      <c r="OI38" s="62">
        <v>0</v>
      </c>
      <c r="OJ38" s="62">
        <f>OJ37</f>
        <v>0</v>
      </c>
      <c r="OK38" s="79">
        <f>OK37</f>
        <v>447473.2</v>
      </c>
      <c r="OL38" s="62">
        <v>0</v>
      </c>
      <c r="OM38" s="62"/>
      <c r="ON38" s="62"/>
      <c r="OO38" s="62">
        <f>OO37</f>
        <v>0</v>
      </c>
      <c r="OP38" s="62">
        <f>OP37</f>
        <v>0</v>
      </c>
      <c r="OQ38" s="62">
        <v>0</v>
      </c>
      <c r="OR38" s="62">
        <f>OR37</f>
        <v>0</v>
      </c>
      <c r="OS38" s="79">
        <f>OS37</f>
        <v>447473.2</v>
      </c>
      <c r="OT38" s="62">
        <v>0</v>
      </c>
      <c r="OU38" s="62"/>
      <c r="OV38" s="62"/>
      <c r="OW38" s="62">
        <f>OW37</f>
        <v>0</v>
      </c>
      <c r="OX38" s="62">
        <f>OX37</f>
        <v>0</v>
      </c>
      <c r="OY38" s="62">
        <v>0</v>
      </c>
      <c r="OZ38" s="62">
        <f>OZ37</f>
        <v>0</v>
      </c>
      <c r="PA38" s="79">
        <f>PA37</f>
        <v>447473.2</v>
      </c>
      <c r="PB38" s="62">
        <v>0</v>
      </c>
      <c r="PC38" s="62"/>
      <c r="PD38" s="62"/>
      <c r="PE38" s="62">
        <f>PE37</f>
        <v>0</v>
      </c>
      <c r="PF38" s="62">
        <f>PF37</f>
        <v>0</v>
      </c>
      <c r="PG38" s="62">
        <v>0</v>
      </c>
      <c r="PH38" s="62">
        <f>PH37</f>
        <v>0</v>
      </c>
      <c r="PI38" s="79">
        <f>PI37</f>
        <v>447473.2</v>
      </c>
      <c r="PJ38" s="62">
        <v>0</v>
      </c>
      <c r="PK38" s="62"/>
      <c r="PL38" s="62"/>
      <c r="PM38" s="62">
        <f>PM37</f>
        <v>0</v>
      </c>
      <c r="PN38" s="62">
        <f>PN37</f>
        <v>0</v>
      </c>
      <c r="PO38" s="62">
        <v>0</v>
      </c>
      <c r="PP38" s="62">
        <f>PP37</f>
        <v>0</v>
      </c>
      <c r="PQ38" s="79">
        <f>PQ37</f>
        <v>447473.2</v>
      </c>
      <c r="PR38" s="62">
        <v>0</v>
      </c>
      <c r="PS38" s="62"/>
      <c r="PT38" s="62"/>
      <c r="PU38" s="62">
        <f>PU37</f>
        <v>0</v>
      </c>
      <c r="PV38" s="62">
        <f>PV37</f>
        <v>0</v>
      </c>
      <c r="PW38" s="62">
        <v>0</v>
      </c>
      <c r="PX38" s="62">
        <f>PX37</f>
        <v>0</v>
      </c>
      <c r="PY38" s="79">
        <f>PY37</f>
        <v>447473.2</v>
      </c>
      <c r="PZ38" s="62">
        <v>0</v>
      </c>
      <c r="QA38" s="62"/>
      <c r="QB38" s="62"/>
      <c r="QC38" s="62">
        <f>QC37</f>
        <v>0</v>
      </c>
      <c r="QD38" s="62">
        <f>QD37</f>
        <v>0</v>
      </c>
      <c r="QE38" s="62">
        <v>0</v>
      </c>
      <c r="QF38" s="62">
        <f>QF37</f>
        <v>0</v>
      </c>
      <c r="QG38" s="79">
        <f>QG37</f>
        <v>447473.2</v>
      </c>
      <c r="QH38" s="62">
        <v>0</v>
      </c>
      <c r="QI38" s="62"/>
      <c r="QJ38" s="62"/>
      <c r="QK38" s="62">
        <f>QK37</f>
        <v>0</v>
      </c>
      <c r="QL38" s="62">
        <f>QL37</f>
        <v>0</v>
      </c>
      <c r="QM38" s="62">
        <v>0</v>
      </c>
      <c r="QN38" s="62">
        <f>QN37</f>
        <v>0</v>
      </c>
      <c r="QO38" s="79">
        <f>QO37</f>
        <v>447473.2</v>
      </c>
      <c r="QP38" s="62">
        <v>0</v>
      </c>
      <c r="QQ38" s="62"/>
      <c r="QR38" s="62"/>
      <c r="QS38" s="62">
        <f>QS37</f>
        <v>0</v>
      </c>
      <c r="QT38" s="62">
        <f>QT37</f>
        <v>0</v>
      </c>
      <c r="QU38" s="62">
        <v>0</v>
      </c>
      <c r="QV38" s="62">
        <f>QV37</f>
        <v>0</v>
      </c>
      <c r="QW38" s="79">
        <f>QW37</f>
        <v>447473.2</v>
      </c>
      <c r="QX38" s="62">
        <v>0</v>
      </c>
      <c r="QY38" s="62"/>
      <c r="QZ38" s="62"/>
      <c r="RA38" s="62">
        <f>RA37</f>
        <v>0</v>
      </c>
      <c r="RB38" s="62">
        <f>RB37</f>
        <v>0</v>
      </c>
      <c r="RC38" s="62">
        <v>0</v>
      </c>
      <c r="RD38" s="62">
        <f>RD37</f>
        <v>0</v>
      </c>
      <c r="RE38" s="79">
        <f>RE37</f>
        <v>447473.2</v>
      </c>
      <c r="RF38" s="62">
        <v>0</v>
      </c>
      <c r="RG38" s="62"/>
      <c r="RH38" s="62"/>
      <c r="RI38" s="62">
        <f>RI37</f>
        <v>0</v>
      </c>
      <c r="RJ38" s="62">
        <f>RJ37</f>
        <v>0</v>
      </c>
      <c r="RK38" s="62">
        <v>0</v>
      </c>
      <c r="RL38" s="62">
        <f>RL37</f>
        <v>0</v>
      </c>
      <c r="RM38" s="79">
        <f>RM37</f>
        <v>447473.2</v>
      </c>
      <c r="RN38" s="62">
        <v>0</v>
      </c>
      <c r="RO38" s="62"/>
      <c r="RP38" s="62"/>
      <c r="RQ38" s="62">
        <f>RQ37</f>
        <v>0</v>
      </c>
      <c r="RR38" s="62">
        <f>RR37</f>
        <v>0</v>
      </c>
      <c r="RS38" s="62">
        <v>0</v>
      </c>
      <c r="RT38" s="62">
        <f>RT37</f>
        <v>0</v>
      </c>
      <c r="RU38" s="79">
        <f>RU37</f>
        <v>447473.2</v>
      </c>
      <c r="RV38" s="62">
        <v>0</v>
      </c>
      <c r="RW38" s="62"/>
      <c r="RX38" s="62"/>
      <c r="RY38" s="62">
        <f>RY37</f>
        <v>0</v>
      </c>
      <c r="RZ38" s="62">
        <f>RZ37</f>
        <v>0</v>
      </c>
      <c r="SA38" s="62">
        <v>0</v>
      </c>
      <c r="SB38" s="62">
        <f>SB37</f>
        <v>0</v>
      </c>
      <c r="SC38" s="79">
        <f>SC37</f>
        <v>447473.2</v>
      </c>
      <c r="SD38" s="62">
        <v>0</v>
      </c>
      <c r="SE38" s="62"/>
      <c r="SF38" s="62"/>
      <c r="SG38" s="62">
        <f>SG37</f>
        <v>0</v>
      </c>
      <c r="SH38" s="62">
        <f>SH37</f>
        <v>0</v>
      </c>
      <c r="SI38" s="62">
        <v>0</v>
      </c>
      <c r="SJ38" s="62">
        <f>SJ37</f>
        <v>0</v>
      </c>
      <c r="SK38" s="79">
        <f>SK37</f>
        <v>0</v>
      </c>
      <c r="SL38" s="62">
        <v>0</v>
      </c>
      <c r="SM38" s="62"/>
      <c r="SN38" s="62"/>
      <c r="SO38" s="62">
        <f>SO37</f>
        <v>0</v>
      </c>
      <c r="SP38" s="62">
        <f>SP37</f>
        <v>0</v>
      </c>
      <c r="SQ38" s="62">
        <v>0</v>
      </c>
      <c r="SR38" s="62">
        <f>SR37</f>
        <v>0</v>
      </c>
      <c r="SS38" s="79">
        <f>SS37</f>
        <v>0</v>
      </c>
      <c r="ST38" s="62">
        <v>0</v>
      </c>
      <c r="SU38" s="62"/>
      <c r="SV38" s="62"/>
      <c r="SW38" s="62">
        <f>SW37</f>
        <v>0</v>
      </c>
      <c r="SX38" s="62">
        <f>SX37</f>
        <v>0</v>
      </c>
      <c r="SY38" s="62">
        <v>0</v>
      </c>
      <c r="SZ38" s="62">
        <f>SZ37</f>
        <v>0</v>
      </c>
      <c r="TA38" s="79">
        <f>TA37</f>
        <v>0</v>
      </c>
      <c r="TB38" s="62">
        <v>0</v>
      </c>
      <c r="TC38" s="62"/>
      <c r="TD38" s="62"/>
      <c r="TE38" s="62">
        <f>TE37</f>
        <v>0</v>
      </c>
      <c r="TF38" s="62">
        <f>TF37</f>
        <v>0</v>
      </c>
      <c r="TG38" s="62">
        <v>0</v>
      </c>
      <c r="TH38" s="62">
        <f>TH37</f>
        <v>0</v>
      </c>
      <c r="TI38" s="79">
        <f>TI37</f>
        <v>0</v>
      </c>
      <c r="TJ38" s="62">
        <v>0</v>
      </c>
      <c r="TK38" s="62"/>
      <c r="TL38" s="62"/>
      <c r="TM38" s="62">
        <f>TM37</f>
        <v>0</v>
      </c>
      <c r="TN38" s="62">
        <f>TN37</f>
        <v>0</v>
      </c>
      <c r="TO38" s="62">
        <v>0</v>
      </c>
      <c r="TP38" s="62">
        <f>TP37</f>
        <v>0</v>
      </c>
      <c r="TQ38" s="79">
        <f>TQ37</f>
        <v>0</v>
      </c>
      <c r="TR38" s="62">
        <v>0</v>
      </c>
      <c r="TS38" s="62"/>
      <c r="TT38" s="62"/>
      <c r="TU38" s="62">
        <f>TU37</f>
        <v>0</v>
      </c>
      <c r="TV38" s="62">
        <f>TV37</f>
        <v>0</v>
      </c>
      <c r="TW38" s="62">
        <v>0</v>
      </c>
      <c r="TX38" s="62">
        <f>TX37</f>
        <v>0</v>
      </c>
      <c r="TY38" s="79">
        <f>TY37</f>
        <v>0</v>
      </c>
      <c r="TZ38" s="62">
        <v>0</v>
      </c>
      <c r="UA38" s="62"/>
      <c r="UB38" s="62"/>
      <c r="UC38" s="62">
        <f>UC37</f>
        <v>0</v>
      </c>
      <c r="UD38" s="62">
        <f>UD37</f>
        <v>0</v>
      </c>
      <c r="UE38" s="62">
        <v>0</v>
      </c>
      <c r="UF38" s="62">
        <f>UF37</f>
        <v>0</v>
      </c>
      <c r="UG38" s="79">
        <f>UG37</f>
        <v>0</v>
      </c>
      <c r="UH38" s="62">
        <v>0</v>
      </c>
      <c r="UI38" s="62"/>
      <c r="UJ38" s="62"/>
      <c r="UK38" s="62">
        <f>UK37</f>
        <v>0</v>
      </c>
      <c r="UL38" s="62">
        <f>UL37</f>
        <v>0</v>
      </c>
      <c r="UM38" s="62">
        <v>0</v>
      </c>
      <c r="UN38" s="62">
        <f>UN37</f>
        <v>0</v>
      </c>
      <c r="UO38" s="79">
        <f>UO37</f>
        <v>0</v>
      </c>
      <c r="UP38" s="62">
        <v>0</v>
      </c>
      <c r="UQ38" s="62"/>
      <c r="UR38" s="62"/>
      <c r="US38" s="62">
        <f>US37</f>
        <v>0</v>
      </c>
      <c r="UT38" s="62">
        <f>UT37</f>
        <v>0</v>
      </c>
      <c r="UU38" s="62">
        <v>0</v>
      </c>
      <c r="UV38" s="62">
        <f>UV37</f>
        <v>0</v>
      </c>
      <c r="UW38" s="79">
        <f>UW37</f>
        <v>0</v>
      </c>
      <c r="UX38" s="62">
        <v>0</v>
      </c>
      <c r="UY38" s="62"/>
      <c r="UZ38" s="62"/>
      <c r="VA38" s="62">
        <f>VA37</f>
        <v>0</v>
      </c>
      <c r="VB38" s="62">
        <f>VB37</f>
        <v>0</v>
      </c>
      <c r="VC38" s="62">
        <v>0</v>
      </c>
      <c r="VD38" s="62">
        <f>VD37</f>
        <v>0</v>
      </c>
      <c r="VE38" s="79">
        <f>VE37</f>
        <v>0</v>
      </c>
      <c r="VF38" s="62">
        <v>0</v>
      </c>
      <c r="VG38" s="62"/>
      <c r="VH38" s="62"/>
      <c r="VI38" s="62">
        <f>VI37</f>
        <v>0</v>
      </c>
      <c r="VJ38" s="62">
        <f>VJ37</f>
        <v>0</v>
      </c>
      <c r="VK38" s="62">
        <v>0</v>
      </c>
      <c r="VL38" s="62">
        <f>VL37</f>
        <v>0</v>
      </c>
      <c r="VM38" s="79">
        <f>VM37</f>
        <v>0</v>
      </c>
      <c r="VN38" s="62">
        <v>0</v>
      </c>
      <c r="VO38" s="62"/>
      <c r="VP38" s="62"/>
      <c r="VQ38" s="62">
        <f>VQ37</f>
        <v>0</v>
      </c>
      <c r="VR38" s="62">
        <f>VR37</f>
        <v>0</v>
      </c>
      <c r="VS38" s="62">
        <v>0</v>
      </c>
      <c r="VT38" s="62">
        <f>VT37</f>
        <v>0</v>
      </c>
      <c r="VU38" s="79">
        <f>VU37</f>
        <v>0</v>
      </c>
      <c r="VV38" s="62">
        <v>0</v>
      </c>
      <c r="VW38" s="62"/>
      <c r="VX38" s="62"/>
      <c r="VY38" s="62">
        <f>VY37</f>
        <v>0</v>
      </c>
      <c r="VZ38" s="62">
        <f>VZ37</f>
        <v>0</v>
      </c>
      <c r="WA38" s="62">
        <v>0</v>
      </c>
      <c r="WB38" s="62">
        <f>WB37</f>
        <v>0</v>
      </c>
      <c r="WC38" s="79">
        <f>WC37</f>
        <v>0</v>
      </c>
      <c r="WD38" s="62">
        <v>0</v>
      </c>
      <c r="WE38" s="62"/>
      <c r="WF38" s="62"/>
      <c r="WG38" s="62">
        <f>WG37</f>
        <v>0</v>
      </c>
      <c r="WH38" s="62">
        <f>WH37</f>
        <v>0</v>
      </c>
      <c r="WI38" s="62">
        <v>0</v>
      </c>
      <c r="WJ38" s="62">
        <f>WJ37</f>
        <v>0</v>
      </c>
      <c r="WK38" s="79">
        <f>WK37</f>
        <v>0</v>
      </c>
      <c r="WL38" s="62">
        <v>0</v>
      </c>
      <c r="WM38" s="62"/>
      <c r="WN38" s="62"/>
      <c r="WO38" s="62">
        <f>WO37</f>
        <v>0</v>
      </c>
      <c r="WP38" s="62">
        <f>WP37</f>
        <v>0</v>
      </c>
      <c r="WQ38" s="62">
        <v>0</v>
      </c>
      <c r="WR38" s="62">
        <f>WR37</f>
        <v>0</v>
      </c>
      <c r="WS38" s="79">
        <f>WS37</f>
        <v>0</v>
      </c>
      <c r="WT38" s="62">
        <v>0</v>
      </c>
      <c r="WU38" s="62"/>
      <c r="WV38" s="62"/>
      <c r="WW38" s="62">
        <f>WW37</f>
        <v>0</v>
      </c>
      <c r="WX38" s="62">
        <f>WX37</f>
        <v>0</v>
      </c>
      <c r="WY38" s="62">
        <v>0</v>
      </c>
      <c r="WZ38" s="62">
        <f>WZ37</f>
        <v>0</v>
      </c>
      <c r="XA38" s="79">
        <f>XA37</f>
        <v>0</v>
      </c>
      <c r="XB38" s="62">
        <v>0</v>
      </c>
      <c r="XC38" s="62"/>
      <c r="XD38" s="62"/>
      <c r="XE38" s="62">
        <f>XE37</f>
        <v>0</v>
      </c>
      <c r="XF38" s="62">
        <f>XF37</f>
        <v>0</v>
      </c>
      <c r="XG38" s="62">
        <v>0</v>
      </c>
      <c r="XH38" s="62">
        <f>XH37</f>
        <v>0</v>
      </c>
      <c r="XI38" s="79">
        <f>XI37</f>
        <v>0</v>
      </c>
      <c r="XJ38" s="62">
        <v>0</v>
      </c>
      <c r="XK38" s="62"/>
      <c r="XL38" s="62"/>
      <c r="XM38" s="62">
        <f>XM37</f>
        <v>0</v>
      </c>
      <c r="XN38" s="62">
        <f>XN37</f>
        <v>0</v>
      </c>
      <c r="XO38" s="62">
        <v>0</v>
      </c>
      <c r="XP38" s="62">
        <f>XP37</f>
        <v>0</v>
      </c>
      <c r="XQ38" s="79">
        <f>XQ37</f>
        <v>0</v>
      </c>
      <c r="XR38" s="62">
        <v>0</v>
      </c>
      <c r="XS38" s="62"/>
      <c r="XT38" s="62"/>
      <c r="XU38" s="62">
        <f>XU37</f>
        <v>0</v>
      </c>
      <c r="XV38" s="62">
        <f>XV37</f>
        <v>0</v>
      </c>
      <c r="XW38" s="62">
        <v>0</v>
      </c>
      <c r="XX38" s="62">
        <f>XX37</f>
        <v>0</v>
      </c>
      <c r="XY38" s="79">
        <f>XY37</f>
        <v>0</v>
      </c>
      <c r="XZ38" s="62">
        <v>0</v>
      </c>
      <c r="YA38" s="62"/>
      <c r="YB38" s="62"/>
      <c r="YC38" s="62">
        <f>YC37</f>
        <v>0</v>
      </c>
      <c r="YD38" s="62">
        <f>YD37</f>
        <v>0</v>
      </c>
      <c r="YE38" s="62">
        <v>0</v>
      </c>
      <c r="YF38" s="62">
        <f>YF37</f>
        <v>0</v>
      </c>
      <c r="YG38" s="79">
        <f>YG37</f>
        <v>0</v>
      </c>
      <c r="YH38" s="62">
        <v>0</v>
      </c>
      <c r="YI38" s="62"/>
      <c r="YJ38" s="62"/>
      <c r="YK38" s="62">
        <f>YK37</f>
        <v>0</v>
      </c>
      <c r="YL38" s="62">
        <f>YL37</f>
        <v>0</v>
      </c>
      <c r="YM38" s="62">
        <v>0</v>
      </c>
      <c r="YN38" s="62">
        <f>YN37</f>
        <v>0</v>
      </c>
      <c r="YO38" s="79">
        <f>YO37</f>
        <v>0</v>
      </c>
      <c r="YP38" s="62">
        <v>0</v>
      </c>
      <c r="YQ38" s="62"/>
      <c r="YR38" s="62"/>
      <c r="YS38" s="62">
        <f>YS37</f>
        <v>0</v>
      </c>
      <c r="YT38" s="62">
        <f>YT37</f>
        <v>0</v>
      </c>
      <c r="YU38" s="62">
        <v>0</v>
      </c>
      <c r="YV38" s="62">
        <f>YV37</f>
        <v>0</v>
      </c>
      <c r="YW38" s="79">
        <f>YW37</f>
        <v>0</v>
      </c>
      <c r="YX38" s="62">
        <v>0</v>
      </c>
      <c r="YY38" s="62"/>
      <c r="YZ38" s="62"/>
      <c r="ZA38" s="62">
        <f>ZA37</f>
        <v>0</v>
      </c>
      <c r="ZB38" s="62">
        <f>ZB37</f>
        <v>0</v>
      </c>
      <c r="ZC38" s="62">
        <v>0</v>
      </c>
      <c r="ZD38" s="62">
        <f>ZD37</f>
        <v>0</v>
      </c>
      <c r="ZE38" s="79">
        <f>ZE37</f>
        <v>0</v>
      </c>
      <c r="ZF38" s="62">
        <v>0</v>
      </c>
      <c r="ZG38" s="62"/>
      <c r="ZH38" s="62"/>
      <c r="ZI38" s="62">
        <f>ZI37</f>
        <v>0</v>
      </c>
      <c r="ZJ38" s="62">
        <f>ZJ37</f>
        <v>0</v>
      </c>
      <c r="ZK38" s="62">
        <v>0</v>
      </c>
      <c r="ZL38" s="62">
        <f>ZL37</f>
        <v>0</v>
      </c>
      <c r="ZM38" s="79">
        <f>ZM37</f>
        <v>0</v>
      </c>
      <c r="ZN38" s="62">
        <v>0</v>
      </c>
      <c r="ZO38" s="62"/>
      <c r="ZP38" s="62"/>
      <c r="ZQ38" s="62">
        <f>ZQ37</f>
        <v>0</v>
      </c>
      <c r="ZR38" s="62">
        <f>ZR37</f>
        <v>0</v>
      </c>
      <c r="ZS38" s="62">
        <v>0</v>
      </c>
      <c r="ZT38" s="62">
        <f>ZT37</f>
        <v>0</v>
      </c>
      <c r="ZU38" s="79">
        <f>ZU37</f>
        <v>0</v>
      </c>
      <c r="ZV38" s="62">
        <v>0</v>
      </c>
      <c r="ZW38" s="62"/>
      <c r="ZX38" s="62"/>
      <c r="ZY38" s="62">
        <f>ZY37</f>
        <v>0</v>
      </c>
      <c r="ZZ38" s="62">
        <f>ZZ37</f>
        <v>0</v>
      </c>
      <c r="AAA38" s="62">
        <v>0</v>
      </c>
      <c r="AAB38" s="62">
        <f>AAB37</f>
        <v>0</v>
      </c>
      <c r="AAC38" s="79">
        <f>AAC37</f>
        <v>0</v>
      </c>
      <c r="AAD38" s="62">
        <v>0</v>
      </c>
      <c r="AAE38" s="62"/>
      <c r="AAF38" s="62"/>
      <c r="AAG38" s="62">
        <f>AAG37</f>
        <v>0</v>
      </c>
      <c r="AAH38" s="62">
        <f>AAH37</f>
        <v>0</v>
      </c>
      <c r="AAI38" s="62">
        <v>0</v>
      </c>
      <c r="AAJ38" s="62">
        <f>AAJ37</f>
        <v>0</v>
      </c>
      <c r="AAK38" s="79">
        <f>AAK37</f>
        <v>0</v>
      </c>
      <c r="AAL38" s="62">
        <v>0</v>
      </c>
      <c r="AAM38" s="62"/>
      <c r="AAN38" s="62"/>
      <c r="AAO38" s="62">
        <f>AAO37</f>
        <v>0</v>
      </c>
      <c r="AAP38" s="62">
        <f>AAP37</f>
        <v>0</v>
      </c>
      <c r="AAQ38" s="62">
        <v>0</v>
      </c>
      <c r="AAR38" s="62">
        <f>AAR37</f>
        <v>0</v>
      </c>
      <c r="AAS38" s="79">
        <f>AAS37</f>
        <v>0</v>
      </c>
      <c r="AAT38" s="62">
        <v>0</v>
      </c>
      <c r="AAU38" s="62"/>
      <c r="AAV38" s="62"/>
      <c r="AAW38" s="62">
        <f>AAW37</f>
        <v>0</v>
      </c>
      <c r="AAX38" s="62">
        <f>AAX37</f>
        <v>0</v>
      </c>
      <c r="AAY38" s="62">
        <v>0</v>
      </c>
      <c r="AAZ38" s="62">
        <f>AAZ37</f>
        <v>0</v>
      </c>
      <c r="ABA38" s="79">
        <f>ABA37</f>
        <v>0</v>
      </c>
      <c r="ABB38" s="62">
        <v>0</v>
      </c>
      <c r="ABC38" s="62"/>
      <c r="ABD38" s="62"/>
      <c r="ABE38" s="62">
        <f>ABE37</f>
        <v>0</v>
      </c>
      <c r="ABF38" s="62">
        <f>ABF37</f>
        <v>0</v>
      </c>
      <c r="ABG38" s="62">
        <v>0</v>
      </c>
      <c r="ABH38" s="62">
        <f>ABH37</f>
        <v>0</v>
      </c>
      <c r="ABI38" s="79">
        <f>ABI37</f>
        <v>0</v>
      </c>
      <c r="ABJ38" s="62">
        <v>0</v>
      </c>
      <c r="ABK38" s="62"/>
      <c r="ABL38" s="62"/>
      <c r="ABM38" s="62">
        <f>ABM37</f>
        <v>0</v>
      </c>
      <c r="ABN38" s="62">
        <f>ABN37</f>
        <v>0</v>
      </c>
      <c r="ABO38" s="62">
        <v>0</v>
      </c>
      <c r="ABP38" s="62">
        <f>ABP37</f>
        <v>0</v>
      </c>
      <c r="ABQ38" s="79">
        <f>ABQ37</f>
        <v>0</v>
      </c>
      <c r="ABR38" s="62">
        <v>0</v>
      </c>
      <c r="ABS38" s="62"/>
      <c r="ABT38" s="62"/>
      <c r="ABU38" s="62">
        <f>ABU37</f>
        <v>0</v>
      </c>
      <c r="ABV38" s="62">
        <f>ABV37</f>
        <v>0</v>
      </c>
      <c r="ABW38" s="62">
        <v>0</v>
      </c>
      <c r="ABX38" s="62">
        <f>ABX37</f>
        <v>0</v>
      </c>
      <c r="ABY38" s="79">
        <f>ABY37</f>
        <v>0</v>
      </c>
      <c r="ABZ38" s="62">
        <v>0</v>
      </c>
      <c r="ACA38" s="62"/>
      <c r="ACB38" s="62"/>
      <c r="ACC38" s="62">
        <f>ACC37</f>
        <v>0</v>
      </c>
      <c r="ACD38" s="62">
        <f>ACD37</f>
        <v>0</v>
      </c>
      <c r="ACE38" s="62">
        <v>0</v>
      </c>
      <c r="ACF38" s="62">
        <f>ACF37</f>
        <v>0</v>
      </c>
      <c r="ACG38" s="79">
        <f>ACG37</f>
        <v>0</v>
      </c>
      <c r="ACH38" s="62">
        <v>0</v>
      </c>
      <c r="ACI38" s="62"/>
      <c r="ACJ38" s="62"/>
      <c r="ACK38" s="62">
        <f>ACK37</f>
        <v>0</v>
      </c>
      <c r="ACL38" s="62">
        <f>ACL37</f>
        <v>0</v>
      </c>
      <c r="ACM38" s="62">
        <v>0</v>
      </c>
      <c r="ACN38" s="62">
        <f>ACN37</f>
        <v>0</v>
      </c>
      <c r="ACO38" s="79">
        <f>ACO37</f>
        <v>0</v>
      </c>
      <c r="ACP38" s="62">
        <v>0</v>
      </c>
      <c r="ACQ38" s="62"/>
      <c r="ACR38" s="62"/>
      <c r="ACS38" s="62">
        <f>ACS37</f>
        <v>0</v>
      </c>
      <c r="ACT38" s="62">
        <f>ACT37</f>
        <v>0</v>
      </c>
      <c r="ACU38" s="62">
        <v>0</v>
      </c>
      <c r="ACV38" s="62">
        <f>ACV37</f>
        <v>0</v>
      </c>
      <c r="ACW38" s="79">
        <f>ACW37</f>
        <v>0</v>
      </c>
      <c r="ACX38" s="62">
        <v>0</v>
      </c>
      <c r="ACY38" s="62"/>
      <c r="ACZ38" s="62"/>
      <c r="ADA38" s="62">
        <f>ADA37</f>
        <v>0</v>
      </c>
      <c r="ADB38" s="62">
        <f>ADB37</f>
        <v>0</v>
      </c>
      <c r="ADC38" s="62">
        <v>0</v>
      </c>
      <c r="ADD38" s="62">
        <f>ADD37</f>
        <v>0</v>
      </c>
      <c r="ADE38" s="79">
        <f>ADE37</f>
        <v>0</v>
      </c>
      <c r="ADF38" s="62">
        <v>0</v>
      </c>
      <c r="ADG38" s="62"/>
      <c r="ADH38" s="62"/>
      <c r="ADI38" s="62">
        <f>ADI37</f>
        <v>0</v>
      </c>
      <c r="ADJ38" s="62">
        <f>ADJ37</f>
        <v>0</v>
      </c>
      <c r="ADK38" s="62">
        <v>0</v>
      </c>
      <c r="ADL38" s="62">
        <f>ADL37</f>
        <v>0</v>
      </c>
      <c r="ADM38" s="79">
        <f>ADM37</f>
        <v>0</v>
      </c>
      <c r="ADN38" s="62">
        <v>0</v>
      </c>
      <c r="ADO38" s="62"/>
      <c r="ADP38" s="62"/>
      <c r="ADQ38" s="62">
        <f>ADQ37</f>
        <v>0</v>
      </c>
      <c r="ADR38" s="62">
        <f>ADR37</f>
        <v>0</v>
      </c>
      <c r="ADS38" s="62">
        <v>0</v>
      </c>
      <c r="ADT38" s="62">
        <f>ADT37</f>
        <v>0</v>
      </c>
      <c r="ADU38" s="79">
        <f>ADU37</f>
        <v>0</v>
      </c>
      <c r="ADV38" s="62">
        <v>0</v>
      </c>
      <c r="ADW38" s="62"/>
      <c r="ADX38" s="62"/>
      <c r="ADY38" s="62">
        <f>ADY37</f>
        <v>0</v>
      </c>
      <c r="ADZ38" s="62">
        <f>ADZ37</f>
        <v>0</v>
      </c>
      <c r="AEA38" s="62">
        <v>0</v>
      </c>
      <c r="AEB38" s="62">
        <f>AEB37</f>
        <v>0</v>
      </c>
      <c r="AEC38" s="79">
        <f>AEC37</f>
        <v>0</v>
      </c>
      <c r="AED38" s="62">
        <v>0</v>
      </c>
      <c r="AEE38" s="62"/>
      <c r="AEF38" s="62"/>
      <c r="AEG38" s="62">
        <f>AEG37</f>
        <v>0</v>
      </c>
      <c r="AEH38" s="62">
        <f>AEH37</f>
        <v>0</v>
      </c>
      <c r="AEI38" s="62">
        <v>0</v>
      </c>
      <c r="AEJ38" s="62">
        <f>AEJ37</f>
        <v>0</v>
      </c>
      <c r="AEK38" s="79">
        <f>AEK37</f>
        <v>0</v>
      </c>
      <c r="AEL38" s="62">
        <v>0</v>
      </c>
      <c r="AEM38" s="62"/>
      <c r="AEN38" s="62"/>
      <c r="AEO38" s="62">
        <f>AEO37</f>
        <v>0</v>
      </c>
      <c r="AEP38" s="62">
        <f>AEP37</f>
        <v>0</v>
      </c>
      <c r="AEQ38" s="62">
        <v>0</v>
      </c>
      <c r="AER38" s="62">
        <f>AER37</f>
        <v>0</v>
      </c>
      <c r="AES38" s="79">
        <f>AES37</f>
        <v>0</v>
      </c>
      <c r="AEU38" s="62">
        <v>0</v>
      </c>
      <c r="AEV38" s="62"/>
      <c r="AEW38" s="62"/>
      <c r="AEX38" s="62">
        <f>AEX37</f>
        <v>0</v>
      </c>
      <c r="AEY38" s="62">
        <f>AEY37</f>
        <v>0</v>
      </c>
      <c r="AEZ38" s="62">
        <v>0</v>
      </c>
      <c r="AFA38" s="62">
        <f>AFA37</f>
        <v>0</v>
      </c>
      <c r="AFB38" s="79">
        <f>AFB37</f>
        <v>0</v>
      </c>
      <c r="AFC38" s="62">
        <v>0</v>
      </c>
      <c r="AFD38" s="62"/>
      <c r="AFE38" s="62"/>
      <c r="AFF38" s="62">
        <f>AFF37</f>
        <v>0</v>
      </c>
      <c r="AFG38" s="62">
        <f>AFG37</f>
        <v>0</v>
      </c>
      <c r="AFH38" s="62">
        <v>0</v>
      </c>
      <c r="AFI38" s="62">
        <f>AFI37</f>
        <v>0</v>
      </c>
      <c r="AFJ38" s="79">
        <f>AFJ37</f>
        <v>0</v>
      </c>
      <c r="AFK38" s="62">
        <v>0</v>
      </c>
      <c r="AFL38" s="62"/>
      <c r="AFM38" s="62"/>
      <c r="AFN38" s="62">
        <f>AFN37</f>
        <v>0</v>
      </c>
      <c r="AFO38" s="62">
        <f>AFO37</f>
        <v>0</v>
      </c>
      <c r="AFP38" s="62">
        <v>0</v>
      </c>
      <c r="AFQ38" s="62">
        <f>AFQ37</f>
        <v>0</v>
      </c>
      <c r="AFR38" s="79">
        <f>AFR37</f>
        <v>0</v>
      </c>
      <c r="AFS38" s="62">
        <v>0</v>
      </c>
      <c r="AFT38" s="62"/>
      <c r="AFU38" s="62"/>
      <c r="AFV38" s="62">
        <f>AFV37</f>
        <v>0</v>
      </c>
      <c r="AFW38" s="62">
        <f>AFW37</f>
        <v>0</v>
      </c>
      <c r="AFX38" s="62">
        <v>0</v>
      </c>
      <c r="AFY38" s="62">
        <f>AFY37</f>
        <v>0</v>
      </c>
      <c r="AFZ38" s="79">
        <f>AFZ37</f>
        <v>0</v>
      </c>
      <c r="AGA38" s="62">
        <v>0</v>
      </c>
      <c r="AGB38" s="62"/>
      <c r="AGC38" s="62"/>
      <c r="AGD38" s="62">
        <f>AGD37</f>
        <v>0</v>
      </c>
      <c r="AGE38" s="62">
        <f>AGE37</f>
        <v>0</v>
      </c>
      <c r="AGF38" s="62">
        <v>0</v>
      </c>
      <c r="AGG38" s="62">
        <f>AGG37</f>
        <v>0</v>
      </c>
      <c r="AGH38" s="79">
        <f>AGH37</f>
        <v>0</v>
      </c>
      <c r="AGI38" s="62">
        <v>0</v>
      </c>
      <c r="AGJ38" s="62"/>
      <c r="AGK38" s="62"/>
      <c r="AGL38" s="62">
        <f>AGL37</f>
        <v>0</v>
      </c>
      <c r="AGM38" s="62">
        <f>AGM37</f>
        <v>0</v>
      </c>
      <c r="AGN38" s="62">
        <v>0</v>
      </c>
      <c r="AGO38" s="62">
        <f>AGO37</f>
        <v>0</v>
      </c>
      <c r="AGP38" s="79">
        <f>AGP37</f>
        <v>0</v>
      </c>
      <c r="AGQ38" s="62">
        <v>0</v>
      </c>
      <c r="AGR38" s="62">
        <v>0</v>
      </c>
      <c r="AGS38" s="62">
        <v>0</v>
      </c>
      <c r="AGT38" s="62">
        <f>AGT37</f>
        <v>0</v>
      </c>
      <c r="AGU38" s="62">
        <f>AGU37</f>
        <v>0</v>
      </c>
      <c r="AGV38" s="62">
        <v>0</v>
      </c>
      <c r="AGW38" s="62">
        <v>0</v>
      </c>
      <c r="AGX38" s="62">
        <f>AGX37</f>
        <v>0</v>
      </c>
      <c r="AGY38" s="79">
        <f>AGY37</f>
        <v>0</v>
      </c>
      <c r="AGZ38" s="62">
        <v>0</v>
      </c>
      <c r="AHA38" s="62">
        <v>0</v>
      </c>
      <c r="AHB38" s="62">
        <v>0</v>
      </c>
      <c r="AHC38" s="62">
        <f>AHC37</f>
        <v>0</v>
      </c>
      <c r="AHD38" s="62">
        <f>AHD37</f>
        <v>0</v>
      </c>
      <c r="AHE38" s="62">
        <v>0</v>
      </c>
      <c r="AHF38" s="62">
        <f>AHF37</f>
        <v>0</v>
      </c>
      <c r="AHG38" s="79">
        <f>AHG37</f>
        <v>0</v>
      </c>
      <c r="AHH38" s="62">
        <v>0</v>
      </c>
      <c r="AHI38" s="62">
        <v>0</v>
      </c>
      <c r="AHJ38" s="62">
        <v>0</v>
      </c>
      <c r="AHK38" s="62">
        <f>AHK37</f>
        <v>0</v>
      </c>
      <c r="AHL38" s="62">
        <f>AHL37</f>
        <v>0</v>
      </c>
      <c r="AHM38" s="62">
        <v>0</v>
      </c>
      <c r="AHN38" s="62">
        <f>AHN37</f>
        <v>0</v>
      </c>
      <c r="AHO38" s="79">
        <f>AHO37</f>
        <v>0</v>
      </c>
      <c r="AHP38" s="62">
        <v>0</v>
      </c>
      <c r="AHQ38" s="62">
        <v>0</v>
      </c>
      <c r="AHR38" s="62">
        <v>0</v>
      </c>
      <c r="AHS38" s="62">
        <f>AHS37</f>
        <v>0</v>
      </c>
      <c r="AHT38" s="62">
        <f>AHT37</f>
        <v>0</v>
      </c>
      <c r="AHU38" s="62">
        <v>0</v>
      </c>
      <c r="AHV38" s="62">
        <f>AHV37</f>
        <v>0</v>
      </c>
      <c r="AHW38" s="79">
        <f>AHW37</f>
        <v>0</v>
      </c>
      <c r="AHX38" s="62">
        <v>0</v>
      </c>
      <c r="AHY38" s="62">
        <v>0</v>
      </c>
      <c r="AHZ38" s="62">
        <v>0</v>
      </c>
      <c r="AIA38" s="62">
        <f>AIA37</f>
        <v>0</v>
      </c>
      <c r="AIB38" s="62">
        <f>AIB37</f>
        <v>0</v>
      </c>
      <c r="AIC38" s="62">
        <v>0</v>
      </c>
      <c r="AID38" s="62">
        <f>AID37</f>
        <v>0</v>
      </c>
      <c r="AIE38" s="79">
        <f>AIE37</f>
        <v>0</v>
      </c>
      <c r="AIF38" s="62">
        <v>0</v>
      </c>
      <c r="AIG38" s="62">
        <v>0</v>
      </c>
      <c r="AIH38" s="62">
        <v>0</v>
      </c>
      <c r="AII38" s="62">
        <f>AII37</f>
        <v>0</v>
      </c>
      <c r="AIJ38" s="62">
        <f>AIJ37</f>
        <v>0</v>
      </c>
      <c r="AIK38" s="62">
        <v>0</v>
      </c>
      <c r="AIL38" s="62">
        <f>AIL37</f>
        <v>0</v>
      </c>
      <c r="AIM38" s="79">
        <f>AIM37</f>
        <v>0</v>
      </c>
      <c r="AIN38" s="62">
        <v>0</v>
      </c>
      <c r="AIO38" s="62">
        <v>0</v>
      </c>
      <c r="AIP38" s="62">
        <v>0</v>
      </c>
      <c r="AIQ38" s="62">
        <f>AIQ37</f>
        <v>0</v>
      </c>
      <c r="AIR38" s="62">
        <f>AIR37</f>
        <v>0</v>
      </c>
      <c r="AIS38" s="62">
        <v>0</v>
      </c>
      <c r="AIT38" s="62">
        <f>AIT37</f>
        <v>0</v>
      </c>
      <c r="AIU38" s="79">
        <f>AIU37</f>
        <v>0</v>
      </c>
      <c r="AIV38" s="62">
        <v>0</v>
      </c>
      <c r="AIW38" s="62">
        <v>0</v>
      </c>
      <c r="AIX38" s="62">
        <v>0</v>
      </c>
      <c r="AIY38" s="62">
        <f>AIY37</f>
        <v>0</v>
      </c>
      <c r="AIZ38" s="62">
        <f>AIZ37</f>
        <v>0</v>
      </c>
      <c r="AJA38" s="62">
        <v>0</v>
      </c>
      <c r="AJB38" s="62">
        <f>AJB37</f>
        <v>0</v>
      </c>
      <c r="AJC38" s="79">
        <f>AJC37</f>
        <v>0</v>
      </c>
      <c r="AJD38" s="62">
        <v>0</v>
      </c>
      <c r="AJE38" s="62">
        <v>0</v>
      </c>
      <c r="AJF38" s="62">
        <v>0</v>
      </c>
      <c r="AJG38" s="62">
        <f>AJG37</f>
        <v>0</v>
      </c>
      <c r="AJH38" s="62">
        <f>AJH37</f>
        <v>0</v>
      </c>
      <c r="AJI38" s="62">
        <v>0</v>
      </c>
      <c r="AJJ38" s="62">
        <f>AJJ37</f>
        <v>0</v>
      </c>
      <c r="AJK38" s="79">
        <f>AJK37</f>
        <v>0</v>
      </c>
      <c r="AJL38" s="62">
        <v>0</v>
      </c>
      <c r="AJM38" s="62">
        <v>0</v>
      </c>
      <c r="AJN38" s="62">
        <v>0</v>
      </c>
      <c r="AJO38" s="62">
        <f>AJO37</f>
        <v>0</v>
      </c>
      <c r="AJP38" s="62">
        <f>AJP37</f>
        <v>0</v>
      </c>
      <c r="AJQ38" s="62">
        <v>0</v>
      </c>
      <c r="AJR38" s="62">
        <f>AJR37</f>
        <v>0</v>
      </c>
      <c r="AJS38" s="79">
        <f>AJS37</f>
        <v>0</v>
      </c>
      <c r="AJT38" s="62">
        <v>0</v>
      </c>
      <c r="AJU38" s="62">
        <v>0</v>
      </c>
      <c r="AJV38" s="62">
        <v>0</v>
      </c>
      <c r="AJW38" s="62">
        <f>AJW37</f>
        <v>0</v>
      </c>
      <c r="AJX38" s="62">
        <f>AJX37</f>
        <v>0</v>
      </c>
      <c r="AJY38" s="62">
        <v>0</v>
      </c>
      <c r="AJZ38" s="62">
        <f>AJZ37</f>
        <v>0</v>
      </c>
      <c r="AKA38" s="79">
        <f>AKA37</f>
        <v>0</v>
      </c>
      <c r="AKB38" s="62">
        <v>0</v>
      </c>
      <c r="AKC38" s="62">
        <v>0</v>
      </c>
      <c r="AKD38" s="62">
        <v>0</v>
      </c>
      <c r="AKE38" s="62">
        <f>AKE37</f>
        <v>0</v>
      </c>
      <c r="AKF38" s="62">
        <f>AKF37</f>
        <v>0</v>
      </c>
      <c r="AKG38" s="62">
        <v>0</v>
      </c>
      <c r="AKH38" s="62">
        <f>AKH37</f>
        <v>0</v>
      </c>
      <c r="AKI38" s="79">
        <f>AKI37</f>
        <v>0</v>
      </c>
      <c r="AKJ38" s="62">
        <v>0</v>
      </c>
      <c r="AKK38" s="62">
        <v>0</v>
      </c>
      <c r="AKL38" s="62">
        <v>0</v>
      </c>
      <c r="AKM38" s="62">
        <f>AKM37</f>
        <v>0</v>
      </c>
      <c r="AKN38" s="62">
        <f>AKN37</f>
        <v>0</v>
      </c>
      <c r="AKO38" s="62">
        <v>0</v>
      </c>
      <c r="AKP38" s="62">
        <f>AKP37</f>
        <v>0</v>
      </c>
      <c r="AKQ38" s="79">
        <f>AKQ37</f>
        <v>0</v>
      </c>
      <c r="AKR38" s="62">
        <v>0</v>
      </c>
      <c r="AKS38" s="62">
        <v>0</v>
      </c>
      <c r="AKT38" s="62">
        <v>0</v>
      </c>
      <c r="AKU38" s="62">
        <f>AKU37</f>
        <v>0</v>
      </c>
      <c r="AKV38" s="62">
        <f>AKV37</f>
        <v>0</v>
      </c>
      <c r="AKW38" s="62">
        <v>0</v>
      </c>
      <c r="AKX38" s="62">
        <f>AKX37</f>
        <v>0</v>
      </c>
      <c r="AKY38" s="79">
        <f>AKY37</f>
        <v>0</v>
      </c>
      <c r="AKZ38" s="62">
        <v>0</v>
      </c>
      <c r="ALA38" s="62">
        <v>0</v>
      </c>
      <c r="ALB38" s="62">
        <v>0</v>
      </c>
      <c r="ALC38" s="62">
        <f>ALC37</f>
        <v>0</v>
      </c>
      <c r="ALD38" s="62">
        <f>ALD37</f>
        <v>0</v>
      </c>
      <c r="ALE38" s="62">
        <v>0</v>
      </c>
      <c r="ALF38" s="62">
        <f>ALF37</f>
        <v>0</v>
      </c>
      <c r="ALG38" s="79">
        <f>ALG37</f>
        <v>0</v>
      </c>
      <c r="ALH38" s="62">
        <v>0</v>
      </c>
      <c r="ALI38" s="62">
        <v>0</v>
      </c>
      <c r="ALJ38" s="62">
        <v>0</v>
      </c>
      <c r="ALK38" s="62">
        <f>ALK37</f>
        <v>0</v>
      </c>
      <c r="ALL38" s="62">
        <f>ALL37</f>
        <v>0</v>
      </c>
      <c r="ALM38" s="62">
        <v>0</v>
      </c>
      <c r="ALN38" s="62">
        <f>ALN37</f>
        <v>0</v>
      </c>
      <c r="ALO38" s="79">
        <f>ALO37</f>
        <v>0</v>
      </c>
      <c r="ALP38" s="62">
        <v>0</v>
      </c>
      <c r="ALQ38" s="62">
        <v>0</v>
      </c>
      <c r="ALR38" s="62">
        <v>0</v>
      </c>
      <c r="ALS38" s="62">
        <f>ALS37</f>
        <v>0</v>
      </c>
      <c r="ALT38" s="62">
        <f>ALT37</f>
        <v>0</v>
      </c>
      <c r="ALU38" s="62">
        <v>0</v>
      </c>
      <c r="ALV38" s="62">
        <f>ALV37</f>
        <v>0</v>
      </c>
      <c r="ALW38" s="79">
        <f>ALW37</f>
        <v>0</v>
      </c>
      <c r="ALX38" s="62">
        <v>0</v>
      </c>
      <c r="ALY38" s="62">
        <v>0</v>
      </c>
      <c r="ALZ38" s="62">
        <v>0</v>
      </c>
      <c r="AMA38" s="62">
        <f>AMA37</f>
        <v>0</v>
      </c>
      <c r="AMB38" s="62">
        <f>AMB37</f>
        <v>0</v>
      </c>
      <c r="AMC38" s="62">
        <v>0</v>
      </c>
      <c r="AMD38" s="62">
        <f>AMD37</f>
        <v>0</v>
      </c>
      <c r="AME38" s="79">
        <f>AME37</f>
        <v>0</v>
      </c>
      <c r="AMF38" s="62">
        <v>0</v>
      </c>
      <c r="AMG38" s="62">
        <v>0</v>
      </c>
      <c r="AMH38" s="62">
        <v>0</v>
      </c>
      <c r="AMI38" s="62">
        <f>AMI37</f>
        <v>0</v>
      </c>
      <c r="AMJ38" s="62">
        <f>AMJ37</f>
        <v>0</v>
      </c>
      <c r="AMK38" s="62">
        <v>0</v>
      </c>
      <c r="AML38" s="62">
        <f>AML37</f>
        <v>0</v>
      </c>
      <c r="AMM38" s="79">
        <f>AMM37</f>
        <v>0</v>
      </c>
      <c r="AMN38" s="62">
        <v>0</v>
      </c>
      <c r="AMO38" s="62">
        <v>0</v>
      </c>
      <c r="AMP38" s="62">
        <v>0</v>
      </c>
      <c r="AMQ38" s="62">
        <f>AMQ37</f>
        <v>0</v>
      </c>
      <c r="AMR38" s="62">
        <f>AMR37</f>
        <v>0</v>
      </c>
      <c r="AMS38" s="62">
        <v>0</v>
      </c>
      <c r="AMT38" s="62">
        <f>AMT37</f>
        <v>0</v>
      </c>
      <c r="AMU38" s="79">
        <f>AMU37</f>
        <v>0</v>
      </c>
      <c r="AMV38" s="62">
        <v>0</v>
      </c>
      <c r="AMW38" s="62">
        <v>0</v>
      </c>
      <c r="AMX38" s="62">
        <v>0</v>
      </c>
      <c r="AMY38" s="62">
        <f>AMY37</f>
        <v>0</v>
      </c>
      <c r="AMZ38" s="62">
        <f>AMZ37</f>
        <v>0</v>
      </c>
      <c r="ANA38" s="62">
        <v>0</v>
      </c>
      <c r="ANB38" s="62">
        <f>ANB37</f>
        <v>0</v>
      </c>
      <c r="ANC38" s="79">
        <f>ANC37</f>
        <v>0</v>
      </c>
      <c r="AND38" s="62">
        <v>0</v>
      </c>
      <c r="ANE38" s="62">
        <v>0</v>
      </c>
      <c r="ANF38" s="62">
        <v>0</v>
      </c>
      <c r="ANG38" s="62">
        <f>ANG37</f>
        <v>0</v>
      </c>
      <c r="ANH38" s="62">
        <f>ANH37</f>
        <v>0</v>
      </c>
      <c r="ANI38" s="62">
        <v>0</v>
      </c>
      <c r="ANJ38" s="62">
        <f>ANJ37</f>
        <v>0</v>
      </c>
      <c r="ANK38" s="79">
        <f>ANK37</f>
        <v>0</v>
      </c>
      <c r="ANL38" s="62">
        <v>0</v>
      </c>
      <c r="ANM38" s="62">
        <v>0</v>
      </c>
      <c r="ANN38" s="62">
        <v>0</v>
      </c>
      <c r="ANO38" s="62">
        <f>ANO37</f>
        <v>0</v>
      </c>
      <c r="ANP38" s="62">
        <f>ANP37</f>
        <v>0</v>
      </c>
      <c r="ANQ38" s="62">
        <v>0</v>
      </c>
      <c r="ANR38" s="62">
        <f>ANR37</f>
        <v>0</v>
      </c>
      <c r="ANS38" s="79">
        <f>ANS37</f>
        <v>0</v>
      </c>
      <c r="ANT38" s="62">
        <v>0</v>
      </c>
      <c r="ANU38" s="62">
        <v>0</v>
      </c>
      <c r="ANV38" s="62">
        <v>0</v>
      </c>
      <c r="ANW38" s="62">
        <f>ANW37</f>
        <v>0</v>
      </c>
      <c r="ANX38" s="62">
        <f>ANX37</f>
        <v>0</v>
      </c>
      <c r="ANY38" s="62">
        <v>0</v>
      </c>
      <c r="ANZ38" s="62">
        <f>ANZ37</f>
        <v>0</v>
      </c>
      <c r="AOA38" s="79">
        <f>AOA37</f>
        <v>0</v>
      </c>
      <c r="AOB38" s="62">
        <v>0</v>
      </c>
      <c r="AOC38" s="62">
        <v>0</v>
      </c>
      <c r="AOD38" s="62">
        <v>0</v>
      </c>
      <c r="AOE38" s="62">
        <f>AOE37</f>
        <v>0</v>
      </c>
      <c r="AOF38" s="62">
        <f>AOF37</f>
        <v>0</v>
      </c>
      <c r="AOG38" s="62">
        <v>0</v>
      </c>
      <c r="AOH38" s="62">
        <f>AOH37</f>
        <v>0</v>
      </c>
      <c r="AOI38" s="79">
        <f>AOI37</f>
        <v>0</v>
      </c>
      <c r="AOJ38" s="62">
        <v>0</v>
      </c>
      <c r="AOK38" s="62">
        <v>0</v>
      </c>
      <c r="AOL38" s="62">
        <v>0</v>
      </c>
      <c r="AOM38" s="62">
        <f>AOM37</f>
        <v>0</v>
      </c>
      <c r="AON38" s="62">
        <f>AON37</f>
        <v>0</v>
      </c>
      <c r="AOO38" s="62">
        <v>0</v>
      </c>
      <c r="AOP38" s="62">
        <f>AOP37</f>
        <v>0</v>
      </c>
      <c r="AOQ38" s="79">
        <f>AOQ37</f>
        <v>0</v>
      </c>
      <c r="AOR38" s="62">
        <v>0</v>
      </c>
      <c r="AOS38" s="62">
        <v>0</v>
      </c>
      <c r="AOT38" s="62">
        <v>0</v>
      </c>
      <c r="AOU38" s="62">
        <f>AOU37</f>
        <v>0</v>
      </c>
      <c r="AOV38" s="62">
        <f>AOV37</f>
        <v>0</v>
      </c>
      <c r="AOW38" s="62">
        <v>0</v>
      </c>
      <c r="AOX38" s="62">
        <f>AOX37</f>
        <v>0</v>
      </c>
      <c r="AOY38" s="79">
        <f>AOY37</f>
        <v>0</v>
      </c>
      <c r="AOZ38" s="62">
        <v>0</v>
      </c>
      <c r="APA38" s="62">
        <v>0</v>
      </c>
      <c r="APB38" s="62">
        <v>0</v>
      </c>
      <c r="APC38" s="62">
        <f>APC37</f>
        <v>0</v>
      </c>
      <c r="APD38" s="62">
        <f>APD37</f>
        <v>0</v>
      </c>
      <c r="APE38" s="62">
        <v>0</v>
      </c>
      <c r="APF38" s="62">
        <f>APF37</f>
        <v>0</v>
      </c>
      <c r="APG38" s="79">
        <f>APG37</f>
        <v>0</v>
      </c>
      <c r="APH38" s="62">
        <v>0</v>
      </c>
      <c r="API38" s="62">
        <v>0</v>
      </c>
      <c r="APJ38" s="62">
        <v>0</v>
      </c>
      <c r="APK38" s="62">
        <f>APK37</f>
        <v>0</v>
      </c>
      <c r="APL38" s="62">
        <f>APL37</f>
        <v>0</v>
      </c>
      <c r="APM38" s="62">
        <v>0</v>
      </c>
      <c r="APN38" s="62">
        <f>APN37</f>
        <v>0</v>
      </c>
      <c r="APO38" s="79">
        <f>APO37</f>
        <v>0</v>
      </c>
      <c r="APP38" s="62">
        <v>0</v>
      </c>
      <c r="APQ38" s="62">
        <v>0</v>
      </c>
      <c r="APR38" s="62">
        <v>0</v>
      </c>
      <c r="APS38" s="62">
        <f>APS37</f>
        <v>0</v>
      </c>
      <c r="APT38" s="62">
        <f>APT37</f>
        <v>0</v>
      </c>
      <c r="APU38" s="62">
        <v>0</v>
      </c>
      <c r="APV38" s="62">
        <f>APV37</f>
        <v>0</v>
      </c>
      <c r="APW38" s="79">
        <f>APW37</f>
        <v>0</v>
      </c>
      <c r="APX38" s="62">
        <v>0</v>
      </c>
      <c r="APY38" s="62">
        <v>0</v>
      </c>
      <c r="APZ38" s="62">
        <v>0</v>
      </c>
      <c r="AQA38" s="62">
        <f>AQA37</f>
        <v>0</v>
      </c>
      <c r="AQB38" s="62">
        <f>AQB37</f>
        <v>0</v>
      </c>
      <c r="AQC38" s="62">
        <v>0</v>
      </c>
      <c r="AQD38" s="62">
        <f>AQD37</f>
        <v>0</v>
      </c>
      <c r="AQE38" s="79">
        <f>AQE37</f>
        <v>0</v>
      </c>
      <c r="AQF38" s="62">
        <v>0</v>
      </c>
      <c r="AQG38" s="62">
        <v>0</v>
      </c>
      <c r="AQH38" s="62">
        <v>0</v>
      </c>
      <c r="AQI38" s="62">
        <f>AQI37</f>
        <v>0</v>
      </c>
      <c r="AQJ38" s="62">
        <f>AQJ37</f>
        <v>0</v>
      </c>
      <c r="AQK38" s="62">
        <v>0</v>
      </c>
      <c r="AQL38" s="62">
        <f>AQL37</f>
        <v>0</v>
      </c>
      <c r="AQM38" s="79">
        <f>AQM37</f>
        <v>0</v>
      </c>
      <c r="AQN38" s="62">
        <v>0</v>
      </c>
      <c r="AQO38" s="62">
        <v>0</v>
      </c>
      <c r="AQP38" s="62">
        <v>0</v>
      </c>
      <c r="AQQ38" s="62">
        <f>AQQ37</f>
        <v>0</v>
      </c>
      <c r="AQR38" s="62">
        <f>AQR37</f>
        <v>0</v>
      </c>
      <c r="AQS38" s="62">
        <v>0</v>
      </c>
      <c r="AQT38" s="62">
        <f>AQT37</f>
        <v>0</v>
      </c>
      <c r="AQU38" s="79">
        <f>AQU37</f>
        <v>0</v>
      </c>
      <c r="AQV38" s="62">
        <v>0</v>
      </c>
      <c r="AQW38" s="62">
        <v>0</v>
      </c>
      <c r="AQX38" s="62">
        <v>0</v>
      </c>
      <c r="AQY38" s="62">
        <f>AQY37</f>
        <v>0</v>
      </c>
      <c r="AQZ38" s="62">
        <f>AQZ37</f>
        <v>0</v>
      </c>
      <c r="ARA38" s="62">
        <v>0</v>
      </c>
      <c r="ARB38" s="62">
        <f>ARB37</f>
        <v>0</v>
      </c>
      <c r="ARC38" s="79">
        <f>ARC37</f>
        <v>0</v>
      </c>
      <c r="ARD38" s="62">
        <v>0</v>
      </c>
      <c r="ARE38" s="62">
        <v>0</v>
      </c>
      <c r="ARF38" s="62">
        <v>0</v>
      </c>
      <c r="ARG38" s="62">
        <f>ARG37</f>
        <v>0</v>
      </c>
      <c r="ARH38" s="62">
        <f>ARH37</f>
        <v>0</v>
      </c>
      <c r="ARI38" s="62">
        <v>0</v>
      </c>
      <c r="ARJ38" s="62">
        <f>ARJ37</f>
        <v>0</v>
      </c>
      <c r="ARK38" s="79">
        <f>ARK37</f>
        <v>0</v>
      </c>
      <c r="ARL38" s="62">
        <v>0</v>
      </c>
      <c r="ARM38" s="62">
        <v>0</v>
      </c>
      <c r="ARN38" s="62">
        <v>0</v>
      </c>
      <c r="ARO38" s="62">
        <f>ARO37</f>
        <v>0</v>
      </c>
      <c r="ARP38" s="62">
        <f>ARP37</f>
        <v>0</v>
      </c>
      <c r="ARQ38" s="62">
        <v>0</v>
      </c>
      <c r="ARR38" s="62">
        <f>ARR37</f>
        <v>0</v>
      </c>
      <c r="ARS38" s="79">
        <f>ARS37</f>
        <v>0</v>
      </c>
      <c r="ART38" s="62">
        <v>0</v>
      </c>
      <c r="ARU38" s="62">
        <v>0</v>
      </c>
      <c r="ARV38" s="62">
        <v>0</v>
      </c>
      <c r="ARW38" s="62">
        <f>ARW37</f>
        <v>0</v>
      </c>
      <c r="ARX38" s="62">
        <f>ARX37</f>
        <v>0</v>
      </c>
      <c r="ARY38" s="62">
        <v>0</v>
      </c>
      <c r="ARZ38" s="62">
        <f>ARZ37</f>
        <v>0</v>
      </c>
      <c r="ASA38" s="79">
        <f>ASA37</f>
        <v>0</v>
      </c>
      <c r="ASB38" s="62">
        <v>0</v>
      </c>
      <c r="ASC38" s="62">
        <v>0</v>
      </c>
      <c r="ASD38" s="62">
        <v>0</v>
      </c>
      <c r="ASE38" s="62">
        <f>ASE37</f>
        <v>0</v>
      </c>
      <c r="ASF38" s="62">
        <f>ASF37</f>
        <v>0</v>
      </c>
      <c r="ASG38" s="62">
        <v>0</v>
      </c>
      <c r="ASH38" s="62">
        <f>ASH37</f>
        <v>0</v>
      </c>
      <c r="ASI38" s="79">
        <f>ASI37</f>
        <v>0</v>
      </c>
      <c r="ASJ38" s="62">
        <v>0</v>
      </c>
      <c r="ASK38" s="62">
        <v>0</v>
      </c>
      <c r="ASL38" s="62">
        <v>0</v>
      </c>
      <c r="ASM38" s="62">
        <f>ASM37</f>
        <v>612934.18999999994</v>
      </c>
      <c r="ASN38" s="62">
        <f>ASN37</f>
        <v>0</v>
      </c>
      <c r="ASO38" s="62">
        <v>0</v>
      </c>
      <c r="ASP38" s="62">
        <f>ASP37</f>
        <v>612934.18999999994</v>
      </c>
      <c r="ASQ38" s="79">
        <f>ASQ37</f>
        <v>612934.18999999994</v>
      </c>
      <c r="ASR38" s="62">
        <v>0</v>
      </c>
      <c r="ASS38" s="62">
        <v>0</v>
      </c>
      <c r="AST38" s="62">
        <v>0</v>
      </c>
      <c r="ASU38" s="62">
        <f>ASU37</f>
        <v>0</v>
      </c>
      <c r="ASV38" s="62">
        <f>ASV37</f>
        <v>0</v>
      </c>
      <c r="ASW38" s="62">
        <v>0</v>
      </c>
      <c r="ASX38" s="62">
        <f>ASX37</f>
        <v>0</v>
      </c>
      <c r="ASY38" s="79">
        <f>ASY37</f>
        <v>612934.18999999994</v>
      </c>
      <c r="ASZ38" s="62">
        <v>0</v>
      </c>
      <c r="ATA38" s="62">
        <v>0</v>
      </c>
      <c r="ATB38" s="62">
        <v>0</v>
      </c>
      <c r="ATC38" s="62">
        <f>ATC37</f>
        <v>1020770.8</v>
      </c>
      <c r="ATD38" s="62">
        <f>ATD37</f>
        <v>0</v>
      </c>
      <c r="ATE38" s="62">
        <v>0</v>
      </c>
      <c r="ATF38" s="62">
        <f>ATF37</f>
        <v>1020770.8</v>
      </c>
      <c r="ATG38" s="79">
        <f>ATG37</f>
        <v>1633704.99</v>
      </c>
      <c r="ATH38" s="62">
        <v>0</v>
      </c>
      <c r="ATI38" s="62">
        <v>0</v>
      </c>
      <c r="ATJ38" s="62">
        <v>0</v>
      </c>
      <c r="ATK38" s="62">
        <f>ATK37</f>
        <v>0</v>
      </c>
      <c r="ATL38" s="62">
        <f>ATL37</f>
        <v>0</v>
      </c>
      <c r="ATM38" s="62">
        <v>0</v>
      </c>
      <c r="ATN38" s="62">
        <f>ATN37</f>
        <v>0</v>
      </c>
      <c r="ATO38" s="79">
        <f>ATO37</f>
        <v>1633704.99</v>
      </c>
      <c r="ATP38" s="62">
        <v>0</v>
      </c>
      <c r="ATQ38" s="62">
        <v>0</v>
      </c>
      <c r="ATR38" s="62">
        <v>0</v>
      </c>
      <c r="ATS38" s="62">
        <f>ATS37</f>
        <v>0</v>
      </c>
      <c r="ATT38" s="62">
        <f>ATT37</f>
        <v>0</v>
      </c>
      <c r="ATU38" s="62">
        <v>0</v>
      </c>
      <c r="ATV38" s="62">
        <f>ATV37</f>
        <v>0</v>
      </c>
      <c r="ATW38" s="79">
        <f>ATW37</f>
        <v>1633704.99</v>
      </c>
      <c r="ATX38" s="62">
        <v>0</v>
      </c>
      <c r="ATY38" s="62">
        <v>0</v>
      </c>
      <c r="ATZ38" s="62">
        <v>0</v>
      </c>
      <c r="AUA38" s="62">
        <f>AUA37</f>
        <v>0</v>
      </c>
      <c r="AUB38" s="62">
        <f>AUB37</f>
        <v>0</v>
      </c>
      <c r="AUC38" s="62">
        <v>0</v>
      </c>
      <c r="AUD38" s="62">
        <f>AUD37</f>
        <v>0</v>
      </c>
      <c r="AUE38" s="79">
        <f>AUE37</f>
        <v>1633704.99</v>
      </c>
      <c r="AUF38" s="62">
        <v>0</v>
      </c>
      <c r="AUG38" s="62">
        <v>0</v>
      </c>
      <c r="AUH38" s="62">
        <v>0</v>
      </c>
      <c r="AUI38" s="62">
        <f>AUI37</f>
        <v>0</v>
      </c>
      <c r="AUJ38" s="62">
        <f>AUJ37</f>
        <v>0</v>
      </c>
      <c r="AUK38" s="62">
        <v>0</v>
      </c>
      <c r="AUL38" s="62">
        <f>AUL37</f>
        <v>0</v>
      </c>
      <c r="AUM38" s="79">
        <f>AUM37</f>
        <v>1633704.99</v>
      </c>
      <c r="AUN38" s="62">
        <v>0</v>
      </c>
      <c r="AUO38" s="62">
        <v>0</v>
      </c>
      <c r="AUP38" s="62">
        <v>0</v>
      </c>
      <c r="AUQ38" s="62">
        <f>AUQ37</f>
        <v>0</v>
      </c>
      <c r="AUR38" s="62">
        <f>AUR37</f>
        <v>0</v>
      </c>
      <c r="AUS38" s="62">
        <v>0</v>
      </c>
      <c r="AUT38" s="62">
        <f>AUT37</f>
        <v>0</v>
      </c>
      <c r="AUU38" s="79">
        <f>AUU37</f>
        <v>1633704.99</v>
      </c>
      <c r="AUV38" s="62">
        <v>0</v>
      </c>
      <c r="AUW38" s="62">
        <v>0</v>
      </c>
      <c r="AUX38" s="62">
        <v>0</v>
      </c>
      <c r="AUY38" s="62">
        <f>AUY37</f>
        <v>0</v>
      </c>
      <c r="AUZ38" s="62">
        <f>AUZ37</f>
        <v>0</v>
      </c>
      <c r="AVA38" s="62">
        <v>0</v>
      </c>
      <c r="AVB38" s="62">
        <f>AVB37</f>
        <v>0</v>
      </c>
      <c r="AVC38" s="79">
        <f>AVC37</f>
        <v>1633704.99</v>
      </c>
      <c r="AVD38" s="62">
        <v>0</v>
      </c>
      <c r="AVE38" s="62">
        <v>0</v>
      </c>
      <c r="AVF38" s="62">
        <v>0</v>
      </c>
      <c r="AVG38" s="62">
        <f>AVG37</f>
        <v>0</v>
      </c>
      <c r="AVH38" s="62">
        <f>AVH37</f>
        <v>0</v>
      </c>
      <c r="AVI38" s="62">
        <v>0</v>
      </c>
      <c r="AVJ38" s="62">
        <f>AVJ37</f>
        <v>0</v>
      </c>
      <c r="AVK38" s="79">
        <f>AVK37</f>
        <v>1633704.99</v>
      </c>
      <c r="AVL38" s="62">
        <v>0</v>
      </c>
      <c r="AVM38" s="62">
        <v>0</v>
      </c>
      <c r="AVN38" s="62">
        <v>0</v>
      </c>
      <c r="AVO38" s="62">
        <f>AVO37</f>
        <v>0</v>
      </c>
      <c r="AVP38" s="62">
        <f>AVP37</f>
        <v>0</v>
      </c>
      <c r="AVQ38" s="62">
        <v>0</v>
      </c>
      <c r="AVR38" s="62">
        <f>AVR37</f>
        <v>0</v>
      </c>
      <c r="AVS38" s="79">
        <f>AVS37</f>
        <v>1633704.99</v>
      </c>
      <c r="AVT38" s="62">
        <v>0</v>
      </c>
      <c r="AVU38" s="62">
        <v>0</v>
      </c>
      <c r="AVV38" s="62">
        <v>0</v>
      </c>
      <c r="AVW38" s="62">
        <f>AVW37</f>
        <v>0</v>
      </c>
      <c r="AVX38" s="62">
        <f>AVX37</f>
        <v>0</v>
      </c>
      <c r="AVY38" s="62">
        <v>0</v>
      </c>
      <c r="AVZ38" s="62">
        <f>AVZ37</f>
        <v>0</v>
      </c>
      <c r="AWA38" s="79">
        <f>AWA37</f>
        <v>1633704.99</v>
      </c>
      <c r="AWB38" s="62">
        <v>0</v>
      </c>
      <c r="AWC38" s="62">
        <v>0</v>
      </c>
      <c r="AWD38" s="62">
        <v>0</v>
      </c>
      <c r="AWE38" s="62">
        <f>AWE37</f>
        <v>0</v>
      </c>
      <c r="AWF38" s="62">
        <f>AWF37</f>
        <v>0</v>
      </c>
      <c r="AWG38" s="62">
        <v>0</v>
      </c>
      <c r="AWH38" s="62">
        <f>AWH37</f>
        <v>0</v>
      </c>
      <c r="AWI38" s="79">
        <f>AWI37</f>
        <v>1633704.99</v>
      </c>
      <c r="AWJ38" s="62">
        <v>0</v>
      </c>
      <c r="AWK38" s="62">
        <v>0</v>
      </c>
      <c r="AWL38" s="62">
        <v>0</v>
      </c>
      <c r="AWM38" s="62">
        <f>AWM37</f>
        <v>0</v>
      </c>
      <c r="AWN38" s="62">
        <f>AWN37</f>
        <v>0</v>
      </c>
      <c r="AWO38" s="62">
        <v>0</v>
      </c>
      <c r="AWP38" s="62">
        <f>AWP37</f>
        <v>0</v>
      </c>
      <c r="AWQ38" s="79">
        <f>AWQ37</f>
        <v>1633704.99</v>
      </c>
      <c r="AWR38" s="62">
        <v>0</v>
      </c>
      <c r="AWS38" s="62">
        <v>0</v>
      </c>
      <c r="AWT38" s="62">
        <v>0</v>
      </c>
      <c r="AWU38" s="62">
        <f>AWU37</f>
        <v>0</v>
      </c>
      <c r="AWV38" s="62">
        <f>AWV37</f>
        <v>0</v>
      </c>
      <c r="AWW38" s="62">
        <v>0</v>
      </c>
      <c r="AWX38" s="62">
        <f>AWX37</f>
        <v>0</v>
      </c>
      <c r="AWY38" s="79">
        <f>AWY37</f>
        <v>1633704.99</v>
      </c>
      <c r="AWZ38" s="62">
        <v>0</v>
      </c>
      <c r="AXA38" s="62">
        <v>0</v>
      </c>
      <c r="AXB38" s="62">
        <v>0</v>
      </c>
      <c r="AXC38" s="62">
        <f>AXC37</f>
        <v>0</v>
      </c>
      <c r="AXD38" s="62">
        <f>AXD37</f>
        <v>0</v>
      </c>
      <c r="AXE38" s="62">
        <v>0</v>
      </c>
      <c r="AXF38" s="62">
        <f>AXF37</f>
        <v>0</v>
      </c>
      <c r="AXG38" s="79">
        <f>AXG37</f>
        <v>1633704.99</v>
      </c>
      <c r="AXH38" s="62">
        <v>0</v>
      </c>
      <c r="AXI38" s="62">
        <v>0</v>
      </c>
      <c r="AXJ38" s="62">
        <v>0</v>
      </c>
      <c r="AXK38" s="62">
        <f>AXK37</f>
        <v>0</v>
      </c>
      <c r="AXL38" s="62">
        <f>AXL37</f>
        <v>0</v>
      </c>
      <c r="AXM38" s="62">
        <v>0</v>
      </c>
      <c r="AXN38" s="62">
        <f>AXN37</f>
        <v>0</v>
      </c>
      <c r="AXO38" s="79">
        <f>AXO37</f>
        <v>1633704.99</v>
      </c>
      <c r="AXP38" s="62">
        <v>0</v>
      </c>
      <c r="AXQ38" s="62">
        <v>0</v>
      </c>
      <c r="AXR38" s="62">
        <v>0</v>
      </c>
      <c r="AXS38" s="62">
        <f>AXS37</f>
        <v>0</v>
      </c>
      <c r="AXT38" s="62">
        <f>AXT37</f>
        <v>0</v>
      </c>
      <c r="AXU38" s="62">
        <v>0</v>
      </c>
      <c r="AXV38" s="62">
        <f>AXV37</f>
        <v>0</v>
      </c>
      <c r="AXW38" s="79">
        <f>AXW37</f>
        <v>1633704.99</v>
      </c>
      <c r="AXX38" s="62">
        <v>0</v>
      </c>
      <c r="AXY38" s="62">
        <v>0</v>
      </c>
      <c r="AXZ38" s="62">
        <v>0</v>
      </c>
      <c r="AYA38" s="62">
        <f>AYA37</f>
        <v>0</v>
      </c>
      <c r="AYB38" s="62">
        <f>AYB37</f>
        <v>0</v>
      </c>
      <c r="AYC38" s="62">
        <v>0</v>
      </c>
      <c r="AYD38" s="62">
        <f>AYD37</f>
        <v>0</v>
      </c>
      <c r="AYE38" s="79">
        <f>AYE37</f>
        <v>0</v>
      </c>
      <c r="AYF38" s="62">
        <v>0</v>
      </c>
      <c r="AYG38" s="62">
        <v>0</v>
      </c>
      <c r="AYH38" s="62">
        <v>0</v>
      </c>
      <c r="AYI38" s="62">
        <f>AYI37</f>
        <v>0</v>
      </c>
      <c r="AYJ38" s="62">
        <f>AYJ37</f>
        <v>0</v>
      </c>
      <c r="AYK38" s="62">
        <v>0</v>
      </c>
      <c r="AYL38" s="62">
        <f>AYL37</f>
        <v>0</v>
      </c>
      <c r="AYM38" s="79">
        <f>AYM37</f>
        <v>0</v>
      </c>
      <c r="AYN38" s="62">
        <v>0</v>
      </c>
      <c r="AYO38" s="62">
        <v>0</v>
      </c>
      <c r="AYP38" s="62">
        <v>0</v>
      </c>
      <c r="AYQ38" s="62">
        <f>AYQ37</f>
        <v>0</v>
      </c>
      <c r="AYR38" s="62">
        <f>AYR37</f>
        <v>0</v>
      </c>
      <c r="AYS38" s="62">
        <v>0</v>
      </c>
      <c r="AYT38" s="62">
        <f>AYT37</f>
        <v>0</v>
      </c>
      <c r="AYU38" s="79">
        <f>AYU37</f>
        <v>0</v>
      </c>
      <c r="AYV38" s="62">
        <v>0</v>
      </c>
      <c r="AYW38" s="62">
        <v>0</v>
      </c>
      <c r="AYX38" s="62">
        <v>0</v>
      </c>
      <c r="AYY38" s="62">
        <f>AYY37</f>
        <v>0</v>
      </c>
      <c r="AYZ38" s="62">
        <f>AYZ37</f>
        <v>0</v>
      </c>
      <c r="AZA38" s="62">
        <v>0</v>
      </c>
      <c r="AZB38" s="62">
        <f>AZB37</f>
        <v>0</v>
      </c>
      <c r="AZC38" s="79">
        <f>AZC37</f>
        <v>0</v>
      </c>
      <c r="AZD38" s="62">
        <v>0</v>
      </c>
      <c r="AZE38" s="62">
        <v>0</v>
      </c>
      <c r="AZF38" s="62">
        <v>0</v>
      </c>
      <c r="AZG38" s="62">
        <f>AZG37</f>
        <v>0</v>
      </c>
      <c r="AZH38" s="62">
        <f>AZH37</f>
        <v>0</v>
      </c>
      <c r="AZI38" s="62">
        <v>0</v>
      </c>
      <c r="AZJ38" s="62">
        <f>AZJ37</f>
        <v>0</v>
      </c>
      <c r="AZK38" s="79">
        <f>AZK37</f>
        <v>0</v>
      </c>
      <c r="AZL38" s="62">
        <v>0</v>
      </c>
      <c r="AZM38" s="62">
        <v>0</v>
      </c>
      <c r="AZN38" s="62">
        <v>0</v>
      </c>
      <c r="AZO38" s="62">
        <f>AZO37</f>
        <v>0</v>
      </c>
      <c r="AZP38" s="62">
        <f>AZP37</f>
        <v>0</v>
      </c>
      <c r="AZQ38" s="62">
        <v>0</v>
      </c>
      <c r="AZR38" s="62">
        <f>AZR37</f>
        <v>0</v>
      </c>
      <c r="AZS38" s="79">
        <f>AZS37</f>
        <v>0</v>
      </c>
      <c r="AZT38" s="62">
        <v>0</v>
      </c>
      <c r="AZU38" s="62">
        <v>0</v>
      </c>
      <c r="AZV38" s="62">
        <v>0</v>
      </c>
      <c r="AZW38" s="62">
        <f>AZW37</f>
        <v>0</v>
      </c>
      <c r="AZX38" s="62">
        <f>AZX37</f>
        <v>0</v>
      </c>
      <c r="AZY38" s="62">
        <v>0</v>
      </c>
      <c r="AZZ38" s="62">
        <f>AZZ37</f>
        <v>0</v>
      </c>
      <c r="BAA38" s="79">
        <f>BAA37</f>
        <v>0</v>
      </c>
      <c r="BAB38" s="62">
        <v>0</v>
      </c>
      <c r="BAC38" s="62">
        <v>0</v>
      </c>
      <c r="BAD38" s="62">
        <v>0</v>
      </c>
      <c r="BAE38" s="62">
        <f>BAE37</f>
        <v>0</v>
      </c>
      <c r="BAF38" s="62">
        <f>BAF37</f>
        <v>0</v>
      </c>
      <c r="BAG38" s="62">
        <v>0</v>
      </c>
      <c r="BAH38" s="62">
        <f>BAH37</f>
        <v>0</v>
      </c>
      <c r="BAI38" s="79">
        <f>BAI37</f>
        <v>0</v>
      </c>
      <c r="BAJ38" s="62">
        <v>0</v>
      </c>
      <c r="BAK38" s="62">
        <v>0</v>
      </c>
      <c r="BAL38" s="62">
        <v>0</v>
      </c>
      <c r="BAM38" s="62">
        <f>BAM37</f>
        <v>0</v>
      </c>
      <c r="BAN38" s="62">
        <f>BAN37</f>
        <v>0</v>
      </c>
      <c r="BAO38" s="62">
        <v>0</v>
      </c>
      <c r="BAP38" s="62">
        <f>BAP37</f>
        <v>0</v>
      </c>
      <c r="BAQ38" s="79">
        <f>BAQ37</f>
        <v>0</v>
      </c>
      <c r="BAR38" s="62">
        <v>0</v>
      </c>
      <c r="BAS38" s="62">
        <v>0</v>
      </c>
      <c r="BAT38" s="62">
        <v>0</v>
      </c>
      <c r="BAU38" s="62">
        <f>BAU37</f>
        <v>0</v>
      </c>
      <c r="BAV38" s="62">
        <f>BAV37</f>
        <v>0</v>
      </c>
      <c r="BAW38" s="62">
        <v>0</v>
      </c>
      <c r="BAX38" s="62">
        <f>BAX37</f>
        <v>0</v>
      </c>
      <c r="BAY38" s="79">
        <f>BAY37</f>
        <v>0</v>
      </c>
      <c r="BAZ38" s="62">
        <v>0</v>
      </c>
      <c r="BBA38" s="62">
        <v>0</v>
      </c>
      <c r="BBB38" s="62">
        <v>0</v>
      </c>
      <c r="BBC38" s="62">
        <f>BBC37</f>
        <v>0</v>
      </c>
      <c r="BBD38" s="62">
        <f>BBD37</f>
        <v>0</v>
      </c>
      <c r="BBE38" s="62">
        <v>0</v>
      </c>
      <c r="BBF38" s="62">
        <f>BBF37</f>
        <v>0</v>
      </c>
      <c r="BBG38" s="79">
        <f>BBG37</f>
        <v>0</v>
      </c>
      <c r="BBH38" s="62">
        <v>0</v>
      </c>
      <c r="BBI38" s="62">
        <v>0</v>
      </c>
      <c r="BBJ38" s="62">
        <v>0</v>
      </c>
      <c r="BBK38" s="62">
        <f>BBK37</f>
        <v>0</v>
      </c>
      <c r="BBL38" s="62">
        <f>BBL37</f>
        <v>0</v>
      </c>
      <c r="BBM38" s="62">
        <v>0</v>
      </c>
      <c r="BBN38" s="62">
        <f>BBN37</f>
        <v>0</v>
      </c>
      <c r="BBO38" s="79">
        <f>BBO37</f>
        <v>0</v>
      </c>
      <c r="BBP38" s="62">
        <v>0</v>
      </c>
      <c r="BBQ38" s="62">
        <v>0</v>
      </c>
      <c r="BBR38" s="62">
        <v>0</v>
      </c>
      <c r="BBS38" s="62">
        <f>BBS37</f>
        <v>0</v>
      </c>
      <c r="BBT38" s="62">
        <f>BBT37</f>
        <v>0</v>
      </c>
      <c r="BBU38" s="62">
        <v>0</v>
      </c>
      <c r="BBV38" s="62">
        <f>BBV37</f>
        <v>0</v>
      </c>
      <c r="BBW38" s="79">
        <f>BBW37</f>
        <v>0</v>
      </c>
      <c r="BBX38" s="62">
        <v>0</v>
      </c>
      <c r="BBY38" s="62">
        <v>0</v>
      </c>
      <c r="BBZ38" s="62">
        <v>0</v>
      </c>
      <c r="BCA38" s="62">
        <f>BCA37</f>
        <v>0</v>
      </c>
      <c r="BCB38" s="62">
        <f>BCB37</f>
        <v>0</v>
      </c>
      <c r="BCC38" s="62">
        <v>0</v>
      </c>
      <c r="BCD38" s="62">
        <f>BCD37</f>
        <v>0</v>
      </c>
      <c r="BCE38" s="79">
        <f>BCE37</f>
        <v>0</v>
      </c>
      <c r="BCF38" s="62">
        <v>0</v>
      </c>
      <c r="BCG38" s="62">
        <v>0</v>
      </c>
      <c r="BCH38" s="62">
        <v>0</v>
      </c>
      <c r="BCI38" s="62">
        <f>BCI37</f>
        <v>0</v>
      </c>
      <c r="BCJ38" s="62">
        <f>BCJ37</f>
        <v>0</v>
      </c>
      <c r="BCK38" s="62">
        <v>0</v>
      </c>
      <c r="BCL38" s="62">
        <f>BCL37</f>
        <v>0</v>
      </c>
      <c r="BCM38" s="79">
        <f>BCM37</f>
        <v>0</v>
      </c>
      <c r="BCN38" s="62">
        <v>0</v>
      </c>
      <c r="BCO38" s="62">
        <v>0</v>
      </c>
      <c r="BCP38" s="62">
        <v>0</v>
      </c>
      <c r="BCQ38" s="62">
        <f>BCQ37</f>
        <v>0</v>
      </c>
      <c r="BCR38" s="62">
        <f>BCR37</f>
        <v>0</v>
      </c>
      <c r="BCS38" s="62">
        <v>0</v>
      </c>
      <c r="BCT38" s="62">
        <f>BCT37</f>
        <v>0</v>
      </c>
      <c r="BCU38" s="79">
        <f>BCU37</f>
        <v>0</v>
      </c>
      <c r="BCV38" s="62">
        <v>0</v>
      </c>
      <c r="BCW38" s="62">
        <v>0</v>
      </c>
      <c r="BCX38" s="62">
        <v>0</v>
      </c>
      <c r="BCY38" s="62">
        <f>BCY37</f>
        <v>0</v>
      </c>
      <c r="BCZ38" s="62">
        <f>BCZ37</f>
        <v>0</v>
      </c>
      <c r="BDA38" s="62">
        <v>0</v>
      </c>
      <c r="BDB38" s="62">
        <f>BDB37</f>
        <v>0</v>
      </c>
      <c r="BDC38" s="79">
        <f>BDC37</f>
        <v>0</v>
      </c>
      <c r="BDD38" s="62">
        <v>0</v>
      </c>
      <c r="BDE38" s="62">
        <v>0</v>
      </c>
      <c r="BDF38" s="62">
        <v>0</v>
      </c>
      <c r="BDG38" s="62">
        <f>BDG37</f>
        <v>0</v>
      </c>
      <c r="BDH38" s="62">
        <f>BDH37</f>
        <v>0</v>
      </c>
      <c r="BDI38" s="62">
        <v>0</v>
      </c>
      <c r="BDJ38" s="62">
        <f>BDJ37</f>
        <v>0</v>
      </c>
      <c r="BDK38" s="79">
        <f>BDK37</f>
        <v>0</v>
      </c>
      <c r="BDL38" s="62">
        <v>0</v>
      </c>
      <c r="BDM38" s="62">
        <v>0</v>
      </c>
      <c r="BDN38" s="62">
        <v>0</v>
      </c>
      <c r="BDO38" s="62">
        <f>BDO37</f>
        <v>0</v>
      </c>
      <c r="BDP38" s="62">
        <f>BDP37</f>
        <v>0</v>
      </c>
      <c r="BDQ38" s="62">
        <v>0</v>
      </c>
      <c r="BDR38" s="62">
        <f>BDR37</f>
        <v>0</v>
      </c>
      <c r="BDS38" s="79">
        <f>BDS37</f>
        <v>0</v>
      </c>
      <c r="BDT38" s="62">
        <v>0</v>
      </c>
      <c r="BDU38" s="62">
        <v>0</v>
      </c>
      <c r="BDV38" s="62">
        <v>0</v>
      </c>
      <c r="BDW38" s="62">
        <f>BDW37</f>
        <v>0</v>
      </c>
      <c r="BDX38" s="62">
        <f>BDX37</f>
        <v>0</v>
      </c>
      <c r="BDY38" s="62">
        <v>0</v>
      </c>
      <c r="BDZ38" s="62">
        <f>BDZ37</f>
        <v>0</v>
      </c>
      <c r="BEA38" s="79">
        <f>BEA37</f>
        <v>0</v>
      </c>
      <c r="BEB38" s="62">
        <v>0</v>
      </c>
      <c r="BEC38" s="62">
        <v>0</v>
      </c>
      <c r="BED38" s="62">
        <v>0</v>
      </c>
      <c r="BEE38" s="62">
        <f>BEE37</f>
        <v>0</v>
      </c>
      <c r="BEF38" s="62">
        <f>BEF37</f>
        <v>0</v>
      </c>
      <c r="BEG38" s="62">
        <v>0</v>
      </c>
      <c r="BEH38" s="62">
        <f>BEH37</f>
        <v>0</v>
      </c>
      <c r="BEI38" s="79">
        <f>BEI37</f>
        <v>0</v>
      </c>
      <c r="BEJ38" s="62">
        <v>0</v>
      </c>
      <c r="BEK38" s="62">
        <v>0</v>
      </c>
      <c r="BEL38" s="62">
        <v>0</v>
      </c>
      <c r="BEM38" s="62">
        <f>BEM37</f>
        <v>77780.88</v>
      </c>
      <c r="BEN38" s="62">
        <f>BEN37</f>
        <v>0</v>
      </c>
      <c r="BEO38" s="62">
        <v>0</v>
      </c>
      <c r="BEP38" s="62">
        <f>BEP37</f>
        <v>77780.88</v>
      </c>
      <c r="BEQ38" s="79">
        <f>BEQ37</f>
        <v>77780.88</v>
      </c>
      <c r="BER38" s="62">
        <v>0</v>
      </c>
      <c r="BES38" s="62">
        <v>0</v>
      </c>
      <c r="BET38" s="62">
        <v>0</v>
      </c>
      <c r="BEU38" s="62">
        <f>BEU37</f>
        <v>0</v>
      </c>
      <c r="BEV38" s="62">
        <f>BEV37</f>
        <v>0</v>
      </c>
      <c r="BEW38" s="62">
        <v>0</v>
      </c>
      <c r="BEX38" s="62">
        <f>BEX37</f>
        <v>0</v>
      </c>
      <c r="BEY38" s="79">
        <f>BEY37</f>
        <v>77780.88</v>
      </c>
      <c r="BEZ38" s="62">
        <v>0</v>
      </c>
      <c r="BFA38" s="62">
        <v>0</v>
      </c>
      <c r="BFB38" s="62">
        <v>0</v>
      </c>
      <c r="BFC38" s="62">
        <f>BFC37</f>
        <v>0</v>
      </c>
      <c r="BFD38" s="62">
        <f>BFD37</f>
        <v>0</v>
      </c>
      <c r="BFE38" s="62">
        <v>0</v>
      </c>
      <c r="BFF38" s="62">
        <f>BFF37</f>
        <v>0</v>
      </c>
      <c r="BFG38" s="79">
        <f>BFG37</f>
        <v>77780.88</v>
      </c>
      <c r="BFH38" s="62">
        <v>0</v>
      </c>
      <c r="BFI38" s="62">
        <v>0</v>
      </c>
      <c r="BFJ38" s="62">
        <v>0</v>
      </c>
      <c r="BFK38" s="62">
        <f>BFK37</f>
        <v>0</v>
      </c>
      <c r="BFL38" s="62">
        <f>BFL37</f>
        <v>0</v>
      </c>
      <c r="BFM38" s="62">
        <v>0</v>
      </c>
      <c r="BFN38" s="62">
        <f>BFN37</f>
        <v>0</v>
      </c>
      <c r="BFO38" s="79">
        <f>BFO37</f>
        <v>77780.88</v>
      </c>
      <c r="BFP38" s="62">
        <v>0</v>
      </c>
      <c r="BFQ38" s="62">
        <v>0</v>
      </c>
      <c r="BFR38" s="62">
        <v>0</v>
      </c>
      <c r="BFS38" s="62">
        <f>BFS37</f>
        <v>0</v>
      </c>
      <c r="BFT38" s="62">
        <f>BFT37</f>
        <v>0</v>
      </c>
      <c r="BFU38" s="62">
        <v>0</v>
      </c>
      <c r="BFV38" s="62">
        <f>BFV37</f>
        <v>0</v>
      </c>
      <c r="BFW38" s="79">
        <f>BFW37</f>
        <v>77780.88</v>
      </c>
      <c r="BFX38" s="62">
        <v>0</v>
      </c>
      <c r="BFY38" s="62">
        <v>0</v>
      </c>
      <c r="BFZ38" s="62">
        <v>0</v>
      </c>
      <c r="BGA38" s="62">
        <f>BGA37</f>
        <v>0</v>
      </c>
      <c r="BGB38" s="62">
        <f>BGB37</f>
        <v>0</v>
      </c>
      <c r="BGC38" s="62">
        <v>0</v>
      </c>
      <c r="BGD38" s="62">
        <f>BGD37</f>
        <v>0</v>
      </c>
      <c r="BGE38" s="79">
        <f>BGE37</f>
        <v>77780.88</v>
      </c>
      <c r="BGF38" s="62">
        <v>0</v>
      </c>
      <c r="BGG38" s="62">
        <v>0</v>
      </c>
      <c r="BGH38" s="62">
        <v>0</v>
      </c>
      <c r="BGI38" s="62">
        <f>BGI37</f>
        <v>0</v>
      </c>
      <c r="BGJ38" s="62">
        <f>BGJ37</f>
        <v>0</v>
      </c>
      <c r="BGK38" s="62">
        <v>0</v>
      </c>
      <c r="BGL38" s="62">
        <f>BGL37</f>
        <v>0</v>
      </c>
      <c r="BGM38" s="79">
        <f>BGM37</f>
        <v>77780.88</v>
      </c>
      <c r="BGN38" s="62">
        <v>0</v>
      </c>
      <c r="BGO38" s="62">
        <v>0</v>
      </c>
      <c r="BGP38" s="62">
        <v>0</v>
      </c>
      <c r="BGQ38" s="62">
        <f>BGQ37</f>
        <v>0</v>
      </c>
      <c r="BGR38" s="62">
        <f>BGR37</f>
        <v>0</v>
      </c>
      <c r="BGS38" s="62">
        <v>0</v>
      </c>
      <c r="BGT38" s="62">
        <f>BGT37</f>
        <v>0</v>
      </c>
      <c r="BGU38" s="79">
        <f>BGU37</f>
        <v>77780.88</v>
      </c>
      <c r="BGV38" s="62">
        <v>0</v>
      </c>
      <c r="BGW38" s="62">
        <v>0</v>
      </c>
      <c r="BGX38" s="62">
        <v>0</v>
      </c>
      <c r="BGY38" s="62">
        <f>BGY37</f>
        <v>0</v>
      </c>
      <c r="BGZ38" s="62">
        <f>BGZ37</f>
        <v>0</v>
      </c>
      <c r="BHA38" s="62">
        <v>0</v>
      </c>
      <c r="BHB38" s="62">
        <f>BHB37</f>
        <v>0</v>
      </c>
      <c r="BHC38" s="79">
        <f>BHC37</f>
        <v>77780.88</v>
      </c>
      <c r="BHD38" s="62">
        <v>0</v>
      </c>
      <c r="BHE38" s="62">
        <v>0</v>
      </c>
      <c r="BHF38" s="62">
        <v>0</v>
      </c>
      <c r="BHG38" s="62">
        <f>BHG37</f>
        <v>0</v>
      </c>
      <c r="BHH38" s="62">
        <f>BHH37</f>
        <v>0</v>
      </c>
      <c r="BHI38" s="62">
        <v>0</v>
      </c>
      <c r="BHJ38" s="62">
        <f>BHJ37</f>
        <v>0</v>
      </c>
      <c r="BHK38" s="79">
        <f>BHK37</f>
        <v>77780.88</v>
      </c>
      <c r="BHL38" s="62">
        <v>0</v>
      </c>
      <c r="BHM38" s="62">
        <v>0</v>
      </c>
      <c r="BHN38" s="62">
        <v>0</v>
      </c>
      <c r="BHO38" s="62">
        <f>BHO37</f>
        <v>0</v>
      </c>
      <c r="BHP38" s="62">
        <f>BHP37</f>
        <v>0</v>
      </c>
      <c r="BHQ38" s="62">
        <v>0</v>
      </c>
      <c r="BHR38" s="62">
        <f>BHR37</f>
        <v>0</v>
      </c>
      <c r="BHS38" s="79">
        <f>BHS37</f>
        <v>77780.88</v>
      </c>
      <c r="BHT38" s="62">
        <v>0</v>
      </c>
      <c r="BHU38" s="62">
        <v>0</v>
      </c>
      <c r="BHV38" s="62">
        <v>0</v>
      </c>
      <c r="BHW38" s="62">
        <f>BHW37</f>
        <v>0</v>
      </c>
      <c r="BHX38" s="62">
        <f>BHX37</f>
        <v>0</v>
      </c>
      <c r="BHY38" s="62">
        <v>0</v>
      </c>
      <c r="BHZ38" s="62">
        <f>BHZ37</f>
        <v>0</v>
      </c>
      <c r="BIA38" s="79">
        <f>BIA37</f>
        <v>77780.88</v>
      </c>
      <c r="BIB38" s="62">
        <v>0</v>
      </c>
      <c r="BIC38" s="62">
        <v>0</v>
      </c>
      <c r="BID38" s="62">
        <v>0</v>
      </c>
      <c r="BIE38" s="62">
        <f>BIE37</f>
        <v>0</v>
      </c>
      <c r="BIF38" s="62">
        <f>BIF37</f>
        <v>0</v>
      </c>
      <c r="BIG38" s="62">
        <v>0</v>
      </c>
      <c r="BIH38" s="62">
        <f>BIH37</f>
        <v>0</v>
      </c>
      <c r="BII38" s="79">
        <f>BII37</f>
        <v>77780.88</v>
      </c>
      <c r="BIJ38" s="62">
        <v>0</v>
      </c>
      <c r="BIK38" s="62">
        <v>0</v>
      </c>
      <c r="BIL38" s="62">
        <v>0</v>
      </c>
      <c r="BIM38" s="62">
        <f>BIM37</f>
        <v>0</v>
      </c>
      <c r="BIN38" s="62">
        <f>BIN37</f>
        <v>0</v>
      </c>
      <c r="BIO38" s="62">
        <v>0</v>
      </c>
      <c r="BIP38" s="62">
        <f>BIP37</f>
        <v>0</v>
      </c>
      <c r="BIQ38" s="79">
        <f>BIQ37</f>
        <v>77780.88</v>
      </c>
      <c r="BIR38" s="62">
        <v>0</v>
      </c>
      <c r="BIS38" s="62">
        <v>0</v>
      </c>
      <c r="BIT38" s="62">
        <v>0</v>
      </c>
      <c r="BIU38" s="62">
        <f>BIU37</f>
        <v>0</v>
      </c>
      <c r="BIV38" s="62">
        <f>BIV37</f>
        <v>0</v>
      </c>
      <c r="BIW38" s="62">
        <v>0</v>
      </c>
      <c r="BIX38" s="62">
        <f>BIX37</f>
        <v>0</v>
      </c>
      <c r="BIY38" s="79">
        <f>BIY37</f>
        <v>77780.88</v>
      </c>
      <c r="BIZ38" s="62">
        <v>0</v>
      </c>
      <c r="BJA38" s="62">
        <v>0</v>
      </c>
      <c r="BJB38" s="62">
        <v>0</v>
      </c>
      <c r="BJC38" s="62">
        <f>BJC37</f>
        <v>0</v>
      </c>
      <c r="BJD38" s="62">
        <f>BJD37</f>
        <v>0</v>
      </c>
      <c r="BJE38" s="62">
        <v>0</v>
      </c>
      <c r="BJF38" s="62">
        <f>BJF37</f>
        <v>0</v>
      </c>
      <c r="BJG38" s="79">
        <f>BJG37</f>
        <v>77780.88</v>
      </c>
      <c r="BJH38" s="62">
        <v>0</v>
      </c>
      <c r="BJI38" s="62">
        <v>0</v>
      </c>
      <c r="BJJ38" s="62">
        <v>0</v>
      </c>
      <c r="BJK38" s="62">
        <f>BJK37</f>
        <v>0</v>
      </c>
      <c r="BJL38" s="62">
        <f>BJL37</f>
        <v>0</v>
      </c>
      <c r="BJM38" s="62">
        <v>0</v>
      </c>
      <c r="BJN38" s="62">
        <f>BJN37</f>
        <v>0</v>
      </c>
      <c r="BJO38" s="79">
        <f>BJO37</f>
        <v>77780.88</v>
      </c>
      <c r="BJP38" s="62">
        <v>0</v>
      </c>
      <c r="BJQ38" s="62">
        <v>0</v>
      </c>
      <c r="BJR38" s="62">
        <v>0</v>
      </c>
      <c r="BJS38" s="62">
        <f>BJS37</f>
        <v>0</v>
      </c>
      <c r="BJT38" s="62">
        <f>BJT37</f>
        <v>0</v>
      </c>
      <c r="BJU38" s="62">
        <v>0</v>
      </c>
      <c r="BJV38" s="62">
        <f>BJV37</f>
        <v>0</v>
      </c>
      <c r="BJW38" s="79">
        <f>BJW37</f>
        <v>77780.88</v>
      </c>
      <c r="BJX38" s="62">
        <v>0</v>
      </c>
      <c r="BJY38" s="62">
        <v>0</v>
      </c>
      <c r="BJZ38" s="62">
        <v>0</v>
      </c>
      <c r="BKA38" s="62">
        <f>BKA37</f>
        <v>0</v>
      </c>
      <c r="BKB38" s="62">
        <f>BKB37</f>
        <v>0</v>
      </c>
      <c r="BKC38" s="62">
        <v>0</v>
      </c>
      <c r="BKD38" s="62">
        <f>BKD37</f>
        <v>0</v>
      </c>
      <c r="BKE38" s="79">
        <f>BKE37</f>
        <v>77780.88</v>
      </c>
      <c r="BKF38" s="62">
        <v>0</v>
      </c>
      <c r="BKG38" s="62">
        <v>0</v>
      </c>
      <c r="BKH38" s="62">
        <v>0</v>
      </c>
      <c r="BKI38" s="62">
        <f>BKI37</f>
        <v>0</v>
      </c>
      <c r="BKJ38" s="62">
        <f>BKJ37</f>
        <v>0</v>
      </c>
      <c r="BKK38" s="62">
        <v>0</v>
      </c>
      <c r="BKL38" s="62">
        <f>BKL37</f>
        <v>0</v>
      </c>
      <c r="BKM38" s="79">
        <f>BKM37</f>
        <v>77780.88</v>
      </c>
      <c r="BKN38" s="62">
        <v>0</v>
      </c>
      <c r="BKO38" s="62">
        <v>0</v>
      </c>
      <c r="BKP38" s="62">
        <v>0</v>
      </c>
      <c r="BKQ38" s="62">
        <f>BKQ37</f>
        <v>0</v>
      </c>
      <c r="BKR38" s="62">
        <f>BKR37</f>
        <v>0</v>
      </c>
      <c r="BKS38" s="62">
        <v>0</v>
      </c>
      <c r="BKT38" s="62">
        <f>BKT37</f>
        <v>0</v>
      </c>
      <c r="BKU38" s="79">
        <f>BKU37</f>
        <v>77780.88</v>
      </c>
      <c r="BKV38" s="62">
        <v>0</v>
      </c>
      <c r="BKW38" s="62">
        <v>0</v>
      </c>
      <c r="BKX38" s="62">
        <v>0</v>
      </c>
      <c r="BKY38" s="62">
        <f>BKY37</f>
        <v>0</v>
      </c>
      <c r="BKZ38" s="62">
        <f>BKZ37</f>
        <v>0</v>
      </c>
      <c r="BLA38" s="62">
        <v>0</v>
      </c>
      <c r="BLB38" s="62">
        <f>BLB37</f>
        <v>0</v>
      </c>
      <c r="BLC38" s="79">
        <f>BLC37</f>
        <v>0</v>
      </c>
      <c r="BLD38" s="62">
        <v>0</v>
      </c>
      <c r="BLE38" s="62">
        <v>0</v>
      </c>
      <c r="BLF38" s="62">
        <v>0</v>
      </c>
      <c r="BLG38" s="62">
        <f>BLG37</f>
        <v>0</v>
      </c>
      <c r="BLH38" s="62">
        <f>BLH37</f>
        <v>0</v>
      </c>
      <c r="BLI38" s="62">
        <v>0</v>
      </c>
      <c r="BLJ38" s="62">
        <f>BLJ37</f>
        <v>0</v>
      </c>
      <c r="BLK38" s="79">
        <f>BLK37</f>
        <v>0</v>
      </c>
      <c r="BLL38" s="62">
        <v>0</v>
      </c>
      <c r="BLM38" s="62">
        <v>0</v>
      </c>
      <c r="BLN38" s="62">
        <v>0</v>
      </c>
      <c r="BLO38" s="62">
        <f>BLO37</f>
        <v>0</v>
      </c>
      <c r="BLP38" s="62">
        <f>BLP37</f>
        <v>0</v>
      </c>
      <c r="BLQ38" s="62">
        <v>0</v>
      </c>
      <c r="BLR38" s="62">
        <f>BLR37</f>
        <v>0</v>
      </c>
      <c r="BLS38" s="79">
        <f>BLS37</f>
        <v>0</v>
      </c>
      <c r="BLT38" s="62">
        <v>0</v>
      </c>
      <c r="BLU38" s="62">
        <v>0</v>
      </c>
      <c r="BLV38" s="62">
        <v>0</v>
      </c>
      <c r="BLW38" s="62">
        <f>BLW37</f>
        <v>0</v>
      </c>
      <c r="BLX38" s="62">
        <f>BLX37</f>
        <v>0</v>
      </c>
      <c r="BLY38" s="62">
        <v>0</v>
      </c>
      <c r="BLZ38" s="62">
        <f>BLZ37</f>
        <v>0</v>
      </c>
      <c r="BMA38" s="79">
        <f>BMA37</f>
        <v>0</v>
      </c>
      <c r="BMB38" s="62">
        <v>0</v>
      </c>
      <c r="BMC38" s="62">
        <v>0</v>
      </c>
      <c r="BMD38" s="62">
        <v>0</v>
      </c>
      <c r="BME38" s="62">
        <f>BME37</f>
        <v>0</v>
      </c>
      <c r="BMF38" s="62">
        <f>BMF37</f>
        <v>0</v>
      </c>
      <c r="BMG38" s="62">
        <v>0</v>
      </c>
      <c r="BMH38" s="62">
        <f>BMH37</f>
        <v>0</v>
      </c>
      <c r="BMI38" s="79">
        <f>BMI37</f>
        <v>0</v>
      </c>
      <c r="BMJ38" s="62">
        <v>0</v>
      </c>
      <c r="BMK38" s="62">
        <v>0</v>
      </c>
      <c r="BML38" s="62">
        <v>0</v>
      </c>
      <c r="BMM38" s="62">
        <f>BMM37</f>
        <v>0</v>
      </c>
      <c r="BMN38" s="62">
        <f>BMN37</f>
        <v>0</v>
      </c>
      <c r="BMO38" s="62">
        <v>0</v>
      </c>
      <c r="BMP38" s="62">
        <f>BMP37</f>
        <v>0</v>
      </c>
      <c r="BMQ38" s="79">
        <f>BMQ37</f>
        <v>0</v>
      </c>
      <c r="BMR38" s="62">
        <v>0</v>
      </c>
      <c r="BMS38" s="62">
        <v>0</v>
      </c>
      <c r="BMT38" s="62">
        <v>0</v>
      </c>
      <c r="BMU38" s="62">
        <f>BMU37</f>
        <v>0</v>
      </c>
      <c r="BMV38" s="62">
        <f>BMV37</f>
        <v>0</v>
      </c>
      <c r="BMW38" s="62">
        <v>0</v>
      </c>
      <c r="BMX38" s="62">
        <f>BMX37</f>
        <v>0</v>
      </c>
      <c r="BMY38" s="79">
        <f>BMY37</f>
        <v>0</v>
      </c>
      <c r="BMZ38" s="62">
        <v>0</v>
      </c>
      <c r="BNA38" s="62">
        <v>0</v>
      </c>
      <c r="BNB38" s="62">
        <v>0</v>
      </c>
      <c r="BNC38" s="62">
        <f>BNC37</f>
        <v>0</v>
      </c>
      <c r="BND38" s="62">
        <f>BND37</f>
        <v>0</v>
      </c>
      <c r="BNE38" s="62">
        <v>0</v>
      </c>
      <c r="BNF38" s="106">
        <f>BNF37</f>
        <v>0</v>
      </c>
      <c r="BNG38" s="79">
        <f>BNG37</f>
        <v>0</v>
      </c>
      <c r="BNH38" s="62">
        <v>0</v>
      </c>
      <c r="BNI38" s="62">
        <v>0</v>
      </c>
      <c r="BNJ38" s="62">
        <v>0</v>
      </c>
      <c r="BNK38" s="62">
        <f>BNK37</f>
        <v>0</v>
      </c>
      <c r="BNL38" s="62">
        <f>BNL37</f>
        <v>0</v>
      </c>
      <c r="BNM38" s="62">
        <v>0</v>
      </c>
      <c r="BNN38" s="62">
        <f>BNN37</f>
        <v>0</v>
      </c>
      <c r="BNO38" s="79">
        <f>BNO37</f>
        <v>0</v>
      </c>
      <c r="BNP38" s="62">
        <v>0</v>
      </c>
      <c r="BNQ38" s="62">
        <v>0</v>
      </c>
      <c r="BNR38" s="62">
        <v>0</v>
      </c>
      <c r="BNS38" s="62">
        <f>BNS37</f>
        <v>0</v>
      </c>
      <c r="BNT38" s="62">
        <f>BNT37</f>
        <v>0</v>
      </c>
      <c r="BNU38" s="62">
        <v>0</v>
      </c>
      <c r="BNV38" s="62">
        <f>BNV37</f>
        <v>0</v>
      </c>
      <c r="BNW38" s="79">
        <f>BNW37</f>
        <v>0</v>
      </c>
      <c r="BNX38" s="62">
        <v>0</v>
      </c>
      <c r="BNY38" s="62">
        <v>0</v>
      </c>
      <c r="BNZ38" s="62">
        <v>0</v>
      </c>
      <c r="BOA38" s="62">
        <f>BOA37</f>
        <v>0</v>
      </c>
      <c r="BOB38" s="62">
        <f>BOB37</f>
        <v>0</v>
      </c>
      <c r="BOC38" s="62">
        <v>0</v>
      </c>
      <c r="BOD38" s="62">
        <f>BOD37</f>
        <v>0</v>
      </c>
      <c r="BOE38" s="79">
        <f>BOE37</f>
        <v>0</v>
      </c>
      <c r="BOF38" s="62">
        <v>0</v>
      </c>
      <c r="BOG38" s="62">
        <v>0</v>
      </c>
      <c r="BOH38" s="62">
        <v>0</v>
      </c>
      <c r="BOI38" s="62">
        <f>BOI37</f>
        <v>0</v>
      </c>
      <c r="BOJ38" s="62">
        <f>BOJ37</f>
        <v>0</v>
      </c>
      <c r="BOK38" s="62">
        <v>0</v>
      </c>
      <c r="BOL38" s="62">
        <f>BOL37</f>
        <v>0</v>
      </c>
      <c r="BOM38" s="79">
        <f>BOM37</f>
        <v>0</v>
      </c>
      <c r="BON38" s="62">
        <v>0</v>
      </c>
      <c r="BOO38" s="62">
        <v>0</v>
      </c>
      <c r="BOP38" s="62">
        <v>0</v>
      </c>
      <c r="BOQ38" s="62">
        <f>BOQ37</f>
        <v>0</v>
      </c>
      <c r="BOR38" s="62">
        <f>BOR37</f>
        <v>0</v>
      </c>
      <c r="BOS38" s="62">
        <v>0</v>
      </c>
      <c r="BOT38" s="62">
        <f>BOT37</f>
        <v>0</v>
      </c>
      <c r="BOU38" s="79">
        <f>BOU37</f>
        <v>0</v>
      </c>
      <c r="BOV38" s="62">
        <v>0</v>
      </c>
      <c r="BOW38" s="62">
        <v>0</v>
      </c>
      <c r="BOX38" s="62">
        <v>0</v>
      </c>
      <c r="BOY38" s="62">
        <f>BOY37</f>
        <v>0</v>
      </c>
      <c r="BOZ38" s="62">
        <f>BOZ37</f>
        <v>0</v>
      </c>
      <c r="BPA38" s="62">
        <v>0</v>
      </c>
      <c r="BPB38" s="62">
        <f>BPB37</f>
        <v>0</v>
      </c>
      <c r="BPC38" s="79">
        <f>BPC37</f>
        <v>0</v>
      </c>
      <c r="BPD38" s="62">
        <v>0</v>
      </c>
      <c r="BPE38" s="62">
        <v>0</v>
      </c>
      <c r="BPF38" s="62">
        <v>0</v>
      </c>
      <c r="BPG38" s="62">
        <f>BPG37</f>
        <v>0</v>
      </c>
      <c r="BPH38" s="62">
        <f>BPH37</f>
        <v>0</v>
      </c>
      <c r="BPI38" s="62">
        <v>0</v>
      </c>
      <c r="BPJ38" s="62">
        <f>BPJ37</f>
        <v>0</v>
      </c>
      <c r="BPK38" s="79">
        <f>BPK37</f>
        <v>0</v>
      </c>
      <c r="BPL38" s="62">
        <v>0</v>
      </c>
      <c r="BPM38" s="62">
        <v>0</v>
      </c>
      <c r="BPN38" s="62">
        <v>0</v>
      </c>
      <c r="BPO38" s="62">
        <f>BPO37</f>
        <v>0</v>
      </c>
      <c r="BPP38" s="62">
        <f>BPP37</f>
        <v>0</v>
      </c>
      <c r="BPQ38" s="62">
        <v>0</v>
      </c>
      <c r="BPR38" s="62">
        <f>BPR37</f>
        <v>0</v>
      </c>
      <c r="BPS38" s="79">
        <f>BPS37</f>
        <v>0</v>
      </c>
      <c r="BPT38" s="62">
        <v>0</v>
      </c>
      <c r="BPU38" s="62">
        <v>0</v>
      </c>
      <c r="BPV38" s="62">
        <v>0</v>
      </c>
      <c r="BPW38" s="62">
        <f>BPW37</f>
        <v>0</v>
      </c>
      <c r="BPX38" s="62">
        <f>BPX37</f>
        <v>0</v>
      </c>
      <c r="BPY38" s="62">
        <v>0</v>
      </c>
      <c r="BPZ38" s="62">
        <f>BPZ37</f>
        <v>0</v>
      </c>
      <c r="BQA38" s="79">
        <f>BQA37</f>
        <v>0</v>
      </c>
      <c r="BQB38" s="62">
        <v>0</v>
      </c>
      <c r="BQC38" s="62">
        <v>0</v>
      </c>
      <c r="BQD38" s="62">
        <v>0</v>
      </c>
      <c r="BQE38" s="62">
        <f>BQE37</f>
        <v>0</v>
      </c>
      <c r="BQF38" s="62">
        <f>BQF37</f>
        <v>0</v>
      </c>
      <c r="BQG38" s="62">
        <v>0</v>
      </c>
      <c r="BQH38" s="62">
        <f>BQH37</f>
        <v>0</v>
      </c>
      <c r="BQI38" s="79">
        <f>BQI37</f>
        <v>0</v>
      </c>
      <c r="BQJ38" s="62">
        <v>0</v>
      </c>
      <c r="BQK38" s="62">
        <v>0</v>
      </c>
      <c r="BQL38" s="62">
        <v>0</v>
      </c>
      <c r="BQM38" s="62">
        <f>BQM37</f>
        <v>0</v>
      </c>
      <c r="BQN38" s="62">
        <f>BQN37</f>
        <v>0</v>
      </c>
      <c r="BQO38" s="62">
        <v>0</v>
      </c>
      <c r="BQP38" s="62">
        <f>BQP37</f>
        <v>0</v>
      </c>
      <c r="BQQ38" s="79">
        <f>BQQ37</f>
        <v>0</v>
      </c>
      <c r="BQR38" s="79">
        <f>BQR37</f>
        <v>0</v>
      </c>
      <c r="BSW38" s="62">
        <v>0</v>
      </c>
      <c r="BSX38" s="62">
        <v>0</v>
      </c>
      <c r="BSY38" s="62">
        <v>0</v>
      </c>
      <c r="BSZ38" s="62">
        <f>BSZ37</f>
        <v>0</v>
      </c>
      <c r="BTA38" s="62">
        <f>BTA37</f>
        <v>0</v>
      </c>
      <c r="BTB38" s="62">
        <v>0</v>
      </c>
      <c r="BTC38" s="62">
        <f>BTC37</f>
        <v>0</v>
      </c>
      <c r="BTD38" s="79">
        <f>BTD37</f>
        <v>3500</v>
      </c>
      <c r="BTE38" s="62">
        <v>0</v>
      </c>
      <c r="BTF38" s="62">
        <v>0</v>
      </c>
      <c r="BTG38" s="62">
        <v>0</v>
      </c>
      <c r="BTH38" s="62">
        <f>BTH37</f>
        <v>0</v>
      </c>
      <c r="BTI38" s="62">
        <f>BTI37</f>
        <v>0</v>
      </c>
      <c r="BTJ38" s="62">
        <v>0</v>
      </c>
      <c r="BTK38" s="62">
        <f>BTK37</f>
        <v>0</v>
      </c>
      <c r="BTL38" s="79">
        <f>BTL37</f>
        <v>3500</v>
      </c>
      <c r="BTM38" s="62">
        <v>0</v>
      </c>
      <c r="BTN38" s="62">
        <v>0</v>
      </c>
      <c r="BTO38" s="62">
        <v>0</v>
      </c>
      <c r="BTP38" s="62">
        <f>BTP37</f>
        <v>0</v>
      </c>
      <c r="BTQ38" s="62">
        <f>BTQ37</f>
        <v>0</v>
      </c>
      <c r="BTR38" s="62">
        <v>0</v>
      </c>
      <c r="BTS38" s="62">
        <f>BTS37</f>
        <v>0</v>
      </c>
      <c r="BTT38" s="79">
        <f>BTT37</f>
        <v>3500</v>
      </c>
      <c r="BTU38" s="62">
        <v>0</v>
      </c>
      <c r="BTV38" s="62">
        <v>0</v>
      </c>
      <c r="BTW38" s="62">
        <v>0</v>
      </c>
      <c r="BTX38" s="62">
        <f>BTX37</f>
        <v>0</v>
      </c>
      <c r="BTY38" s="62">
        <f>BTY37</f>
        <v>0</v>
      </c>
      <c r="BTZ38" s="62">
        <v>0</v>
      </c>
      <c r="BUA38" s="62">
        <f>BUA37</f>
        <v>0</v>
      </c>
      <c r="BUB38" s="79">
        <f>BUB37</f>
        <v>3500</v>
      </c>
      <c r="BUC38" s="62">
        <v>0</v>
      </c>
      <c r="BUD38" s="62">
        <v>0</v>
      </c>
      <c r="BUE38" s="62">
        <v>0</v>
      </c>
      <c r="BUF38" s="62">
        <f>BUF37</f>
        <v>0</v>
      </c>
      <c r="BUG38" s="62">
        <f>BUG37</f>
        <v>0</v>
      </c>
      <c r="BUH38" s="62">
        <v>0</v>
      </c>
      <c r="BUI38" s="62">
        <f>BUI37</f>
        <v>0</v>
      </c>
      <c r="BUJ38" s="79">
        <f>BUJ37</f>
        <v>3500</v>
      </c>
      <c r="BUK38" s="62">
        <v>0</v>
      </c>
      <c r="BUL38" s="62">
        <v>0</v>
      </c>
      <c r="BUM38" s="62">
        <v>0</v>
      </c>
      <c r="BUN38" s="62">
        <f>BUN37</f>
        <v>0</v>
      </c>
      <c r="BUO38" s="62">
        <f>BUO37</f>
        <v>0</v>
      </c>
      <c r="BUP38" s="62">
        <v>0</v>
      </c>
      <c r="BUQ38" s="62">
        <f>BUQ37</f>
        <v>0</v>
      </c>
      <c r="BUR38" s="79">
        <f>BUR37</f>
        <v>3500</v>
      </c>
      <c r="BUS38" s="62">
        <v>0</v>
      </c>
      <c r="BUT38" s="62">
        <v>0</v>
      </c>
      <c r="BUU38" s="62">
        <v>0</v>
      </c>
      <c r="BUV38" s="62">
        <f>BUV37</f>
        <v>0</v>
      </c>
      <c r="BUW38" s="62">
        <f>BUW37</f>
        <v>0</v>
      </c>
      <c r="BUX38" s="62">
        <v>0</v>
      </c>
      <c r="BUY38" s="62">
        <f>BUY37</f>
        <v>0</v>
      </c>
      <c r="BUZ38" s="79">
        <f>BUZ37</f>
        <v>3500</v>
      </c>
      <c r="BVA38" s="62">
        <v>0</v>
      </c>
      <c r="BVB38" s="62">
        <v>0</v>
      </c>
      <c r="BVC38" s="62">
        <v>0</v>
      </c>
      <c r="BVD38" s="62">
        <f>BVD37</f>
        <v>0</v>
      </c>
      <c r="BVE38" s="62">
        <f>BVE37</f>
        <v>0</v>
      </c>
      <c r="BVF38" s="62">
        <v>0</v>
      </c>
      <c r="BVG38" s="62">
        <f>BVG37</f>
        <v>0</v>
      </c>
      <c r="BVH38" s="79">
        <f>BVH37</f>
        <v>3500</v>
      </c>
      <c r="BVI38" s="62">
        <v>0</v>
      </c>
      <c r="BVJ38" s="62">
        <v>0</v>
      </c>
      <c r="BVK38" s="62">
        <v>0</v>
      </c>
      <c r="BVL38" s="62">
        <f>BVL37</f>
        <v>0</v>
      </c>
      <c r="BVM38" s="62">
        <f>BVM37</f>
        <v>0</v>
      </c>
      <c r="BVN38" s="62">
        <v>0</v>
      </c>
      <c r="BVO38" s="62">
        <f>BVO37</f>
        <v>0</v>
      </c>
      <c r="BVP38" s="79">
        <f>BVP37</f>
        <v>3500</v>
      </c>
      <c r="BVQ38" s="62">
        <v>0</v>
      </c>
      <c r="BVR38" s="62">
        <v>0</v>
      </c>
      <c r="BVS38" s="62">
        <v>0</v>
      </c>
      <c r="BVT38" s="62">
        <f>BVT37</f>
        <v>0</v>
      </c>
      <c r="BVU38" s="62">
        <f>BVU37</f>
        <v>0</v>
      </c>
      <c r="BVV38" s="62">
        <v>0</v>
      </c>
      <c r="BVW38" s="62">
        <f>BVW37</f>
        <v>0</v>
      </c>
      <c r="BVX38" s="79">
        <f>BVX37</f>
        <v>0</v>
      </c>
      <c r="BVY38" s="62">
        <v>0</v>
      </c>
      <c r="BVZ38" s="62">
        <v>0</v>
      </c>
      <c r="BWA38" s="62">
        <v>0</v>
      </c>
      <c r="BWB38" s="62">
        <f>BWB37</f>
        <v>0</v>
      </c>
      <c r="BWC38" s="62">
        <f>BWC37</f>
        <v>0</v>
      </c>
      <c r="BWD38" s="62">
        <v>0</v>
      </c>
      <c r="BWE38" s="62">
        <f>BWE37</f>
        <v>0</v>
      </c>
      <c r="BWF38" s="79">
        <f>BWF37</f>
        <v>0</v>
      </c>
      <c r="BWG38" s="62">
        <v>0</v>
      </c>
      <c r="BWH38" s="62">
        <v>0</v>
      </c>
      <c r="BWI38" s="62">
        <v>0</v>
      </c>
      <c r="BWJ38" s="62">
        <f>BWJ37</f>
        <v>0</v>
      </c>
      <c r="BWK38" s="62">
        <f>BWK37</f>
        <v>0</v>
      </c>
      <c r="BWL38" s="62">
        <v>0</v>
      </c>
      <c r="BWM38" s="62">
        <f>BWM37</f>
        <v>0</v>
      </c>
      <c r="BWN38" s="79">
        <f>BWN37</f>
        <v>0</v>
      </c>
      <c r="BWO38" s="62">
        <v>0</v>
      </c>
      <c r="BWP38" s="62">
        <v>0</v>
      </c>
      <c r="BWQ38" s="62">
        <v>0</v>
      </c>
      <c r="BWR38" s="62">
        <f>BWR37</f>
        <v>0</v>
      </c>
      <c r="BWS38" s="62">
        <f>BWS37</f>
        <v>0</v>
      </c>
      <c r="BWT38" s="62">
        <v>0</v>
      </c>
      <c r="BWU38" s="62">
        <f>BWU37</f>
        <v>0</v>
      </c>
      <c r="BWV38" s="79">
        <f>BWV37</f>
        <v>0</v>
      </c>
      <c r="BWW38" s="62">
        <v>0</v>
      </c>
      <c r="BWX38" s="62">
        <v>0</v>
      </c>
      <c r="BWY38" s="62">
        <v>0</v>
      </c>
      <c r="BWZ38" s="62">
        <f>BWZ37</f>
        <v>0</v>
      </c>
      <c r="BXA38" s="62">
        <f>BXA37</f>
        <v>0</v>
      </c>
      <c r="BXB38" s="62">
        <v>0</v>
      </c>
      <c r="BXC38" s="62">
        <f>BXC37</f>
        <v>0</v>
      </c>
      <c r="BXD38" s="79">
        <f>BXD37</f>
        <v>0</v>
      </c>
      <c r="BXE38" s="62">
        <v>0</v>
      </c>
      <c r="BXF38" s="62">
        <v>0</v>
      </c>
      <c r="BXG38" s="62">
        <v>0</v>
      </c>
      <c r="BXH38" s="62">
        <f>BXH37</f>
        <v>0</v>
      </c>
      <c r="BXI38" s="62">
        <f>BXI37</f>
        <v>0</v>
      </c>
      <c r="BXJ38" s="62">
        <v>0</v>
      </c>
      <c r="BXK38" s="62">
        <f>BXK37</f>
        <v>0</v>
      </c>
      <c r="BXL38" s="79">
        <f>BXL37</f>
        <v>0</v>
      </c>
      <c r="BXM38" s="62">
        <v>0</v>
      </c>
      <c r="BXN38" s="62">
        <v>0</v>
      </c>
      <c r="BXO38" s="62">
        <v>0</v>
      </c>
      <c r="BXP38" s="62">
        <f>BXP37</f>
        <v>0</v>
      </c>
      <c r="BXQ38" s="62">
        <f>BXQ37</f>
        <v>0</v>
      </c>
      <c r="BXR38" s="62">
        <v>0</v>
      </c>
      <c r="BXS38" s="62">
        <f>BXS37</f>
        <v>0</v>
      </c>
      <c r="BXT38" s="79">
        <f>BXT37</f>
        <v>0</v>
      </c>
      <c r="BXU38" s="62">
        <v>0</v>
      </c>
      <c r="BXV38" s="62">
        <v>0</v>
      </c>
      <c r="BXW38" s="62">
        <v>0</v>
      </c>
      <c r="BXX38" s="62">
        <f>BXX37</f>
        <v>0</v>
      </c>
      <c r="BXY38" s="62">
        <f>BXY37</f>
        <v>0</v>
      </c>
      <c r="BXZ38" s="62">
        <v>0</v>
      </c>
      <c r="BYA38" s="62">
        <f>BYA37</f>
        <v>0</v>
      </c>
      <c r="BYB38" s="79">
        <f>BYB37</f>
        <v>0</v>
      </c>
      <c r="BYC38" s="62">
        <v>0</v>
      </c>
      <c r="BYD38" s="62">
        <v>0</v>
      </c>
      <c r="BYE38" s="62">
        <v>0</v>
      </c>
      <c r="BYF38" s="62">
        <f>BYF37</f>
        <v>0</v>
      </c>
      <c r="BYG38" s="62">
        <f>BYG37</f>
        <v>0</v>
      </c>
      <c r="BYH38" s="62">
        <v>0</v>
      </c>
      <c r="BYI38" s="62">
        <f>BYI37</f>
        <v>0</v>
      </c>
      <c r="BYJ38" s="79">
        <f>BYJ37</f>
        <v>0</v>
      </c>
      <c r="BYK38" s="62">
        <v>0</v>
      </c>
      <c r="BYL38" s="62">
        <v>0</v>
      </c>
      <c r="BYM38" s="62">
        <v>0</v>
      </c>
      <c r="BYN38" s="62">
        <f>BYN37</f>
        <v>0</v>
      </c>
      <c r="BYO38" s="62">
        <f>BYO37</f>
        <v>0</v>
      </c>
      <c r="BYP38" s="62">
        <v>0</v>
      </c>
      <c r="BYQ38" s="62">
        <f>BYQ37</f>
        <v>0</v>
      </c>
      <c r="BYR38" s="79">
        <f>BYR37</f>
        <v>0</v>
      </c>
      <c r="BYS38" s="62">
        <v>0</v>
      </c>
      <c r="BYT38" s="62">
        <v>0</v>
      </c>
      <c r="BYU38" s="62">
        <v>0</v>
      </c>
      <c r="BYV38" s="62">
        <f>BYV37</f>
        <v>0</v>
      </c>
      <c r="BYW38" s="62">
        <f>BYW37</f>
        <v>0</v>
      </c>
      <c r="BYX38" s="62">
        <v>0</v>
      </c>
      <c r="BYY38" s="62">
        <f>BYY37</f>
        <v>0</v>
      </c>
      <c r="BYZ38" s="79">
        <f>BYZ37</f>
        <v>0</v>
      </c>
      <c r="BZA38" s="62">
        <v>0</v>
      </c>
      <c r="BZB38" s="62">
        <v>0</v>
      </c>
      <c r="BZC38" s="62">
        <v>0</v>
      </c>
      <c r="BZD38" s="62">
        <f>BZD37</f>
        <v>0</v>
      </c>
      <c r="BZE38" s="62">
        <f>BZE37</f>
        <v>0</v>
      </c>
      <c r="BZF38" s="62">
        <v>0</v>
      </c>
      <c r="BZG38" s="62">
        <f>BZG37</f>
        <v>0</v>
      </c>
      <c r="BZH38" s="79">
        <f>BZH37</f>
        <v>0</v>
      </c>
      <c r="BZI38" s="62">
        <v>0</v>
      </c>
      <c r="BZJ38" s="62">
        <v>0</v>
      </c>
      <c r="BZK38" s="62">
        <v>0</v>
      </c>
      <c r="BZL38" s="62">
        <f>BZL37</f>
        <v>0</v>
      </c>
      <c r="BZM38" s="62">
        <f>BZM37</f>
        <v>0</v>
      </c>
      <c r="BZN38" s="62">
        <v>0</v>
      </c>
      <c r="BZO38" s="62">
        <f>BZO37</f>
        <v>0</v>
      </c>
      <c r="BZP38" s="79">
        <f>BZP37</f>
        <v>0</v>
      </c>
      <c r="BZQ38" s="62">
        <v>0</v>
      </c>
      <c r="BZR38" s="62">
        <v>0</v>
      </c>
      <c r="BZS38" s="62">
        <v>0</v>
      </c>
      <c r="BZT38" s="62">
        <f>BZT37</f>
        <v>0</v>
      </c>
      <c r="BZU38" s="62">
        <f>BZU37</f>
        <v>0</v>
      </c>
      <c r="BZV38" s="62">
        <v>0</v>
      </c>
      <c r="BZW38" s="62">
        <f>BZW37</f>
        <v>0</v>
      </c>
      <c r="BZX38" s="79">
        <f>BZX37</f>
        <v>0</v>
      </c>
      <c r="BZY38" s="62">
        <v>0</v>
      </c>
      <c r="BZZ38" s="62">
        <v>0</v>
      </c>
      <c r="CAA38" s="62">
        <v>0</v>
      </c>
      <c r="CAB38" s="62">
        <f>CAB37</f>
        <v>0</v>
      </c>
      <c r="CAC38" s="62">
        <f>CAC37</f>
        <v>0</v>
      </c>
      <c r="CAD38" s="62">
        <v>0</v>
      </c>
      <c r="CAE38" s="62">
        <f>CAE37</f>
        <v>0</v>
      </c>
      <c r="CAF38" s="79">
        <f>CAF37</f>
        <v>0</v>
      </c>
      <c r="CAG38" s="62">
        <v>0</v>
      </c>
      <c r="CAH38" s="62">
        <v>0</v>
      </c>
      <c r="CAI38" s="62">
        <v>0</v>
      </c>
      <c r="CAJ38" s="62">
        <f>CAJ37</f>
        <v>0</v>
      </c>
      <c r="CAK38" s="62">
        <f>CAK37</f>
        <v>0</v>
      </c>
      <c r="CAL38" s="62">
        <v>0</v>
      </c>
      <c r="CAM38" s="62">
        <f>CAM37</f>
        <v>0</v>
      </c>
      <c r="CAN38" s="79">
        <f>CAN37</f>
        <v>0</v>
      </c>
      <c r="CAO38" s="62">
        <v>0</v>
      </c>
      <c r="CAP38" s="62">
        <v>0</v>
      </c>
      <c r="CAQ38" s="62">
        <v>0</v>
      </c>
      <c r="CAR38" s="62">
        <f>CAR37</f>
        <v>0</v>
      </c>
      <c r="CAS38" s="62">
        <f>CAS37</f>
        <v>0</v>
      </c>
      <c r="CAT38" s="62">
        <v>0</v>
      </c>
      <c r="CAU38" s="62">
        <f>CAU37</f>
        <v>0</v>
      </c>
      <c r="CAV38" s="79">
        <f>CAV37</f>
        <v>0</v>
      </c>
      <c r="CAW38" s="62">
        <v>0</v>
      </c>
      <c r="CAX38" s="62">
        <v>0</v>
      </c>
      <c r="CAY38" s="62">
        <v>0</v>
      </c>
      <c r="CAZ38" s="62">
        <f>CAZ37</f>
        <v>0</v>
      </c>
      <c r="CBA38" s="62">
        <f>CBA37</f>
        <v>0</v>
      </c>
      <c r="CBB38" s="62">
        <v>0</v>
      </c>
      <c r="CBC38" s="62">
        <f>CBC37</f>
        <v>0</v>
      </c>
      <c r="CBD38" s="79">
        <f>CBD37</f>
        <v>0</v>
      </c>
      <c r="CBE38" s="62">
        <v>0</v>
      </c>
      <c r="CBF38" s="62">
        <v>0</v>
      </c>
      <c r="CBG38" s="62">
        <v>0</v>
      </c>
      <c r="CBH38" s="62">
        <f>CBH37</f>
        <v>0</v>
      </c>
      <c r="CBI38" s="62">
        <f>CBI37</f>
        <v>0</v>
      </c>
      <c r="CBJ38" s="62">
        <v>0</v>
      </c>
      <c r="CBK38" s="62">
        <f>CBK37</f>
        <v>0</v>
      </c>
      <c r="CBL38" s="79">
        <f>CBL37</f>
        <v>0</v>
      </c>
      <c r="CBM38" s="62">
        <v>0</v>
      </c>
      <c r="CBN38" s="62">
        <v>0</v>
      </c>
      <c r="CBO38" s="62">
        <v>0</v>
      </c>
      <c r="CBP38" s="62">
        <f>CBP37</f>
        <v>0</v>
      </c>
      <c r="CBQ38" s="62">
        <f>CBQ37</f>
        <v>0</v>
      </c>
      <c r="CBR38" s="62">
        <v>0</v>
      </c>
      <c r="CBS38" s="62">
        <f>CBS37</f>
        <v>0</v>
      </c>
      <c r="CBT38" s="79">
        <f>CBT37</f>
        <v>0</v>
      </c>
      <c r="CBU38" s="62">
        <v>0</v>
      </c>
      <c r="CBV38" s="62">
        <v>0</v>
      </c>
      <c r="CBW38" s="62">
        <v>0</v>
      </c>
      <c r="CBX38" s="62">
        <f>CBX37</f>
        <v>0</v>
      </c>
      <c r="CBY38" s="62">
        <f>CBY37</f>
        <v>0</v>
      </c>
      <c r="CBZ38" s="62">
        <v>0</v>
      </c>
      <c r="CCA38" s="62">
        <f>CCA37</f>
        <v>0</v>
      </c>
      <c r="CCB38" s="79">
        <f>CCB37</f>
        <v>0</v>
      </c>
      <c r="CCC38" s="62">
        <v>0</v>
      </c>
      <c r="CCD38" s="62">
        <v>0</v>
      </c>
      <c r="CCE38" s="62">
        <v>0</v>
      </c>
      <c r="CCF38" s="62">
        <f>CCF37</f>
        <v>0</v>
      </c>
      <c r="CCG38" s="62">
        <f>CCG37</f>
        <v>0</v>
      </c>
      <c r="CCH38" s="62">
        <v>0</v>
      </c>
      <c r="CCI38" s="62">
        <f>CCI37</f>
        <v>0</v>
      </c>
      <c r="CCJ38" s="79">
        <f>CCJ37</f>
        <v>0</v>
      </c>
      <c r="CCK38" s="62">
        <v>0</v>
      </c>
      <c r="CCL38" s="62">
        <v>0</v>
      </c>
      <c r="CCM38" s="62">
        <v>0</v>
      </c>
      <c r="CCN38" s="62">
        <f>CCN37</f>
        <v>0</v>
      </c>
      <c r="CCO38" s="62">
        <f>CCO37</f>
        <v>0</v>
      </c>
      <c r="CCP38" s="62">
        <v>0</v>
      </c>
      <c r="CCQ38" s="62">
        <f>CCQ37</f>
        <v>0</v>
      </c>
      <c r="CCR38" s="79">
        <f>CCR37</f>
        <v>0</v>
      </c>
      <c r="CCS38" s="62">
        <v>0</v>
      </c>
      <c r="CCT38" s="62">
        <v>0</v>
      </c>
      <c r="CCU38" s="62">
        <v>0</v>
      </c>
      <c r="CCV38" s="62">
        <f>CCV37</f>
        <v>0</v>
      </c>
      <c r="CCW38" s="62">
        <f>CCW37</f>
        <v>0</v>
      </c>
      <c r="CCX38" s="62">
        <v>0</v>
      </c>
      <c r="CCY38" s="62">
        <f>CCY37</f>
        <v>0</v>
      </c>
      <c r="CCZ38" s="79">
        <f>CCZ37</f>
        <v>0</v>
      </c>
      <c r="CDA38" s="62">
        <v>0</v>
      </c>
      <c r="CDB38" s="62">
        <v>0</v>
      </c>
      <c r="CDC38" s="62">
        <v>0</v>
      </c>
      <c r="CDD38" s="62">
        <f>CDD37</f>
        <v>0</v>
      </c>
      <c r="CDE38" s="62">
        <f>CDE37</f>
        <v>0</v>
      </c>
      <c r="CDF38" s="62">
        <v>0</v>
      </c>
      <c r="CDG38" s="62">
        <f>CDG37</f>
        <v>0</v>
      </c>
      <c r="CDH38" s="79">
        <f>CDH37</f>
        <v>0</v>
      </c>
      <c r="CDI38" s="62">
        <v>0</v>
      </c>
      <c r="CDJ38" s="62">
        <v>0</v>
      </c>
      <c r="CDK38" s="62">
        <v>0</v>
      </c>
      <c r="CDL38" s="62">
        <f>CDL37</f>
        <v>0</v>
      </c>
      <c r="CDM38" s="62">
        <f>CDM37</f>
        <v>0</v>
      </c>
      <c r="CDN38" s="62">
        <v>0</v>
      </c>
      <c r="CDO38" s="62">
        <f>CDO37</f>
        <v>0</v>
      </c>
      <c r="CDP38" s="79">
        <f>CDP37</f>
        <v>0</v>
      </c>
      <c r="CDQ38" s="62">
        <v>0</v>
      </c>
      <c r="CDR38" s="62">
        <v>0</v>
      </c>
      <c r="CDS38" s="62">
        <v>0</v>
      </c>
      <c r="CDT38" s="62">
        <f>CDT37</f>
        <v>0</v>
      </c>
      <c r="CDU38" s="62">
        <f>CDU37</f>
        <v>0</v>
      </c>
      <c r="CDV38" s="62">
        <v>0</v>
      </c>
      <c r="CDW38" s="62">
        <f>CDW37</f>
        <v>0</v>
      </c>
      <c r="CDX38" s="79">
        <f>CDX37</f>
        <v>0</v>
      </c>
      <c r="CDY38" s="62">
        <v>0</v>
      </c>
      <c r="CDZ38" s="62">
        <v>0</v>
      </c>
      <c r="CEA38" s="62">
        <v>0</v>
      </c>
      <c r="CEB38" s="62">
        <f>CEB37</f>
        <v>0</v>
      </c>
      <c r="CEC38" s="62">
        <f>CEC37</f>
        <v>0</v>
      </c>
      <c r="CED38" s="62">
        <v>0</v>
      </c>
      <c r="CEE38" s="62">
        <f>CEE37</f>
        <v>0</v>
      </c>
      <c r="CEF38" s="79">
        <f>CEF37</f>
        <v>0</v>
      </c>
      <c r="CEG38" s="62">
        <v>0</v>
      </c>
      <c r="CEH38" s="62">
        <v>0</v>
      </c>
      <c r="CEI38" s="62">
        <v>0</v>
      </c>
      <c r="CEJ38" s="62">
        <f>CEJ37</f>
        <v>0</v>
      </c>
      <c r="CEK38" s="62">
        <f>CEK37</f>
        <v>0</v>
      </c>
      <c r="CEL38" s="62">
        <v>0</v>
      </c>
      <c r="CEM38" s="62">
        <f>CEM37</f>
        <v>0</v>
      </c>
      <c r="CEN38" s="79">
        <f>CEN37</f>
        <v>0</v>
      </c>
      <c r="CEO38" s="62">
        <v>0</v>
      </c>
      <c r="CEP38" s="62">
        <v>0</v>
      </c>
      <c r="CEQ38" s="62">
        <v>0</v>
      </c>
      <c r="CER38" s="62">
        <f>CER37</f>
        <v>0</v>
      </c>
      <c r="CES38" s="62">
        <f>CES37</f>
        <v>0</v>
      </c>
      <c r="CET38" s="62">
        <v>0</v>
      </c>
      <c r="CEU38" s="62">
        <f>CEU37</f>
        <v>0</v>
      </c>
      <c r="CEV38" s="79">
        <f>CEV37</f>
        <v>0</v>
      </c>
      <c r="CEW38" s="62">
        <v>0</v>
      </c>
      <c r="CEX38" s="62">
        <v>0</v>
      </c>
      <c r="CEY38" s="62">
        <v>0</v>
      </c>
      <c r="CEZ38" s="62">
        <f>CEZ37</f>
        <v>0</v>
      </c>
      <c r="CFA38" s="62">
        <f>CFA37</f>
        <v>0</v>
      </c>
      <c r="CFB38" s="62">
        <v>0</v>
      </c>
      <c r="CFC38" s="62">
        <f>CFC37</f>
        <v>0</v>
      </c>
      <c r="CFD38" s="79">
        <f>CFD37</f>
        <v>0</v>
      </c>
      <c r="CFE38" s="62">
        <v>0</v>
      </c>
      <c r="CFF38" s="62">
        <v>0</v>
      </c>
      <c r="CFG38" s="62">
        <v>0</v>
      </c>
      <c r="CFH38" s="62">
        <f>CFH37</f>
        <v>0</v>
      </c>
      <c r="CFI38" s="62">
        <f>CFI37</f>
        <v>0</v>
      </c>
      <c r="CFJ38" s="62">
        <v>0</v>
      </c>
      <c r="CFK38" s="62">
        <f>CFK37</f>
        <v>0</v>
      </c>
      <c r="CFL38" s="79">
        <f>CFL37</f>
        <v>0</v>
      </c>
      <c r="CFM38" s="62">
        <v>0</v>
      </c>
      <c r="CFN38" s="62">
        <v>0</v>
      </c>
      <c r="CFO38" s="62">
        <v>0</v>
      </c>
      <c r="CFP38" s="62">
        <f>CFP37</f>
        <v>0</v>
      </c>
      <c r="CFQ38" s="62">
        <f>CFQ37</f>
        <v>0</v>
      </c>
      <c r="CFR38" s="62">
        <v>0</v>
      </c>
      <c r="CFS38" s="62">
        <f>CFS37</f>
        <v>0</v>
      </c>
      <c r="CFT38" s="79">
        <f>CFT37</f>
        <v>0</v>
      </c>
      <c r="CFU38" s="62">
        <v>0</v>
      </c>
      <c r="CFV38" s="62">
        <v>0</v>
      </c>
      <c r="CFW38" s="62">
        <v>0</v>
      </c>
      <c r="CFX38" s="62">
        <f>CFX37</f>
        <v>0</v>
      </c>
      <c r="CFY38" s="62">
        <f>CFY37</f>
        <v>0</v>
      </c>
      <c r="CFZ38" s="62">
        <v>0</v>
      </c>
      <c r="CGA38" s="62">
        <f>CGA37</f>
        <v>0</v>
      </c>
      <c r="CGB38" s="79">
        <f>CGB37</f>
        <v>0</v>
      </c>
      <c r="CGC38" s="62">
        <v>0</v>
      </c>
      <c r="CGD38" s="62">
        <v>0</v>
      </c>
      <c r="CGE38" s="62">
        <v>0</v>
      </c>
      <c r="CGF38" s="62">
        <f>CGF37</f>
        <v>0</v>
      </c>
      <c r="CGG38" s="62">
        <f>CGG37</f>
        <v>0</v>
      </c>
      <c r="CGH38" s="62">
        <v>0</v>
      </c>
      <c r="CGI38" s="62">
        <f>CGI37</f>
        <v>0</v>
      </c>
      <c r="CGJ38" s="79">
        <f>CGJ37</f>
        <v>0</v>
      </c>
      <c r="CGK38" s="62">
        <v>0</v>
      </c>
      <c r="CGL38" s="62">
        <v>0</v>
      </c>
      <c r="CGM38" s="62">
        <v>0</v>
      </c>
      <c r="CGN38" s="62">
        <f>CGN37</f>
        <v>0</v>
      </c>
      <c r="CGO38" s="62">
        <f>CGO37</f>
        <v>0</v>
      </c>
      <c r="CGP38" s="62">
        <v>0</v>
      </c>
      <c r="CGQ38" s="62">
        <f>CGQ37</f>
        <v>0</v>
      </c>
      <c r="CGR38" s="79">
        <f>CGR37</f>
        <v>0</v>
      </c>
      <c r="CGS38" s="62">
        <v>0</v>
      </c>
      <c r="CGT38" s="62">
        <v>0</v>
      </c>
      <c r="CGU38" s="62">
        <v>0</v>
      </c>
      <c r="CGV38" s="62">
        <f>CGV37</f>
        <v>0</v>
      </c>
      <c r="CGW38" s="62">
        <f>CGW37</f>
        <v>0</v>
      </c>
      <c r="CGX38" s="62">
        <v>0</v>
      </c>
      <c r="CGY38" s="62">
        <f>CGY37</f>
        <v>0</v>
      </c>
      <c r="CGZ38" s="79">
        <f>CGZ37</f>
        <v>0</v>
      </c>
      <c r="CHA38" s="62">
        <v>0</v>
      </c>
      <c r="CHB38" s="62">
        <v>0</v>
      </c>
      <c r="CHC38" s="62">
        <v>0</v>
      </c>
      <c r="CHD38" s="62">
        <f>CHD37</f>
        <v>0</v>
      </c>
      <c r="CHE38" s="62">
        <f>CHE37</f>
        <v>0</v>
      </c>
      <c r="CHF38" s="62">
        <v>0</v>
      </c>
      <c r="CHG38" s="62">
        <f>CHG37</f>
        <v>0</v>
      </c>
      <c r="CHH38" s="79">
        <f>CHH37</f>
        <v>0</v>
      </c>
      <c r="CHI38" s="62">
        <v>0</v>
      </c>
      <c r="CHJ38" s="62">
        <v>0</v>
      </c>
      <c r="CHK38" s="62">
        <v>0</v>
      </c>
      <c r="CHL38" s="62">
        <f>CHL37</f>
        <v>0</v>
      </c>
      <c r="CHM38" s="62">
        <f>CHM37</f>
        <v>0</v>
      </c>
      <c r="CHN38" s="62">
        <v>0</v>
      </c>
      <c r="CHO38" s="62">
        <f>CHO37</f>
        <v>0</v>
      </c>
      <c r="CHP38" s="79">
        <f>CHP37</f>
        <v>0</v>
      </c>
      <c r="CHQ38" s="62">
        <v>0</v>
      </c>
      <c r="CHR38" s="62">
        <v>0</v>
      </c>
      <c r="CHS38" s="62">
        <v>0</v>
      </c>
      <c r="CHT38" s="62">
        <f>CHT37</f>
        <v>0</v>
      </c>
      <c r="CHU38" s="62">
        <f>CHU37</f>
        <v>0</v>
      </c>
      <c r="CHV38" s="62">
        <v>0</v>
      </c>
      <c r="CHW38" s="62">
        <f>CHW37</f>
        <v>0</v>
      </c>
      <c r="CHX38" s="79">
        <f>CHX37</f>
        <v>0</v>
      </c>
      <c r="CHY38" s="62">
        <v>0</v>
      </c>
      <c r="CHZ38" s="62">
        <v>0</v>
      </c>
      <c r="CIA38" s="62">
        <v>0</v>
      </c>
      <c r="CIB38" s="62">
        <f>CIB37</f>
        <v>0</v>
      </c>
      <c r="CIC38" s="62">
        <f>CIC37</f>
        <v>0</v>
      </c>
      <c r="CID38" s="62">
        <f>CID37</f>
        <v>136113</v>
      </c>
      <c r="CIE38" s="62">
        <f>CIE37</f>
        <v>136113</v>
      </c>
      <c r="CIF38" s="79">
        <f>CIF37</f>
        <v>136113</v>
      </c>
      <c r="CIG38" s="62">
        <v>0</v>
      </c>
      <c r="CIH38" s="62">
        <v>0</v>
      </c>
      <c r="CII38" s="62">
        <v>0</v>
      </c>
      <c r="CIJ38" s="62">
        <f>CIJ37</f>
        <v>0</v>
      </c>
      <c r="CIK38" s="62">
        <f>CIK37</f>
        <v>0</v>
      </c>
      <c r="CIL38" s="62">
        <f>CIL37</f>
        <v>0</v>
      </c>
      <c r="CIM38" s="62">
        <f>CIM37</f>
        <v>0</v>
      </c>
      <c r="CIN38" s="79">
        <f>CIN37</f>
        <v>136113</v>
      </c>
      <c r="CIO38" s="62">
        <v>0</v>
      </c>
      <c r="CIP38" s="62">
        <v>0</v>
      </c>
      <c r="CIQ38" s="62">
        <v>0</v>
      </c>
      <c r="CIR38" s="62">
        <f>CIR37</f>
        <v>0</v>
      </c>
      <c r="CIS38" s="62">
        <f>CIS37</f>
        <v>0</v>
      </c>
      <c r="CIT38" s="62">
        <f>CIT37</f>
        <v>0</v>
      </c>
      <c r="CIU38" s="62">
        <f>CIU37</f>
        <v>0</v>
      </c>
      <c r="CIV38" s="79">
        <f>CIV37</f>
        <v>136113</v>
      </c>
      <c r="CIW38" s="62">
        <v>0</v>
      </c>
      <c r="CIX38" s="62">
        <v>0</v>
      </c>
      <c r="CIY38" s="62">
        <v>0</v>
      </c>
      <c r="CIZ38" s="62">
        <f>CIZ37</f>
        <v>20000</v>
      </c>
      <c r="CJA38" s="62">
        <f>CJA37</f>
        <v>0</v>
      </c>
      <c r="CJB38" s="62">
        <f>CJB37</f>
        <v>0</v>
      </c>
      <c r="CJC38" s="62">
        <f>CJC37</f>
        <v>0</v>
      </c>
      <c r="CJD38" s="79">
        <f>CJD37</f>
        <v>136113</v>
      </c>
      <c r="CJE38" s="62">
        <v>0</v>
      </c>
      <c r="CJF38" s="62">
        <v>0</v>
      </c>
      <c r="CJG38" s="62">
        <v>0</v>
      </c>
      <c r="CJH38" s="62">
        <f>CJH37</f>
        <v>0</v>
      </c>
      <c r="CJI38" s="62">
        <f>CJI37</f>
        <v>0</v>
      </c>
      <c r="CJJ38" s="62">
        <f>CJJ37</f>
        <v>0</v>
      </c>
      <c r="CJK38" s="62">
        <f>CJK37</f>
        <v>0</v>
      </c>
      <c r="CJL38" s="79">
        <f>CJL37</f>
        <v>136113</v>
      </c>
      <c r="CJM38" s="62">
        <v>0</v>
      </c>
      <c r="CJN38" s="62">
        <v>0</v>
      </c>
      <c r="CJO38" s="62">
        <v>0</v>
      </c>
      <c r="CJP38" s="62">
        <f>CJP37</f>
        <v>0</v>
      </c>
      <c r="CJQ38" s="62">
        <f>CJQ37</f>
        <v>0</v>
      </c>
      <c r="CJR38" s="62">
        <f>CJR37</f>
        <v>0</v>
      </c>
      <c r="CJS38" s="62">
        <f>CJS37</f>
        <v>0</v>
      </c>
      <c r="CJT38" s="79">
        <f>CJT37</f>
        <v>136113</v>
      </c>
      <c r="CJU38" s="62">
        <v>0</v>
      </c>
      <c r="CJV38" s="62">
        <v>0</v>
      </c>
      <c r="CJW38" s="62">
        <v>0</v>
      </c>
      <c r="CJX38" s="62">
        <f>CJX37</f>
        <v>0</v>
      </c>
      <c r="CJY38" s="62">
        <f>CJY37</f>
        <v>0</v>
      </c>
      <c r="CJZ38" s="62">
        <f>CJZ37</f>
        <v>0</v>
      </c>
      <c r="CKA38" s="62">
        <f>CKA37</f>
        <v>0</v>
      </c>
      <c r="CKB38" s="79">
        <f>CKB37</f>
        <v>136113</v>
      </c>
      <c r="CKC38" s="62">
        <v>0</v>
      </c>
      <c r="CKD38" s="62">
        <v>0</v>
      </c>
      <c r="CKE38" s="62">
        <v>0</v>
      </c>
      <c r="CKF38" s="62">
        <f>CKF37</f>
        <v>0</v>
      </c>
      <c r="CKG38" s="62">
        <f>CKG37</f>
        <v>0</v>
      </c>
      <c r="CKH38" s="62">
        <f>CKH37</f>
        <v>0</v>
      </c>
      <c r="CKI38" s="62">
        <f>CKI37</f>
        <v>0</v>
      </c>
      <c r="CKJ38" s="79">
        <f>CKJ37</f>
        <v>136113</v>
      </c>
      <c r="CKK38" s="62">
        <v>0</v>
      </c>
      <c r="CKL38" s="62">
        <v>0</v>
      </c>
      <c r="CKM38" s="62">
        <v>0</v>
      </c>
      <c r="CKN38" s="62">
        <f>CKN37</f>
        <v>0</v>
      </c>
      <c r="CKO38" s="62">
        <f>CKO37</f>
        <v>0</v>
      </c>
      <c r="CKP38" s="62">
        <f>CKP37</f>
        <v>0</v>
      </c>
      <c r="CKQ38" s="62">
        <f>CKQ37</f>
        <v>0</v>
      </c>
      <c r="CKR38" s="79">
        <f>CKR37</f>
        <v>136113</v>
      </c>
      <c r="CKS38" s="62">
        <v>0</v>
      </c>
      <c r="CKT38" s="62">
        <v>0</v>
      </c>
      <c r="CKU38" s="62">
        <v>0</v>
      </c>
      <c r="CKV38" s="62">
        <f>CKV37</f>
        <v>0</v>
      </c>
      <c r="CKW38" s="62">
        <f>CKW37</f>
        <v>0</v>
      </c>
      <c r="CKX38" s="62">
        <f>CKX37</f>
        <v>0</v>
      </c>
      <c r="CKY38" s="62">
        <f>CKY37</f>
        <v>0</v>
      </c>
      <c r="CKZ38" s="79">
        <f>CKZ37</f>
        <v>136113</v>
      </c>
      <c r="CLA38" s="62">
        <v>0</v>
      </c>
      <c r="CLB38" s="62">
        <v>0</v>
      </c>
      <c r="CLC38" s="62">
        <v>0</v>
      </c>
      <c r="CLD38" s="62">
        <f>CLD37</f>
        <v>0</v>
      </c>
      <c r="CLE38" s="62">
        <f>CLE37</f>
        <v>0</v>
      </c>
      <c r="CLF38" s="62">
        <f>CLF37</f>
        <v>0</v>
      </c>
      <c r="CLG38" s="62">
        <f>CLG37</f>
        <v>0</v>
      </c>
      <c r="CLH38" s="79">
        <f>CLH37</f>
        <v>136113</v>
      </c>
      <c r="CLI38" s="62">
        <v>0</v>
      </c>
      <c r="CLJ38" s="62">
        <v>0</v>
      </c>
      <c r="CLK38" s="62">
        <v>0</v>
      </c>
      <c r="CLL38" s="62">
        <f>CLL37</f>
        <v>0</v>
      </c>
      <c r="CLM38" s="62">
        <f>CLM37</f>
        <v>0</v>
      </c>
      <c r="CLN38" s="62">
        <f>CLN37</f>
        <v>0</v>
      </c>
      <c r="CLO38" s="62">
        <f>CLO37</f>
        <v>0</v>
      </c>
      <c r="CLP38" s="79">
        <f>CLP37</f>
        <v>136113</v>
      </c>
    </row>
    <row r="44" spans="1:2356" ht="13.5" customHeight="1" x14ac:dyDescent="0.2">
      <c r="BNH44" s="102"/>
      <c r="BNP44" s="102"/>
    </row>
  </sheetData>
  <mergeCells count="873">
    <mergeCell ref="CLI2:CLP2"/>
    <mergeCell ref="CLI19:CLP19"/>
    <mergeCell ref="CLI35:CLP35"/>
    <mergeCell ref="CKS2:CKZ2"/>
    <mergeCell ref="CKS19:CKZ19"/>
    <mergeCell ref="CKS35:CKZ35"/>
    <mergeCell ref="CKK2:CKR2"/>
    <mergeCell ref="CKK19:CKR19"/>
    <mergeCell ref="CKK35:CKR35"/>
    <mergeCell ref="CLA2:CLH2"/>
    <mergeCell ref="CLA19:CLH19"/>
    <mergeCell ref="CLA35:CLH35"/>
    <mergeCell ref="CJU2:CKB2"/>
    <mergeCell ref="CJU19:CKB19"/>
    <mergeCell ref="CJU35:CKB35"/>
    <mergeCell ref="CJE2:CJL2"/>
    <mergeCell ref="CJE19:CJL19"/>
    <mergeCell ref="CJE35:CJL35"/>
    <mergeCell ref="CJM2:CJT2"/>
    <mergeCell ref="CJM19:CJT19"/>
    <mergeCell ref="CJM35:CJT35"/>
    <mergeCell ref="CKC2:CKJ2"/>
    <mergeCell ref="CKC19:CKJ19"/>
    <mergeCell ref="CKC35:CKJ35"/>
    <mergeCell ref="CIO2:CIV2"/>
    <mergeCell ref="CIO19:CIV19"/>
    <mergeCell ref="CIO35:CIV35"/>
    <mergeCell ref="BGF2:BGM2"/>
    <mergeCell ref="BGF19:BGM19"/>
    <mergeCell ref="BGF35:BGM35"/>
    <mergeCell ref="CEG2:CEN2"/>
    <mergeCell ref="CEG19:CEN19"/>
    <mergeCell ref="CEG35:CEN35"/>
    <mergeCell ref="CDQ2:CDX2"/>
    <mergeCell ref="CDQ19:CDX19"/>
    <mergeCell ref="CDQ35:CDX35"/>
    <mergeCell ref="BHT2:BIA2"/>
    <mergeCell ref="BHT19:BIA19"/>
    <mergeCell ref="BHT35:BIA35"/>
    <mergeCell ref="BIB2:BII2"/>
    <mergeCell ref="BIB19:BII19"/>
    <mergeCell ref="BIB35:BII35"/>
    <mergeCell ref="BHL2:BHS2"/>
    <mergeCell ref="BHL19:BHS19"/>
    <mergeCell ref="BHL35:BHS35"/>
    <mergeCell ref="BHD2:BHK2"/>
    <mergeCell ref="BHD19:BHK19"/>
    <mergeCell ref="BHD35:BHK35"/>
    <mergeCell ref="BGN2:BGU2"/>
    <mergeCell ref="BGN19:BGU19"/>
    <mergeCell ref="BGN35:BGU35"/>
    <mergeCell ref="BDT2:BEA2"/>
    <mergeCell ref="BDT19:BEA19"/>
    <mergeCell ref="BDT35:BEA35"/>
    <mergeCell ref="BFX2:BGE2"/>
    <mergeCell ref="BFX19:BGE19"/>
    <mergeCell ref="BFX35:BGE35"/>
    <mergeCell ref="BFH2:BFO2"/>
    <mergeCell ref="BFH19:BFO19"/>
    <mergeCell ref="BFH35:BFO35"/>
    <mergeCell ref="BFP2:BFW2"/>
    <mergeCell ref="BFP19:BFW19"/>
    <mergeCell ref="BFP35:BFW35"/>
    <mergeCell ref="BER2:BEY2"/>
    <mergeCell ref="BER19:BEY19"/>
    <mergeCell ref="BER35:BEY35"/>
    <mergeCell ref="BGV2:BHC2"/>
    <mergeCell ref="BGV19:BHC19"/>
    <mergeCell ref="BGV35:BHC35"/>
    <mergeCell ref="BDD2:BDK2"/>
    <mergeCell ref="BDD19:BDK19"/>
    <mergeCell ref="BDD35:BDK35"/>
    <mergeCell ref="CCC2:CCJ2"/>
    <mergeCell ref="CCC19:CCJ19"/>
    <mergeCell ref="CCC35:CCJ35"/>
    <mergeCell ref="BZQ2:BZX2"/>
    <mergeCell ref="BZQ19:BZX19"/>
    <mergeCell ref="BZQ35:BZX35"/>
    <mergeCell ref="BZA2:BZH2"/>
    <mergeCell ref="BZA19:BZH19"/>
    <mergeCell ref="BZA35:BZH35"/>
    <mergeCell ref="BEZ2:BFG2"/>
    <mergeCell ref="BEZ19:BFG19"/>
    <mergeCell ref="BEZ35:BFG35"/>
    <mergeCell ref="BEJ2:BEQ2"/>
    <mergeCell ref="BEJ19:BEQ19"/>
    <mergeCell ref="BEJ35:BEQ35"/>
    <mergeCell ref="BEB2:BEI2"/>
    <mergeCell ref="BEB19:BEI19"/>
    <mergeCell ref="BEB35:BEI35"/>
    <mergeCell ref="BIR2:BIY2"/>
    <mergeCell ref="BIR19:BIY19"/>
    <mergeCell ref="BIR35:BIY35"/>
    <mergeCell ref="BCF2:BCM2"/>
    <mergeCell ref="BCF19:BCM19"/>
    <mergeCell ref="BCF35:BCM35"/>
    <mergeCell ref="BAB2:BAI2"/>
    <mergeCell ref="BAB19:BAI19"/>
    <mergeCell ref="BAB35:BAI35"/>
    <mergeCell ref="BDL2:BDS2"/>
    <mergeCell ref="BDL19:BDS19"/>
    <mergeCell ref="BDL35:BDS35"/>
    <mergeCell ref="BCV2:BDC2"/>
    <mergeCell ref="BCV19:BDC19"/>
    <mergeCell ref="BCV35:BDC35"/>
    <mergeCell ref="BBH2:BBO2"/>
    <mergeCell ref="BBH19:BBO19"/>
    <mergeCell ref="BBH35:BBO35"/>
    <mergeCell ref="BAR2:BAY2"/>
    <mergeCell ref="BAR19:BAY19"/>
    <mergeCell ref="BAR35:BAY35"/>
    <mergeCell ref="BAZ2:BBG2"/>
    <mergeCell ref="BAZ19:BBG19"/>
    <mergeCell ref="BAZ35:BBG35"/>
    <mergeCell ref="BCN2:BCU2"/>
    <mergeCell ref="BCN19:BCU19"/>
    <mergeCell ref="BCN35:BCU35"/>
    <mergeCell ref="AYN2:AYU2"/>
    <mergeCell ref="AYN19:AYU19"/>
    <mergeCell ref="AYN35:AYU35"/>
    <mergeCell ref="AZT2:BAA2"/>
    <mergeCell ref="AZT19:BAA19"/>
    <mergeCell ref="AZT35:BAA35"/>
    <mergeCell ref="BBX2:BCE2"/>
    <mergeCell ref="BBX19:BCE19"/>
    <mergeCell ref="BBX35:BCE35"/>
    <mergeCell ref="AYV19:AZC19"/>
    <mergeCell ref="AYV35:AZC35"/>
    <mergeCell ref="AZL2:AZS2"/>
    <mergeCell ref="AZL19:AZS19"/>
    <mergeCell ref="AZL35:AZS35"/>
    <mergeCell ref="AYV2:AZC2"/>
    <mergeCell ref="BBP2:BBW2"/>
    <mergeCell ref="BBP19:BBW19"/>
    <mergeCell ref="BBP35:BBW35"/>
    <mergeCell ref="AZD2:AZK2"/>
    <mergeCell ref="AZD19:AZK19"/>
    <mergeCell ref="AZD35:AZK35"/>
    <mergeCell ref="BAJ2:BAQ2"/>
    <mergeCell ref="BAJ19:BAQ19"/>
    <mergeCell ref="BAJ35:BAQ35"/>
    <mergeCell ref="AYF2:AYM2"/>
    <mergeCell ref="AYF19:AYM19"/>
    <mergeCell ref="AYF35:AYM35"/>
    <mergeCell ref="AXP2:AXW2"/>
    <mergeCell ref="AXP19:AXW19"/>
    <mergeCell ref="AXP35:AXW35"/>
    <mergeCell ref="AXX2:AYE2"/>
    <mergeCell ref="AXX19:AYE19"/>
    <mergeCell ref="AXX35:AYE35"/>
    <mergeCell ref="AWB2:AWI2"/>
    <mergeCell ref="AVT2:AWA2"/>
    <mergeCell ref="AVT19:AWA19"/>
    <mergeCell ref="AVT35:AWA35"/>
    <mergeCell ref="AXH2:AXO2"/>
    <mergeCell ref="AXH19:AXO19"/>
    <mergeCell ref="AXH35:AXO35"/>
    <mergeCell ref="AWZ2:AXG2"/>
    <mergeCell ref="AWZ19:AXG19"/>
    <mergeCell ref="AWZ35:AXG35"/>
    <mergeCell ref="AWR2:AWY2"/>
    <mergeCell ref="AWR19:AWY19"/>
    <mergeCell ref="AWR35:AWY35"/>
    <mergeCell ref="AWB19:AWI19"/>
    <mergeCell ref="AWB35:AWI35"/>
    <mergeCell ref="AWJ2:AWQ2"/>
    <mergeCell ref="AWJ19:AWQ19"/>
    <mergeCell ref="AWJ35:AWQ35"/>
    <mergeCell ref="VV2:WC2"/>
    <mergeCell ref="VV35:WC35"/>
    <mergeCell ref="WD2:WK2"/>
    <mergeCell ref="WD19:WK19"/>
    <mergeCell ref="WD35:WK35"/>
    <mergeCell ref="VV19:WC19"/>
    <mergeCell ref="UX19:VE19"/>
    <mergeCell ref="YH19:YO19"/>
    <mergeCell ref="YH35:YO35"/>
    <mergeCell ref="WT19:XA19"/>
    <mergeCell ref="WT2:XA2"/>
    <mergeCell ref="XB35:XI35"/>
    <mergeCell ref="XJ2:XQ2"/>
    <mergeCell ref="XJ19:XQ19"/>
    <mergeCell ref="XB2:XI2"/>
    <mergeCell ref="XB19:XI19"/>
    <mergeCell ref="UX2:VE2"/>
    <mergeCell ref="UP19:UW19"/>
    <mergeCell ref="UP35:UW35"/>
    <mergeCell ref="APH2:APO2"/>
    <mergeCell ref="APH19:APO19"/>
    <mergeCell ref="APH35:APO35"/>
    <mergeCell ref="AFC35:AFJ35"/>
    <mergeCell ref="AED2:AEK2"/>
    <mergeCell ref="AED19:AEK19"/>
    <mergeCell ref="AND2:ANK2"/>
    <mergeCell ref="AND19:ANK19"/>
    <mergeCell ref="AND35:ANK35"/>
    <mergeCell ref="AED35:AEK35"/>
    <mergeCell ref="UX35:VE35"/>
    <mergeCell ref="VN2:VU2"/>
    <mergeCell ref="WT35:XA35"/>
    <mergeCell ref="UP2:UW2"/>
    <mergeCell ref="VN19:VU19"/>
    <mergeCell ref="WL2:WS2"/>
    <mergeCell ref="WL19:WS19"/>
    <mergeCell ref="WL35:WS35"/>
    <mergeCell ref="VN35:VU35"/>
    <mergeCell ref="VF2:VM2"/>
    <mergeCell ref="VF19:VM19"/>
    <mergeCell ref="VF35:VM35"/>
    <mergeCell ref="SL2:SS2"/>
    <mergeCell ref="SD2:SK2"/>
    <mergeCell ref="SD19:SK19"/>
    <mergeCell ref="SD35:SK35"/>
    <mergeCell ref="UH2:UO2"/>
    <mergeCell ref="UH19:UO19"/>
    <mergeCell ref="UH35:UO35"/>
    <mergeCell ref="TR19:TY19"/>
    <mergeCell ref="TR35:TY35"/>
    <mergeCell ref="TZ2:UG2"/>
    <mergeCell ref="TZ19:UG19"/>
    <mergeCell ref="TZ35:UG35"/>
    <mergeCell ref="TJ35:TQ35"/>
    <mergeCell ref="TB19:TI19"/>
    <mergeCell ref="TB35:TI35"/>
    <mergeCell ref="SL19:SS19"/>
    <mergeCell ref="SL35:SS35"/>
    <mergeCell ref="TB2:TI2"/>
    <mergeCell ref="TR2:TY2"/>
    <mergeCell ref="PB2:PI2"/>
    <mergeCell ref="PB19:PI19"/>
    <mergeCell ref="PB35:PI35"/>
    <mergeCell ref="RN2:RU2"/>
    <mergeCell ref="RN19:RU19"/>
    <mergeCell ref="RN35:RU35"/>
    <mergeCell ref="PJ35:PQ35"/>
    <mergeCell ref="QH2:QO2"/>
    <mergeCell ref="QH19:QO19"/>
    <mergeCell ref="QH35:QO35"/>
    <mergeCell ref="QP2:QW2"/>
    <mergeCell ref="QP19:QW19"/>
    <mergeCell ref="QP35:QW35"/>
    <mergeCell ref="RF2:RM2"/>
    <mergeCell ref="RF19:RM19"/>
    <mergeCell ref="RF35:RM35"/>
    <mergeCell ref="QX19:RE19"/>
    <mergeCell ref="RV2:SC2"/>
    <mergeCell ref="RV19:SC19"/>
    <mergeCell ref="RV35:SC35"/>
    <mergeCell ref="MP2:MW2"/>
    <mergeCell ref="MP19:MW19"/>
    <mergeCell ref="MP35:MW35"/>
    <mergeCell ref="MX2:NE2"/>
    <mergeCell ref="MX19:NE19"/>
    <mergeCell ref="MX35:NE35"/>
    <mergeCell ref="NF35:NM35"/>
    <mergeCell ref="QX35:RE35"/>
    <mergeCell ref="NV2:OC2"/>
    <mergeCell ref="NV19:OC19"/>
    <mergeCell ref="NV35:OC35"/>
    <mergeCell ref="OD2:OK2"/>
    <mergeCell ref="OD19:OK19"/>
    <mergeCell ref="OD35:OK35"/>
    <mergeCell ref="OL2:OS2"/>
    <mergeCell ref="OL19:OS19"/>
    <mergeCell ref="OL35:OS35"/>
    <mergeCell ref="OT2:PA2"/>
    <mergeCell ref="OT19:PA19"/>
    <mergeCell ref="OT35:PA35"/>
    <mergeCell ref="NN35:NU35"/>
    <mergeCell ref="NF2:NM2"/>
    <mergeCell ref="NF19:NM19"/>
    <mergeCell ref="LJ19:LQ19"/>
    <mergeCell ref="LJ35:LQ35"/>
    <mergeCell ref="JV2:KC2"/>
    <mergeCell ref="LZ2:MG2"/>
    <mergeCell ref="LZ19:MG19"/>
    <mergeCell ref="LZ35:MG35"/>
    <mergeCell ref="MH2:MO2"/>
    <mergeCell ref="MH19:MO19"/>
    <mergeCell ref="MH35:MO35"/>
    <mergeCell ref="LJ2:LQ2"/>
    <mergeCell ref="IX19:JE19"/>
    <mergeCell ref="IX35:JE35"/>
    <mergeCell ref="IP2:IW2"/>
    <mergeCell ref="IP19:IW19"/>
    <mergeCell ref="IP35:IW35"/>
    <mergeCell ref="JN2:JU2"/>
    <mergeCell ref="JN19:JU19"/>
    <mergeCell ref="JN35:JU35"/>
    <mergeCell ref="KT2:LA2"/>
    <mergeCell ref="KT19:LA19"/>
    <mergeCell ref="KT35:LA35"/>
    <mergeCell ref="KL2:KS2"/>
    <mergeCell ref="KL19:KS19"/>
    <mergeCell ref="KL35:KS35"/>
    <mergeCell ref="JV35:KC35"/>
    <mergeCell ref="KD2:KK2"/>
    <mergeCell ref="KD19:KK19"/>
    <mergeCell ref="KD35:KK35"/>
    <mergeCell ref="JF19:JM19"/>
    <mergeCell ref="JF35:JM35"/>
    <mergeCell ref="B2:B3"/>
    <mergeCell ref="J19:O19"/>
    <mergeCell ref="B19:B20"/>
    <mergeCell ref="J35:O35"/>
    <mergeCell ref="B35:B36"/>
    <mergeCell ref="C2:I2"/>
    <mergeCell ref="C19:I19"/>
    <mergeCell ref="C35:I35"/>
    <mergeCell ref="J2:O2"/>
    <mergeCell ref="Q19:U19"/>
    <mergeCell ref="V19:AB19"/>
    <mergeCell ref="AQ35:AW35"/>
    <mergeCell ref="AJ2:AP2"/>
    <mergeCell ref="Q35:U35"/>
    <mergeCell ref="AJ19:AP19"/>
    <mergeCell ref="P2:U2"/>
    <mergeCell ref="V2:AB2"/>
    <mergeCell ref="V35:AB35"/>
    <mergeCell ref="AJ35:AP35"/>
    <mergeCell ref="AC2:AI2"/>
    <mergeCell ref="AC19:AI19"/>
    <mergeCell ref="AC35:AI35"/>
    <mergeCell ref="AQ2:AW2"/>
    <mergeCell ref="AQ19:AW19"/>
    <mergeCell ref="CG2:CM2"/>
    <mergeCell ref="CG19:CM19"/>
    <mergeCell ref="CG35:CM35"/>
    <mergeCell ref="CU2:DA2"/>
    <mergeCell ref="CU19:DA19"/>
    <mergeCell ref="AX2:BD2"/>
    <mergeCell ref="AX19:BD19"/>
    <mergeCell ref="BZ19:CF19"/>
    <mergeCell ref="BZ35:CF35"/>
    <mergeCell ref="BE35:BK35"/>
    <mergeCell ref="BE2:BK2"/>
    <mergeCell ref="BE19:BK19"/>
    <mergeCell ref="BS2:BY2"/>
    <mergeCell ref="BS19:BY19"/>
    <mergeCell ref="BS35:BY35"/>
    <mergeCell ref="AX35:BD35"/>
    <mergeCell ref="BZ2:CF2"/>
    <mergeCell ref="BL2:BR2"/>
    <mergeCell ref="BL19:BR19"/>
    <mergeCell ref="BL35:BR35"/>
    <mergeCell ref="GT19:HA19"/>
    <mergeCell ref="GT35:HA35"/>
    <mergeCell ref="GL35:GS35"/>
    <mergeCell ref="CN2:CT2"/>
    <mergeCell ref="CN19:CT19"/>
    <mergeCell ref="CN35:CT35"/>
    <mergeCell ref="DI35:DO35"/>
    <mergeCell ref="CU35:DA35"/>
    <mergeCell ref="DB19:DH19"/>
    <mergeCell ref="DW2:EC2"/>
    <mergeCell ref="EK2:EQ2"/>
    <mergeCell ref="EK19:EQ19"/>
    <mergeCell ref="EK35:EQ35"/>
    <mergeCell ref="DW19:EC19"/>
    <mergeCell ref="DB2:DH2"/>
    <mergeCell ref="DP19:DV19"/>
    <mergeCell ref="DP35:DV35"/>
    <mergeCell ref="DB35:DH35"/>
    <mergeCell ref="DI19:DO19"/>
    <mergeCell ref="DI2:DO2"/>
    <mergeCell ref="FN2:FU2"/>
    <mergeCell ref="DW35:EC35"/>
    <mergeCell ref="DP2:DV2"/>
    <mergeCell ref="ED2:EJ2"/>
    <mergeCell ref="HB2:HI2"/>
    <mergeCell ref="GT2:HA2"/>
    <mergeCell ref="LR2:LY2"/>
    <mergeCell ref="LR19:LY19"/>
    <mergeCell ref="LR35:LY35"/>
    <mergeCell ref="HR19:HY19"/>
    <mergeCell ref="HR35:HY35"/>
    <mergeCell ref="HZ2:IG2"/>
    <mergeCell ref="HZ19:IG19"/>
    <mergeCell ref="HZ35:IG35"/>
    <mergeCell ref="IX2:JE2"/>
    <mergeCell ref="HJ2:HQ2"/>
    <mergeCell ref="HJ19:HQ19"/>
    <mergeCell ref="HJ35:HQ35"/>
    <mergeCell ref="IH2:IO2"/>
    <mergeCell ref="IH19:IO19"/>
    <mergeCell ref="IH35:IO35"/>
    <mergeCell ref="JF2:JM2"/>
    <mergeCell ref="LB2:LI2"/>
    <mergeCell ref="LB19:LI19"/>
    <mergeCell ref="LB35:LI35"/>
    <mergeCell ref="JV19:KC19"/>
    <mergeCell ref="HB19:HI19"/>
    <mergeCell ref="HB35:HI35"/>
    <mergeCell ref="ED19:EJ19"/>
    <mergeCell ref="EY2:FE2"/>
    <mergeCell ref="EY19:FE19"/>
    <mergeCell ref="EY35:FE35"/>
    <mergeCell ref="ED35:EJ35"/>
    <mergeCell ref="GL2:GS2"/>
    <mergeCell ref="GL19:GS19"/>
    <mergeCell ref="FF19:FL19"/>
    <mergeCell ref="FF35:FL35"/>
    <mergeCell ref="ER2:EX2"/>
    <mergeCell ref="ER19:EX19"/>
    <mergeCell ref="ER35:EX35"/>
    <mergeCell ref="FV2:GC2"/>
    <mergeCell ref="FV19:GC19"/>
    <mergeCell ref="FV35:GC35"/>
    <mergeCell ref="FN19:FU19"/>
    <mergeCell ref="FN35:FU35"/>
    <mergeCell ref="GD2:GK2"/>
    <mergeCell ref="GD19:GK19"/>
    <mergeCell ref="GD35:GK35"/>
    <mergeCell ref="FF2:FL2"/>
    <mergeCell ref="HR2:HY2"/>
    <mergeCell ref="YP2:YW2"/>
    <mergeCell ref="YP19:YW19"/>
    <mergeCell ref="YP35:YW35"/>
    <mergeCell ref="PZ2:QG2"/>
    <mergeCell ref="ST2:TA2"/>
    <mergeCell ref="ST19:TA19"/>
    <mergeCell ref="ST35:TA35"/>
    <mergeCell ref="PR2:PY2"/>
    <mergeCell ref="PR19:PY19"/>
    <mergeCell ref="PR35:PY35"/>
    <mergeCell ref="PZ19:QG19"/>
    <mergeCell ref="PZ35:QG35"/>
    <mergeCell ref="QX2:RE2"/>
    <mergeCell ref="XR2:XY2"/>
    <mergeCell ref="XR19:XY19"/>
    <mergeCell ref="XR35:XY35"/>
    <mergeCell ref="TJ2:TQ2"/>
    <mergeCell ref="TJ19:TQ19"/>
    <mergeCell ref="XJ35:XQ35"/>
    <mergeCell ref="PJ2:PQ2"/>
    <mergeCell ref="PJ19:PQ19"/>
    <mergeCell ref="NN2:NU2"/>
    <mergeCell ref="NN19:NU19"/>
    <mergeCell ref="YX35:ZE35"/>
    <mergeCell ref="ZV2:AAC2"/>
    <mergeCell ref="ZF2:ZM2"/>
    <mergeCell ref="ZF19:ZM19"/>
    <mergeCell ref="YH2:YO2"/>
    <mergeCell ref="XZ2:YG2"/>
    <mergeCell ref="XZ19:YG19"/>
    <mergeCell ref="XZ35:YG35"/>
    <mergeCell ref="ZV19:AAC19"/>
    <mergeCell ref="ZF35:ZM35"/>
    <mergeCell ref="YX2:ZE2"/>
    <mergeCell ref="YX19:ZE19"/>
    <mergeCell ref="ABB2:ABI2"/>
    <mergeCell ref="ABB19:ABI19"/>
    <mergeCell ref="ABB35:ABI35"/>
    <mergeCell ref="ABJ2:ABQ2"/>
    <mergeCell ref="ABJ19:ABQ19"/>
    <mergeCell ref="ABJ35:ABQ35"/>
    <mergeCell ref="ACH2:ACO2"/>
    <mergeCell ref="ACH19:ACO19"/>
    <mergeCell ref="ACH35:ACO35"/>
    <mergeCell ref="ABZ2:ACG2"/>
    <mergeCell ref="ABZ19:ACG19"/>
    <mergeCell ref="ABZ35:ACG35"/>
    <mergeCell ref="ABR2:ABY2"/>
    <mergeCell ref="ABR19:ABY19"/>
    <mergeCell ref="ABR35:ABY35"/>
    <mergeCell ref="AAT2:ABA2"/>
    <mergeCell ref="AAT19:ABA19"/>
    <mergeCell ref="AAT35:ABA35"/>
    <mergeCell ref="ZN2:ZU2"/>
    <mergeCell ref="ZN19:ZU19"/>
    <mergeCell ref="ZN35:ZU35"/>
    <mergeCell ref="AAD2:AAK2"/>
    <mergeCell ref="AAD19:AAK19"/>
    <mergeCell ref="AAD35:AAK35"/>
    <mergeCell ref="ZV35:AAC35"/>
    <mergeCell ref="AAL35:AAS35"/>
    <mergeCell ref="AAL2:AAS2"/>
    <mergeCell ref="AAL19:AAS19"/>
    <mergeCell ref="ACP2:ACW2"/>
    <mergeCell ref="ACP19:ACW19"/>
    <mergeCell ref="ACP35:ACW35"/>
    <mergeCell ref="AEU2:AFB2"/>
    <mergeCell ref="AEU19:AFB19"/>
    <mergeCell ref="AEU35:AFB35"/>
    <mergeCell ref="ADF2:ADM2"/>
    <mergeCell ref="ADF19:ADM19"/>
    <mergeCell ref="ADF35:ADM35"/>
    <mergeCell ref="ACX2:ADE2"/>
    <mergeCell ref="ACX19:ADE19"/>
    <mergeCell ref="ACX35:ADE35"/>
    <mergeCell ref="AEL2:AES2"/>
    <mergeCell ref="ADV2:AEC2"/>
    <mergeCell ref="ADV19:AEC19"/>
    <mergeCell ref="ADV35:AEC35"/>
    <mergeCell ref="ADN19:ADU19"/>
    <mergeCell ref="ADN35:ADU35"/>
    <mergeCell ref="AEL19:AES19"/>
    <mergeCell ref="AEL35:AES35"/>
    <mergeCell ref="ADN2:ADU2"/>
    <mergeCell ref="AFC2:AFJ2"/>
    <mergeCell ref="AFC19:AFJ19"/>
    <mergeCell ref="AGZ35:AHG35"/>
    <mergeCell ref="AGI2:AGP2"/>
    <mergeCell ref="AGI19:AGP19"/>
    <mergeCell ref="AGI35:AGP35"/>
    <mergeCell ref="AFK2:AFR2"/>
    <mergeCell ref="AGQ2:AGY2"/>
    <mergeCell ref="AGQ19:AGY19"/>
    <mergeCell ref="AGQ35:AGY35"/>
    <mergeCell ref="AFS35:AFZ35"/>
    <mergeCell ref="AFS2:AFZ2"/>
    <mergeCell ref="AFS19:AFZ19"/>
    <mergeCell ref="AGA19:AGH19"/>
    <mergeCell ref="AGA35:AGH35"/>
    <mergeCell ref="AGZ2:AHG2"/>
    <mergeCell ref="AGZ19:AHG19"/>
    <mergeCell ref="AFK19:AFR19"/>
    <mergeCell ref="AFK35:AFR35"/>
    <mergeCell ref="AGA2:AGH2"/>
    <mergeCell ref="AHH2:AHO2"/>
    <mergeCell ref="AHH19:AHO19"/>
    <mergeCell ref="AHH35:AHO35"/>
    <mergeCell ref="AIN2:AIU2"/>
    <mergeCell ref="AIN19:AIU19"/>
    <mergeCell ref="AIN35:AIU35"/>
    <mergeCell ref="AHX2:AIE2"/>
    <mergeCell ref="AHX19:AIE19"/>
    <mergeCell ref="AHX35:AIE35"/>
    <mergeCell ref="AHP2:AHW2"/>
    <mergeCell ref="AHP19:AHW19"/>
    <mergeCell ref="AHP35:AHW35"/>
    <mergeCell ref="AIV2:AJC2"/>
    <mergeCell ref="AIV19:AJC19"/>
    <mergeCell ref="AIV35:AJC35"/>
    <mergeCell ref="AIF19:AIM19"/>
    <mergeCell ref="AIF35:AIM35"/>
    <mergeCell ref="AIF2:AIM2"/>
    <mergeCell ref="AJT2:AKA2"/>
    <mergeCell ref="AJT19:AKA19"/>
    <mergeCell ref="AJT35:AKA35"/>
    <mergeCell ref="AJD2:AJK2"/>
    <mergeCell ref="AJD19:AJK19"/>
    <mergeCell ref="AJD35:AJK35"/>
    <mergeCell ref="AJL2:AJS2"/>
    <mergeCell ref="AJL19:AJS19"/>
    <mergeCell ref="AJL35:AJS35"/>
    <mergeCell ref="AKB2:AKI2"/>
    <mergeCell ref="AKB19:AKI19"/>
    <mergeCell ref="AKB35:AKI35"/>
    <mergeCell ref="AKZ2:ALG2"/>
    <mergeCell ref="AKZ19:ALG19"/>
    <mergeCell ref="AKZ35:ALG35"/>
    <mergeCell ref="AKJ2:AKQ2"/>
    <mergeCell ref="AKJ19:AKQ19"/>
    <mergeCell ref="AKJ35:AKQ35"/>
    <mergeCell ref="AKR2:AKY2"/>
    <mergeCell ref="AKR19:AKY19"/>
    <mergeCell ref="AKR35:AKY35"/>
    <mergeCell ref="AMN2:AMU2"/>
    <mergeCell ref="AMN19:AMU19"/>
    <mergeCell ref="AMN35:AMU35"/>
    <mergeCell ref="AMF2:AMM2"/>
    <mergeCell ref="AMF19:AMM19"/>
    <mergeCell ref="AMF35:AMM35"/>
    <mergeCell ref="ALH2:ALO2"/>
    <mergeCell ref="ALH19:ALO19"/>
    <mergeCell ref="ALH35:ALO35"/>
    <mergeCell ref="ALP2:ALW2"/>
    <mergeCell ref="ALP19:ALW19"/>
    <mergeCell ref="ALP35:ALW35"/>
    <mergeCell ref="ALX2:AME2"/>
    <mergeCell ref="ALX19:AME19"/>
    <mergeCell ref="ALX35:AME35"/>
    <mergeCell ref="ANL2:ANS2"/>
    <mergeCell ref="ANL19:ANS19"/>
    <mergeCell ref="ANL35:ANS35"/>
    <mergeCell ref="AMV2:ANC2"/>
    <mergeCell ref="AMV19:ANC19"/>
    <mergeCell ref="AMV35:ANC35"/>
    <mergeCell ref="ANT2:AOA2"/>
    <mergeCell ref="ANT19:AOA19"/>
    <mergeCell ref="ANT35:AOA35"/>
    <mergeCell ref="AOJ2:AOQ2"/>
    <mergeCell ref="AOJ19:AOQ19"/>
    <mergeCell ref="AOJ35:AOQ35"/>
    <mergeCell ref="AOB2:AOI2"/>
    <mergeCell ref="AOB19:AOI19"/>
    <mergeCell ref="AOB35:AOI35"/>
    <mergeCell ref="AOR2:AOY2"/>
    <mergeCell ref="AOR19:AOY19"/>
    <mergeCell ref="AOR35:AOY35"/>
    <mergeCell ref="APP2:APW2"/>
    <mergeCell ref="APP19:APW19"/>
    <mergeCell ref="APP35:APW35"/>
    <mergeCell ref="AQN2:AQU2"/>
    <mergeCell ref="AQN19:AQU19"/>
    <mergeCell ref="AQN35:AQU35"/>
    <mergeCell ref="AOZ2:APG2"/>
    <mergeCell ref="AOZ19:APG19"/>
    <mergeCell ref="AOZ35:APG35"/>
    <mergeCell ref="APX2:AQE2"/>
    <mergeCell ref="APX19:AQE19"/>
    <mergeCell ref="APX35:AQE35"/>
    <mergeCell ref="AQV2:ARC2"/>
    <mergeCell ref="AQV19:ARC19"/>
    <mergeCell ref="AQV35:ARC35"/>
    <mergeCell ref="ART2:ASA2"/>
    <mergeCell ref="ART19:ASA19"/>
    <mergeCell ref="ART35:ASA35"/>
    <mergeCell ref="AQF2:AQM2"/>
    <mergeCell ref="AQF19:AQM19"/>
    <mergeCell ref="AQF35:AQM35"/>
    <mergeCell ref="ARD2:ARK2"/>
    <mergeCell ref="ARD19:ARK19"/>
    <mergeCell ref="ARD35:ARK35"/>
    <mergeCell ref="ASB2:ASI2"/>
    <mergeCell ref="ASB19:ASI19"/>
    <mergeCell ref="ASB35:ASI35"/>
    <mergeCell ref="ASR2:ASY2"/>
    <mergeCell ref="ASR19:ASY19"/>
    <mergeCell ref="ASR35:ASY35"/>
    <mergeCell ref="ARL2:ARS2"/>
    <mergeCell ref="ARL19:ARS19"/>
    <mergeCell ref="ARL35:ARS35"/>
    <mergeCell ref="ASZ2:ATG2"/>
    <mergeCell ref="ASZ19:ATG19"/>
    <mergeCell ref="ASZ35:ATG35"/>
    <mergeCell ref="ASJ2:ASQ2"/>
    <mergeCell ref="ASJ19:ASQ19"/>
    <mergeCell ref="ASJ35:ASQ35"/>
    <mergeCell ref="ATH2:ATO2"/>
    <mergeCell ref="ATH19:ATO19"/>
    <mergeCell ref="ATH35:ATO35"/>
    <mergeCell ref="BIJ2:BIQ2"/>
    <mergeCell ref="BIJ19:BIQ19"/>
    <mergeCell ref="BIJ35:BIQ35"/>
    <mergeCell ref="ATP2:ATW2"/>
    <mergeCell ref="ATP19:ATW19"/>
    <mergeCell ref="ATP35:ATW35"/>
    <mergeCell ref="ATX35:AUE35"/>
    <mergeCell ref="ATX2:AUE2"/>
    <mergeCell ref="ATX19:AUE19"/>
    <mergeCell ref="AUF2:AUM2"/>
    <mergeCell ref="AUF19:AUM19"/>
    <mergeCell ref="AUF35:AUM35"/>
    <mergeCell ref="AUN35:AUU35"/>
    <mergeCell ref="AVD2:AVK2"/>
    <mergeCell ref="AVD19:AVK19"/>
    <mergeCell ref="AVD35:AVK35"/>
    <mergeCell ref="AUN2:AUU2"/>
    <mergeCell ref="AUN19:AUU19"/>
    <mergeCell ref="AUV19:AVC19"/>
    <mergeCell ref="AUV35:AVC35"/>
    <mergeCell ref="AUV2:AVC2"/>
    <mergeCell ref="AVL2:AVS2"/>
    <mergeCell ref="AVL19:AVS19"/>
    <mergeCell ref="AVL35:AVS35"/>
    <mergeCell ref="BJP2:BJW2"/>
    <mergeCell ref="BJP19:BJW19"/>
    <mergeCell ref="BJP35:BJW35"/>
    <mergeCell ref="BIZ2:BJG2"/>
    <mergeCell ref="BIZ19:BJG19"/>
    <mergeCell ref="BIZ35:BJG35"/>
    <mergeCell ref="BKF2:BKM2"/>
    <mergeCell ref="BKF19:BKM19"/>
    <mergeCell ref="BKF35:BKM35"/>
    <mergeCell ref="BJX2:BKE2"/>
    <mergeCell ref="BJX19:BKE19"/>
    <mergeCell ref="BJX35:BKE35"/>
    <mergeCell ref="BJH2:BJO2"/>
    <mergeCell ref="BJH19:BJO19"/>
    <mergeCell ref="BJH35:BJO35"/>
    <mergeCell ref="BKN2:BKU2"/>
    <mergeCell ref="BKN19:BKU19"/>
    <mergeCell ref="BKN35:BKU35"/>
    <mergeCell ref="BLD2:BLK2"/>
    <mergeCell ref="BLD19:BLK19"/>
    <mergeCell ref="BLD35:BLK35"/>
    <mergeCell ref="BMJ2:BMQ2"/>
    <mergeCell ref="BMJ19:BMQ19"/>
    <mergeCell ref="BMJ35:BMQ35"/>
    <mergeCell ref="BKV2:BLC2"/>
    <mergeCell ref="BKV19:BLC19"/>
    <mergeCell ref="BKV35:BLC35"/>
    <mergeCell ref="BLT2:BMA2"/>
    <mergeCell ref="BLT19:BMA19"/>
    <mergeCell ref="BLT35:BMA35"/>
    <mergeCell ref="BLL2:BLS2"/>
    <mergeCell ref="BLL19:BLS19"/>
    <mergeCell ref="BLL35:BLS35"/>
    <mergeCell ref="BNH2:BNO2"/>
    <mergeCell ref="BNH19:BNO19"/>
    <mergeCell ref="BNH35:BNO35"/>
    <mergeCell ref="BMR2:BMY2"/>
    <mergeCell ref="BMR19:BMY19"/>
    <mergeCell ref="BMR35:BMY35"/>
    <mergeCell ref="BMB2:BMI2"/>
    <mergeCell ref="BMB19:BMI19"/>
    <mergeCell ref="BMB35:BMI35"/>
    <mergeCell ref="BMZ2:BNG2"/>
    <mergeCell ref="BMZ19:BNG19"/>
    <mergeCell ref="BMZ35:BNG35"/>
    <mergeCell ref="BPL2:BPS2"/>
    <mergeCell ref="BPL19:BPS19"/>
    <mergeCell ref="BPL35:BPS35"/>
    <mergeCell ref="BOV2:BPC2"/>
    <mergeCell ref="BOV19:BPC19"/>
    <mergeCell ref="BOV35:BPC35"/>
    <mergeCell ref="BNP2:BNW2"/>
    <mergeCell ref="BNP19:BNW19"/>
    <mergeCell ref="BNP35:BNW35"/>
    <mergeCell ref="BOF2:BOM2"/>
    <mergeCell ref="BOF19:BOM19"/>
    <mergeCell ref="BOF35:BOM35"/>
    <mergeCell ref="BNX2:BOE2"/>
    <mergeCell ref="BNX19:BOE19"/>
    <mergeCell ref="BNX35:BOE35"/>
    <mergeCell ref="BON2:BOU2"/>
    <mergeCell ref="BON19:BOU19"/>
    <mergeCell ref="BON35:BOU35"/>
    <mergeCell ref="BPD2:BPK2"/>
    <mergeCell ref="BPD19:BPK19"/>
    <mergeCell ref="BPD35:BPK35"/>
    <mergeCell ref="BSW2:BTD2"/>
    <mergeCell ref="BSW19:BTD19"/>
    <mergeCell ref="BSW35:BTD35"/>
    <mergeCell ref="BTE2:BTL2"/>
    <mergeCell ref="BTE19:BTL19"/>
    <mergeCell ref="BTE35:BTL35"/>
    <mergeCell ref="BPT2:BQA2"/>
    <mergeCell ref="BPT19:BQA19"/>
    <mergeCell ref="BPT35:BQA35"/>
    <mergeCell ref="BQB2:BQI2"/>
    <mergeCell ref="BQB19:BQI19"/>
    <mergeCell ref="BQB35:BQI35"/>
    <mergeCell ref="BQJ2:BQQ2"/>
    <mergeCell ref="BQJ19:BQQ19"/>
    <mergeCell ref="BQJ35:BQQ35"/>
    <mergeCell ref="BTM2:BTT2"/>
    <mergeCell ref="BTM19:BTT19"/>
    <mergeCell ref="BTM35:BTT35"/>
    <mergeCell ref="BTU2:BUB2"/>
    <mergeCell ref="BTU19:BUB19"/>
    <mergeCell ref="BTU35:BUB35"/>
    <mergeCell ref="BVI2:BVP2"/>
    <mergeCell ref="BVI19:BVP19"/>
    <mergeCell ref="BVI35:BVP35"/>
    <mergeCell ref="BUS2:BUZ2"/>
    <mergeCell ref="BUS19:BUZ19"/>
    <mergeCell ref="BUS35:BUZ35"/>
    <mergeCell ref="BUC2:BUJ2"/>
    <mergeCell ref="BUC19:BUJ19"/>
    <mergeCell ref="BUC35:BUJ35"/>
    <mergeCell ref="BUK2:BUR2"/>
    <mergeCell ref="BUK19:BUR19"/>
    <mergeCell ref="BUK35:BUR35"/>
    <mergeCell ref="BVA2:BVH2"/>
    <mergeCell ref="BVA19:BVH19"/>
    <mergeCell ref="BVA35:BVH35"/>
    <mergeCell ref="BVQ2:BVX2"/>
    <mergeCell ref="BVQ19:BVX19"/>
    <mergeCell ref="BVQ35:BVX35"/>
    <mergeCell ref="BVY2:BWF2"/>
    <mergeCell ref="BVY19:BWF19"/>
    <mergeCell ref="BVY35:BWF35"/>
    <mergeCell ref="BWW2:BXD2"/>
    <mergeCell ref="BWW19:BXD19"/>
    <mergeCell ref="BWW35:BXD35"/>
    <mergeCell ref="BWG2:BWN2"/>
    <mergeCell ref="BWG19:BWN19"/>
    <mergeCell ref="BWG35:BWN35"/>
    <mergeCell ref="BXM2:BXT2"/>
    <mergeCell ref="BXM19:BXT19"/>
    <mergeCell ref="BXM35:BXT35"/>
    <mergeCell ref="BXU2:BYB2"/>
    <mergeCell ref="BXU19:BYB19"/>
    <mergeCell ref="BXU35:BYB35"/>
    <mergeCell ref="BWO2:BWV2"/>
    <mergeCell ref="BWO19:BWV19"/>
    <mergeCell ref="BWO35:BWV35"/>
    <mergeCell ref="BXE2:BXL2"/>
    <mergeCell ref="BXE19:BXL19"/>
    <mergeCell ref="BXE35:BXL35"/>
    <mergeCell ref="CAW2:CBD2"/>
    <mergeCell ref="CAW19:CBD19"/>
    <mergeCell ref="CAW35:CBD35"/>
    <mergeCell ref="BYC2:BYJ2"/>
    <mergeCell ref="BYC19:BYJ19"/>
    <mergeCell ref="BYC35:BYJ35"/>
    <mergeCell ref="BYK2:BYR2"/>
    <mergeCell ref="BYK19:BYR19"/>
    <mergeCell ref="BYK35:BYR35"/>
    <mergeCell ref="BZI2:BZP2"/>
    <mergeCell ref="BZI19:BZP19"/>
    <mergeCell ref="BZI35:BZP35"/>
    <mergeCell ref="BYS2:BYZ2"/>
    <mergeCell ref="BYS19:BYZ19"/>
    <mergeCell ref="BYS35:BYZ35"/>
    <mergeCell ref="CAO2:CAV2"/>
    <mergeCell ref="CAO19:CAV19"/>
    <mergeCell ref="CAO35:CAV35"/>
    <mergeCell ref="BZY2:CAF2"/>
    <mergeCell ref="BZY19:CAF19"/>
    <mergeCell ref="BZY35:CAF35"/>
    <mergeCell ref="CAG2:CAN2"/>
    <mergeCell ref="CAG19:CAN19"/>
    <mergeCell ref="CAG35:CAN35"/>
    <mergeCell ref="CBE2:CBL2"/>
    <mergeCell ref="CBE19:CBL19"/>
    <mergeCell ref="CBE35:CBL35"/>
    <mergeCell ref="CDI2:CDP2"/>
    <mergeCell ref="CDI19:CDP19"/>
    <mergeCell ref="CDI35:CDP35"/>
    <mergeCell ref="CCK2:CCR2"/>
    <mergeCell ref="CCK19:CCR19"/>
    <mergeCell ref="CCK35:CCR35"/>
    <mergeCell ref="CBU2:CCB2"/>
    <mergeCell ref="CBU19:CCB19"/>
    <mergeCell ref="CBU35:CCB35"/>
    <mergeCell ref="CBM2:CBT2"/>
    <mergeCell ref="CBM19:CBT19"/>
    <mergeCell ref="CBM35:CBT35"/>
    <mergeCell ref="CCS2:CCZ2"/>
    <mergeCell ref="CCS19:CCZ19"/>
    <mergeCell ref="CCS35:CCZ35"/>
    <mergeCell ref="CDA2:CDH2"/>
    <mergeCell ref="CDA19:CDH19"/>
    <mergeCell ref="CDA35:CDH35"/>
    <mergeCell ref="CDY2:CEF2"/>
    <mergeCell ref="CDY19:CEF19"/>
    <mergeCell ref="CDY35:CEF35"/>
    <mergeCell ref="CHI2:CHP2"/>
    <mergeCell ref="CHI19:CHP19"/>
    <mergeCell ref="CHI35:CHP35"/>
    <mergeCell ref="CFU2:CGB2"/>
    <mergeCell ref="CFU19:CGB19"/>
    <mergeCell ref="CFU35:CGB35"/>
    <mergeCell ref="CGS2:CGZ2"/>
    <mergeCell ref="CGS19:CGZ19"/>
    <mergeCell ref="CGS35:CGZ35"/>
    <mergeCell ref="CHA2:CHH2"/>
    <mergeCell ref="CHA19:CHH19"/>
    <mergeCell ref="CHA35:CHH35"/>
    <mergeCell ref="CEO2:CEV2"/>
    <mergeCell ref="CEO19:CEV19"/>
    <mergeCell ref="CEO35:CEV35"/>
    <mergeCell ref="CGK2:CGR2"/>
    <mergeCell ref="CGK19:CGR19"/>
    <mergeCell ref="CGK35:CGR35"/>
    <mergeCell ref="CFM2:CFT2"/>
    <mergeCell ref="CFM19:CFT19"/>
    <mergeCell ref="CFM35:CFT35"/>
    <mergeCell ref="CIW2:CJD2"/>
    <mergeCell ref="CIW19:CJD19"/>
    <mergeCell ref="CIW35:CJD35"/>
    <mergeCell ref="CEW2:CFD2"/>
    <mergeCell ref="CEW19:CFD19"/>
    <mergeCell ref="CEW35:CFD35"/>
    <mergeCell ref="CGC2:CGJ2"/>
    <mergeCell ref="CGC19:CGJ19"/>
    <mergeCell ref="CGC35:CGJ35"/>
    <mergeCell ref="CIG2:CIN2"/>
    <mergeCell ref="CIG19:CIN19"/>
    <mergeCell ref="CIG35:CIN35"/>
    <mergeCell ref="CHY2:CIF2"/>
    <mergeCell ref="CHY19:CIF19"/>
    <mergeCell ref="CHY35:CIF35"/>
    <mergeCell ref="CHQ2:CHX2"/>
    <mergeCell ref="CHQ19:CHX19"/>
    <mergeCell ref="CHQ35:CHX35"/>
    <mergeCell ref="CFE2:CFL2"/>
    <mergeCell ref="CFE19:CFL19"/>
    <mergeCell ref="CFE35:CFL3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24FC-F2F2-4826-8FA5-6EBEC0FFE542}">
  <dimension ref="A2:K44"/>
  <sheetViews>
    <sheetView workbookViewId="0">
      <selection activeCell="J21" sqref="J21"/>
    </sheetView>
  </sheetViews>
  <sheetFormatPr baseColWidth="10" defaultColWidth="11.42578125" defaultRowHeight="13.5" x14ac:dyDescent="0.2"/>
  <cols>
    <col min="1" max="1" width="1.42578125" style="46" customWidth="1"/>
    <col min="2" max="2" width="18" style="46" bestFit="1" customWidth="1"/>
    <col min="3" max="3" width="11.7109375" style="46" bestFit="1" customWidth="1"/>
    <col min="4" max="10" width="14.85546875" style="46" customWidth="1"/>
    <col min="11" max="11" width="11.7109375" style="46" bestFit="1" customWidth="1"/>
    <col min="12" max="16384" width="11.42578125" style="46"/>
  </cols>
  <sheetData>
    <row r="2" spans="1:11" ht="15" customHeight="1" x14ac:dyDescent="0.2">
      <c r="B2" s="170" t="s">
        <v>93</v>
      </c>
      <c r="C2" s="143"/>
      <c r="D2" s="167" t="s">
        <v>487</v>
      </c>
      <c r="E2" s="168"/>
      <c r="F2" s="168"/>
      <c r="G2" s="168"/>
      <c r="H2" s="168"/>
      <c r="I2" s="168"/>
      <c r="J2" s="168"/>
      <c r="K2" s="169"/>
    </row>
    <row r="3" spans="1:11" s="66" customFormat="1" ht="27" x14ac:dyDescent="0.2">
      <c r="B3" s="171"/>
      <c r="C3" s="77" t="s">
        <v>112</v>
      </c>
      <c r="D3" s="87" t="s">
        <v>97</v>
      </c>
      <c r="E3" s="87" t="s">
        <v>135</v>
      </c>
      <c r="F3" s="87" t="s">
        <v>105</v>
      </c>
      <c r="G3" s="87" t="s">
        <v>98</v>
      </c>
      <c r="H3" s="88" t="s">
        <v>103</v>
      </c>
      <c r="I3" s="87" t="s">
        <v>99</v>
      </c>
      <c r="J3" s="68" t="s">
        <v>110</v>
      </c>
      <c r="K3" s="77" t="s">
        <v>112</v>
      </c>
    </row>
    <row r="4" spans="1:11" ht="13.5" customHeight="1" x14ac:dyDescent="0.2">
      <c r="A4" s="52"/>
      <c r="B4" s="47" t="s">
        <v>0</v>
      </c>
      <c r="C4" s="78" t="e">
        <f>+#REF!+#REF!</f>
        <v>#REF!</v>
      </c>
      <c r="D4" s="50"/>
      <c r="E4" s="26"/>
      <c r="F4" s="50"/>
      <c r="G4" s="50">
        <v>30447.22</v>
      </c>
      <c r="H4" s="50">
        <v>133000</v>
      </c>
      <c r="I4" s="50">
        <f>+J4-H4-G4</f>
        <v>34339.510000000009</v>
      </c>
      <c r="J4" s="50">
        <v>197786.73</v>
      </c>
      <c r="K4" s="78" t="e">
        <f>+J4+C4</f>
        <v>#REF!</v>
      </c>
    </row>
    <row r="5" spans="1:11" ht="13.5" customHeight="1" x14ac:dyDescent="0.2">
      <c r="A5" s="52"/>
      <c r="B5" s="47" t="s">
        <v>1</v>
      </c>
      <c r="C5" s="78" t="e">
        <f>+#REF!+#REF!</f>
        <v>#REF!</v>
      </c>
      <c r="D5" s="50"/>
      <c r="E5" s="27"/>
      <c r="F5" s="50"/>
      <c r="G5" s="50"/>
      <c r="H5" s="50"/>
      <c r="I5" s="50">
        <v>18379.5</v>
      </c>
      <c r="J5" s="50">
        <v>18379.5</v>
      </c>
      <c r="K5" s="78" t="e">
        <f t="shared" ref="K5:K15" si="0">+J5+C5</f>
        <v>#REF!</v>
      </c>
    </row>
    <row r="6" spans="1:11" ht="13.5" customHeight="1" x14ac:dyDescent="0.2">
      <c r="A6" s="52"/>
      <c r="B6" s="47" t="s">
        <v>4</v>
      </c>
      <c r="C6" s="78" t="e">
        <f>+#REF!+#REF!</f>
        <v>#REF!</v>
      </c>
      <c r="D6" s="50"/>
      <c r="E6" s="50"/>
      <c r="F6" s="50"/>
      <c r="G6" s="50"/>
      <c r="H6" s="50"/>
      <c r="I6" s="50">
        <v>2346</v>
      </c>
      <c r="J6" s="50">
        <v>2346</v>
      </c>
      <c r="K6" s="78" t="e">
        <f t="shared" si="0"/>
        <v>#REF!</v>
      </c>
    </row>
    <row r="7" spans="1:11" ht="13.5" customHeight="1" x14ac:dyDescent="0.2">
      <c r="A7" s="52"/>
      <c r="B7" s="47" t="s">
        <v>34</v>
      </c>
      <c r="C7" s="78" t="e">
        <f>+#REF!+#REF!</f>
        <v>#REF!</v>
      </c>
      <c r="D7" s="50"/>
      <c r="E7" s="50"/>
      <c r="F7" s="50"/>
      <c r="G7" s="50"/>
      <c r="H7" s="50"/>
      <c r="I7" s="50"/>
      <c r="J7" s="50">
        <v>0</v>
      </c>
      <c r="K7" s="78" t="e">
        <f t="shared" si="0"/>
        <v>#REF!</v>
      </c>
    </row>
    <row r="8" spans="1:11" ht="13.5" customHeight="1" x14ac:dyDescent="0.2">
      <c r="A8" s="52"/>
      <c r="B8" s="47" t="s">
        <v>5</v>
      </c>
      <c r="C8" s="78" t="e">
        <f>+#REF!+#REF!</f>
        <v>#REF!</v>
      </c>
      <c r="D8" s="50"/>
      <c r="E8" s="50"/>
      <c r="F8" s="50"/>
      <c r="G8" s="50"/>
      <c r="H8" s="50"/>
      <c r="I8" s="50"/>
      <c r="J8" s="50">
        <v>0</v>
      </c>
      <c r="K8" s="78" t="e">
        <f t="shared" si="0"/>
        <v>#REF!</v>
      </c>
    </row>
    <row r="9" spans="1:11" ht="13.5" hidden="1" customHeight="1" x14ac:dyDescent="0.2">
      <c r="A9" s="52"/>
      <c r="B9" s="139" t="s">
        <v>276</v>
      </c>
      <c r="C9" s="78" t="e">
        <f>+#REF!+#REF!</f>
        <v>#REF!</v>
      </c>
      <c r="D9" s="50"/>
      <c r="E9" s="50"/>
      <c r="F9" s="50"/>
      <c r="G9" s="50"/>
      <c r="H9" s="50"/>
      <c r="I9" s="50"/>
      <c r="J9" s="50">
        <v>0</v>
      </c>
      <c r="K9" s="78" t="e">
        <f t="shared" si="0"/>
        <v>#REF!</v>
      </c>
    </row>
    <row r="10" spans="1:11" ht="13.5" customHeight="1" x14ac:dyDescent="0.2">
      <c r="A10" s="52"/>
      <c r="B10" s="47" t="s">
        <v>3</v>
      </c>
      <c r="C10" s="78" t="e">
        <f>+#REF!+#REF!</f>
        <v>#REF!</v>
      </c>
      <c r="D10" s="50"/>
      <c r="E10" s="50"/>
      <c r="F10" s="50"/>
      <c r="G10" s="50"/>
      <c r="H10" s="50"/>
      <c r="I10" s="50"/>
      <c r="J10" s="50">
        <v>0</v>
      </c>
      <c r="K10" s="78" t="e">
        <f t="shared" si="0"/>
        <v>#REF!</v>
      </c>
    </row>
    <row r="11" spans="1:11" ht="13.5" customHeight="1" x14ac:dyDescent="0.2">
      <c r="A11" s="52"/>
      <c r="B11" s="47" t="s">
        <v>92</v>
      </c>
      <c r="C11" s="78" t="e">
        <f>+#REF!+#REF!</f>
        <v>#REF!</v>
      </c>
      <c r="D11" s="50"/>
      <c r="E11" s="50"/>
      <c r="F11" s="50"/>
      <c r="G11" s="50"/>
      <c r="H11" s="50"/>
      <c r="I11" s="50"/>
      <c r="J11" s="50">
        <v>0</v>
      </c>
      <c r="K11" s="78" t="e">
        <f t="shared" si="0"/>
        <v>#REF!</v>
      </c>
    </row>
    <row r="12" spans="1:11" ht="13.5" customHeight="1" x14ac:dyDescent="0.2">
      <c r="A12" s="52"/>
      <c r="B12" s="47" t="s">
        <v>7</v>
      </c>
      <c r="C12" s="78" t="e">
        <f>+#REF!+#REF!</f>
        <v>#REF!</v>
      </c>
      <c r="D12" s="50"/>
      <c r="E12" s="50"/>
      <c r="F12" s="50"/>
      <c r="G12" s="50"/>
      <c r="H12" s="50"/>
      <c r="I12" s="50"/>
      <c r="J12" s="50">
        <v>0</v>
      </c>
      <c r="K12" s="78" t="e">
        <f t="shared" si="0"/>
        <v>#REF!</v>
      </c>
    </row>
    <row r="13" spans="1:11" ht="13.5" customHeight="1" x14ac:dyDescent="0.2">
      <c r="A13" s="52"/>
      <c r="B13" s="47" t="s">
        <v>65</v>
      </c>
      <c r="C13" s="78" t="e">
        <f>+#REF!+#REF!</f>
        <v>#REF!</v>
      </c>
      <c r="D13" s="50"/>
      <c r="E13" s="50"/>
      <c r="F13" s="50"/>
      <c r="G13" s="50"/>
      <c r="H13" s="50"/>
      <c r="I13" s="50">
        <v>2981.77</v>
      </c>
      <c r="J13" s="50">
        <v>2981.77</v>
      </c>
      <c r="K13" s="78" t="e">
        <f t="shared" si="0"/>
        <v>#REF!</v>
      </c>
    </row>
    <row r="14" spans="1:11" ht="13.5" customHeight="1" x14ac:dyDescent="0.2">
      <c r="A14" s="52"/>
      <c r="B14" s="47" t="s">
        <v>66</v>
      </c>
      <c r="C14" s="78" t="e">
        <f>+#REF!+#REF!</f>
        <v>#REF!</v>
      </c>
      <c r="D14" s="50"/>
      <c r="E14" s="50"/>
      <c r="F14" s="50"/>
      <c r="G14" s="50"/>
      <c r="H14" s="50"/>
      <c r="I14" s="50">
        <v>424</v>
      </c>
      <c r="J14" s="50">
        <v>424</v>
      </c>
      <c r="K14" s="78" t="e">
        <f t="shared" si="0"/>
        <v>#REF!</v>
      </c>
    </row>
    <row r="15" spans="1:11" ht="13.5" customHeight="1" x14ac:dyDescent="0.2">
      <c r="A15" s="52"/>
      <c r="B15" s="51" t="s">
        <v>45</v>
      </c>
      <c r="C15" s="78" t="e">
        <f>+#REF!+#REF!</f>
        <v>#REF!</v>
      </c>
      <c r="D15" s="50"/>
      <c r="E15" s="50"/>
      <c r="F15" s="50"/>
      <c r="G15" s="50"/>
      <c r="H15" s="50"/>
      <c r="I15" s="50">
        <v>0</v>
      </c>
      <c r="J15" s="50">
        <v>0</v>
      </c>
      <c r="K15" s="78" t="e">
        <f t="shared" si="0"/>
        <v>#REF!</v>
      </c>
    </row>
    <row r="16" spans="1:11" ht="13.5" customHeight="1" x14ac:dyDescent="0.2">
      <c r="B16" s="99" t="s">
        <v>101</v>
      </c>
      <c r="C16" s="79" t="e">
        <f>SUM(C4:C15)</f>
        <v>#REF!</v>
      </c>
      <c r="D16" s="60">
        <f t="shared" ref="D16:I16" si="1">SUM(D4:D15)</f>
        <v>0</v>
      </c>
      <c r="E16" s="60">
        <f t="shared" si="1"/>
        <v>0</v>
      </c>
      <c r="F16" s="60">
        <f t="shared" si="1"/>
        <v>0</v>
      </c>
      <c r="G16" s="60">
        <f t="shared" si="1"/>
        <v>30447.22</v>
      </c>
      <c r="H16" s="60">
        <f t="shared" si="1"/>
        <v>133000</v>
      </c>
      <c r="I16" s="60">
        <f t="shared" si="1"/>
        <v>58470.780000000006</v>
      </c>
      <c r="J16" s="60">
        <f>SUM(J4:J15)</f>
        <v>221918</v>
      </c>
      <c r="K16" s="79" t="e">
        <f>SUM(K4:K15)</f>
        <v>#REF!</v>
      </c>
    </row>
    <row r="17" spans="1:11" ht="13.5" customHeight="1" x14ac:dyDescent="0.2"/>
    <row r="18" spans="1:11" ht="13.5" customHeight="1" x14ac:dyDescent="0.2"/>
    <row r="19" spans="1:11" ht="15" customHeight="1" x14ac:dyDescent="0.2">
      <c r="A19" s="52"/>
      <c r="B19" s="172" t="s">
        <v>94</v>
      </c>
      <c r="C19" s="143"/>
      <c r="D19" s="167" t="s">
        <v>487</v>
      </c>
      <c r="E19" s="168"/>
      <c r="F19" s="168"/>
      <c r="G19" s="168"/>
      <c r="H19" s="168"/>
      <c r="I19" s="168"/>
      <c r="J19" s="168"/>
      <c r="K19" s="169"/>
    </row>
    <row r="20" spans="1:11" ht="30" customHeight="1" x14ac:dyDescent="0.2">
      <c r="A20" s="52"/>
      <c r="B20" s="173"/>
      <c r="C20" s="77" t="s">
        <v>112</v>
      </c>
      <c r="D20" s="89" t="s">
        <v>97</v>
      </c>
      <c r="E20" s="89" t="s">
        <v>135</v>
      </c>
      <c r="F20" s="89" t="s">
        <v>105</v>
      </c>
      <c r="G20" s="89" t="s">
        <v>98</v>
      </c>
      <c r="H20" s="90" t="s">
        <v>103</v>
      </c>
      <c r="I20" s="91" t="s">
        <v>99</v>
      </c>
      <c r="J20" s="70" t="s">
        <v>110</v>
      </c>
      <c r="K20" s="77" t="s">
        <v>112</v>
      </c>
    </row>
    <row r="21" spans="1:11" ht="13.5" customHeight="1" x14ac:dyDescent="0.2">
      <c r="B21" s="54" t="s">
        <v>0</v>
      </c>
      <c r="C21" s="78" t="e">
        <f>+#REF!</f>
        <v>#REF!</v>
      </c>
      <c r="D21" s="50"/>
      <c r="E21" s="26"/>
      <c r="F21" s="50"/>
      <c r="G21" s="50">
        <v>81644.69</v>
      </c>
      <c r="H21" s="50"/>
      <c r="I21" s="50">
        <f>+J21-G21</f>
        <v>5307.2799999999988</v>
      </c>
      <c r="J21" s="50">
        <v>86951.97</v>
      </c>
      <c r="K21" s="78">
        <f>+J21</f>
        <v>86951.97</v>
      </c>
    </row>
    <row r="22" spans="1:11" ht="13.5" customHeight="1" x14ac:dyDescent="0.2">
      <c r="B22" s="47" t="s">
        <v>275</v>
      </c>
      <c r="C22" s="78" t="e">
        <f>+#REF!</f>
        <v>#REF!</v>
      </c>
      <c r="D22" s="117"/>
      <c r="E22" s="26"/>
      <c r="F22" s="50"/>
      <c r="G22" s="50"/>
      <c r="H22" s="50"/>
      <c r="I22" s="50">
        <f>+J22</f>
        <v>651.35</v>
      </c>
      <c r="J22" s="50">
        <v>651.35</v>
      </c>
      <c r="K22" s="78">
        <f t="shared" ref="K22:K31" si="2">+J22</f>
        <v>651.35</v>
      </c>
    </row>
    <row r="23" spans="1:11" ht="13.5" hidden="1" customHeight="1" x14ac:dyDescent="0.2">
      <c r="B23" s="47" t="s">
        <v>77</v>
      </c>
      <c r="C23" s="78" t="e">
        <f>+#REF!</f>
        <v>#REF!</v>
      </c>
      <c r="D23" s="36"/>
      <c r="E23" s="50"/>
      <c r="F23" s="48"/>
      <c r="G23" s="50"/>
      <c r="H23" s="50"/>
      <c r="I23" s="50"/>
      <c r="J23" s="50"/>
      <c r="K23" s="78">
        <f t="shared" si="2"/>
        <v>0</v>
      </c>
    </row>
    <row r="24" spans="1:11" x14ac:dyDescent="0.2">
      <c r="B24" s="47" t="s">
        <v>4</v>
      </c>
      <c r="C24" s="78" t="e">
        <f>+#REF!</f>
        <v>#REF!</v>
      </c>
      <c r="D24" s="117"/>
      <c r="E24" s="26"/>
      <c r="F24" s="48"/>
      <c r="G24" s="50"/>
      <c r="H24" s="50"/>
      <c r="I24" s="50">
        <f>+J24</f>
        <v>313.69</v>
      </c>
      <c r="J24" s="50">
        <v>313.69</v>
      </c>
      <c r="K24" s="78">
        <f t="shared" si="2"/>
        <v>313.69</v>
      </c>
    </row>
    <row r="25" spans="1:11" ht="13.5" customHeight="1" x14ac:dyDescent="0.2">
      <c r="B25" s="47" t="s">
        <v>2</v>
      </c>
      <c r="C25" s="78" t="e">
        <f>+#REF!</f>
        <v>#REF!</v>
      </c>
      <c r="D25" s="50"/>
      <c r="E25" s="50"/>
      <c r="F25" s="48"/>
      <c r="G25" s="50"/>
      <c r="H25" s="50"/>
      <c r="I25" s="50"/>
      <c r="J25" s="50">
        <v>0</v>
      </c>
      <c r="K25" s="78">
        <f t="shared" si="2"/>
        <v>0</v>
      </c>
    </row>
    <row r="26" spans="1:11" ht="13.5" customHeight="1" x14ac:dyDescent="0.2">
      <c r="B26" s="47" t="s">
        <v>5</v>
      </c>
      <c r="C26" s="78" t="e">
        <f>+#REF!</f>
        <v>#REF!</v>
      </c>
      <c r="D26" s="36"/>
      <c r="E26" s="50"/>
      <c r="F26" s="50"/>
      <c r="G26" s="50"/>
      <c r="H26" s="50"/>
      <c r="I26" s="50"/>
      <c r="J26" s="50">
        <v>0</v>
      </c>
      <c r="K26" s="78">
        <f t="shared" si="2"/>
        <v>0</v>
      </c>
    </row>
    <row r="27" spans="1:11" ht="13.5" customHeight="1" x14ac:dyDescent="0.2">
      <c r="B27" s="47" t="s">
        <v>407</v>
      </c>
      <c r="C27" s="78" t="e">
        <f>+#REF!</f>
        <v>#REF!</v>
      </c>
      <c r="D27" s="36"/>
      <c r="E27" s="50"/>
      <c r="F27" s="50"/>
      <c r="G27" s="50"/>
      <c r="H27" s="50"/>
      <c r="I27" s="50"/>
      <c r="J27" s="50">
        <v>0</v>
      </c>
      <c r="K27" s="78">
        <f t="shared" si="2"/>
        <v>0</v>
      </c>
    </row>
    <row r="28" spans="1:11" ht="13.5" customHeight="1" x14ac:dyDescent="0.2">
      <c r="B28" s="47" t="s">
        <v>3</v>
      </c>
      <c r="C28" s="78" t="e">
        <f>+#REF!</f>
        <v>#REF!</v>
      </c>
      <c r="D28" s="26"/>
      <c r="E28" s="48"/>
      <c r="F28" s="50"/>
      <c r="G28" s="50"/>
      <c r="H28" s="50"/>
      <c r="I28" s="50"/>
      <c r="J28" s="50">
        <v>0</v>
      </c>
      <c r="K28" s="78">
        <f t="shared" si="2"/>
        <v>0</v>
      </c>
    </row>
    <row r="29" spans="1:11" ht="15" hidden="1" x14ac:dyDescent="0.25">
      <c r="B29" s="120" t="s">
        <v>92</v>
      </c>
      <c r="C29" s="78" t="e">
        <f>+#REF!</f>
        <v>#REF!</v>
      </c>
      <c r="D29" s="36"/>
      <c r="E29" s="50"/>
      <c r="F29" s="50"/>
      <c r="G29" s="50"/>
      <c r="H29" s="50"/>
      <c r="I29" s="50"/>
      <c r="J29" s="50">
        <v>0</v>
      </c>
      <c r="K29" s="78">
        <f t="shared" si="2"/>
        <v>0</v>
      </c>
    </row>
    <row r="30" spans="1:11" ht="13.5" customHeight="1" x14ac:dyDescent="0.2">
      <c r="B30" s="47" t="s">
        <v>7</v>
      </c>
      <c r="C30" s="78" t="e">
        <f>+#REF!</f>
        <v>#REF!</v>
      </c>
      <c r="D30" s="86"/>
      <c r="E30" s="50"/>
      <c r="F30" s="50"/>
      <c r="G30" s="50"/>
      <c r="H30" s="50"/>
      <c r="I30" s="50"/>
      <c r="J30" s="50">
        <v>0</v>
      </c>
      <c r="K30" s="78">
        <f t="shared" si="2"/>
        <v>0</v>
      </c>
    </row>
    <row r="31" spans="1:11" ht="13.5" customHeight="1" x14ac:dyDescent="0.2">
      <c r="B31" s="47" t="s">
        <v>45</v>
      </c>
      <c r="C31" s="78" t="e">
        <f>+#REF!</f>
        <v>#REF!</v>
      </c>
      <c r="D31" s="50"/>
      <c r="E31" s="50"/>
      <c r="F31" s="50"/>
      <c r="G31" s="50"/>
      <c r="H31" s="50"/>
      <c r="I31" s="50"/>
      <c r="J31" s="50">
        <v>0</v>
      </c>
      <c r="K31" s="78">
        <f t="shared" si="2"/>
        <v>0</v>
      </c>
    </row>
    <row r="32" spans="1:11" ht="13.5" customHeight="1" x14ac:dyDescent="0.2">
      <c r="B32" s="100" t="s">
        <v>101</v>
      </c>
      <c r="C32" s="79" t="e">
        <f>SUM(C21:C31)</f>
        <v>#REF!</v>
      </c>
      <c r="D32" s="61">
        <f t="shared" ref="D32:H32" si="3">SUM(D21:D31)</f>
        <v>0</v>
      </c>
      <c r="E32" s="61">
        <f t="shared" si="3"/>
        <v>0</v>
      </c>
      <c r="F32" s="61">
        <f t="shared" si="3"/>
        <v>0</v>
      </c>
      <c r="G32" s="61">
        <f t="shared" si="3"/>
        <v>81644.69</v>
      </c>
      <c r="H32" s="61">
        <f t="shared" si="3"/>
        <v>0</v>
      </c>
      <c r="I32" s="61">
        <f>SUM(I21:I31)</f>
        <v>6272.3199999999988</v>
      </c>
      <c r="J32" s="61">
        <f>SUM(J21:J31)</f>
        <v>87917.010000000009</v>
      </c>
      <c r="K32" s="79">
        <f>SUM(K21:K31)</f>
        <v>87917.010000000009</v>
      </c>
    </row>
    <row r="33" spans="1:11" ht="13.5" customHeight="1" x14ac:dyDescent="0.2"/>
    <row r="35" spans="1:11" ht="15" customHeight="1" x14ac:dyDescent="0.2">
      <c r="A35" s="52"/>
      <c r="B35" s="174" t="s">
        <v>95</v>
      </c>
      <c r="C35" s="143"/>
      <c r="D35" s="167" t="s">
        <v>486</v>
      </c>
      <c r="E35" s="168"/>
      <c r="F35" s="168"/>
      <c r="G35" s="168"/>
      <c r="H35" s="168"/>
      <c r="I35" s="168"/>
      <c r="J35" s="168"/>
      <c r="K35" s="169"/>
    </row>
    <row r="36" spans="1:11" ht="27" customHeight="1" x14ac:dyDescent="0.2">
      <c r="A36" s="52"/>
      <c r="B36" s="175"/>
      <c r="C36" s="77" t="s">
        <v>112</v>
      </c>
      <c r="D36" s="92" t="s">
        <v>97</v>
      </c>
      <c r="E36" s="92" t="s">
        <v>135</v>
      </c>
      <c r="F36" s="92" t="s">
        <v>105</v>
      </c>
      <c r="G36" s="93" t="s">
        <v>98</v>
      </c>
      <c r="H36" s="93" t="s">
        <v>103</v>
      </c>
      <c r="I36" s="93" t="s">
        <v>99</v>
      </c>
      <c r="J36" s="73" t="s">
        <v>110</v>
      </c>
      <c r="K36" s="77" t="s">
        <v>112</v>
      </c>
    </row>
    <row r="37" spans="1:11" ht="13.5" customHeight="1" x14ac:dyDescent="0.2">
      <c r="B37" s="47" t="s">
        <v>1</v>
      </c>
      <c r="C37" s="78" t="e">
        <f>+#REF!+#REF!</f>
        <v>#REF!</v>
      </c>
      <c r="D37" s="50"/>
      <c r="E37" s="50"/>
      <c r="F37" s="50"/>
      <c r="G37" s="53"/>
      <c r="H37" s="53"/>
      <c r="I37" s="53"/>
      <c r="J37" s="50">
        <f>SUM(D37:I37)</f>
        <v>0</v>
      </c>
      <c r="K37" s="78" t="e">
        <f>+C37+J37</f>
        <v>#REF!</v>
      </c>
    </row>
    <row r="38" spans="1:11" ht="13.5" customHeight="1" x14ac:dyDescent="0.2">
      <c r="B38" s="101" t="s">
        <v>101</v>
      </c>
      <c r="C38" s="79" t="e">
        <f>C37</f>
        <v>#REF!</v>
      </c>
      <c r="D38" s="62">
        <v>0</v>
      </c>
      <c r="E38" s="62">
        <v>0</v>
      </c>
      <c r="F38" s="62">
        <v>0</v>
      </c>
      <c r="G38" s="62">
        <f>G37</f>
        <v>0</v>
      </c>
      <c r="H38" s="62">
        <f>H37</f>
        <v>0</v>
      </c>
      <c r="I38" s="62">
        <v>0</v>
      </c>
      <c r="J38" s="62">
        <f>J37</f>
        <v>0</v>
      </c>
      <c r="K38" s="79" t="e">
        <f>K37</f>
        <v>#REF!</v>
      </c>
    </row>
    <row r="44" spans="1:11" ht="13.5" customHeight="1" x14ac:dyDescent="0.2"/>
  </sheetData>
  <mergeCells count="6">
    <mergeCell ref="D35:K35"/>
    <mergeCell ref="B35:B36"/>
    <mergeCell ref="D19:K19"/>
    <mergeCell ref="D2:K2"/>
    <mergeCell ref="B19:B20"/>
    <mergeCell ref="B2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sqref="A1:G1"/>
    </sheetView>
  </sheetViews>
  <sheetFormatPr baseColWidth="10" defaultRowHeight="15" x14ac:dyDescent="0.25"/>
  <cols>
    <col min="2" max="7" width="34.28515625" customWidth="1"/>
  </cols>
  <sheetData>
    <row r="1" spans="1:7" ht="15.75" thickBot="1" x14ac:dyDescent="0.3">
      <c r="A1" s="176" t="s">
        <v>14</v>
      </c>
      <c r="B1" s="176"/>
      <c r="C1" s="176"/>
      <c r="D1" s="176"/>
      <c r="E1" s="176"/>
      <c r="F1" s="176"/>
      <c r="G1" s="176"/>
    </row>
    <row r="2" spans="1:7" ht="23.25" thickBot="1" x14ac:dyDescent="0.3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</row>
    <row r="3" spans="1:7" x14ac:dyDescent="0.25">
      <c r="A3" s="3">
        <v>1</v>
      </c>
      <c r="B3" s="4" t="s">
        <v>22</v>
      </c>
      <c r="C3" s="3" t="s">
        <v>23</v>
      </c>
      <c r="D3" s="3" t="s">
        <v>457</v>
      </c>
      <c r="E3" s="5"/>
      <c r="F3" s="6" t="s">
        <v>24</v>
      </c>
      <c r="G3" s="3" t="s">
        <v>25</v>
      </c>
    </row>
    <row r="4" spans="1:7" x14ac:dyDescent="0.25">
      <c r="A4" s="7">
        <v>2</v>
      </c>
      <c r="B4" s="8" t="s">
        <v>1</v>
      </c>
      <c r="C4" s="7" t="s">
        <v>26</v>
      </c>
      <c r="D4" s="7" t="s">
        <v>27</v>
      </c>
      <c r="E4" s="15"/>
      <c r="F4" s="9" t="s">
        <v>28</v>
      </c>
      <c r="G4" s="7" t="s">
        <v>29</v>
      </c>
    </row>
    <row r="5" spans="1:7" x14ac:dyDescent="0.25">
      <c r="A5" s="10">
        <v>3</v>
      </c>
      <c r="B5" s="11" t="s">
        <v>30</v>
      </c>
      <c r="C5" s="10" t="s">
        <v>31</v>
      </c>
      <c r="D5" s="12" t="s">
        <v>456</v>
      </c>
      <c r="E5" s="19"/>
      <c r="F5" s="13" t="s">
        <v>32</v>
      </c>
      <c r="G5" s="10" t="s">
        <v>33</v>
      </c>
    </row>
    <row r="6" spans="1:7" x14ac:dyDescent="0.25">
      <c r="A6" s="7">
        <v>4</v>
      </c>
      <c r="B6" s="14" t="s">
        <v>34</v>
      </c>
      <c r="C6" s="7" t="s">
        <v>35</v>
      </c>
      <c r="D6" s="7" t="s">
        <v>36</v>
      </c>
      <c r="E6" s="15" t="s">
        <v>37</v>
      </c>
      <c r="F6" s="9" t="s">
        <v>38</v>
      </c>
      <c r="G6" s="7" t="s">
        <v>39</v>
      </c>
    </row>
    <row r="7" spans="1:7" x14ac:dyDescent="0.25">
      <c r="A7" s="7">
        <v>5</v>
      </c>
      <c r="B7" s="7" t="s">
        <v>6</v>
      </c>
      <c r="C7" s="7" t="s">
        <v>40</v>
      </c>
      <c r="D7" s="7" t="s">
        <v>41</v>
      </c>
      <c r="E7" s="15" t="s">
        <v>42</v>
      </c>
      <c r="F7" s="9" t="s">
        <v>43</v>
      </c>
      <c r="G7" s="7" t="s">
        <v>44</v>
      </c>
    </row>
    <row r="8" spans="1:7" x14ac:dyDescent="0.25">
      <c r="A8" s="7">
        <v>6</v>
      </c>
      <c r="B8" s="8" t="s">
        <v>45</v>
      </c>
      <c r="C8" s="7" t="s">
        <v>46</v>
      </c>
      <c r="D8" s="7" t="s">
        <v>47</v>
      </c>
      <c r="E8" s="15" t="s">
        <v>48</v>
      </c>
      <c r="F8" s="9" t="s">
        <v>49</v>
      </c>
      <c r="G8" s="7" t="s">
        <v>50</v>
      </c>
    </row>
    <row r="9" spans="1:7" x14ac:dyDescent="0.25">
      <c r="A9" s="7">
        <v>7</v>
      </c>
      <c r="B9" s="10" t="s">
        <v>3</v>
      </c>
      <c r="C9" s="7" t="s">
        <v>51</v>
      </c>
      <c r="D9" s="7" t="s">
        <v>52</v>
      </c>
      <c r="E9" s="15" t="s">
        <v>53</v>
      </c>
      <c r="F9" s="9" t="s">
        <v>54</v>
      </c>
      <c r="G9" s="7" t="s">
        <v>55</v>
      </c>
    </row>
    <row r="10" spans="1:7" x14ac:dyDescent="0.25">
      <c r="A10" s="7">
        <v>8</v>
      </c>
      <c r="B10" s="10" t="s">
        <v>5</v>
      </c>
      <c r="C10" s="7" t="s">
        <v>56</v>
      </c>
      <c r="D10" s="7" t="s">
        <v>57</v>
      </c>
      <c r="E10" s="15" t="s">
        <v>58</v>
      </c>
      <c r="F10" s="9" t="s">
        <v>59</v>
      </c>
      <c r="G10" s="7" t="s">
        <v>60</v>
      </c>
    </row>
  </sheetData>
  <mergeCells count="1">
    <mergeCell ref="A1:G1"/>
  </mergeCells>
  <hyperlinks>
    <hyperlink ref="E6" r:id="rId1" xr:uid="{00000000-0004-0000-0200-000003000000}"/>
    <hyperlink ref="E7" r:id="rId2" xr:uid="{00000000-0004-0000-0200-000004000000}"/>
    <hyperlink ref="E8" r:id="rId3" xr:uid="{00000000-0004-0000-0200-000005000000}"/>
    <hyperlink ref="E9" r:id="rId4" xr:uid="{00000000-0004-0000-0200-000006000000}"/>
    <hyperlink ref="E10" r:id="rId5" xr:uid="{00000000-0004-0000-0200-000007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E12" sqref="E12"/>
    </sheetView>
  </sheetViews>
  <sheetFormatPr baseColWidth="10" defaultRowHeight="15" x14ac:dyDescent="0.25"/>
  <sheetData>
    <row r="1" spans="1:5" ht="15.75" thickBot="1" x14ac:dyDescent="0.3">
      <c r="A1" s="40" t="s">
        <v>61</v>
      </c>
    </row>
    <row r="2" spans="1:5" x14ac:dyDescent="0.25">
      <c r="A2" s="179" t="s">
        <v>78</v>
      </c>
      <c r="B2" s="41" t="s">
        <v>86</v>
      </c>
      <c r="C2" s="41" t="s">
        <v>87</v>
      </c>
      <c r="D2" s="41" t="s">
        <v>86</v>
      </c>
      <c r="E2" s="42" t="s">
        <v>87</v>
      </c>
    </row>
    <row r="3" spans="1:5" ht="15.75" thickBot="1" x14ac:dyDescent="0.3">
      <c r="A3" s="180"/>
      <c r="B3" s="177" t="s">
        <v>10</v>
      </c>
      <c r="C3" s="177"/>
      <c r="D3" s="177" t="s">
        <v>79</v>
      </c>
      <c r="E3" s="178"/>
    </row>
    <row r="4" spans="1:5" x14ac:dyDescent="0.25">
      <c r="A4" s="39">
        <v>43252</v>
      </c>
      <c r="B4" s="45">
        <v>422093.44</v>
      </c>
      <c r="C4" s="45">
        <v>870053.85</v>
      </c>
      <c r="D4" s="45">
        <v>307064.34999999998</v>
      </c>
      <c r="E4" s="45">
        <v>104051.51000000002</v>
      </c>
    </row>
    <row r="5" spans="1:5" x14ac:dyDescent="0.25">
      <c r="A5" s="39">
        <v>43253</v>
      </c>
      <c r="B5" s="45">
        <v>0</v>
      </c>
      <c r="C5" s="45">
        <v>1989.74</v>
      </c>
      <c r="D5">
        <v>0</v>
      </c>
      <c r="E5" s="45">
        <v>21256.36</v>
      </c>
    </row>
    <row r="6" spans="1:5" x14ac:dyDescent="0.25">
      <c r="A6" s="39">
        <v>43254</v>
      </c>
      <c r="B6" s="45">
        <v>22.5</v>
      </c>
      <c r="C6" s="45">
        <v>0</v>
      </c>
      <c r="D6" s="45">
        <v>2.6</v>
      </c>
      <c r="E6">
        <v>0</v>
      </c>
    </row>
    <row r="7" spans="1:5" x14ac:dyDescent="0.25">
      <c r="A7" s="39">
        <v>43255</v>
      </c>
      <c r="B7" s="45">
        <v>31223.26</v>
      </c>
      <c r="C7" s="45">
        <v>22735.029999999995</v>
      </c>
      <c r="D7">
        <v>71577.789999999994</v>
      </c>
      <c r="E7">
        <v>41835.600000000006</v>
      </c>
    </row>
  </sheetData>
  <mergeCells count="3">
    <mergeCell ref="D3:E3"/>
    <mergeCell ref="A2:A3"/>
    <mergeCell ref="B3: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"/>
  <sheetViews>
    <sheetView workbookViewId="0">
      <selection activeCell="H16" sqref="H16"/>
    </sheetView>
  </sheetViews>
  <sheetFormatPr baseColWidth="10" defaultRowHeight="15" x14ac:dyDescent="0.25"/>
  <cols>
    <col min="6" max="6" width="3.5703125" customWidth="1"/>
    <col min="10" max="10" width="3.42578125" customWidth="1"/>
  </cols>
  <sheetData>
    <row r="1" spans="1:13" ht="15.75" thickBot="1" x14ac:dyDescent="0.3">
      <c r="A1" t="s">
        <v>91</v>
      </c>
      <c r="G1" t="s">
        <v>88</v>
      </c>
      <c r="K1" t="s">
        <v>89</v>
      </c>
    </row>
    <row r="2" spans="1:13" x14ac:dyDescent="0.25">
      <c r="A2" s="179" t="s">
        <v>78</v>
      </c>
      <c r="B2" s="41" t="s">
        <v>86</v>
      </c>
      <c r="C2" s="41" t="s">
        <v>87</v>
      </c>
      <c r="D2" s="41" t="s">
        <v>86</v>
      </c>
      <c r="E2" s="42" t="s">
        <v>87</v>
      </c>
      <c r="G2" s="179" t="s">
        <v>78</v>
      </c>
      <c r="H2" s="41" t="s">
        <v>86</v>
      </c>
      <c r="I2" s="42" t="s">
        <v>87</v>
      </c>
      <c r="K2" s="179" t="s">
        <v>78</v>
      </c>
      <c r="L2" s="41" t="s">
        <v>86</v>
      </c>
      <c r="M2" s="42" t="s">
        <v>87</v>
      </c>
    </row>
    <row r="3" spans="1:13" ht="15.75" thickBot="1" x14ac:dyDescent="0.3">
      <c r="A3" s="180"/>
      <c r="B3" s="177" t="s">
        <v>10</v>
      </c>
      <c r="C3" s="177"/>
      <c r="D3" s="177" t="s">
        <v>79</v>
      </c>
      <c r="E3" s="178"/>
      <c r="G3" s="180"/>
      <c r="H3" s="177" t="s">
        <v>79</v>
      </c>
      <c r="I3" s="178"/>
      <c r="K3" s="180"/>
      <c r="L3" s="177" t="s">
        <v>90</v>
      </c>
      <c r="M3" s="178"/>
    </row>
    <row r="4" spans="1:13" x14ac:dyDescent="0.25">
      <c r="A4" s="39">
        <v>43252</v>
      </c>
      <c r="B4">
        <v>0</v>
      </c>
      <c r="C4">
        <v>0</v>
      </c>
      <c r="G4" s="39">
        <v>43252</v>
      </c>
      <c r="H4">
        <v>0</v>
      </c>
      <c r="I4">
        <v>0</v>
      </c>
      <c r="K4" s="39">
        <v>43252</v>
      </c>
      <c r="L4">
        <v>0</v>
      </c>
      <c r="M4">
        <v>0</v>
      </c>
    </row>
    <row r="5" spans="1:13" x14ac:dyDescent="0.25">
      <c r="A5" s="39">
        <v>43253</v>
      </c>
      <c r="B5" s="45">
        <v>5250.33</v>
      </c>
      <c r="C5" s="45">
        <v>10915.51</v>
      </c>
      <c r="G5" s="39">
        <v>43253</v>
      </c>
      <c r="H5">
        <v>0</v>
      </c>
      <c r="I5">
        <v>0</v>
      </c>
      <c r="K5" s="39">
        <v>43253</v>
      </c>
      <c r="L5">
        <v>0</v>
      </c>
      <c r="M5">
        <v>0</v>
      </c>
    </row>
    <row r="6" spans="1:13" x14ac:dyDescent="0.25">
      <c r="A6" s="39">
        <v>43223</v>
      </c>
      <c r="B6">
        <v>8.25</v>
      </c>
      <c r="C6" s="45">
        <v>36962.660000000003</v>
      </c>
      <c r="G6" s="39">
        <v>43223</v>
      </c>
      <c r="H6">
        <v>0</v>
      </c>
      <c r="I6">
        <v>0</v>
      </c>
      <c r="K6" s="39">
        <v>43223</v>
      </c>
      <c r="L6">
        <v>0</v>
      </c>
      <c r="M6">
        <v>0</v>
      </c>
    </row>
    <row r="7" spans="1:13" x14ac:dyDescent="0.25">
      <c r="A7" s="39">
        <v>43255</v>
      </c>
      <c r="B7" s="45">
        <v>1334.15</v>
      </c>
      <c r="C7">
        <v>0</v>
      </c>
      <c r="G7" s="39">
        <v>43255</v>
      </c>
      <c r="H7">
        <v>0</v>
      </c>
      <c r="I7">
        <v>0</v>
      </c>
      <c r="K7" s="39">
        <v>43255</v>
      </c>
      <c r="L7">
        <v>0</v>
      </c>
      <c r="M7">
        <v>0</v>
      </c>
    </row>
  </sheetData>
  <mergeCells count="7">
    <mergeCell ref="H3:I3"/>
    <mergeCell ref="K2:K3"/>
    <mergeCell ref="L3:M3"/>
    <mergeCell ref="A2:A3"/>
    <mergeCell ref="B3:C3"/>
    <mergeCell ref="D3:E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1</vt:lpstr>
      <vt:lpstr>RESUMEN 2</vt:lpstr>
      <vt:lpstr>Saldo de Moneda </vt:lpstr>
      <vt:lpstr>Hoja1</vt:lpstr>
      <vt:lpstr>Detalle Ingresos</vt:lpstr>
      <vt:lpstr>Detalle Egresos</vt:lpstr>
      <vt:lpstr>sectoristas</vt:lpstr>
      <vt:lpstr>BCP</vt:lpstr>
      <vt:lpstr>BBVA</vt:lpstr>
      <vt:lpstr>SCOTIABANK</vt:lpstr>
      <vt:lpstr>INTERBANK</vt:lpstr>
      <vt:lpstr>GNB</vt:lpstr>
      <vt:lpstr>FINANCIERO</vt:lpstr>
      <vt:lpstr>SANTANDER</vt:lpstr>
      <vt:lpstr>CAJA CUSCO</vt:lpstr>
      <vt:lpstr>BCO NACION ORDINARIA</vt:lpstr>
      <vt:lpstr>BCO NACION DETRACCION</vt:lpstr>
      <vt:lpstr>BANBIF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Manuel Podestá Barrenechea</dc:creator>
  <cp:lastModifiedBy>luis</cp:lastModifiedBy>
  <cp:lastPrinted>2018-04-10T15:38:00Z</cp:lastPrinted>
  <dcterms:created xsi:type="dcterms:W3CDTF">2017-02-14T15:59:40Z</dcterms:created>
  <dcterms:modified xsi:type="dcterms:W3CDTF">2023-08-27T18:35:28Z</dcterms:modified>
</cp:coreProperties>
</file>