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kwangs/Desktop/year3 sem1/Soft Eng/Lab8 Unit Testing/"/>
    </mc:Choice>
  </mc:AlternateContent>
  <xr:revisionPtr revIDLastSave="0" documentId="8_{9FF0BC50-75FF-AA4A-A227-12FB30C368FC}" xr6:coauthVersionLast="47" xr6:coauthVersionMax="47" xr10:uidLastSave="{00000000-0000-0000-0000-000000000000}"/>
  <bookViews>
    <workbookView xWindow="3380" yWindow="2680" windowWidth="26760" windowHeight="17400" xr2:uid="{00000000-000D-0000-FFFF-FFFF00000000}"/>
  </bookViews>
  <sheets>
    <sheet name="TestCaseMatrix" sheetId="2" r:id="rId1"/>
  </sheets>
  <definedNames>
    <definedName name="_xlnm._FilterDatabase" localSheetId="0" hidden="1">TestCaseMatrix!$A$1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2" l="1"/>
  <c r="H110" i="2"/>
  <c r="H111" i="2"/>
  <c r="H112" i="2"/>
  <c r="H109" i="2"/>
  <c r="H113" i="2"/>
  <c r="H114" i="2"/>
  <c r="H115" i="2"/>
  <c r="H116" i="2"/>
  <c r="H117" i="2"/>
  <c r="H107" i="2"/>
  <c r="H118" i="2"/>
  <c r="H119" i="2"/>
  <c r="H120" i="2"/>
  <c r="H121" i="2"/>
  <c r="H106" i="2"/>
  <c r="H122" i="2"/>
  <c r="H123" i="2"/>
  <c r="H97" i="2"/>
  <c r="H96" i="2"/>
  <c r="H95" i="2"/>
  <c r="H94" i="2"/>
  <c r="H93" i="2"/>
  <c r="H92" i="2"/>
  <c r="H91" i="2"/>
  <c r="H90" i="2"/>
  <c r="H88" i="2"/>
  <c r="H87" i="2"/>
  <c r="H86" i="2"/>
  <c r="H73" i="2"/>
  <c r="H85" i="2"/>
  <c r="H64" i="2"/>
  <c r="H84" i="2"/>
  <c r="H83" i="2"/>
  <c r="H82" i="2"/>
  <c r="H104" i="2" l="1"/>
  <c r="H105" i="2"/>
  <c r="H103" i="2"/>
  <c r="H102" i="2"/>
  <c r="H89" i="2"/>
  <c r="H81" i="2"/>
  <c r="H80" i="2"/>
  <c r="H79" i="2"/>
  <c r="H78" i="2"/>
  <c r="H77" i="2"/>
  <c r="H76" i="2"/>
  <c r="H75" i="2"/>
  <c r="H74" i="2"/>
  <c r="H72" i="2"/>
  <c r="H71" i="2"/>
  <c r="H70" i="2"/>
  <c r="H69" i="2"/>
  <c r="H68" i="2"/>
  <c r="H67" i="2"/>
  <c r="H66" i="2"/>
  <c r="H65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</calcChain>
</file>

<file path=xl/sharedStrings.xml><?xml version="1.0" encoding="utf-8"?>
<sst xmlns="http://schemas.openxmlformats.org/spreadsheetml/2006/main" count="451" uniqueCount="243">
  <si>
    <t>Test Case Matrix</t>
  </si>
  <si>
    <t>Project Text Proceesing App</t>
  </si>
  <si>
    <t>Priority levels</t>
  </si>
  <si>
    <t>Description</t>
  </si>
  <si>
    <t>High</t>
  </si>
  <si>
    <t>Medium</t>
  </si>
  <si>
    <t>Low</t>
  </si>
  <si>
    <t>Test Run</t>
  </si>
  <si>
    <t>version 0.1</t>
  </si>
  <si>
    <t>ID</t>
  </si>
  <si>
    <t>Function/Method</t>
  </si>
  <si>
    <t>Priority</t>
  </si>
  <si>
    <t>Test Step</t>
  </si>
  <si>
    <t>Inputs</t>
  </si>
  <si>
    <t>Input Parameters/Files/Values</t>
  </si>
  <si>
    <t>Expected results</t>
  </si>
  <si>
    <t>Notes, etc</t>
  </si>
  <si>
    <t>Result</t>
  </si>
  <si>
    <t>Comments</t>
  </si>
  <si>
    <t>Addition</t>
  </si>
  <si>
    <t>Verify the addition of two integer numbers.</t>
  </si>
  <si>
    <t>10 + 60</t>
  </si>
  <si>
    <t>two double variables 
a=10, b=60</t>
  </si>
  <si>
    <t>Passed</t>
  </si>
  <si>
    <t>Verify the addition of two negative numbers.</t>
  </si>
  <si>
    <t>(-10) + (-60)</t>
  </si>
  <si>
    <t>two double variables 
a=(-10), b= (-60)</t>
  </si>
  <si>
    <t>Verify the addition of one positive and one negative number.</t>
  </si>
  <si>
    <t>10 + (-60)</t>
  </si>
  <si>
    <t>two double variables 
a=10, b=(-60)</t>
  </si>
  <si>
    <t>(-60) + 10</t>
  </si>
  <si>
    <t>two double variables 
a=(-60), b=10</t>
  </si>
  <si>
    <t>Verify the addition of two decimal number.</t>
  </si>
  <si>
    <t>1.5 + 3.5</t>
  </si>
  <si>
    <t>two double variables 
a=1.5, b=3.5</t>
  </si>
  <si>
    <t>1.33333 +1.66666</t>
  </si>
  <si>
    <t>two double variables 
a=1.33333, b=1.66666</t>
  </si>
  <si>
    <t>Verify the addition of two negative decimal number.</t>
  </si>
  <si>
    <t>(-1.5) + (-3.5)</t>
  </si>
  <si>
    <t>two double variables 
a=(-1.5), b=(-3.5)</t>
  </si>
  <si>
    <t xml:space="preserve">(-1.33333) + (-1.66666) </t>
  </si>
  <si>
    <t>two double variables 
a=(-1.33333), b=(-1.66666)</t>
  </si>
  <si>
    <t>Verify the addition of one positive and one negative decimal number.</t>
  </si>
  <si>
    <t>(-3.5) + 1.5</t>
  </si>
  <si>
    <t>two double variables 
a=(-3.5), b=1.5</t>
  </si>
  <si>
    <t>1.5 + (-3.5)</t>
  </si>
  <si>
    <t>two double variables 
a=1.5, b=(-3.5)</t>
  </si>
  <si>
    <t>1.33333 + (-1.66666)</t>
  </si>
  <si>
    <t>two double variables 
a=1.33333, b=(-1.66666)</t>
  </si>
  <si>
    <t>(-1.66666) + 1.33333</t>
  </si>
  <si>
    <t>two double variables 
a=(-1.66666), b=1.33333</t>
  </si>
  <si>
    <t>Verify the addition of a number by zero</t>
  </si>
  <si>
    <t xml:space="preserve"> 5 + 0</t>
  </si>
  <si>
    <t>two double variables 
a=5, b=0</t>
  </si>
  <si>
    <t>1.33333 + 0</t>
  </si>
  <si>
    <t>two double variables 
a=1.33333, b=0</t>
  </si>
  <si>
    <t xml:space="preserve"> (-5) + 0</t>
  </si>
  <si>
    <t>two double variables 
a=(-5), b=0</t>
  </si>
  <si>
    <t>(-1.33333) + 0</t>
  </si>
  <si>
    <t>two double variables 
a=(-1.33333), b=0</t>
  </si>
  <si>
    <t>check the addition of zero by any number</t>
  </si>
  <si>
    <t>0 + 5</t>
  </si>
  <si>
    <t>two double variables 
a=0, b=5</t>
  </si>
  <si>
    <t>0 + 1.33333</t>
  </si>
  <si>
    <t>two double variables 
a=0, b=1.33333</t>
  </si>
  <si>
    <t>0 +  (-5)</t>
  </si>
  <si>
    <t>two double variables 
a=0, b=(-5)</t>
  </si>
  <si>
    <t>0 + (-1.33333)</t>
  </si>
  <si>
    <t>two double variables 
a=0, b=(-1.33333)</t>
  </si>
  <si>
    <t>Subtraction</t>
  </si>
  <si>
    <t>Verify the Subtraction of two integer numbers.</t>
  </si>
  <si>
    <t>(10 - 60)</t>
  </si>
  <si>
    <t>(60 - 10)</t>
  </si>
  <si>
    <t>Verify the Subtraction of two negative numbers.</t>
  </si>
  <si>
    <t>(-10) - (-60)</t>
  </si>
  <si>
    <t>(-60) - (-10)</t>
  </si>
  <si>
    <t>two double variables 
a=(-60), b=(-10)</t>
  </si>
  <si>
    <t>Verify the Subtraction of one positive and one negative number.</t>
  </si>
  <si>
    <t>10 - (-60)</t>
  </si>
  <si>
    <t>(-60) - 10</t>
  </si>
  <si>
    <t>Verify the Subtraction of two decimal number.</t>
  </si>
  <si>
    <t>1.5 - 3.5</t>
  </si>
  <si>
    <t>3.5 - 1.5</t>
  </si>
  <si>
    <t>two double variables 
a=3.5, b=1.5</t>
  </si>
  <si>
    <t>1.33333 - 1.66666</t>
  </si>
  <si>
    <t>1.66666 - 1.33333</t>
  </si>
  <si>
    <t>two double variables 
a=1.66666, b=1.33333</t>
  </si>
  <si>
    <t>Verify the Subtraction of two negative decimal number.</t>
  </si>
  <si>
    <t>(-1.5) - (-3.5)</t>
  </si>
  <si>
    <t>(-3.5) - (-1.5)</t>
  </si>
  <si>
    <t>two double variables 
a=(-3.5), b=(-1.5)</t>
  </si>
  <si>
    <t xml:space="preserve">(-1.33333) - (-1.66666) </t>
  </si>
  <si>
    <t>(-1.66666)  - (-1.33333)</t>
  </si>
  <si>
    <t>two double variables 
a=(-1.66666), b=(-1.33333)</t>
  </si>
  <si>
    <t>Verify the Subtraction of one positive and one negative decimal number.</t>
  </si>
  <si>
    <t>(-3.5) - 1.5</t>
  </si>
  <si>
    <t>1.5 - (-3.5)</t>
  </si>
  <si>
    <t>1.33333 - (-1.66666)</t>
  </si>
  <si>
    <t>(-1.66666) - 1.33333</t>
  </si>
  <si>
    <t>Verify the Subtraction of a number by zero</t>
  </si>
  <si>
    <t xml:space="preserve"> 5 - 0</t>
  </si>
  <si>
    <t>1.33333 - 0</t>
  </si>
  <si>
    <t xml:space="preserve"> (-5) - 0</t>
  </si>
  <si>
    <t>(-1.33333) - 0</t>
  </si>
  <si>
    <t>two double variables 
a=(1.33333), b=0</t>
  </si>
  <si>
    <t>check the Subtraction of zero by any number</t>
  </si>
  <si>
    <t>0 - 5</t>
  </si>
  <si>
    <t>0 - 1.33333</t>
  </si>
  <si>
    <t>0 -  (-5)</t>
  </si>
  <si>
    <t>0 - (-1.33333)</t>
  </si>
  <si>
    <t>Multiply</t>
  </si>
  <si>
    <t>Verify the Multiply of two integer numbers.</t>
  </si>
  <si>
    <t>(10 * 60)</t>
  </si>
  <si>
    <t>(60 * 10)</t>
  </si>
  <si>
    <t>two double variables 
a=60, b=10</t>
  </si>
  <si>
    <t>Verify the Multiply of two negative numbers.</t>
  </si>
  <si>
    <t>(-10) * (-60)</t>
  </si>
  <si>
    <t>(-60) * (-10)</t>
  </si>
  <si>
    <t>Verify the Multiply of one positive and one negative number.</t>
  </si>
  <si>
    <t>10 * (-60)</t>
  </si>
  <si>
    <t>(-60) * 10</t>
  </si>
  <si>
    <t>Verify the Multiply of two decimal number.</t>
  </si>
  <si>
    <t>1.5 * 3.5</t>
  </si>
  <si>
    <t>3.5 * 1.5</t>
  </si>
  <si>
    <t>1.33333 * 1.66666</t>
  </si>
  <si>
    <t>1.66666 * 1.33333</t>
  </si>
  <si>
    <t>Verify the Multiply of two negative decimal number.</t>
  </si>
  <si>
    <t>(-1.5) * (-3.5)</t>
  </si>
  <si>
    <t>(-3.5) * (-1.5)</t>
  </si>
  <si>
    <t xml:space="preserve">(-1.33333) * (-1.66666) </t>
  </si>
  <si>
    <t>(-1.66666)  * (-1.33333)</t>
  </si>
  <si>
    <t>(-3.5) * 1.5</t>
  </si>
  <si>
    <t>1.5 * (-3.5)</t>
  </si>
  <si>
    <t>1.33333 * (-1.66666)</t>
  </si>
  <si>
    <t>(-1.66666) * 1.33333</t>
  </si>
  <si>
    <t>Verify the Multiply of a number by zero</t>
  </si>
  <si>
    <t xml:space="preserve"> 5 * 0</t>
  </si>
  <si>
    <t>1.33333 * 0</t>
  </si>
  <si>
    <t xml:space="preserve"> (-5) * 0</t>
  </si>
  <si>
    <t>(-1.33333) * 0</t>
  </si>
  <si>
    <t>check the Multiply of zero by any number</t>
  </si>
  <si>
    <t>0 * 5</t>
  </si>
  <si>
    <t>0 * 1.33333</t>
  </si>
  <si>
    <t>0 * (-5)</t>
  </si>
  <si>
    <t>0 * (-1.33333)</t>
  </si>
  <si>
    <t>Division</t>
  </si>
  <si>
    <t>Verify the Division of two integer numbers (positive) and get the integer result.</t>
  </si>
  <si>
    <t>10000/10</t>
  </si>
  <si>
    <t>1529/11</t>
  </si>
  <si>
    <t>3003/21</t>
  </si>
  <si>
    <t xml:space="preserve">(-10.33333) / (-1.66666) </t>
  </si>
  <si>
    <t>Verify the Division of a number by zero</t>
  </si>
  <si>
    <t>check the Division of zero by any number</t>
  </si>
  <si>
    <t>0 / (-5)</t>
  </si>
  <si>
    <t>0 / (-10.33333)</t>
  </si>
  <si>
    <t>two double variables 
a=(-10), b=(-60)</t>
  </si>
  <si>
    <t>two double variables 
a=10000, b=10</t>
  </si>
  <si>
    <t>two double variables 
a=3003, b=21</t>
  </si>
  <si>
    <t>two double variables 
a=1529, b=11</t>
  </si>
  <si>
    <t>Verify the Division of two integer numbers (negative) and get the integer result.</t>
  </si>
  <si>
    <t>(-121) / (-11)</t>
  </si>
  <si>
    <t>(-1000)/(-100)</t>
  </si>
  <si>
    <t>(-6000) / (-60)</t>
  </si>
  <si>
    <t>Verify the Division of two integer numbers (positive and negative) and get the integer result.</t>
  </si>
  <si>
    <t>(-1002)/2</t>
  </si>
  <si>
    <t>60 / (-10)</t>
  </si>
  <si>
    <t>Verify the Division of two floating numbers (positive) and get the integer result.</t>
  </si>
  <si>
    <t>two double variables 
a=0, b=(-10.33333)</t>
  </si>
  <si>
    <t>30.5/0.5</t>
  </si>
  <si>
    <t>2811.2/100.4</t>
  </si>
  <si>
    <t>189.52/23.69</t>
  </si>
  <si>
    <t>Verify the Division of two floating numbers (negative) and get the integer result.</t>
  </si>
  <si>
    <t>(-344.75) / (-49.25)</t>
  </si>
  <si>
    <t>(-5012.839) / (-1002.5678)</t>
  </si>
  <si>
    <t>Verify the Division of two floating numbers (positive and negative) and get the integer result.</t>
  </si>
  <si>
    <t>(-73.116) / 6.093</t>
  </si>
  <si>
    <t>2478.8667 / (-495.77334)</t>
  </si>
  <si>
    <t>0/5</t>
  </si>
  <si>
    <t>0/0.33333</t>
  </si>
  <si>
    <t xml:space="preserve"> (-5)/0</t>
  </si>
  <si>
    <t>(-10.33333)/0</t>
  </si>
  <si>
    <t>10.33333/0</t>
  </si>
  <si>
    <t xml:space="preserve"> 5/0</t>
  </si>
  <si>
    <t xml:space="preserve">Verify the Division of two integer numbers (positive or negative or both) and get the repeating decimal result.
</t>
  </si>
  <si>
    <t>2267/99</t>
  </si>
  <si>
    <t>17/99</t>
  </si>
  <si>
    <t>(-12480)/999</t>
  </si>
  <si>
    <t>(-64587)/(-9)</t>
  </si>
  <si>
    <t>(-774)/(-99999)</t>
  </si>
  <si>
    <t>two double variables 
a=(-1000), b=(-100)</t>
  </si>
  <si>
    <t>two double variables 
a=(-6000), b=(-60)</t>
  </si>
  <si>
    <t>two double variables 
a=(-121), b=(-11)</t>
  </si>
  <si>
    <t>two double variables 
a=(-1002), b=2</t>
  </si>
  <si>
    <t xml:space="preserve">Verify the Division of two floating numbers (positive or negative or both) and get the repeating decimal result.
</t>
  </si>
  <si>
    <t>two double variables 
a=60, b=(-10)</t>
  </si>
  <si>
    <t>two double variables 
a=30.5, b=0.5</t>
  </si>
  <si>
    <t>two double variables 
a=2811.2, b=100.4</t>
  </si>
  <si>
    <t>2267.5/99.9</t>
  </si>
  <si>
    <t>two double variables 
a=189.52, b=23.69</t>
  </si>
  <si>
    <t>17.555/99.999</t>
  </si>
  <si>
    <t>(-12480.24)/999.9</t>
  </si>
  <si>
    <t>85/(-99999.99)</t>
  </si>
  <si>
    <t>two double variables 
a=(-344.75), b=(-49.25)</t>
  </si>
  <si>
    <t>(-64587.52)/(-9.999)</t>
  </si>
  <si>
    <t>(-774.2228)/(-99999.9)</t>
  </si>
  <si>
    <t>two double variables 
a=(-5012.839), b=(-1002.5678)</t>
  </si>
  <si>
    <t>two double variables 
a=(-10.33333), b=(-1.66666)</t>
  </si>
  <si>
    <t xml:space="preserve">Verify the Division of two integer numbers (positive or negative or both) and get the floating result.
</t>
  </si>
  <si>
    <t>two double variables 
a=(-73.116), b=6.093</t>
  </si>
  <si>
    <t>two double variables 
a=2478.8667, b=(-495.77334)</t>
  </si>
  <si>
    <t>two double variables 
a=10.33333, b=0</t>
  </si>
  <si>
    <t>two double variables 
a=(-10.33333), b=0</t>
  </si>
  <si>
    <t>two double variables 
a=0, b=0.33333</t>
  </si>
  <si>
    <t>two double variables 
a=2267, b=99</t>
  </si>
  <si>
    <t>two double variables 
a=17, b=99</t>
  </si>
  <si>
    <t>two double variables 
a=(-12480), b=999</t>
  </si>
  <si>
    <t>two double variables 
a=(-64587), b=(-9)</t>
  </si>
  <si>
    <t>two double variables 
a=(-774), b=(-99999)</t>
  </si>
  <si>
    <t>two double variables 
a=2267.5, b=99.9</t>
  </si>
  <si>
    <t>120/42</t>
  </si>
  <si>
    <t>21/2015</t>
  </si>
  <si>
    <t>two double variables 
a=17.555, b=99.99</t>
  </si>
  <si>
    <t>two double variables 
a=(-12480.24), b=999.9</t>
  </si>
  <si>
    <t>(-720)/34</t>
  </si>
  <si>
    <t>235/(-5566)</t>
  </si>
  <si>
    <t>two double variables 
a=85, b=(-99999.99)</t>
  </si>
  <si>
    <t>two double variables 
a=(-64587.52), b=(-9.999)</t>
  </si>
  <si>
    <t>two double variables 
a=(-774.2228), b=(-99999.9)</t>
  </si>
  <si>
    <t>(-453)/(-22)</t>
  </si>
  <si>
    <t>(-34)/(-194)</t>
  </si>
  <si>
    <t>two double variables 
a=120, b=42</t>
  </si>
  <si>
    <t>two double variables 
a=21, b=2015</t>
  </si>
  <si>
    <t>two double variables 
a=(-720), b=34</t>
  </si>
  <si>
    <t>two double variables 
a=235, b=(-5566)</t>
  </si>
  <si>
    <t>two double variables 
a=(-453), b=(-22)</t>
  </si>
  <si>
    <t>two double variables 
a=(-34), b=(-194)</t>
  </si>
  <si>
    <t>85/(-999)</t>
  </si>
  <si>
    <t>two double variables 
a=85, b=(-999)</t>
  </si>
  <si>
    <t>Infinity</t>
  </si>
  <si>
    <t>Tester: Kunanya 1010</t>
  </si>
  <si>
    <t>Tester: Sarunwarin 1058</t>
  </si>
  <si>
    <t>Tester: Nirosesofia 1041</t>
  </si>
  <si>
    <t>creating double type variable inf that values infinity to compare in assertEquals()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</si>
</sst>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3" borderId="12" xfId="0" applyFont="1" applyFill="1" applyBorder="1" applyAlignment="1">
      <alignment horizontal="center"/>
    </xf>
    <xf numFmtId="14" fontId="3" fillId="3" borderId="5" xfId="0" applyNumberFormat="1" applyFont="1" applyFill="1" applyBorder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1" applyFont="1" applyFill="1" applyBorder="1" applyAlignment="1" applyProtection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1" applyFont="1" applyFill="1" applyBorder="1" applyAlignment="1" applyProtection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1" applyFont="1" applyFill="1" applyBorder="1" applyAlignment="1" applyProtection="1">
      <alignment horizontal="center" vertical="center" wrapText="1"/>
    </xf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1" applyFont="1" applyBorder="1" applyAlignment="1" applyProtection="1">
      <alignment horizontal="center" vertical="center" wrapText="1"/>
    </xf>
    <xf numFmtId="0" fontId="0" fillId="0" borderId="7" xfId="1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19" xfId="0" applyNumberFormat="1" applyFont="1" applyBorder="1" applyAlignment="1">
      <alignment horizontal="left" vertical="top" wrapText="1"/>
    </xf>
    <xf numFmtId="0" fontId="4" fillId="0" borderId="24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 wrapText="1"/>
    </xf>
    <xf numFmtId="0" fontId="0" fillId="0" borderId="7" xfId="0" applyNumberFormat="1" applyBorder="1" applyAlignment="1">
      <alignment horizontal="left" vertical="center" wrapText="1"/>
    </xf>
    <xf numFmtId="0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top" wrapText="1"/>
    </xf>
    <xf numFmtId="0" fontId="3" fillId="0" borderId="9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center" vertical="top"/>
    </xf>
    <xf numFmtId="0" fontId="4" fillId="0" borderId="31" xfId="0" applyFont="1" applyBorder="1" applyAlignment="1">
      <alignment vertical="top" wrapText="1"/>
    </xf>
    <xf numFmtId="0" fontId="4" fillId="0" borderId="32" xfId="0" applyNumberFormat="1" applyFont="1" applyBorder="1" applyAlignment="1">
      <alignment horizontal="left" vertical="top" wrapText="1"/>
    </xf>
    <xf numFmtId="0" fontId="1" fillId="2" borderId="33" xfId="0" applyFont="1" applyFill="1" applyBorder="1" applyAlignment="1">
      <alignment horizontal="center" wrapText="1"/>
    </xf>
    <xf numFmtId="0" fontId="1" fillId="2" borderId="34" xfId="0" applyNumberFormat="1" applyFont="1" applyFill="1" applyBorder="1" applyAlignment="1">
      <alignment horizontal="left" wrapText="1"/>
    </xf>
    <xf numFmtId="0" fontId="1" fillId="2" borderId="35" xfId="0" applyFont="1" applyFill="1" applyBorder="1" applyAlignment="1">
      <alignment horizontal="center" wrapText="1"/>
    </xf>
    <xf numFmtId="14" fontId="1" fillId="3" borderId="25" xfId="0" applyNumberFormat="1" applyFont="1" applyFill="1" applyBorder="1" applyAlignment="1">
      <alignment horizontal="center" wrapText="1"/>
    </xf>
    <xf numFmtId="0" fontId="0" fillId="0" borderId="36" xfId="0" applyBorder="1" applyAlignment="1">
      <alignment vertical="top" wrapText="1"/>
    </xf>
    <xf numFmtId="0" fontId="0" fillId="0" borderId="14" xfId="0" applyNumberFormat="1" applyBorder="1" applyAlignment="1">
      <alignment horizontal="left" vertical="center" wrapText="1"/>
    </xf>
    <xf numFmtId="0" fontId="4" fillId="0" borderId="15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4" fillId="0" borderId="7" xfId="0" applyFont="1" applyBorder="1"/>
    <xf numFmtId="0" fontId="1" fillId="0" borderId="0" xfId="0" applyNumberFormat="1" applyFont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0" fontId="1" fillId="0" borderId="28" xfId="0" applyNumberFormat="1" applyFont="1" applyBorder="1" applyAlignment="1">
      <alignment horizontal="center" vertical="center" wrapText="1"/>
    </xf>
    <xf numFmtId="0" fontId="1" fillId="0" borderId="29" xfId="0" applyNumberFormat="1" applyFon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 wrapText="1"/>
    </xf>
    <xf numFmtId="0" fontId="4" fillId="0" borderId="30" xfId="0" applyNumberFormat="1" applyFont="1" applyBorder="1" applyAlignment="1">
      <alignment horizontal="center" vertical="center" wrapText="1"/>
    </xf>
    <xf numFmtId="0" fontId="4" fillId="0" borderId="18" xfId="0" applyNumberFormat="1" applyFont="1" applyBorder="1" applyAlignment="1">
      <alignment horizontal="center" vertical="center" wrapText="1"/>
    </xf>
    <xf numFmtId="0" fontId="4" fillId="0" borderId="23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7" xfId="0" applyBorder="1" applyAlignment="1">
      <alignment vertical="top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37" xfId="0" applyBorder="1" applyAlignment="1">
      <alignment vertical="top" wrapText="1"/>
    </xf>
    <xf numFmtId="0" fontId="4" fillId="0" borderId="14" xfId="0" applyFont="1" applyBorder="1" applyAlignment="1">
      <alignment wrapText="1"/>
    </xf>
    <xf numFmtId="0" fontId="0" fillId="0" borderId="7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/>
    </xf>
    <xf numFmtId="14" fontId="3" fillId="4" borderId="4" xfId="0" applyNumberFormat="1" applyFont="1" applyFill="1" applyBorder="1" applyAlignment="1">
      <alignment horizontal="center"/>
    </xf>
    <xf numFmtId="14" fontId="1" fillId="4" borderId="41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1" fillId="3" borderId="3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 vertical="top" wrapText="1"/>
    </xf>
    <xf numFmtId="0" fontId="4" fillId="0" borderId="39" xfId="0" applyFont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4" borderId="40" xfId="0" applyFont="1" applyFill="1" applyBorder="1" applyAlignment="1">
      <alignment horizontal="left" vertical="top" wrapText="1"/>
    </xf>
    <xf numFmtId="0" fontId="3" fillId="4" borderId="20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4" fillId="0" borderId="23" xfId="0" applyNumberFormat="1" applyFont="1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4" xfId="1" applyFont="1" applyFill="1" applyBorder="1" applyAlignment="1" applyProtection="1">
      <alignment horizontal="left" vertical="center" wrapText="1"/>
    </xf>
    <xf numFmtId="0" fontId="4" fillId="0" borderId="17" xfId="1" applyFont="1" applyFill="1" applyBorder="1" applyAlignment="1" applyProtection="1">
      <alignment horizontal="left" vertical="center" wrapText="1"/>
    </xf>
    <xf numFmtId="0" fontId="4" fillId="0" borderId="6" xfId="1" applyFont="1" applyFill="1" applyBorder="1" applyAlignment="1" applyProtection="1">
      <alignment horizontal="left" vertical="center" wrapText="1"/>
    </xf>
    <xf numFmtId="0" fontId="4" fillId="0" borderId="7" xfId="0" applyFont="1" applyBorder="1" applyAlignment="1">
      <alignment horizontal="center" vertical="top"/>
    </xf>
    <xf numFmtId="0" fontId="0" fillId="0" borderId="1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1" applyFont="1" applyBorder="1" applyAlignment="1" applyProtection="1">
      <alignment horizontal="left" vertical="center" wrapText="1"/>
    </xf>
    <xf numFmtId="0" fontId="0" fillId="0" borderId="17" xfId="1" applyFont="1" applyBorder="1" applyAlignment="1" applyProtection="1">
      <alignment horizontal="left" vertical="center" wrapText="1"/>
    </xf>
  </cellXfs>
  <cellStyles count="2">
    <cellStyle name="ปกติ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23"/>
  <sheetViews>
    <sheetView tabSelected="1" zoomScale="86" zoomScaleNormal="146" workbookViewId="0">
      <selection activeCell="R100" sqref="R100"/>
    </sheetView>
  </sheetViews>
  <sheetFormatPr baseColWidth="10" defaultColWidth="11.5" defaultRowHeight="13" x14ac:dyDescent="0.15"/>
  <cols>
    <col min="1" max="1" width="4.6640625" style="21" customWidth="1"/>
    <col min="2" max="2" width="18.83203125" style="48" customWidth="1"/>
    <col min="3" max="3" width="19.5" style="48" customWidth="1"/>
    <col min="4" max="4" width="20.5" style="7" customWidth="1"/>
    <col min="5" max="5" width="5.83203125" style="9" customWidth="1"/>
    <col min="6" max="6" width="29.5" style="76" customWidth="1"/>
    <col min="7" max="7" width="29.5" style="6" customWidth="1"/>
    <col min="8" max="8" width="27.33203125" style="41" customWidth="1"/>
    <col min="9" max="9" width="19.5" style="22" bestFit="1" customWidth="1"/>
    <col min="10" max="10" width="10.33203125" style="19" customWidth="1"/>
    <col min="11" max="11" width="28.6640625" style="96" bestFit="1" customWidth="1"/>
    <col min="12" max="12" width="10.33203125" style="19" customWidth="1"/>
    <col min="13" max="13" width="28.6640625" style="96" bestFit="1" customWidth="1"/>
    <col min="14" max="14" width="12.1640625" style="19" customWidth="1"/>
    <col min="15" max="15" width="22.33203125" style="19" customWidth="1"/>
    <col min="16" max="258" width="8.6640625" style="20" customWidth="1"/>
    <col min="259" max="259" width="11.5" style="20" bestFit="1" customWidth="1"/>
    <col min="260" max="16384" width="11.5" style="20"/>
  </cols>
  <sheetData>
    <row r="1" spans="1:15" ht="14" thickBot="1" x14ac:dyDescent="0.2">
      <c r="A1" s="16" t="s">
        <v>0</v>
      </c>
      <c r="C1" s="54"/>
      <c r="F1" s="72"/>
      <c r="G1" s="3"/>
      <c r="H1" s="40"/>
      <c r="I1" s="2"/>
      <c r="O1" s="96"/>
    </row>
    <row r="2" spans="1:15" ht="15" thickBot="1" x14ac:dyDescent="0.2">
      <c r="A2" s="17" t="s">
        <v>1</v>
      </c>
      <c r="B2" s="49"/>
      <c r="C2" s="54"/>
      <c r="F2" s="73" t="s">
        <v>2</v>
      </c>
      <c r="G2" s="57" t="s">
        <v>3</v>
      </c>
      <c r="H2" s="2"/>
      <c r="I2" s="19"/>
      <c r="J2" s="96"/>
      <c r="K2" s="19"/>
      <c r="L2" s="96"/>
      <c r="M2" s="19"/>
      <c r="N2" s="96"/>
    </row>
    <row r="3" spans="1:15" ht="14" x14ac:dyDescent="0.15">
      <c r="A3" s="18"/>
      <c r="B3" s="49"/>
      <c r="C3" s="54"/>
      <c r="F3" s="74">
        <v>1</v>
      </c>
      <c r="G3" s="58" t="s">
        <v>4</v>
      </c>
      <c r="H3" s="2"/>
      <c r="I3" s="19"/>
      <c r="J3" s="96"/>
      <c r="K3" s="19"/>
      <c r="L3" s="96"/>
      <c r="M3" s="19"/>
      <c r="N3" s="96"/>
    </row>
    <row r="4" spans="1:15" ht="14" x14ac:dyDescent="0.15">
      <c r="A4" s="18"/>
      <c r="B4" s="49"/>
      <c r="C4" s="54"/>
      <c r="F4" s="74">
        <v>2</v>
      </c>
      <c r="G4" s="58" t="s">
        <v>5</v>
      </c>
      <c r="H4" s="2"/>
      <c r="I4" s="19"/>
      <c r="J4" s="96"/>
      <c r="K4" s="19"/>
      <c r="L4" s="96"/>
      <c r="M4" s="19"/>
      <c r="N4" s="96"/>
    </row>
    <row r="5" spans="1:15" ht="15" thickBot="1" x14ac:dyDescent="0.2">
      <c r="A5" s="18"/>
      <c r="B5" s="49"/>
      <c r="C5" s="54"/>
      <c r="F5" s="75">
        <v>3</v>
      </c>
      <c r="G5" s="59" t="s">
        <v>6</v>
      </c>
      <c r="H5" s="2"/>
      <c r="I5" s="19"/>
      <c r="J5" s="96"/>
      <c r="K5" s="19"/>
      <c r="L5" s="96"/>
      <c r="M5" s="19"/>
      <c r="N5" s="96"/>
    </row>
    <row r="6" spans="1:15" ht="14" thickBot="1" x14ac:dyDescent="0.2">
      <c r="A6" s="18"/>
      <c r="B6" s="49"/>
      <c r="C6" s="54"/>
      <c r="F6" s="72"/>
      <c r="G6" s="3"/>
      <c r="H6" s="40"/>
      <c r="I6" s="2"/>
      <c r="J6" s="1"/>
      <c r="L6" s="1"/>
      <c r="N6" s="1"/>
      <c r="O6" s="96"/>
    </row>
    <row r="7" spans="1:15" ht="14" x14ac:dyDescent="0.15">
      <c r="A7" s="18"/>
      <c r="B7" s="49"/>
      <c r="C7" s="54"/>
      <c r="F7" s="72"/>
      <c r="G7" s="3"/>
      <c r="H7" s="40"/>
      <c r="I7" s="2"/>
      <c r="J7" s="4" t="s">
        <v>7</v>
      </c>
      <c r="K7" s="112" t="s">
        <v>240</v>
      </c>
      <c r="L7" s="4" t="s">
        <v>7</v>
      </c>
      <c r="M7" s="112" t="s">
        <v>241</v>
      </c>
      <c r="N7" s="93" t="s">
        <v>7</v>
      </c>
      <c r="O7" s="114" t="s">
        <v>239</v>
      </c>
    </row>
    <row r="8" spans="1:15" ht="15" thickBot="1" x14ac:dyDescent="0.2">
      <c r="J8" s="5">
        <v>44839</v>
      </c>
      <c r="K8" s="113" t="s">
        <v>8</v>
      </c>
      <c r="L8" s="5">
        <v>44839</v>
      </c>
      <c r="M8" s="113" t="s">
        <v>8</v>
      </c>
      <c r="N8" s="94">
        <v>44839</v>
      </c>
      <c r="O8" s="115" t="s">
        <v>8</v>
      </c>
    </row>
    <row r="9" spans="1:15" s="22" customFormat="1" ht="29" thickBot="1" x14ac:dyDescent="0.2">
      <c r="A9" s="92" t="s">
        <v>9</v>
      </c>
      <c r="B9" s="91" t="s">
        <v>10</v>
      </c>
      <c r="C9" s="11" t="s">
        <v>11</v>
      </c>
      <c r="D9" s="11" t="s">
        <v>3</v>
      </c>
      <c r="E9" s="34" t="s">
        <v>12</v>
      </c>
      <c r="F9" s="77" t="s">
        <v>13</v>
      </c>
      <c r="G9" s="63" t="s">
        <v>14</v>
      </c>
      <c r="H9" s="64" t="s">
        <v>15</v>
      </c>
      <c r="I9" s="65" t="s">
        <v>16</v>
      </c>
      <c r="J9" s="66" t="s">
        <v>17</v>
      </c>
      <c r="K9" s="97" t="s">
        <v>18</v>
      </c>
      <c r="L9" s="66" t="s">
        <v>17</v>
      </c>
      <c r="M9" s="97" t="s">
        <v>18</v>
      </c>
      <c r="N9" s="95" t="s">
        <v>17</v>
      </c>
      <c r="O9" s="98" t="s">
        <v>18</v>
      </c>
    </row>
    <row r="10" spans="1:15" ht="28" x14ac:dyDescent="0.15">
      <c r="A10" s="60">
        <v>1</v>
      </c>
      <c r="B10" s="89" t="s">
        <v>19</v>
      </c>
      <c r="C10" s="55">
        <v>3</v>
      </c>
      <c r="D10" s="26" t="s">
        <v>20</v>
      </c>
      <c r="E10" s="32">
        <v>1.1000000000000001</v>
      </c>
      <c r="F10" s="78" t="s">
        <v>21</v>
      </c>
      <c r="G10" s="61" t="s">
        <v>22</v>
      </c>
      <c r="H10" s="62">
        <v>70</v>
      </c>
      <c r="I10" s="33"/>
      <c r="J10" s="51" t="s">
        <v>23</v>
      </c>
      <c r="K10" s="99"/>
      <c r="L10" s="51"/>
      <c r="M10" s="99"/>
      <c r="N10" s="51"/>
      <c r="O10" s="100"/>
    </row>
    <row r="11" spans="1:15" ht="28" x14ac:dyDescent="0.15">
      <c r="A11" s="23">
        <v>2</v>
      </c>
      <c r="B11" s="90" t="s">
        <v>19</v>
      </c>
      <c r="C11" s="55">
        <v>3</v>
      </c>
      <c r="D11" s="10" t="s">
        <v>24</v>
      </c>
      <c r="E11" s="13">
        <v>2.1</v>
      </c>
      <c r="F11" s="79" t="s">
        <v>25</v>
      </c>
      <c r="G11" s="35" t="s">
        <v>26</v>
      </c>
      <c r="H11" s="42">
        <v>-70</v>
      </c>
      <c r="I11" s="24"/>
      <c r="J11" s="53" t="s">
        <v>23</v>
      </c>
      <c r="K11" s="101"/>
      <c r="L11" s="53"/>
      <c r="M11" s="101"/>
      <c r="N11" s="53"/>
      <c r="O11" s="100"/>
    </row>
    <row r="12" spans="1:15" ht="28" x14ac:dyDescent="0.15">
      <c r="A12" s="139">
        <v>3</v>
      </c>
      <c r="B12" s="124" t="s">
        <v>19</v>
      </c>
      <c r="C12" s="127">
        <v>3</v>
      </c>
      <c r="D12" s="130" t="s">
        <v>27</v>
      </c>
      <c r="E12" s="14">
        <v>3.1</v>
      </c>
      <c r="F12" s="80" t="s">
        <v>28</v>
      </c>
      <c r="G12" s="36" t="s">
        <v>29</v>
      </c>
      <c r="H12" s="43">
        <v>-50</v>
      </c>
      <c r="I12" s="24"/>
      <c r="J12" s="53" t="s">
        <v>23</v>
      </c>
      <c r="K12" s="101"/>
      <c r="L12" s="53"/>
      <c r="M12" s="101"/>
      <c r="N12" s="53"/>
      <c r="O12" s="100"/>
    </row>
    <row r="13" spans="1:15" ht="28" x14ac:dyDescent="0.15">
      <c r="A13" s="139"/>
      <c r="B13" s="126"/>
      <c r="C13" s="129"/>
      <c r="D13" s="132"/>
      <c r="E13" s="8">
        <v>3.2</v>
      </c>
      <c r="F13" s="81" t="s">
        <v>30</v>
      </c>
      <c r="G13" s="37" t="s">
        <v>31</v>
      </c>
      <c r="H13" s="44">
        <v>-50</v>
      </c>
      <c r="I13" s="24"/>
      <c r="J13" s="53" t="s">
        <v>23</v>
      </c>
      <c r="K13" s="101"/>
      <c r="L13" s="53"/>
      <c r="M13" s="101"/>
      <c r="N13" s="53"/>
      <c r="O13" s="100"/>
    </row>
    <row r="14" spans="1:15" ht="28" x14ac:dyDescent="0.15">
      <c r="A14" s="139">
        <v>4</v>
      </c>
      <c r="B14" s="124" t="s">
        <v>19</v>
      </c>
      <c r="C14" s="133">
        <v>2</v>
      </c>
      <c r="D14" s="130" t="s">
        <v>32</v>
      </c>
      <c r="E14" s="8">
        <v>4.0999999999999996</v>
      </c>
      <c r="F14" s="81" t="s">
        <v>33</v>
      </c>
      <c r="G14" s="37" t="s">
        <v>34</v>
      </c>
      <c r="H14" s="44">
        <v>5</v>
      </c>
      <c r="I14" s="24"/>
      <c r="J14" s="53" t="s">
        <v>23</v>
      </c>
      <c r="K14" s="101"/>
      <c r="L14" s="53"/>
      <c r="M14" s="101"/>
      <c r="N14" s="53"/>
      <c r="O14" s="100"/>
    </row>
    <row r="15" spans="1:15" ht="28" x14ac:dyDescent="0.15">
      <c r="A15" s="139"/>
      <c r="B15" s="126"/>
      <c r="C15" s="135"/>
      <c r="D15" s="132"/>
      <c r="E15" s="8">
        <v>4.2</v>
      </c>
      <c r="F15" s="81" t="s">
        <v>35</v>
      </c>
      <c r="G15" s="37" t="s">
        <v>36</v>
      </c>
      <c r="H15" s="44">
        <v>2.9999899999999999</v>
      </c>
      <c r="I15" s="24"/>
      <c r="J15" s="53" t="s">
        <v>23</v>
      </c>
      <c r="K15" s="101"/>
      <c r="L15" s="53"/>
      <c r="M15" s="101"/>
      <c r="N15" s="53"/>
      <c r="O15" s="100"/>
    </row>
    <row r="16" spans="1:15" ht="28" x14ac:dyDescent="0.15">
      <c r="A16" s="139">
        <v>5</v>
      </c>
      <c r="B16" s="124" t="s">
        <v>19</v>
      </c>
      <c r="C16" s="133">
        <v>2</v>
      </c>
      <c r="D16" s="136" t="s">
        <v>37</v>
      </c>
      <c r="E16" s="8">
        <v>5.0999999999999996</v>
      </c>
      <c r="F16" s="81" t="s">
        <v>38</v>
      </c>
      <c r="G16" s="37" t="s">
        <v>39</v>
      </c>
      <c r="H16" s="44">
        <f>(-1.5) + (-3.5)</f>
        <v>-5</v>
      </c>
      <c r="I16" s="24"/>
      <c r="J16" s="53" t="s">
        <v>23</v>
      </c>
      <c r="K16" s="101"/>
      <c r="L16" s="53"/>
      <c r="M16" s="101"/>
      <c r="N16" s="53"/>
      <c r="O16" s="100"/>
    </row>
    <row r="17" spans="1:15" ht="28" x14ac:dyDescent="0.15">
      <c r="A17" s="139"/>
      <c r="B17" s="126"/>
      <c r="C17" s="135"/>
      <c r="D17" s="138"/>
      <c r="E17" s="13">
        <v>5.2</v>
      </c>
      <c r="F17" s="81" t="s">
        <v>40</v>
      </c>
      <c r="G17" s="37" t="s">
        <v>41</v>
      </c>
      <c r="H17" s="44">
        <v>-2.9999899999999999</v>
      </c>
      <c r="I17" s="24"/>
      <c r="J17" s="53" t="s">
        <v>23</v>
      </c>
      <c r="K17" s="101"/>
      <c r="L17" s="53"/>
      <c r="M17" s="101"/>
      <c r="N17" s="53"/>
      <c r="O17" s="100"/>
    </row>
    <row r="18" spans="1:15" ht="28" x14ac:dyDescent="0.15">
      <c r="A18" s="139">
        <v>6</v>
      </c>
      <c r="B18" s="124" t="s">
        <v>19</v>
      </c>
      <c r="C18" s="127">
        <v>2</v>
      </c>
      <c r="D18" s="130" t="s">
        <v>42</v>
      </c>
      <c r="E18" s="15">
        <v>6.1</v>
      </c>
      <c r="F18" s="81" t="s">
        <v>43</v>
      </c>
      <c r="G18" s="37" t="s">
        <v>44</v>
      </c>
      <c r="H18" s="44">
        <f>(-3.5) + 1.5</f>
        <v>-2</v>
      </c>
      <c r="I18" s="24"/>
      <c r="J18" s="53" t="s">
        <v>23</v>
      </c>
      <c r="K18" s="101"/>
      <c r="L18" s="53"/>
      <c r="M18" s="101"/>
      <c r="N18" s="53"/>
      <c r="O18" s="100"/>
    </row>
    <row r="19" spans="1:15" ht="28" x14ac:dyDescent="0.15">
      <c r="A19" s="139"/>
      <c r="B19" s="125"/>
      <c r="C19" s="128"/>
      <c r="D19" s="131"/>
      <c r="E19" s="15">
        <v>6.2</v>
      </c>
      <c r="F19" s="81" t="s">
        <v>45</v>
      </c>
      <c r="G19" s="37" t="s">
        <v>46</v>
      </c>
      <c r="H19" s="45">
        <f>1.5 + (-3.5)</f>
        <v>-2</v>
      </c>
      <c r="I19" s="24"/>
      <c r="J19" s="53" t="s">
        <v>23</v>
      </c>
      <c r="K19" s="101"/>
      <c r="L19" s="53"/>
      <c r="M19" s="101"/>
      <c r="N19" s="53"/>
      <c r="O19" s="100"/>
    </row>
    <row r="20" spans="1:15" ht="28" x14ac:dyDescent="0.15">
      <c r="A20" s="139"/>
      <c r="B20" s="125"/>
      <c r="C20" s="128"/>
      <c r="D20" s="131"/>
      <c r="E20" s="14">
        <v>6.3</v>
      </c>
      <c r="F20" s="81" t="s">
        <v>47</v>
      </c>
      <c r="G20" s="37" t="s">
        <v>48</v>
      </c>
      <c r="H20" s="45">
        <f>1.33333 + (-1.66666)</f>
        <v>-0.33333000000000013</v>
      </c>
      <c r="I20" s="24"/>
      <c r="J20" s="53" t="s">
        <v>23</v>
      </c>
      <c r="K20" s="101"/>
      <c r="L20" s="53"/>
      <c r="M20" s="101"/>
      <c r="N20" s="53"/>
      <c r="O20" s="100"/>
    </row>
    <row r="21" spans="1:15" ht="28" x14ac:dyDescent="0.15">
      <c r="A21" s="139"/>
      <c r="B21" s="126"/>
      <c r="C21" s="129"/>
      <c r="D21" s="132"/>
      <c r="E21" s="25">
        <v>6.4</v>
      </c>
      <c r="F21" s="81" t="s">
        <v>49</v>
      </c>
      <c r="G21" s="37" t="s">
        <v>50</v>
      </c>
      <c r="H21" s="45">
        <f>(-1.66666) + 1.33333</f>
        <v>-0.33333000000000013</v>
      </c>
      <c r="I21" s="24"/>
      <c r="J21" s="53" t="s">
        <v>23</v>
      </c>
      <c r="K21" s="101"/>
      <c r="L21" s="53"/>
      <c r="M21" s="101"/>
      <c r="N21" s="53"/>
      <c r="O21" s="100"/>
    </row>
    <row r="22" spans="1:15" ht="28" x14ac:dyDescent="0.15">
      <c r="A22" s="139">
        <v>7</v>
      </c>
      <c r="B22" s="124" t="s">
        <v>19</v>
      </c>
      <c r="C22" s="127">
        <v>3</v>
      </c>
      <c r="D22" s="130" t="s">
        <v>51</v>
      </c>
      <c r="E22" s="12">
        <v>7.1</v>
      </c>
      <c r="F22" s="81" t="s">
        <v>52</v>
      </c>
      <c r="G22" s="37" t="s">
        <v>53</v>
      </c>
      <c r="H22" s="45">
        <f xml:space="preserve"> 5 + 0</f>
        <v>5</v>
      </c>
      <c r="I22" s="24"/>
      <c r="J22" s="50" t="s">
        <v>23</v>
      </c>
      <c r="K22" s="101"/>
      <c r="L22" s="50"/>
      <c r="M22" s="101"/>
      <c r="N22" s="51"/>
      <c r="O22" s="100"/>
    </row>
    <row r="23" spans="1:15" ht="28" x14ac:dyDescent="0.15">
      <c r="A23" s="139"/>
      <c r="B23" s="125"/>
      <c r="C23" s="128"/>
      <c r="D23" s="131"/>
      <c r="E23" s="12">
        <v>7.2</v>
      </c>
      <c r="F23" s="81" t="s">
        <v>54</v>
      </c>
      <c r="G23" s="37" t="s">
        <v>55</v>
      </c>
      <c r="H23" s="45">
        <f>1.33333 + 0</f>
        <v>1.3333299999999999</v>
      </c>
      <c r="I23" s="24"/>
      <c r="J23" s="53" t="s">
        <v>23</v>
      </c>
      <c r="K23" s="101"/>
      <c r="L23" s="53"/>
      <c r="M23" s="101"/>
      <c r="N23" s="53"/>
      <c r="O23" s="100"/>
    </row>
    <row r="24" spans="1:15" ht="28" x14ac:dyDescent="0.15">
      <c r="A24" s="139"/>
      <c r="B24" s="125"/>
      <c r="C24" s="128"/>
      <c r="D24" s="131"/>
      <c r="E24" s="12">
        <v>7.3</v>
      </c>
      <c r="F24" s="81" t="s">
        <v>56</v>
      </c>
      <c r="G24" s="37" t="s">
        <v>57</v>
      </c>
      <c r="H24" s="45">
        <f xml:space="preserve"> (-5) + 0</f>
        <v>-5</v>
      </c>
      <c r="I24" s="24"/>
      <c r="J24" s="53" t="s">
        <v>23</v>
      </c>
      <c r="K24" s="101"/>
      <c r="L24" s="53"/>
      <c r="M24" s="101"/>
      <c r="N24" s="53"/>
      <c r="O24" s="100"/>
    </row>
    <row r="25" spans="1:15" ht="28" x14ac:dyDescent="0.15">
      <c r="A25" s="139"/>
      <c r="B25" s="126"/>
      <c r="C25" s="129"/>
      <c r="D25" s="132"/>
      <c r="E25" s="12">
        <v>7.4</v>
      </c>
      <c r="F25" s="81" t="s">
        <v>58</v>
      </c>
      <c r="G25" s="37" t="s">
        <v>59</v>
      </c>
      <c r="H25" s="45">
        <f>(-1.33333) + 0</f>
        <v>-1.3333299999999999</v>
      </c>
      <c r="I25" s="24"/>
      <c r="J25" s="53" t="s">
        <v>23</v>
      </c>
      <c r="K25" s="101"/>
      <c r="L25" s="53"/>
      <c r="M25" s="101"/>
      <c r="N25" s="53"/>
      <c r="O25" s="100"/>
    </row>
    <row r="26" spans="1:15" ht="28" x14ac:dyDescent="0.15">
      <c r="A26" s="139">
        <v>8</v>
      </c>
      <c r="B26" s="124" t="s">
        <v>19</v>
      </c>
      <c r="C26" s="127">
        <v>3</v>
      </c>
      <c r="D26" s="130" t="s">
        <v>60</v>
      </c>
      <c r="E26" s="12">
        <v>8.1</v>
      </c>
      <c r="F26" s="81" t="s">
        <v>61</v>
      </c>
      <c r="G26" s="37" t="s">
        <v>62</v>
      </c>
      <c r="H26" s="45">
        <f>0 + 5</f>
        <v>5</v>
      </c>
      <c r="I26" s="24"/>
      <c r="J26" s="53" t="s">
        <v>23</v>
      </c>
      <c r="K26" s="101"/>
      <c r="L26" s="53"/>
      <c r="M26" s="101"/>
      <c r="N26" s="53"/>
      <c r="O26" s="100"/>
    </row>
    <row r="27" spans="1:15" ht="28" x14ac:dyDescent="0.15">
      <c r="A27" s="139"/>
      <c r="B27" s="125"/>
      <c r="C27" s="128"/>
      <c r="D27" s="131"/>
      <c r="E27" s="12">
        <v>8.1999999999999993</v>
      </c>
      <c r="F27" s="81" t="s">
        <v>63</v>
      </c>
      <c r="G27" s="37" t="s">
        <v>64</v>
      </c>
      <c r="H27" s="45">
        <f>0 + 1.33333</f>
        <v>1.3333299999999999</v>
      </c>
      <c r="I27" s="24"/>
      <c r="J27" s="53" t="s">
        <v>23</v>
      </c>
      <c r="K27" s="101"/>
      <c r="L27" s="53"/>
      <c r="M27" s="101"/>
      <c r="N27" s="53"/>
      <c r="O27" s="100"/>
    </row>
    <row r="28" spans="1:15" ht="28" x14ac:dyDescent="0.15">
      <c r="A28" s="139"/>
      <c r="B28" s="125"/>
      <c r="C28" s="128"/>
      <c r="D28" s="131"/>
      <c r="E28" s="12">
        <v>8.3000000000000007</v>
      </c>
      <c r="F28" s="81" t="s">
        <v>65</v>
      </c>
      <c r="G28" s="37" t="s">
        <v>66</v>
      </c>
      <c r="H28" s="45">
        <f>0 +  (-5)</f>
        <v>-5</v>
      </c>
      <c r="I28" s="24"/>
      <c r="J28" s="53" t="s">
        <v>23</v>
      </c>
      <c r="K28" s="101"/>
      <c r="L28" s="53"/>
      <c r="M28" s="101"/>
      <c r="N28" s="53"/>
      <c r="O28" s="100"/>
    </row>
    <row r="29" spans="1:15" ht="28" x14ac:dyDescent="0.15">
      <c r="A29" s="139"/>
      <c r="B29" s="126"/>
      <c r="C29" s="129"/>
      <c r="D29" s="132"/>
      <c r="E29" s="12">
        <v>8.4</v>
      </c>
      <c r="F29" s="81" t="s">
        <v>67</v>
      </c>
      <c r="G29" s="37" t="s">
        <v>68</v>
      </c>
      <c r="H29" s="45">
        <f>0 + (-1.33333)</f>
        <v>-1.3333299999999999</v>
      </c>
      <c r="I29" s="24"/>
      <c r="J29" s="53" t="s">
        <v>23</v>
      </c>
      <c r="K29" s="101"/>
      <c r="L29" s="53"/>
      <c r="M29" s="101"/>
      <c r="N29" s="53"/>
      <c r="O29" s="100"/>
    </row>
    <row r="30" spans="1:15" ht="28" x14ac:dyDescent="0.15">
      <c r="A30" s="139">
        <v>9</v>
      </c>
      <c r="B30" s="124" t="s">
        <v>69</v>
      </c>
      <c r="C30" s="133">
        <v>3</v>
      </c>
      <c r="D30" s="130" t="s">
        <v>70</v>
      </c>
      <c r="E30" s="8">
        <v>9.1</v>
      </c>
      <c r="F30" s="82" t="s">
        <v>71</v>
      </c>
      <c r="G30" s="37" t="s">
        <v>22</v>
      </c>
      <c r="H30" s="46">
        <v>-50</v>
      </c>
      <c r="I30" s="24"/>
      <c r="J30" s="53" t="s">
        <v>23</v>
      </c>
      <c r="K30" s="101"/>
      <c r="L30" s="53"/>
      <c r="M30" s="101"/>
      <c r="N30" s="53"/>
      <c r="O30" s="100"/>
    </row>
    <row r="31" spans="1:15" ht="18.75" customHeight="1" x14ac:dyDescent="0.15">
      <c r="A31" s="139"/>
      <c r="B31" s="126"/>
      <c r="C31" s="135"/>
      <c r="D31" s="132"/>
      <c r="E31" s="8">
        <v>9.1999999999999993</v>
      </c>
      <c r="F31" s="82" t="s">
        <v>72</v>
      </c>
      <c r="G31" t="s">
        <v>114</v>
      </c>
      <c r="H31" s="46">
        <v>50</v>
      </c>
      <c r="I31" s="24"/>
      <c r="J31" s="53" t="s">
        <v>23</v>
      </c>
      <c r="K31" s="101"/>
      <c r="L31" s="53"/>
      <c r="M31" s="101"/>
      <c r="N31" s="53"/>
      <c r="O31" s="100"/>
    </row>
    <row r="32" spans="1:15" ht="14" x14ac:dyDescent="0.15">
      <c r="A32" s="139">
        <v>10</v>
      </c>
      <c r="B32" s="124" t="s">
        <v>69</v>
      </c>
      <c r="C32" s="133">
        <v>3</v>
      </c>
      <c r="D32" s="136" t="s">
        <v>73</v>
      </c>
      <c r="E32" s="13">
        <v>10.1</v>
      </c>
      <c r="F32" s="81" t="s">
        <v>74</v>
      </c>
      <c r="G32" t="s">
        <v>155</v>
      </c>
      <c r="H32" s="45">
        <f>(-10) - (-60)</f>
        <v>50</v>
      </c>
      <c r="I32" s="24"/>
      <c r="J32" s="53" t="s">
        <v>23</v>
      </c>
      <c r="K32" s="101"/>
      <c r="L32" s="53"/>
      <c r="M32" s="101"/>
      <c r="N32" s="53"/>
      <c r="O32" s="100"/>
    </row>
    <row r="33" spans="1:15" ht="28" x14ac:dyDescent="0.15">
      <c r="A33" s="139"/>
      <c r="B33" s="126"/>
      <c r="C33" s="135"/>
      <c r="D33" s="138"/>
      <c r="E33" s="15">
        <v>10.199999999999999</v>
      </c>
      <c r="F33" s="81" t="s">
        <v>75</v>
      </c>
      <c r="G33" s="37" t="s">
        <v>76</v>
      </c>
      <c r="H33" s="45">
        <f>(-60) - (-10)</f>
        <v>-50</v>
      </c>
      <c r="I33" s="24"/>
      <c r="J33" s="53" t="s">
        <v>23</v>
      </c>
      <c r="K33" s="101"/>
      <c r="L33" s="53"/>
      <c r="M33" s="101"/>
      <c r="N33" s="53"/>
      <c r="O33" s="100"/>
    </row>
    <row r="34" spans="1:15" ht="14" x14ac:dyDescent="0.15">
      <c r="A34" s="139">
        <v>11</v>
      </c>
      <c r="B34" s="124" t="s">
        <v>69</v>
      </c>
      <c r="C34" s="133">
        <v>3</v>
      </c>
      <c r="D34" s="130" t="s">
        <v>77</v>
      </c>
      <c r="E34" s="14">
        <v>11.1</v>
      </c>
      <c r="F34" s="81" t="s">
        <v>78</v>
      </c>
      <c r="G34" t="s">
        <v>29</v>
      </c>
      <c r="H34" s="45">
        <f>10 - (-60)</f>
        <v>70</v>
      </c>
      <c r="I34" s="24"/>
      <c r="J34" s="53" t="s">
        <v>23</v>
      </c>
      <c r="K34" s="101"/>
      <c r="L34" s="53"/>
      <c r="M34" s="101"/>
      <c r="N34" s="53"/>
      <c r="O34" s="100"/>
    </row>
    <row r="35" spans="1:15" ht="28" x14ac:dyDescent="0.15">
      <c r="A35" s="139"/>
      <c r="B35" s="126"/>
      <c r="C35" s="135"/>
      <c r="D35" s="132"/>
      <c r="E35" s="8">
        <v>11.2</v>
      </c>
      <c r="F35" s="81" t="s">
        <v>79</v>
      </c>
      <c r="G35" s="37" t="s">
        <v>31</v>
      </c>
      <c r="H35" s="45">
        <f>(-60) - 10</f>
        <v>-70</v>
      </c>
      <c r="I35" s="24"/>
      <c r="J35" s="53" t="s">
        <v>23</v>
      </c>
      <c r="K35" s="101"/>
      <c r="L35" s="53"/>
      <c r="M35" s="101"/>
      <c r="N35" s="53"/>
      <c r="O35" s="100"/>
    </row>
    <row r="36" spans="1:15" ht="28" x14ac:dyDescent="0.15">
      <c r="A36" s="139">
        <v>12</v>
      </c>
      <c r="B36" s="124" t="s">
        <v>69</v>
      </c>
      <c r="C36" s="127">
        <v>3</v>
      </c>
      <c r="D36" s="130" t="s">
        <v>80</v>
      </c>
      <c r="E36" s="8">
        <v>12.1</v>
      </c>
      <c r="F36" s="81" t="s">
        <v>81</v>
      </c>
      <c r="G36" s="37" t="s">
        <v>34</v>
      </c>
      <c r="H36" s="45">
        <f>1.5 - 3.5</f>
        <v>-2</v>
      </c>
      <c r="I36" s="24"/>
      <c r="J36" s="53" t="s">
        <v>23</v>
      </c>
      <c r="K36" s="101"/>
      <c r="L36" s="53"/>
      <c r="M36" s="101"/>
      <c r="N36" s="53"/>
      <c r="O36" s="100"/>
    </row>
    <row r="37" spans="1:15" ht="28" x14ac:dyDescent="0.15">
      <c r="A37" s="139"/>
      <c r="B37" s="125"/>
      <c r="C37" s="128"/>
      <c r="D37" s="131"/>
      <c r="E37" s="8">
        <v>12.2</v>
      </c>
      <c r="F37" s="81" t="s">
        <v>82</v>
      </c>
      <c r="G37" s="37" t="s">
        <v>83</v>
      </c>
      <c r="H37" s="45">
        <f>3.5 - 1.5</f>
        <v>2</v>
      </c>
      <c r="I37" s="24"/>
      <c r="J37" s="53" t="s">
        <v>23</v>
      </c>
      <c r="K37" s="101"/>
      <c r="L37" s="53"/>
      <c r="M37" s="101"/>
      <c r="N37" s="53"/>
      <c r="O37" s="100"/>
    </row>
    <row r="38" spans="1:15" ht="28" x14ac:dyDescent="0.15">
      <c r="A38" s="139"/>
      <c r="B38" s="125"/>
      <c r="C38" s="128"/>
      <c r="D38" s="131"/>
      <c r="E38" s="8">
        <v>12.3</v>
      </c>
      <c r="F38" s="81" t="s">
        <v>84</v>
      </c>
      <c r="G38" s="37" t="s">
        <v>36</v>
      </c>
      <c r="H38" s="45">
        <f>1.33333 - 1.66666</f>
        <v>-0.33333000000000013</v>
      </c>
      <c r="I38" s="24"/>
      <c r="J38" s="53" t="s">
        <v>23</v>
      </c>
      <c r="K38" s="101"/>
      <c r="L38" s="53"/>
      <c r="M38" s="101"/>
      <c r="N38" s="53"/>
      <c r="O38" s="100"/>
    </row>
    <row r="39" spans="1:15" ht="28" x14ac:dyDescent="0.15">
      <c r="A39" s="139"/>
      <c r="B39" s="126"/>
      <c r="C39" s="129"/>
      <c r="D39" s="132"/>
      <c r="E39" s="8">
        <v>12.4</v>
      </c>
      <c r="F39" s="81" t="s">
        <v>85</v>
      </c>
      <c r="G39" s="37" t="s">
        <v>86</v>
      </c>
      <c r="H39" s="45">
        <f>1.66666 - 1.33333</f>
        <v>0.33333000000000013</v>
      </c>
      <c r="I39" s="24"/>
      <c r="J39" s="53" t="s">
        <v>23</v>
      </c>
      <c r="K39" s="101"/>
      <c r="L39" s="53"/>
      <c r="M39" s="101"/>
      <c r="N39" s="53"/>
      <c r="O39" s="100"/>
    </row>
    <row r="40" spans="1:15" ht="28" x14ac:dyDescent="0.15">
      <c r="A40" s="139">
        <v>13</v>
      </c>
      <c r="B40" s="124" t="s">
        <v>69</v>
      </c>
      <c r="C40" s="133">
        <v>3</v>
      </c>
      <c r="D40" s="136" t="s">
        <v>87</v>
      </c>
      <c r="E40" s="8">
        <v>13.1</v>
      </c>
      <c r="F40" s="81" t="s">
        <v>88</v>
      </c>
      <c r="G40" s="37" t="s">
        <v>39</v>
      </c>
      <c r="H40" s="45">
        <f>(-1.5) - (-3.5)</f>
        <v>2</v>
      </c>
      <c r="I40" s="24"/>
      <c r="J40" s="53" t="s">
        <v>23</v>
      </c>
      <c r="K40" s="101"/>
      <c r="L40" s="53"/>
      <c r="M40" s="101"/>
      <c r="N40" s="53"/>
      <c r="O40" s="100"/>
    </row>
    <row r="41" spans="1:15" ht="28" x14ac:dyDescent="0.15">
      <c r="A41" s="139"/>
      <c r="B41" s="125"/>
      <c r="C41" s="134"/>
      <c r="D41" s="137"/>
      <c r="E41" s="13">
        <v>13.2</v>
      </c>
      <c r="F41" s="81" t="s">
        <v>89</v>
      </c>
      <c r="G41" s="37" t="s">
        <v>90</v>
      </c>
      <c r="H41" s="45">
        <f>(-3.5) - (-1.5)</f>
        <v>-2</v>
      </c>
      <c r="I41" s="24"/>
      <c r="J41" s="53" t="s">
        <v>23</v>
      </c>
      <c r="K41" s="101"/>
      <c r="L41" s="53"/>
      <c r="M41" s="101"/>
      <c r="N41" s="53"/>
      <c r="O41" s="100"/>
    </row>
    <row r="42" spans="1:15" ht="28" x14ac:dyDescent="0.15">
      <c r="A42" s="139"/>
      <c r="B42" s="125"/>
      <c r="C42" s="134"/>
      <c r="D42" s="137"/>
      <c r="E42" s="15">
        <v>13.3</v>
      </c>
      <c r="F42" s="81" t="s">
        <v>91</v>
      </c>
      <c r="G42" s="37" t="s">
        <v>41</v>
      </c>
      <c r="H42" s="45">
        <f>(-1.33333) - (-1.66666)</f>
        <v>0.33333000000000013</v>
      </c>
      <c r="I42" s="24"/>
      <c r="J42" s="53" t="s">
        <v>23</v>
      </c>
      <c r="K42" s="101"/>
      <c r="L42" s="53"/>
      <c r="M42" s="101"/>
      <c r="N42" s="53"/>
      <c r="O42" s="100"/>
    </row>
    <row r="43" spans="1:15" ht="28" x14ac:dyDescent="0.15">
      <c r="A43" s="139"/>
      <c r="B43" s="126"/>
      <c r="C43" s="135"/>
      <c r="D43" s="138"/>
      <c r="E43" s="15">
        <v>13.4</v>
      </c>
      <c r="F43" s="81" t="s">
        <v>92</v>
      </c>
      <c r="G43" s="37" t="s">
        <v>93</v>
      </c>
      <c r="H43" s="45">
        <f>(-1.66666)  - (-1.33333)</f>
        <v>-0.33333000000000013</v>
      </c>
      <c r="I43" s="24"/>
      <c r="J43" s="53" t="s">
        <v>23</v>
      </c>
      <c r="K43" s="101"/>
      <c r="L43" s="53"/>
      <c r="M43" s="101"/>
      <c r="N43" s="53"/>
      <c r="O43" s="100"/>
    </row>
    <row r="44" spans="1:15" ht="28" x14ac:dyDescent="0.15">
      <c r="A44" s="139">
        <v>14</v>
      </c>
      <c r="B44" s="124" t="s">
        <v>69</v>
      </c>
      <c r="C44" s="133">
        <v>3</v>
      </c>
      <c r="D44" s="130" t="s">
        <v>94</v>
      </c>
      <c r="E44" s="15">
        <v>14.1</v>
      </c>
      <c r="F44" s="81" t="s">
        <v>95</v>
      </c>
      <c r="G44" s="37" t="s">
        <v>44</v>
      </c>
      <c r="H44" s="45">
        <f>(-3.5) - 1.5</f>
        <v>-5</v>
      </c>
      <c r="I44" s="24"/>
      <c r="J44" s="53" t="s">
        <v>23</v>
      </c>
      <c r="K44" s="101"/>
      <c r="L44" s="53"/>
      <c r="M44" s="101"/>
      <c r="N44" s="53"/>
      <c r="O44" s="100"/>
    </row>
    <row r="45" spans="1:15" ht="28" x14ac:dyDescent="0.15">
      <c r="A45" s="139"/>
      <c r="B45" s="125"/>
      <c r="C45" s="134"/>
      <c r="D45" s="131"/>
      <c r="E45" s="15">
        <v>14.2</v>
      </c>
      <c r="F45" s="81" t="s">
        <v>96</v>
      </c>
      <c r="G45" s="37" t="s">
        <v>46</v>
      </c>
      <c r="H45" s="45">
        <f>1.5 - (-3.5)</f>
        <v>5</v>
      </c>
      <c r="I45" s="24"/>
      <c r="J45" s="53" t="s">
        <v>23</v>
      </c>
      <c r="K45" s="101"/>
      <c r="L45" s="53"/>
      <c r="M45" s="101"/>
      <c r="N45" s="53"/>
      <c r="O45" s="100"/>
    </row>
    <row r="46" spans="1:15" ht="28" x14ac:dyDescent="0.15">
      <c r="A46" s="139"/>
      <c r="B46" s="125"/>
      <c r="C46" s="134"/>
      <c r="D46" s="131"/>
      <c r="E46" s="14">
        <v>14.3</v>
      </c>
      <c r="F46" s="81" t="s">
        <v>97</v>
      </c>
      <c r="G46" s="37" t="s">
        <v>48</v>
      </c>
      <c r="H46" s="45">
        <f>1.33333 - (-1.66666)</f>
        <v>2.9999899999999999</v>
      </c>
      <c r="I46" s="24"/>
      <c r="J46" s="53" t="s">
        <v>23</v>
      </c>
      <c r="K46" s="101"/>
      <c r="L46" s="53"/>
      <c r="M46" s="101"/>
      <c r="N46" s="53"/>
      <c r="O46" s="100"/>
    </row>
    <row r="47" spans="1:15" ht="24" customHeight="1" x14ac:dyDescent="0.15">
      <c r="A47" s="139"/>
      <c r="B47" s="126"/>
      <c r="C47" s="135"/>
      <c r="D47" s="132"/>
      <c r="E47" s="25">
        <v>14.4</v>
      </c>
      <c r="F47" s="81" t="s">
        <v>98</v>
      </c>
      <c r="G47" t="s">
        <v>86</v>
      </c>
      <c r="H47" s="45">
        <f>(-1.66666) - 1.33333</f>
        <v>-2.9999899999999999</v>
      </c>
      <c r="I47" s="24"/>
      <c r="J47" s="53" t="s">
        <v>23</v>
      </c>
      <c r="K47" s="101"/>
      <c r="L47" s="53"/>
      <c r="M47" s="101"/>
      <c r="N47" s="53"/>
      <c r="O47" s="100"/>
    </row>
    <row r="48" spans="1:15" ht="28" x14ac:dyDescent="0.15">
      <c r="A48" s="139">
        <v>15</v>
      </c>
      <c r="B48" s="124" t="s">
        <v>69</v>
      </c>
      <c r="C48" s="133">
        <v>3</v>
      </c>
      <c r="D48" s="130" t="s">
        <v>99</v>
      </c>
      <c r="E48" s="12">
        <v>15.1</v>
      </c>
      <c r="F48" s="81" t="s">
        <v>100</v>
      </c>
      <c r="G48" s="37" t="s">
        <v>53</v>
      </c>
      <c r="H48" s="45">
        <f xml:space="preserve"> 5 - 0</f>
        <v>5</v>
      </c>
      <c r="I48" s="24"/>
      <c r="J48" s="53" t="s">
        <v>23</v>
      </c>
      <c r="K48" s="101"/>
      <c r="L48" s="53"/>
      <c r="M48" s="101"/>
      <c r="N48" s="53"/>
      <c r="O48" s="100"/>
    </row>
    <row r="49" spans="1:15" ht="28" x14ac:dyDescent="0.15">
      <c r="A49" s="139"/>
      <c r="B49" s="125"/>
      <c r="C49" s="134"/>
      <c r="D49" s="131"/>
      <c r="E49" s="12">
        <v>15.2</v>
      </c>
      <c r="F49" s="81" t="s">
        <v>101</v>
      </c>
      <c r="G49" s="37" t="s">
        <v>55</v>
      </c>
      <c r="H49" s="45">
        <f>1.33333 - 0</f>
        <v>1.3333299999999999</v>
      </c>
      <c r="I49" s="24"/>
      <c r="J49" s="53" t="s">
        <v>23</v>
      </c>
      <c r="K49" s="101"/>
      <c r="L49" s="53"/>
      <c r="M49" s="101"/>
      <c r="N49" s="53"/>
      <c r="O49" s="100"/>
    </row>
    <row r="50" spans="1:15" ht="28" x14ac:dyDescent="0.15">
      <c r="A50" s="139"/>
      <c r="B50" s="125"/>
      <c r="C50" s="134"/>
      <c r="D50" s="131"/>
      <c r="E50" s="12">
        <v>15.3</v>
      </c>
      <c r="F50" s="81" t="s">
        <v>102</v>
      </c>
      <c r="G50" s="37" t="s">
        <v>57</v>
      </c>
      <c r="H50" s="45">
        <f xml:space="preserve"> (-5) - 0</f>
        <v>-5</v>
      </c>
      <c r="I50" s="24"/>
      <c r="J50" s="53" t="s">
        <v>23</v>
      </c>
      <c r="K50" s="101"/>
      <c r="L50" s="53"/>
      <c r="M50" s="101"/>
      <c r="N50" s="53"/>
      <c r="O50" s="100"/>
    </row>
    <row r="51" spans="1:15" ht="28" x14ac:dyDescent="0.15">
      <c r="A51" s="139"/>
      <c r="B51" s="126"/>
      <c r="C51" s="135"/>
      <c r="D51" s="132"/>
      <c r="E51" s="12">
        <v>15.4</v>
      </c>
      <c r="F51" s="81" t="s">
        <v>103</v>
      </c>
      <c r="G51" s="37" t="s">
        <v>104</v>
      </c>
      <c r="H51" s="45">
        <f>(-1.33333) - 0</f>
        <v>-1.3333299999999999</v>
      </c>
      <c r="I51" s="24"/>
      <c r="J51" s="53" t="s">
        <v>23</v>
      </c>
      <c r="K51" s="101"/>
      <c r="L51" s="53"/>
      <c r="M51" s="101"/>
      <c r="N51" s="53"/>
      <c r="O51" s="100"/>
    </row>
    <row r="52" spans="1:15" ht="28" x14ac:dyDescent="0.15">
      <c r="A52" s="139">
        <v>16</v>
      </c>
      <c r="B52" s="124" t="s">
        <v>69</v>
      </c>
      <c r="C52" s="127">
        <v>3</v>
      </c>
      <c r="D52" s="130" t="s">
        <v>105</v>
      </c>
      <c r="E52" s="12">
        <v>16.100000000000001</v>
      </c>
      <c r="F52" s="81" t="s">
        <v>106</v>
      </c>
      <c r="G52" s="37" t="s">
        <v>62</v>
      </c>
      <c r="H52" s="68">
        <f>0 - 5</f>
        <v>-5</v>
      </c>
      <c r="I52" s="69"/>
      <c r="J52" s="53" t="s">
        <v>23</v>
      </c>
      <c r="K52" s="102"/>
      <c r="L52" s="53"/>
      <c r="M52" s="102"/>
      <c r="N52" s="53"/>
      <c r="O52" s="103"/>
    </row>
    <row r="53" spans="1:15" ht="28" x14ac:dyDescent="0.15">
      <c r="A53" s="139"/>
      <c r="B53" s="125"/>
      <c r="C53" s="128"/>
      <c r="D53" s="131"/>
      <c r="E53" s="12">
        <v>16.2</v>
      </c>
      <c r="F53" s="81" t="s">
        <v>107</v>
      </c>
      <c r="G53" s="67" t="s">
        <v>64</v>
      </c>
      <c r="H53" s="45">
        <f>0 - 1.33333</f>
        <v>-1.3333299999999999</v>
      </c>
      <c r="I53" s="70"/>
      <c r="J53" s="53" t="s">
        <v>23</v>
      </c>
      <c r="K53" s="104"/>
      <c r="L53" s="53"/>
      <c r="M53" s="104"/>
      <c r="N53" s="53"/>
      <c r="O53" s="105"/>
    </row>
    <row r="54" spans="1:15" ht="28" x14ac:dyDescent="0.15">
      <c r="A54" s="139"/>
      <c r="B54" s="125"/>
      <c r="C54" s="128"/>
      <c r="D54" s="131"/>
      <c r="E54" s="12">
        <v>16.3</v>
      </c>
      <c r="F54" s="81" t="s">
        <v>108</v>
      </c>
      <c r="G54" s="67" t="s">
        <v>66</v>
      </c>
      <c r="H54" s="45">
        <f>0 -  (-5)</f>
        <v>5</v>
      </c>
      <c r="I54" s="70"/>
      <c r="J54" s="53" t="s">
        <v>23</v>
      </c>
      <c r="K54" s="104"/>
      <c r="L54" s="53"/>
      <c r="M54" s="104"/>
      <c r="N54" s="53"/>
      <c r="O54" s="106"/>
    </row>
    <row r="55" spans="1:15" ht="28" x14ac:dyDescent="0.15">
      <c r="A55" s="139"/>
      <c r="B55" s="126"/>
      <c r="C55" s="129"/>
      <c r="D55" s="132"/>
      <c r="E55" s="12">
        <v>16.399999999999999</v>
      </c>
      <c r="F55" s="81" t="s">
        <v>109</v>
      </c>
      <c r="G55" s="67" t="s">
        <v>68</v>
      </c>
      <c r="H55" s="45">
        <f>0 - (-1.33333)</f>
        <v>1.3333299999999999</v>
      </c>
      <c r="I55" s="70"/>
      <c r="J55" s="53" t="s">
        <v>23</v>
      </c>
      <c r="K55" s="104"/>
      <c r="L55" s="53"/>
      <c r="M55" s="104"/>
      <c r="N55" s="53"/>
      <c r="O55" s="106"/>
    </row>
    <row r="56" spans="1:15" ht="28" x14ac:dyDescent="0.15">
      <c r="A56" s="123">
        <v>17</v>
      </c>
      <c r="B56" s="124" t="s">
        <v>110</v>
      </c>
      <c r="C56" s="127">
        <v>2</v>
      </c>
      <c r="D56" s="130" t="s">
        <v>111</v>
      </c>
      <c r="E56" s="8">
        <v>17.100000000000001</v>
      </c>
      <c r="F56" s="82" t="s">
        <v>112</v>
      </c>
      <c r="G56" s="67" t="s">
        <v>22</v>
      </c>
      <c r="H56" s="45">
        <f>(10 * 60)</f>
        <v>600</v>
      </c>
      <c r="I56" s="70"/>
      <c r="J56" s="53"/>
      <c r="K56" s="104"/>
      <c r="L56" s="53" t="s">
        <v>23</v>
      </c>
      <c r="M56" s="104"/>
      <c r="N56" s="53"/>
      <c r="O56" s="106"/>
    </row>
    <row r="57" spans="1:15" ht="28" x14ac:dyDescent="0.15">
      <c r="A57" s="123"/>
      <c r="B57" s="126"/>
      <c r="C57" s="129"/>
      <c r="D57" s="132"/>
      <c r="E57" s="8">
        <v>17.2</v>
      </c>
      <c r="F57" s="82" t="s">
        <v>113</v>
      </c>
      <c r="G57" s="67" t="s">
        <v>114</v>
      </c>
      <c r="H57" s="45">
        <f>(60 * 10)</f>
        <v>600</v>
      </c>
      <c r="I57" s="70"/>
      <c r="J57" s="53"/>
      <c r="K57" s="104"/>
      <c r="L57" s="53" t="s">
        <v>23</v>
      </c>
      <c r="M57" s="104"/>
      <c r="N57" s="53"/>
      <c r="O57" s="106"/>
    </row>
    <row r="58" spans="1:15" ht="25.5" customHeight="1" x14ac:dyDescent="0.15">
      <c r="A58" s="123">
        <v>18</v>
      </c>
      <c r="B58" s="124" t="s">
        <v>110</v>
      </c>
      <c r="C58" s="127">
        <v>2</v>
      </c>
      <c r="D58" s="136" t="s">
        <v>115</v>
      </c>
      <c r="E58" s="13">
        <v>18.100000000000001</v>
      </c>
      <c r="F58" s="81" t="s">
        <v>116</v>
      </c>
      <c r="G58" s="83" t="s">
        <v>155</v>
      </c>
      <c r="H58" s="45">
        <f>(-10) * (-60)</f>
        <v>600</v>
      </c>
      <c r="I58" s="70"/>
      <c r="J58" s="53"/>
      <c r="K58" s="104"/>
      <c r="L58" s="53" t="s">
        <v>23</v>
      </c>
      <c r="M58" s="104"/>
      <c r="N58" s="53"/>
      <c r="O58" s="106"/>
    </row>
    <row r="59" spans="1:15" ht="28" x14ac:dyDescent="0.15">
      <c r="A59" s="123"/>
      <c r="B59" s="126"/>
      <c r="C59" s="129"/>
      <c r="D59" s="138"/>
      <c r="E59" s="15">
        <v>18.2</v>
      </c>
      <c r="F59" s="81" t="s">
        <v>117</v>
      </c>
      <c r="G59" s="83" t="s">
        <v>76</v>
      </c>
      <c r="H59" s="45">
        <f>(-60) * (-10)</f>
        <v>600</v>
      </c>
      <c r="I59" s="70"/>
      <c r="J59" s="53"/>
      <c r="K59" s="104"/>
      <c r="L59" s="53" t="s">
        <v>23</v>
      </c>
      <c r="M59" s="104"/>
      <c r="N59" s="53"/>
      <c r="O59" s="106"/>
    </row>
    <row r="60" spans="1:15" ht="28" x14ac:dyDescent="0.15">
      <c r="A60" s="123">
        <v>19</v>
      </c>
      <c r="B60" s="124" t="s">
        <v>110</v>
      </c>
      <c r="C60" s="127">
        <v>2</v>
      </c>
      <c r="D60" s="130" t="s">
        <v>118</v>
      </c>
      <c r="E60" s="14">
        <v>19.100000000000001</v>
      </c>
      <c r="F60" s="81" t="s">
        <v>119</v>
      </c>
      <c r="G60" s="83" t="s">
        <v>29</v>
      </c>
      <c r="H60" s="45">
        <f>10 * (-60)</f>
        <v>-600</v>
      </c>
      <c r="I60" s="70"/>
      <c r="J60" s="53"/>
      <c r="K60" s="104"/>
      <c r="L60" s="53" t="s">
        <v>23</v>
      </c>
      <c r="M60" s="104"/>
      <c r="N60" s="53"/>
      <c r="O60" s="106"/>
    </row>
    <row r="61" spans="1:15" ht="28" x14ac:dyDescent="0.15">
      <c r="A61" s="123"/>
      <c r="B61" s="126"/>
      <c r="C61" s="129"/>
      <c r="D61" s="132"/>
      <c r="E61" s="8">
        <v>19.2</v>
      </c>
      <c r="F61" s="81" t="s">
        <v>120</v>
      </c>
      <c r="G61" s="67" t="s">
        <v>31</v>
      </c>
      <c r="H61" s="45">
        <f>(-60) * 10</f>
        <v>-600</v>
      </c>
      <c r="I61" s="70"/>
      <c r="J61" s="53"/>
      <c r="K61" s="104"/>
      <c r="L61" s="53" t="s">
        <v>23</v>
      </c>
      <c r="M61" s="104"/>
      <c r="N61" s="53"/>
      <c r="O61" s="106"/>
    </row>
    <row r="62" spans="1:15" ht="28" x14ac:dyDescent="0.15">
      <c r="A62" s="123">
        <v>20</v>
      </c>
      <c r="B62" s="124" t="s">
        <v>110</v>
      </c>
      <c r="C62" s="127">
        <v>2</v>
      </c>
      <c r="D62" s="130" t="s">
        <v>121</v>
      </c>
      <c r="E62" s="8">
        <v>20.100000000000001</v>
      </c>
      <c r="F62" s="81" t="s">
        <v>122</v>
      </c>
      <c r="G62" s="37" t="s">
        <v>34</v>
      </c>
      <c r="H62" s="45">
        <f>1.5 * 3.5</f>
        <v>5.25</v>
      </c>
      <c r="I62" s="70"/>
      <c r="J62" s="53"/>
      <c r="K62" s="104"/>
      <c r="L62" s="53" t="s">
        <v>23</v>
      </c>
      <c r="M62" s="104"/>
      <c r="N62" s="53"/>
      <c r="O62" s="106"/>
    </row>
    <row r="63" spans="1:15" ht="28" x14ac:dyDescent="0.15">
      <c r="A63" s="123"/>
      <c r="B63" s="125"/>
      <c r="C63" s="128"/>
      <c r="D63" s="131"/>
      <c r="E63" s="8">
        <v>20.2</v>
      </c>
      <c r="F63" s="81" t="s">
        <v>123</v>
      </c>
      <c r="G63" s="37" t="s">
        <v>83</v>
      </c>
      <c r="H63" s="45">
        <f>3.5 * 1.5</f>
        <v>5.25</v>
      </c>
      <c r="I63" s="70"/>
      <c r="J63" s="53"/>
      <c r="K63" s="104"/>
      <c r="L63" s="53" t="s">
        <v>23</v>
      </c>
      <c r="M63" s="104"/>
      <c r="N63" s="53"/>
      <c r="O63" s="106"/>
    </row>
    <row r="64" spans="1:15" ht="28" x14ac:dyDescent="0.15">
      <c r="A64" s="123"/>
      <c r="B64" s="125"/>
      <c r="C64" s="128"/>
      <c r="D64" s="131"/>
      <c r="E64" s="8">
        <v>20.3</v>
      </c>
      <c r="F64" s="81" t="s">
        <v>124</v>
      </c>
      <c r="G64" s="37" t="s">
        <v>36</v>
      </c>
      <c r="H64" s="45">
        <f>1.33333 * 1.66666</f>
        <v>2.2222077778</v>
      </c>
      <c r="I64" s="70"/>
      <c r="J64" s="53"/>
      <c r="K64" s="104"/>
      <c r="L64" s="53" t="s">
        <v>23</v>
      </c>
      <c r="M64" s="104"/>
      <c r="N64" s="53"/>
      <c r="O64" s="106"/>
    </row>
    <row r="65" spans="1:15" ht="28" x14ac:dyDescent="0.15">
      <c r="A65" s="123"/>
      <c r="B65" s="126"/>
      <c r="C65" s="129"/>
      <c r="D65" s="132"/>
      <c r="E65" s="8">
        <v>20.399999999999999</v>
      </c>
      <c r="F65" s="81" t="s">
        <v>125</v>
      </c>
      <c r="G65" s="37" t="s">
        <v>86</v>
      </c>
      <c r="H65" s="45">
        <f>1.66666 * 1.33333</f>
        <v>2.2222077778</v>
      </c>
      <c r="I65" s="70"/>
      <c r="J65" s="53"/>
      <c r="K65" s="104"/>
      <c r="L65" s="53" t="s">
        <v>23</v>
      </c>
      <c r="M65" s="104"/>
      <c r="N65" s="53"/>
      <c r="O65" s="106"/>
    </row>
    <row r="66" spans="1:15" ht="28" x14ac:dyDescent="0.15">
      <c r="A66" s="123">
        <v>21</v>
      </c>
      <c r="B66" s="124" t="s">
        <v>110</v>
      </c>
      <c r="C66" s="133">
        <v>1</v>
      </c>
      <c r="D66" s="136" t="s">
        <v>126</v>
      </c>
      <c r="E66" s="8">
        <v>21.1</v>
      </c>
      <c r="F66" s="81" t="s">
        <v>127</v>
      </c>
      <c r="G66" s="37" t="s">
        <v>39</v>
      </c>
      <c r="H66" s="45">
        <f>(-1.5) * (-3.5)</f>
        <v>5.25</v>
      </c>
      <c r="I66" s="70"/>
      <c r="J66" s="53"/>
      <c r="K66" s="104"/>
      <c r="L66" s="53" t="s">
        <v>23</v>
      </c>
      <c r="M66" s="104"/>
      <c r="N66" s="53"/>
      <c r="O66" s="106"/>
    </row>
    <row r="67" spans="1:15" ht="28" x14ac:dyDescent="0.15">
      <c r="A67" s="123"/>
      <c r="B67" s="125"/>
      <c r="C67" s="134"/>
      <c r="D67" s="137"/>
      <c r="E67" s="13">
        <v>21.2</v>
      </c>
      <c r="F67" s="81" t="s">
        <v>128</v>
      </c>
      <c r="G67" s="37" t="s">
        <v>90</v>
      </c>
      <c r="H67" s="45">
        <f>(-3.5) * (-1.5)</f>
        <v>5.25</v>
      </c>
      <c r="I67" s="70"/>
      <c r="J67" s="53"/>
      <c r="K67" s="104"/>
      <c r="L67" s="53" t="s">
        <v>23</v>
      </c>
      <c r="M67" s="104"/>
      <c r="N67" s="53"/>
      <c r="O67" s="106"/>
    </row>
    <row r="68" spans="1:15" ht="28" x14ac:dyDescent="0.15">
      <c r="A68" s="123"/>
      <c r="B68" s="125"/>
      <c r="C68" s="134"/>
      <c r="D68" s="137"/>
      <c r="E68" s="15">
        <v>21.3</v>
      </c>
      <c r="F68" s="81" t="s">
        <v>129</v>
      </c>
      <c r="G68" s="37" t="s">
        <v>41</v>
      </c>
      <c r="H68" s="45">
        <f>(-1.33333) * (-1.66666)</f>
        <v>2.2222077778</v>
      </c>
      <c r="I68" s="70"/>
      <c r="J68" s="53"/>
      <c r="K68" s="104"/>
      <c r="L68" s="53" t="s">
        <v>23</v>
      </c>
      <c r="M68" s="104"/>
      <c r="N68" s="53"/>
      <c r="O68" s="106"/>
    </row>
    <row r="69" spans="1:15" ht="28" x14ac:dyDescent="0.15">
      <c r="A69" s="123"/>
      <c r="B69" s="126"/>
      <c r="C69" s="135"/>
      <c r="D69" s="138"/>
      <c r="E69" s="15">
        <v>21.4</v>
      </c>
      <c r="F69" s="81" t="s">
        <v>130</v>
      </c>
      <c r="G69" s="37" t="s">
        <v>93</v>
      </c>
      <c r="H69" s="45">
        <f>(-1.66666)  * (-1.33333)</f>
        <v>2.2222077778</v>
      </c>
      <c r="I69" s="70"/>
      <c r="J69" s="53"/>
      <c r="K69" s="104"/>
      <c r="L69" s="53" t="s">
        <v>23</v>
      </c>
      <c r="M69" s="104"/>
      <c r="N69" s="53"/>
      <c r="O69" s="106"/>
    </row>
    <row r="70" spans="1:15" ht="28" x14ac:dyDescent="0.15">
      <c r="A70" s="123">
        <v>22</v>
      </c>
      <c r="B70" s="124" t="s">
        <v>110</v>
      </c>
      <c r="C70" s="133">
        <v>1</v>
      </c>
      <c r="D70" s="130" t="s">
        <v>94</v>
      </c>
      <c r="E70" s="15">
        <v>22.1</v>
      </c>
      <c r="F70" s="81" t="s">
        <v>131</v>
      </c>
      <c r="G70" s="37" t="s">
        <v>44</v>
      </c>
      <c r="H70" s="45">
        <f>(-3.5) * 1.5</f>
        <v>-5.25</v>
      </c>
      <c r="I70" s="70"/>
      <c r="J70" s="53"/>
      <c r="K70" s="104"/>
      <c r="L70" s="53" t="s">
        <v>23</v>
      </c>
      <c r="M70" s="104"/>
      <c r="N70" s="53"/>
      <c r="O70" s="106"/>
    </row>
    <row r="71" spans="1:15" ht="28" x14ac:dyDescent="0.15">
      <c r="A71" s="123"/>
      <c r="B71" s="125"/>
      <c r="C71" s="134"/>
      <c r="D71" s="131"/>
      <c r="E71" s="15">
        <v>22.2</v>
      </c>
      <c r="F71" s="81" t="s">
        <v>132</v>
      </c>
      <c r="G71" s="37" t="s">
        <v>46</v>
      </c>
      <c r="H71" s="45">
        <f>1.5 * (-3.5)</f>
        <v>-5.25</v>
      </c>
      <c r="I71" s="70"/>
      <c r="J71" s="53"/>
      <c r="K71" s="104"/>
      <c r="L71" s="53" t="s">
        <v>23</v>
      </c>
      <c r="M71" s="104"/>
      <c r="N71" s="53"/>
      <c r="O71" s="106"/>
    </row>
    <row r="72" spans="1:15" ht="28" x14ac:dyDescent="0.15">
      <c r="A72" s="123"/>
      <c r="B72" s="125"/>
      <c r="C72" s="134"/>
      <c r="D72" s="131"/>
      <c r="E72" s="14">
        <v>22.3</v>
      </c>
      <c r="F72" s="81" t="s">
        <v>133</v>
      </c>
      <c r="G72" s="37" t="s">
        <v>48</v>
      </c>
      <c r="H72" s="45">
        <f>1.33333 * (-1.66666)</f>
        <v>-2.2222077778</v>
      </c>
      <c r="I72" s="70"/>
      <c r="J72" s="53"/>
      <c r="K72" s="104"/>
      <c r="L72" s="53" t="s">
        <v>23</v>
      </c>
      <c r="M72" s="104"/>
      <c r="N72" s="53"/>
      <c r="O72" s="106"/>
    </row>
    <row r="73" spans="1:15" ht="24.75" customHeight="1" x14ac:dyDescent="0.15">
      <c r="A73" s="123"/>
      <c r="B73" s="126"/>
      <c r="C73" s="135"/>
      <c r="D73" s="132"/>
      <c r="E73" s="25">
        <v>22.4</v>
      </c>
      <c r="F73" s="81" t="s">
        <v>134</v>
      </c>
      <c r="G73" s="83" t="s">
        <v>50</v>
      </c>
      <c r="H73" s="45">
        <f>(-1.66666) * 1.33333</f>
        <v>-2.2222077778</v>
      </c>
      <c r="I73" s="70"/>
      <c r="J73" s="53"/>
      <c r="K73" s="104"/>
      <c r="L73" s="53" t="s">
        <v>23</v>
      </c>
      <c r="M73" s="104"/>
      <c r="N73" s="53"/>
      <c r="O73" s="106"/>
    </row>
    <row r="74" spans="1:15" ht="28" x14ac:dyDescent="0.15">
      <c r="A74" s="123">
        <v>23</v>
      </c>
      <c r="B74" s="124" t="s">
        <v>110</v>
      </c>
      <c r="C74" s="133">
        <v>3</v>
      </c>
      <c r="D74" s="130" t="s">
        <v>135</v>
      </c>
      <c r="E74" s="12">
        <v>23.1</v>
      </c>
      <c r="F74" s="81" t="s">
        <v>136</v>
      </c>
      <c r="G74" s="37" t="s">
        <v>53</v>
      </c>
      <c r="H74" s="45">
        <f xml:space="preserve"> 5 * 0</f>
        <v>0</v>
      </c>
      <c r="I74" s="70"/>
      <c r="J74" s="53"/>
      <c r="K74" s="104"/>
      <c r="L74" s="53" t="s">
        <v>23</v>
      </c>
      <c r="M74" s="104"/>
      <c r="N74" s="53"/>
      <c r="O74" s="106"/>
    </row>
    <row r="75" spans="1:15" ht="28" x14ac:dyDescent="0.15">
      <c r="A75" s="123"/>
      <c r="B75" s="125"/>
      <c r="C75" s="134"/>
      <c r="D75" s="131"/>
      <c r="E75" s="12">
        <v>23.2</v>
      </c>
      <c r="F75" s="81" t="s">
        <v>137</v>
      </c>
      <c r="G75" s="37" t="s">
        <v>55</v>
      </c>
      <c r="H75" s="45">
        <f>1.33333 * 0</f>
        <v>0</v>
      </c>
      <c r="I75" s="70"/>
      <c r="J75" s="53"/>
      <c r="K75" s="104"/>
      <c r="L75" s="53" t="s">
        <v>23</v>
      </c>
      <c r="M75" s="104"/>
      <c r="N75" s="53"/>
      <c r="O75" s="106"/>
    </row>
    <row r="76" spans="1:15" ht="28" x14ac:dyDescent="0.15">
      <c r="A76" s="123"/>
      <c r="B76" s="125"/>
      <c r="C76" s="134"/>
      <c r="D76" s="131"/>
      <c r="E76" s="12">
        <v>23.3</v>
      </c>
      <c r="F76" s="81" t="s">
        <v>138</v>
      </c>
      <c r="G76" s="37" t="s">
        <v>57</v>
      </c>
      <c r="H76" s="45">
        <f xml:space="preserve"> (-5) * 0</f>
        <v>0</v>
      </c>
      <c r="I76" s="70"/>
      <c r="J76" s="53"/>
      <c r="K76" s="104"/>
      <c r="L76" s="53" t="s">
        <v>23</v>
      </c>
      <c r="M76" s="104"/>
      <c r="N76" s="53"/>
      <c r="O76" s="106"/>
    </row>
    <row r="77" spans="1:15" ht="28" x14ac:dyDescent="0.15">
      <c r="A77" s="123"/>
      <c r="B77" s="126"/>
      <c r="C77" s="135"/>
      <c r="D77" s="132"/>
      <c r="E77" s="12">
        <v>23.4</v>
      </c>
      <c r="F77" s="81" t="s">
        <v>139</v>
      </c>
      <c r="G77" s="83" t="s">
        <v>59</v>
      </c>
      <c r="H77" s="45">
        <f>(-1.33333) * 0</f>
        <v>0</v>
      </c>
      <c r="I77" s="70"/>
      <c r="J77" s="53"/>
      <c r="K77" s="104"/>
      <c r="L77" s="53" t="s">
        <v>23</v>
      </c>
      <c r="M77" s="104"/>
      <c r="N77" s="53"/>
      <c r="O77" s="106"/>
    </row>
    <row r="78" spans="1:15" ht="28" x14ac:dyDescent="0.15">
      <c r="A78" s="123">
        <v>24</v>
      </c>
      <c r="B78" s="124" t="s">
        <v>110</v>
      </c>
      <c r="C78" s="133">
        <v>3</v>
      </c>
      <c r="D78" s="130" t="s">
        <v>140</v>
      </c>
      <c r="E78" s="12">
        <v>24.1</v>
      </c>
      <c r="F78" s="81" t="s">
        <v>141</v>
      </c>
      <c r="G78" s="37" t="s">
        <v>62</v>
      </c>
      <c r="H78" s="45">
        <f>0 * 5</f>
        <v>0</v>
      </c>
      <c r="I78" s="70"/>
      <c r="J78" s="53"/>
      <c r="K78" s="104"/>
      <c r="L78" s="53" t="s">
        <v>23</v>
      </c>
      <c r="M78" s="104"/>
      <c r="N78" s="53"/>
      <c r="O78" s="106"/>
    </row>
    <row r="79" spans="1:15" ht="28" x14ac:dyDescent="0.15">
      <c r="A79" s="123"/>
      <c r="B79" s="125"/>
      <c r="C79" s="134"/>
      <c r="D79" s="131"/>
      <c r="E79" s="12">
        <v>24.2</v>
      </c>
      <c r="F79" s="81" t="s">
        <v>142</v>
      </c>
      <c r="G79" s="67" t="s">
        <v>64</v>
      </c>
      <c r="H79" s="45">
        <f>0 * 1.33333</f>
        <v>0</v>
      </c>
      <c r="I79" s="70"/>
      <c r="J79" s="53"/>
      <c r="K79" s="104"/>
      <c r="L79" s="53" t="s">
        <v>23</v>
      </c>
      <c r="M79" s="104"/>
      <c r="N79" s="53"/>
      <c r="O79" s="106"/>
    </row>
    <row r="80" spans="1:15" ht="28" x14ac:dyDescent="0.15">
      <c r="A80" s="123"/>
      <c r="B80" s="125"/>
      <c r="C80" s="134"/>
      <c r="D80" s="131"/>
      <c r="E80" s="12">
        <v>24.3</v>
      </c>
      <c r="F80" s="81" t="s">
        <v>143</v>
      </c>
      <c r="G80" s="67" t="s">
        <v>66</v>
      </c>
      <c r="H80" s="45">
        <f>0 * (-5)</f>
        <v>0</v>
      </c>
      <c r="I80" s="70"/>
      <c r="J80" s="53"/>
      <c r="K80" s="104"/>
      <c r="L80" s="53" t="s">
        <v>23</v>
      </c>
      <c r="M80" s="104"/>
      <c r="N80" s="53"/>
      <c r="O80" s="106"/>
    </row>
    <row r="81" spans="1:15" ht="28" x14ac:dyDescent="0.15">
      <c r="A81" s="123"/>
      <c r="B81" s="126"/>
      <c r="C81" s="135"/>
      <c r="D81" s="132"/>
      <c r="E81" s="12">
        <v>24.4</v>
      </c>
      <c r="F81" s="81" t="s">
        <v>144</v>
      </c>
      <c r="G81" s="67" t="s">
        <v>68</v>
      </c>
      <c r="H81" s="45">
        <f>0 * (-1.33333)</f>
        <v>0</v>
      </c>
      <c r="I81" s="70"/>
      <c r="J81" s="53"/>
      <c r="K81" s="104"/>
      <c r="L81" s="53" t="s">
        <v>23</v>
      </c>
      <c r="M81" s="104"/>
      <c r="N81" s="53"/>
      <c r="O81" s="106"/>
    </row>
    <row r="82" spans="1:15" ht="28" x14ac:dyDescent="0.15">
      <c r="A82" s="123">
        <v>25</v>
      </c>
      <c r="B82" s="143" t="s">
        <v>145</v>
      </c>
      <c r="C82" s="133">
        <v>2</v>
      </c>
      <c r="D82" s="140" t="s">
        <v>146</v>
      </c>
      <c r="E82" s="28">
        <v>25.1</v>
      </c>
      <c r="F82" s="38" t="s">
        <v>147</v>
      </c>
      <c r="G82" s="67" t="s">
        <v>156</v>
      </c>
      <c r="H82" s="45">
        <f>(10000/10)</f>
        <v>1000</v>
      </c>
      <c r="I82" s="71"/>
      <c r="J82" s="53"/>
      <c r="K82" s="107"/>
      <c r="L82" s="53" t="s">
        <v>23</v>
      </c>
      <c r="M82" s="107"/>
      <c r="N82" s="53"/>
      <c r="O82" s="108"/>
    </row>
    <row r="83" spans="1:15" ht="28" x14ac:dyDescent="0.15">
      <c r="A83" s="123"/>
      <c r="B83" s="144"/>
      <c r="C83" s="134"/>
      <c r="D83" s="141"/>
      <c r="E83" s="28">
        <v>25.2</v>
      </c>
      <c r="F83" s="38" t="s">
        <v>148</v>
      </c>
      <c r="G83" s="67" t="s">
        <v>158</v>
      </c>
      <c r="H83" s="45">
        <f>1529/11</f>
        <v>139</v>
      </c>
      <c r="I83" s="71"/>
      <c r="J83" s="53"/>
      <c r="K83" s="107"/>
      <c r="L83" s="53" t="s">
        <v>23</v>
      </c>
      <c r="M83" s="107"/>
      <c r="N83" s="53"/>
      <c r="O83" s="108"/>
    </row>
    <row r="84" spans="1:15" ht="28" x14ac:dyDescent="0.15">
      <c r="A84" s="123"/>
      <c r="B84" s="145"/>
      <c r="C84" s="135"/>
      <c r="D84" s="142"/>
      <c r="E84" s="28">
        <v>25.3</v>
      </c>
      <c r="F84" s="38" t="s">
        <v>149</v>
      </c>
      <c r="G84" s="67" t="s">
        <v>157</v>
      </c>
      <c r="H84" s="45">
        <f>3003/21</f>
        <v>143</v>
      </c>
      <c r="I84" s="71"/>
      <c r="J84" s="53"/>
      <c r="K84" s="107"/>
      <c r="L84" s="53" t="s">
        <v>23</v>
      </c>
      <c r="M84" s="107"/>
      <c r="N84" s="53"/>
      <c r="O84" s="108"/>
    </row>
    <row r="85" spans="1:15" ht="28" x14ac:dyDescent="0.15">
      <c r="A85" s="123">
        <v>26</v>
      </c>
      <c r="B85" s="143" t="s">
        <v>145</v>
      </c>
      <c r="C85" s="133">
        <v>2</v>
      </c>
      <c r="D85" s="140" t="s">
        <v>159</v>
      </c>
      <c r="E85" s="28">
        <v>26.1</v>
      </c>
      <c r="F85" s="38" t="s">
        <v>161</v>
      </c>
      <c r="G85" s="67" t="s">
        <v>189</v>
      </c>
      <c r="H85" s="45">
        <f>-1000/-100</f>
        <v>10</v>
      </c>
      <c r="I85" s="70"/>
      <c r="J85" s="53"/>
      <c r="K85" s="107"/>
      <c r="L85" s="53" t="s">
        <v>23</v>
      </c>
      <c r="M85" s="107"/>
      <c r="N85" s="53"/>
      <c r="O85" s="108"/>
    </row>
    <row r="86" spans="1:15" ht="28" x14ac:dyDescent="0.15">
      <c r="A86" s="123"/>
      <c r="B86" s="144"/>
      <c r="C86" s="134"/>
      <c r="D86" s="141"/>
      <c r="E86" s="30">
        <v>26.2</v>
      </c>
      <c r="F86" s="39" t="s">
        <v>162</v>
      </c>
      <c r="G86" s="67" t="s">
        <v>190</v>
      </c>
      <c r="H86" s="45">
        <f>-6000/-60</f>
        <v>100</v>
      </c>
      <c r="I86" s="70"/>
      <c r="J86" s="53"/>
      <c r="K86" s="104"/>
      <c r="L86" s="53" t="s">
        <v>23</v>
      </c>
      <c r="M86" s="104"/>
      <c r="N86" s="53"/>
      <c r="O86" s="106"/>
    </row>
    <row r="87" spans="1:15" ht="28" x14ac:dyDescent="0.15">
      <c r="A87" s="123"/>
      <c r="B87" s="145"/>
      <c r="C87" s="135"/>
      <c r="D87" s="142"/>
      <c r="E87" s="29">
        <v>26.3</v>
      </c>
      <c r="F87" s="39" t="s">
        <v>160</v>
      </c>
      <c r="G87" s="67" t="s">
        <v>191</v>
      </c>
      <c r="H87" s="45">
        <f>-121/-11</f>
        <v>11</v>
      </c>
      <c r="I87" s="70"/>
      <c r="J87" s="53"/>
      <c r="K87" s="104"/>
      <c r="L87" s="53" t="s">
        <v>23</v>
      </c>
      <c r="M87" s="104"/>
      <c r="N87" s="53"/>
      <c r="O87" s="106"/>
    </row>
    <row r="88" spans="1:15" ht="28" x14ac:dyDescent="0.15">
      <c r="A88" s="123">
        <v>27</v>
      </c>
      <c r="B88" s="143" t="s">
        <v>145</v>
      </c>
      <c r="C88" s="133">
        <v>2</v>
      </c>
      <c r="D88" s="140" t="s">
        <v>163</v>
      </c>
      <c r="E88" s="27">
        <v>27.1</v>
      </c>
      <c r="F88" s="39" t="s">
        <v>164</v>
      </c>
      <c r="G88" s="67" t="s">
        <v>192</v>
      </c>
      <c r="H88" s="45">
        <f>(-1002)/2</f>
        <v>-501</v>
      </c>
      <c r="I88" s="70"/>
      <c r="J88" s="53"/>
      <c r="K88" s="104"/>
      <c r="L88" s="53" t="s">
        <v>23</v>
      </c>
      <c r="M88" s="104"/>
      <c r="N88" s="53"/>
      <c r="O88" s="106"/>
    </row>
    <row r="89" spans="1:15" ht="46.75" customHeight="1" x14ac:dyDescent="0.15">
      <c r="A89" s="123"/>
      <c r="B89" s="145"/>
      <c r="C89" s="135"/>
      <c r="D89" s="142"/>
      <c r="E89" s="28">
        <v>27.2</v>
      </c>
      <c r="F89" s="39" t="s">
        <v>165</v>
      </c>
      <c r="G89" s="67" t="s">
        <v>194</v>
      </c>
      <c r="H89" s="45">
        <f>(-60) / 10</f>
        <v>-6</v>
      </c>
      <c r="I89" s="70"/>
      <c r="J89" s="53"/>
      <c r="K89" s="104"/>
      <c r="L89" s="53" t="s">
        <v>23</v>
      </c>
      <c r="M89" s="104"/>
      <c r="N89" s="53"/>
      <c r="O89" s="106"/>
    </row>
    <row r="90" spans="1:15" ht="28" x14ac:dyDescent="0.15">
      <c r="A90" s="123">
        <v>28</v>
      </c>
      <c r="B90" s="143" t="s">
        <v>145</v>
      </c>
      <c r="C90" s="133">
        <v>1</v>
      </c>
      <c r="D90" s="140" t="s">
        <v>166</v>
      </c>
      <c r="E90" s="28">
        <v>28.1</v>
      </c>
      <c r="F90" s="39" t="s">
        <v>168</v>
      </c>
      <c r="G90" s="67" t="s">
        <v>195</v>
      </c>
      <c r="H90" s="45">
        <f>30.5/0.5</f>
        <v>61</v>
      </c>
      <c r="I90" s="70"/>
      <c r="J90" s="53"/>
      <c r="K90" s="104"/>
      <c r="L90" s="53"/>
      <c r="M90" s="104"/>
      <c r="N90" s="53" t="s">
        <v>23</v>
      </c>
      <c r="O90" s="106"/>
    </row>
    <row r="91" spans="1:15" ht="28" x14ac:dyDescent="0.15">
      <c r="A91" s="123"/>
      <c r="B91" s="144"/>
      <c r="C91" s="134"/>
      <c r="D91" s="141"/>
      <c r="E91" s="28">
        <v>28.2</v>
      </c>
      <c r="F91" s="39" t="s">
        <v>169</v>
      </c>
      <c r="G91" s="67" t="s">
        <v>196</v>
      </c>
      <c r="H91" s="45">
        <f>2811.2/100.4</f>
        <v>27.999999999999996</v>
      </c>
      <c r="I91" s="70"/>
      <c r="J91" s="53"/>
      <c r="K91" s="104"/>
      <c r="L91" s="53"/>
      <c r="M91" s="104"/>
      <c r="N91" s="53" t="s">
        <v>23</v>
      </c>
      <c r="O91" s="106"/>
    </row>
    <row r="92" spans="1:15" ht="28" x14ac:dyDescent="0.15">
      <c r="A92" s="123"/>
      <c r="B92" s="144"/>
      <c r="C92" s="134"/>
      <c r="D92" s="141"/>
      <c r="E92" s="28">
        <v>28.3</v>
      </c>
      <c r="F92" s="39" t="s">
        <v>170</v>
      </c>
      <c r="G92" s="67" t="s">
        <v>198</v>
      </c>
      <c r="H92" s="45">
        <f>189.52/23.69</f>
        <v>8</v>
      </c>
      <c r="I92" s="70"/>
      <c r="J92" s="53"/>
      <c r="K92" s="104"/>
      <c r="L92" s="53"/>
      <c r="M92" s="104"/>
      <c r="N92" s="53" t="s">
        <v>23</v>
      </c>
      <c r="O92" s="106"/>
    </row>
    <row r="93" spans="1:15" ht="28" x14ac:dyDescent="0.15">
      <c r="A93" s="123">
        <v>29</v>
      </c>
      <c r="B93" s="143" t="s">
        <v>145</v>
      </c>
      <c r="C93" s="133">
        <v>1</v>
      </c>
      <c r="D93" s="146" t="s">
        <v>171</v>
      </c>
      <c r="E93" s="28">
        <v>29.1</v>
      </c>
      <c r="F93" s="39" t="s">
        <v>172</v>
      </c>
      <c r="G93" s="67" t="s">
        <v>202</v>
      </c>
      <c r="H93" s="47">
        <f>(-344.75) / (-49.25)</f>
        <v>7</v>
      </c>
      <c r="I93" s="70"/>
      <c r="J93" s="53"/>
      <c r="K93" s="104"/>
      <c r="L93" s="53"/>
      <c r="M93" s="104"/>
      <c r="N93" s="53" t="s">
        <v>23</v>
      </c>
      <c r="O93" s="106"/>
    </row>
    <row r="94" spans="1:15" ht="28" x14ac:dyDescent="0.15">
      <c r="A94" s="123"/>
      <c r="B94" s="144"/>
      <c r="C94" s="134"/>
      <c r="D94" s="147"/>
      <c r="E94" s="30">
        <v>29.2</v>
      </c>
      <c r="F94" s="39" t="s">
        <v>173</v>
      </c>
      <c r="G94" s="67" t="s">
        <v>205</v>
      </c>
      <c r="H94" s="47">
        <f>(-5012.839) / (-1002.5678)</f>
        <v>5</v>
      </c>
      <c r="I94" s="70"/>
      <c r="J94" s="53"/>
      <c r="K94" s="104"/>
      <c r="L94" s="53"/>
      <c r="M94" s="104"/>
      <c r="N94" s="53" t="s">
        <v>23</v>
      </c>
      <c r="O94" s="106"/>
    </row>
    <row r="95" spans="1:15" ht="28" x14ac:dyDescent="0.15">
      <c r="A95" s="123"/>
      <c r="B95" s="144"/>
      <c r="C95" s="134"/>
      <c r="D95" s="147"/>
      <c r="E95" s="29">
        <v>29.3</v>
      </c>
      <c r="F95" s="39" t="s">
        <v>150</v>
      </c>
      <c r="G95" s="67" t="s">
        <v>206</v>
      </c>
      <c r="H95" s="47">
        <f>(-10.33333) / (-1.66666)</f>
        <v>6.2000228000912001</v>
      </c>
      <c r="I95" s="70"/>
      <c r="J95" s="53"/>
      <c r="K95" s="104"/>
      <c r="L95" s="53"/>
      <c r="M95" s="104"/>
      <c r="N95" s="53" t="s">
        <v>23</v>
      </c>
      <c r="O95" s="106"/>
    </row>
    <row r="96" spans="1:15" ht="28" x14ac:dyDescent="0.15">
      <c r="A96" s="123">
        <v>30</v>
      </c>
      <c r="B96" s="143" t="s">
        <v>145</v>
      </c>
      <c r="C96" s="133">
        <v>1</v>
      </c>
      <c r="D96" s="140" t="s">
        <v>174</v>
      </c>
      <c r="E96" s="29">
        <v>30.1</v>
      </c>
      <c r="F96" s="39" t="s">
        <v>175</v>
      </c>
      <c r="G96" s="67" t="s">
        <v>208</v>
      </c>
      <c r="H96" s="47">
        <f>(-73.116) / 6.093</f>
        <v>-12</v>
      </c>
      <c r="I96" s="70"/>
      <c r="J96" s="53"/>
      <c r="K96" s="104"/>
      <c r="L96" s="53"/>
      <c r="M96" s="104"/>
      <c r="N96" s="53" t="s">
        <v>23</v>
      </c>
      <c r="O96" s="106"/>
    </row>
    <row r="97" spans="1:15" ht="48.5" customHeight="1" x14ac:dyDescent="0.15">
      <c r="A97" s="123"/>
      <c r="B97" s="144"/>
      <c r="C97" s="134"/>
      <c r="D97" s="141"/>
      <c r="E97" s="29">
        <v>30.2</v>
      </c>
      <c r="F97" s="39" t="s">
        <v>176</v>
      </c>
      <c r="G97" s="67" t="s">
        <v>209</v>
      </c>
      <c r="H97" s="47">
        <f>2478.8667 / (-495.77334)</f>
        <v>-5</v>
      </c>
      <c r="I97" s="87"/>
      <c r="J97" s="53"/>
      <c r="K97" s="104"/>
      <c r="L97" s="53"/>
      <c r="M97" s="104"/>
      <c r="N97" s="53" t="s">
        <v>23</v>
      </c>
      <c r="O97" s="106"/>
    </row>
    <row r="98" spans="1:15" ht="56" x14ac:dyDescent="0.15">
      <c r="A98" s="123">
        <v>31</v>
      </c>
      <c r="B98" s="143" t="s">
        <v>145</v>
      </c>
      <c r="C98" s="133">
        <v>3</v>
      </c>
      <c r="D98" s="140" t="s">
        <v>151</v>
      </c>
      <c r="E98" s="31">
        <v>31.1</v>
      </c>
      <c r="F98" s="39" t="s">
        <v>182</v>
      </c>
      <c r="G98" s="67" t="s">
        <v>53</v>
      </c>
      <c r="H98" s="116" t="s">
        <v>238</v>
      </c>
      <c r="I98" s="70"/>
      <c r="J98" s="119"/>
      <c r="K98" s="104"/>
      <c r="L98" s="109"/>
      <c r="M98" s="104"/>
      <c r="N98" s="53" t="s">
        <v>23</v>
      </c>
      <c r="O98" s="106" t="s">
        <v>242</v>
      </c>
    </row>
    <row r="99" spans="1:15" ht="56" x14ac:dyDescent="0.15">
      <c r="A99" s="123"/>
      <c r="B99" s="144"/>
      <c r="C99" s="134"/>
      <c r="D99" s="141"/>
      <c r="E99" s="31">
        <v>31.2</v>
      </c>
      <c r="F99" s="39" t="s">
        <v>181</v>
      </c>
      <c r="G99" s="67" t="s">
        <v>210</v>
      </c>
      <c r="H99" s="116" t="s">
        <v>238</v>
      </c>
      <c r="I99" s="70"/>
      <c r="J99" s="119"/>
      <c r="K99" s="104"/>
      <c r="L99" s="109"/>
      <c r="M99" s="104"/>
      <c r="N99" s="53" t="s">
        <v>23</v>
      </c>
      <c r="O99" s="106" t="s">
        <v>242</v>
      </c>
    </row>
    <row r="100" spans="1:15" ht="56" x14ac:dyDescent="0.15">
      <c r="A100" s="123"/>
      <c r="B100" s="144"/>
      <c r="C100" s="134"/>
      <c r="D100" s="141"/>
      <c r="E100" s="31">
        <v>31.3</v>
      </c>
      <c r="F100" s="39" t="s">
        <v>179</v>
      </c>
      <c r="G100" s="67" t="s">
        <v>57</v>
      </c>
      <c r="H100" s="116" t="s">
        <v>238</v>
      </c>
      <c r="I100" s="70"/>
      <c r="J100" s="119"/>
      <c r="K100" s="104"/>
      <c r="L100" s="109"/>
      <c r="M100" s="104"/>
      <c r="N100" s="53" t="s">
        <v>23</v>
      </c>
      <c r="O100" s="106" t="s">
        <v>242</v>
      </c>
    </row>
    <row r="101" spans="1:15" ht="56" x14ac:dyDescent="0.15">
      <c r="A101" s="123"/>
      <c r="B101" s="145"/>
      <c r="C101" s="135"/>
      <c r="D101" s="142"/>
      <c r="E101" s="31">
        <v>31.4</v>
      </c>
      <c r="F101" s="39" t="s">
        <v>180</v>
      </c>
      <c r="G101" s="67" t="s">
        <v>211</v>
      </c>
      <c r="H101" s="116" t="s">
        <v>238</v>
      </c>
      <c r="I101" s="70"/>
      <c r="J101" s="119"/>
      <c r="K101" s="104"/>
      <c r="L101" s="109"/>
      <c r="M101" s="104"/>
      <c r="N101" s="53" t="s">
        <v>23</v>
      </c>
      <c r="O101" s="106" t="s">
        <v>242</v>
      </c>
    </row>
    <row r="102" spans="1:15" ht="28" x14ac:dyDescent="0.15">
      <c r="A102" s="123">
        <v>32</v>
      </c>
      <c r="B102" s="143" t="s">
        <v>145</v>
      </c>
      <c r="C102" s="133">
        <v>3</v>
      </c>
      <c r="D102" s="140" t="s">
        <v>152</v>
      </c>
      <c r="E102" s="31">
        <v>32.1</v>
      </c>
      <c r="F102" s="39" t="s">
        <v>177</v>
      </c>
      <c r="G102" s="67" t="s">
        <v>62</v>
      </c>
      <c r="H102" s="116">
        <f>0 * 5</f>
        <v>0</v>
      </c>
      <c r="I102" s="70"/>
      <c r="J102" s="53"/>
      <c r="K102" s="104"/>
      <c r="L102" s="53"/>
      <c r="M102" s="104"/>
      <c r="N102" s="53" t="s">
        <v>23</v>
      </c>
      <c r="O102" s="106"/>
    </row>
    <row r="103" spans="1:15" ht="28" x14ac:dyDescent="0.15">
      <c r="A103" s="123"/>
      <c r="B103" s="144"/>
      <c r="C103" s="134"/>
      <c r="D103" s="141"/>
      <c r="E103" s="31">
        <v>32.200000000000003</v>
      </c>
      <c r="F103" s="39" t="s">
        <v>178</v>
      </c>
      <c r="G103" s="67" t="s">
        <v>212</v>
      </c>
      <c r="H103" s="116">
        <f>0 * 10.33333</f>
        <v>0</v>
      </c>
      <c r="I103" s="70"/>
      <c r="J103" s="53"/>
      <c r="K103" s="104"/>
      <c r="L103" s="53"/>
      <c r="M103" s="104"/>
      <c r="N103" s="53" t="s">
        <v>23</v>
      </c>
      <c r="O103" s="106"/>
    </row>
    <row r="104" spans="1:15" ht="28" x14ac:dyDescent="0.15">
      <c r="A104" s="123"/>
      <c r="B104" s="144"/>
      <c r="C104" s="134"/>
      <c r="D104" s="141"/>
      <c r="E104" s="31">
        <v>32.299999999999997</v>
      </c>
      <c r="F104" s="39" t="s">
        <v>153</v>
      </c>
      <c r="G104" s="67" t="s">
        <v>66</v>
      </c>
      <c r="H104" s="116">
        <f>0 / (-5)</f>
        <v>0</v>
      </c>
      <c r="I104" s="70"/>
      <c r="J104" s="53"/>
      <c r="K104" s="104"/>
      <c r="L104" s="53"/>
      <c r="M104" s="104"/>
      <c r="N104" s="53" t="s">
        <v>23</v>
      </c>
      <c r="O104" s="106"/>
    </row>
    <row r="105" spans="1:15" ht="28" x14ac:dyDescent="0.15">
      <c r="A105" s="123"/>
      <c r="B105" s="144"/>
      <c r="C105" s="134"/>
      <c r="D105" s="141"/>
      <c r="E105" s="27">
        <v>32.4</v>
      </c>
      <c r="F105" s="85" t="s">
        <v>154</v>
      </c>
      <c r="G105" s="86" t="s">
        <v>167</v>
      </c>
      <c r="H105" s="117">
        <f>0 / (-10.33333)</f>
        <v>0</v>
      </c>
      <c r="I105" s="87"/>
      <c r="J105" s="52"/>
      <c r="K105" s="110"/>
      <c r="L105" s="52"/>
      <c r="M105" s="110"/>
      <c r="N105" s="52" t="s">
        <v>23</v>
      </c>
      <c r="O105" s="111"/>
    </row>
    <row r="106" spans="1:15" ht="33" customHeight="1" x14ac:dyDescent="0.15">
      <c r="A106" s="123">
        <v>33</v>
      </c>
      <c r="B106" s="120" t="s">
        <v>145</v>
      </c>
      <c r="C106" s="122">
        <v>3</v>
      </c>
      <c r="D106" s="121" t="s">
        <v>183</v>
      </c>
      <c r="E106" s="12">
        <v>33.1</v>
      </c>
      <c r="F106" s="81" t="s">
        <v>184</v>
      </c>
      <c r="G106" s="84" t="s">
        <v>213</v>
      </c>
      <c r="H106" s="118">
        <f>2267/99</f>
        <v>22.8989898989899</v>
      </c>
      <c r="I106" s="70"/>
      <c r="J106" s="88"/>
      <c r="K106" s="104"/>
      <c r="L106" s="88"/>
      <c r="M106" s="104"/>
      <c r="N106" s="88" t="s">
        <v>23</v>
      </c>
      <c r="O106" s="105"/>
    </row>
    <row r="107" spans="1:15" ht="28" x14ac:dyDescent="0.15">
      <c r="A107" s="123"/>
      <c r="B107" s="120"/>
      <c r="C107" s="122"/>
      <c r="D107" s="121"/>
      <c r="E107" s="12">
        <v>33.200000000000003</v>
      </c>
      <c r="F107" s="81" t="s">
        <v>185</v>
      </c>
      <c r="G107" s="84" t="s">
        <v>214</v>
      </c>
      <c r="H107" s="118">
        <f>17/99</f>
        <v>0.17171717171717171</v>
      </c>
      <c r="I107" s="70"/>
      <c r="J107" s="88"/>
      <c r="K107" s="104"/>
      <c r="L107" s="88"/>
      <c r="M107" s="104"/>
      <c r="N107" s="56" t="s">
        <v>23</v>
      </c>
      <c r="O107" s="106"/>
    </row>
    <row r="108" spans="1:15" ht="28" x14ac:dyDescent="0.15">
      <c r="A108" s="123"/>
      <c r="B108" s="120"/>
      <c r="C108" s="122"/>
      <c r="D108" s="121"/>
      <c r="E108" s="12">
        <v>33.299999999999997</v>
      </c>
      <c r="F108" s="81" t="s">
        <v>186</v>
      </c>
      <c r="G108" s="84" t="s">
        <v>215</v>
      </c>
      <c r="H108" s="118">
        <f>-12480/999</f>
        <v>-12.492492492492492</v>
      </c>
      <c r="I108" s="70"/>
      <c r="J108" s="88"/>
      <c r="K108" s="104"/>
      <c r="L108" s="88"/>
      <c r="M108" s="104"/>
      <c r="N108" s="56" t="s">
        <v>23</v>
      </c>
      <c r="O108" s="106"/>
    </row>
    <row r="109" spans="1:15" ht="28" x14ac:dyDescent="0.15">
      <c r="A109" s="123"/>
      <c r="B109" s="120"/>
      <c r="C109" s="122"/>
      <c r="D109" s="121"/>
      <c r="E109" s="12">
        <v>33.4</v>
      </c>
      <c r="F109" s="81" t="s">
        <v>236</v>
      </c>
      <c r="G109" s="84" t="s">
        <v>237</v>
      </c>
      <c r="H109" s="118">
        <f>85/-999</f>
        <v>-8.5085085085085083E-2</v>
      </c>
      <c r="I109" s="70"/>
      <c r="J109" s="88"/>
      <c r="K109" s="104"/>
      <c r="L109" s="88"/>
      <c r="M109" s="104"/>
      <c r="N109" s="56" t="s">
        <v>23</v>
      </c>
      <c r="O109" s="106"/>
    </row>
    <row r="110" spans="1:15" ht="28" x14ac:dyDescent="0.15">
      <c r="A110" s="123"/>
      <c r="B110" s="120"/>
      <c r="C110" s="122"/>
      <c r="D110" s="121"/>
      <c r="E110" s="12">
        <v>33.5</v>
      </c>
      <c r="F110" s="81" t="s">
        <v>187</v>
      </c>
      <c r="G110" s="84" t="s">
        <v>216</v>
      </c>
      <c r="H110" s="118">
        <f>(-64587)/(-9)</f>
        <v>7176.333333333333</v>
      </c>
      <c r="I110" s="70"/>
      <c r="J110" s="88"/>
      <c r="K110" s="104"/>
      <c r="L110" s="88"/>
      <c r="M110" s="104"/>
      <c r="N110" s="56" t="s">
        <v>23</v>
      </c>
      <c r="O110" s="106"/>
    </row>
    <row r="111" spans="1:15" ht="28" x14ac:dyDescent="0.15">
      <c r="A111" s="123"/>
      <c r="B111" s="120"/>
      <c r="C111" s="122"/>
      <c r="D111" s="121"/>
      <c r="E111" s="12">
        <v>33.6</v>
      </c>
      <c r="F111" s="81" t="s">
        <v>188</v>
      </c>
      <c r="G111" s="84" t="s">
        <v>217</v>
      </c>
      <c r="H111" s="118">
        <f>(-774)/(-99999)</f>
        <v>7.7400774007740075E-3</v>
      </c>
      <c r="I111" s="70"/>
      <c r="J111" s="88"/>
      <c r="K111" s="104"/>
      <c r="L111" s="88"/>
      <c r="M111" s="104"/>
      <c r="N111" s="56" t="s">
        <v>23</v>
      </c>
      <c r="O111" s="106"/>
    </row>
    <row r="112" spans="1:15" ht="24.75" customHeight="1" x14ac:dyDescent="0.15">
      <c r="A112" s="123">
        <v>34</v>
      </c>
      <c r="B112" s="120" t="s">
        <v>145</v>
      </c>
      <c r="C112" s="122">
        <v>2</v>
      </c>
      <c r="D112" s="121" t="s">
        <v>193</v>
      </c>
      <c r="E112" s="12">
        <v>34.1</v>
      </c>
      <c r="F112" s="81" t="s">
        <v>197</v>
      </c>
      <c r="G112" s="84" t="s">
        <v>218</v>
      </c>
      <c r="H112" s="118">
        <f>2267.5/99.9</f>
        <v>22.697697697697695</v>
      </c>
      <c r="I112" s="70"/>
      <c r="J112" s="88"/>
      <c r="K112" s="104"/>
      <c r="L112" s="88"/>
      <c r="M112" s="104"/>
      <c r="N112" s="56" t="s">
        <v>23</v>
      </c>
      <c r="O112" s="106"/>
    </row>
    <row r="113" spans="1:15" ht="28" x14ac:dyDescent="0.15">
      <c r="A113" s="123"/>
      <c r="B113" s="120"/>
      <c r="C113" s="122"/>
      <c r="D113" s="121"/>
      <c r="E113" s="12">
        <v>34.200000000000003</v>
      </c>
      <c r="F113" s="81" t="s">
        <v>199</v>
      </c>
      <c r="G113" s="84" t="s">
        <v>221</v>
      </c>
      <c r="H113" s="118">
        <f>17.555/99.999</f>
        <v>0.17555175551755517</v>
      </c>
      <c r="I113" s="70"/>
      <c r="J113" s="88"/>
      <c r="K113" s="104"/>
      <c r="L113" s="88"/>
      <c r="M113" s="104"/>
      <c r="N113" s="56" t="s">
        <v>23</v>
      </c>
      <c r="O113" s="106"/>
    </row>
    <row r="114" spans="1:15" ht="28" x14ac:dyDescent="0.15">
      <c r="A114" s="123"/>
      <c r="B114" s="120"/>
      <c r="C114" s="122"/>
      <c r="D114" s="121"/>
      <c r="E114" s="12">
        <v>34.299999999999997</v>
      </c>
      <c r="F114" s="81" t="s">
        <v>200</v>
      </c>
      <c r="G114" s="84" t="s">
        <v>222</v>
      </c>
      <c r="H114" s="118">
        <f>(-12480.24)/999.9</f>
        <v>-12.481488148814881</v>
      </c>
      <c r="I114" s="70"/>
      <c r="J114" s="88"/>
      <c r="K114" s="104"/>
      <c r="L114" s="88"/>
      <c r="M114" s="104"/>
      <c r="N114" s="56" t="s">
        <v>23</v>
      </c>
      <c r="O114" s="106"/>
    </row>
    <row r="115" spans="1:15" ht="28" x14ac:dyDescent="0.15">
      <c r="A115" s="123"/>
      <c r="B115" s="120"/>
      <c r="C115" s="122"/>
      <c r="D115" s="121"/>
      <c r="E115" s="12">
        <v>34.4</v>
      </c>
      <c r="F115" s="81" t="s">
        <v>201</v>
      </c>
      <c r="G115" s="84" t="s">
        <v>225</v>
      </c>
      <c r="H115" s="118">
        <f>85/(-99999.99)</f>
        <v>-8.500000850000085E-4</v>
      </c>
      <c r="I115" s="70"/>
      <c r="J115" s="88"/>
      <c r="K115" s="104"/>
      <c r="L115" s="88"/>
      <c r="M115" s="104"/>
      <c r="N115" s="56" t="s">
        <v>23</v>
      </c>
      <c r="O115" s="106"/>
    </row>
    <row r="116" spans="1:15" ht="28" x14ac:dyDescent="0.15">
      <c r="A116" s="123"/>
      <c r="B116" s="120"/>
      <c r="C116" s="122"/>
      <c r="D116" s="121"/>
      <c r="E116" s="12">
        <v>34.5</v>
      </c>
      <c r="F116" s="81" t="s">
        <v>203</v>
      </c>
      <c r="G116" s="84" t="s">
        <v>226</v>
      </c>
      <c r="H116" s="118">
        <f>(-64587.52)/(-9.999)</f>
        <v>6459.3979397939784</v>
      </c>
      <c r="I116" s="70"/>
      <c r="J116" s="88"/>
      <c r="K116" s="104"/>
      <c r="L116" s="88"/>
      <c r="M116" s="104"/>
      <c r="N116" s="56" t="s">
        <v>23</v>
      </c>
      <c r="O116" s="106"/>
    </row>
    <row r="117" spans="1:15" ht="28" x14ac:dyDescent="0.15">
      <c r="A117" s="123"/>
      <c r="B117" s="120"/>
      <c r="C117" s="122"/>
      <c r="D117" s="121"/>
      <c r="E117" s="12">
        <v>34.6</v>
      </c>
      <c r="F117" s="81" t="s">
        <v>204</v>
      </c>
      <c r="G117" s="84" t="s">
        <v>227</v>
      </c>
      <c r="H117" s="118">
        <f>(-774.2228)/(-99999.9)</f>
        <v>7.7422357422357426E-3</v>
      </c>
      <c r="I117" s="70"/>
      <c r="J117" s="88"/>
      <c r="K117" s="104"/>
      <c r="L117" s="88"/>
      <c r="M117" s="104"/>
      <c r="N117" s="56" t="s">
        <v>23</v>
      </c>
      <c r="O117" s="106"/>
    </row>
    <row r="118" spans="1:15" ht="28.5" customHeight="1" x14ac:dyDescent="0.15">
      <c r="A118" s="123">
        <v>35</v>
      </c>
      <c r="B118" s="120" t="s">
        <v>145</v>
      </c>
      <c r="C118" s="122">
        <v>2</v>
      </c>
      <c r="D118" s="121" t="s">
        <v>207</v>
      </c>
      <c r="E118" s="12">
        <v>35.1</v>
      </c>
      <c r="F118" s="31" t="s">
        <v>219</v>
      </c>
      <c r="G118" s="84" t="s">
        <v>230</v>
      </c>
      <c r="H118" s="118">
        <f>120/42</f>
        <v>2.8571428571428572</v>
      </c>
      <c r="I118" s="70"/>
      <c r="J118" s="88"/>
      <c r="K118" s="104"/>
      <c r="L118" s="88"/>
      <c r="M118" s="104"/>
      <c r="N118" s="56" t="s">
        <v>23</v>
      </c>
      <c r="O118" s="106"/>
    </row>
    <row r="119" spans="1:15" ht="28" x14ac:dyDescent="0.15">
      <c r="A119" s="123"/>
      <c r="B119" s="120"/>
      <c r="C119" s="122"/>
      <c r="D119" s="121"/>
      <c r="E119" s="12">
        <v>35.200000000000003</v>
      </c>
      <c r="F119" s="81" t="s">
        <v>220</v>
      </c>
      <c r="G119" s="84" t="s">
        <v>231</v>
      </c>
      <c r="H119" s="118">
        <f>21/2015</f>
        <v>1.0421836228287842E-2</v>
      </c>
      <c r="I119" s="70"/>
      <c r="J119" s="88"/>
      <c r="K119" s="104"/>
      <c r="L119" s="88"/>
      <c r="M119" s="104"/>
      <c r="N119" s="56" t="s">
        <v>23</v>
      </c>
      <c r="O119" s="106"/>
    </row>
    <row r="120" spans="1:15" ht="28" x14ac:dyDescent="0.15">
      <c r="A120" s="123"/>
      <c r="B120" s="120"/>
      <c r="C120" s="122"/>
      <c r="D120" s="121"/>
      <c r="E120" s="12">
        <v>35.299999999999997</v>
      </c>
      <c r="F120" s="81" t="s">
        <v>223</v>
      </c>
      <c r="G120" s="84" t="s">
        <v>232</v>
      </c>
      <c r="H120" s="118">
        <f>(-720)/34</f>
        <v>-21.176470588235293</v>
      </c>
      <c r="I120" s="70"/>
      <c r="J120" s="88"/>
      <c r="K120" s="104"/>
      <c r="L120" s="88"/>
      <c r="M120" s="104"/>
      <c r="N120" s="56" t="s">
        <v>23</v>
      </c>
      <c r="O120" s="106"/>
    </row>
    <row r="121" spans="1:15" ht="28" x14ac:dyDescent="0.15">
      <c r="A121" s="123"/>
      <c r="B121" s="120"/>
      <c r="C121" s="122"/>
      <c r="D121" s="121"/>
      <c r="E121" s="12">
        <v>35.4</v>
      </c>
      <c r="F121" s="81" t="s">
        <v>224</v>
      </c>
      <c r="G121" s="84" t="s">
        <v>233</v>
      </c>
      <c r="H121" s="118">
        <f>235/(-5566)</f>
        <v>-4.2220625224577792E-2</v>
      </c>
      <c r="I121" s="70"/>
      <c r="J121" s="88"/>
      <c r="K121" s="104"/>
      <c r="L121" s="88"/>
      <c r="M121" s="104"/>
      <c r="N121" s="56" t="s">
        <v>23</v>
      </c>
      <c r="O121" s="106"/>
    </row>
    <row r="122" spans="1:15" ht="28" x14ac:dyDescent="0.15">
      <c r="A122" s="123"/>
      <c r="B122" s="120"/>
      <c r="C122" s="122"/>
      <c r="D122" s="121"/>
      <c r="E122" s="12">
        <v>35.5</v>
      </c>
      <c r="F122" s="81" t="s">
        <v>228</v>
      </c>
      <c r="G122" s="84" t="s">
        <v>234</v>
      </c>
      <c r="H122" s="118">
        <f>(-453)/(-22)</f>
        <v>20.59090909090909</v>
      </c>
      <c r="I122" s="70"/>
      <c r="J122" s="88"/>
      <c r="K122" s="104"/>
      <c r="L122" s="88"/>
      <c r="M122" s="104"/>
      <c r="N122" s="56" t="s">
        <v>23</v>
      </c>
      <c r="O122" s="106"/>
    </row>
    <row r="123" spans="1:15" ht="28" x14ac:dyDescent="0.15">
      <c r="A123" s="123"/>
      <c r="B123" s="120"/>
      <c r="C123" s="122"/>
      <c r="D123" s="121"/>
      <c r="E123" s="12">
        <v>35.6</v>
      </c>
      <c r="F123" s="81" t="s">
        <v>229</v>
      </c>
      <c r="G123" s="84" t="s">
        <v>235</v>
      </c>
      <c r="H123" s="118">
        <f>(-34)/(-194)</f>
        <v>0.17525773195876287</v>
      </c>
      <c r="I123" s="70"/>
      <c r="J123" s="88"/>
      <c r="K123" s="104"/>
      <c r="L123" s="88"/>
      <c r="M123" s="104"/>
      <c r="N123" s="56" t="s">
        <v>23</v>
      </c>
      <c r="O123" s="106"/>
    </row>
  </sheetData>
  <dataConsolidate/>
  <mergeCells count="132">
    <mergeCell ref="C90:C92"/>
    <mergeCell ref="A98:A101"/>
    <mergeCell ref="B98:B101"/>
    <mergeCell ref="C98:C101"/>
    <mergeCell ref="D98:D101"/>
    <mergeCell ref="A102:A105"/>
    <mergeCell ref="B102:B105"/>
    <mergeCell ref="C102:C105"/>
    <mergeCell ref="D102:D105"/>
    <mergeCell ref="A93:A95"/>
    <mergeCell ref="B93:B95"/>
    <mergeCell ref="C93:C95"/>
    <mergeCell ref="D93:D95"/>
    <mergeCell ref="A96:A97"/>
    <mergeCell ref="B96:B97"/>
    <mergeCell ref="C96:C97"/>
    <mergeCell ref="D96:D97"/>
    <mergeCell ref="D90:D92"/>
    <mergeCell ref="C82:C84"/>
    <mergeCell ref="D82:D84"/>
    <mergeCell ref="D85:D87"/>
    <mergeCell ref="C85:C87"/>
    <mergeCell ref="B85:B87"/>
    <mergeCell ref="A70:A73"/>
    <mergeCell ref="A74:A77"/>
    <mergeCell ref="A78:A81"/>
    <mergeCell ref="A82:A84"/>
    <mergeCell ref="B82:B84"/>
    <mergeCell ref="B74:B77"/>
    <mergeCell ref="C74:C77"/>
    <mergeCell ref="D74:D77"/>
    <mergeCell ref="B78:B81"/>
    <mergeCell ref="C78:C81"/>
    <mergeCell ref="D78:D81"/>
    <mergeCell ref="A85:A87"/>
    <mergeCell ref="A88:A89"/>
    <mergeCell ref="B88:B89"/>
    <mergeCell ref="C88:C89"/>
    <mergeCell ref="D88:D89"/>
    <mergeCell ref="A90:A92"/>
    <mergeCell ref="B90:B92"/>
    <mergeCell ref="A60:A61"/>
    <mergeCell ref="A62:A65"/>
    <mergeCell ref="A66:A69"/>
    <mergeCell ref="A12:A13"/>
    <mergeCell ref="D30:D31"/>
    <mergeCell ref="B30:B31"/>
    <mergeCell ref="C30:C31"/>
    <mergeCell ref="D18:D21"/>
    <mergeCell ref="B18:B21"/>
    <mergeCell ref="C18:C21"/>
    <mergeCell ref="D12:D13"/>
    <mergeCell ref="B12:B13"/>
    <mergeCell ref="C12:C13"/>
    <mergeCell ref="D14:D15"/>
    <mergeCell ref="D16:D17"/>
    <mergeCell ref="D26:D29"/>
    <mergeCell ref="B26:B29"/>
    <mergeCell ref="C26:C29"/>
    <mergeCell ref="A26:A29"/>
    <mergeCell ref="B14:B15"/>
    <mergeCell ref="B16:B17"/>
    <mergeCell ref="C14:C15"/>
    <mergeCell ref="C16:C17"/>
    <mergeCell ref="A16:A17"/>
    <mergeCell ref="A14:A15"/>
    <mergeCell ref="A18:A21"/>
    <mergeCell ref="D22:D25"/>
    <mergeCell ref="B22:B25"/>
    <mergeCell ref="A22:A25"/>
    <mergeCell ref="C22:C25"/>
    <mergeCell ref="C44:C47"/>
    <mergeCell ref="D44:D47"/>
    <mergeCell ref="D40:D43"/>
    <mergeCell ref="C40:C43"/>
    <mergeCell ref="B40:B43"/>
    <mergeCell ref="D36:D39"/>
    <mergeCell ref="C36:C39"/>
    <mergeCell ref="B36:B39"/>
    <mergeCell ref="A36:A39"/>
    <mergeCell ref="A34:A35"/>
    <mergeCell ref="B34:B35"/>
    <mergeCell ref="C34:C35"/>
    <mergeCell ref="D34:D35"/>
    <mergeCell ref="A30:A31"/>
    <mergeCell ref="D32:D33"/>
    <mergeCell ref="C32:C33"/>
    <mergeCell ref="B32:B33"/>
    <mergeCell ref="A32:A33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C48:C51"/>
    <mergeCell ref="D48:D51"/>
    <mergeCell ref="B52:B55"/>
    <mergeCell ref="C52:C55"/>
    <mergeCell ref="D52:D55"/>
    <mergeCell ref="A44:A47"/>
    <mergeCell ref="A48:A51"/>
    <mergeCell ref="A52:A55"/>
    <mergeCell ref="A40:A43"/>
    <mergeCell ref="B48:B51"/>
    <mergeCell ref="B44:B47"/>
    <mergeCell ref="A56:A57"/>
    <mergeCell ref="A58:A59"/>
    <mergeCell ref="B62:B65"/>
    <mergeCell ref="C62:C65"/>
    <mergeCell ref="D62:D65"/>
    <mergeCell ref="B66:B69"/>
    <mergeCell ref="C66:C69"/>
    <mergeCell ref="D66:D69"/>
    <mergeCell ref="B70:B73"/>
    <mergeCell ref="C70:C73"/>
    <mergeCell ref="D70:D73"/>
    <mergeCell ref="B106:B111"/>
    <mergeCell ref="D106:D111"/>
    <mergeCell ref="C106:C111"/>
    <mergeCell ref="A106:A111"/>
    <mergeCell ref="D112:D117"/>
    <mergeCell ref="C112:C117"/>
    <mergeCell ref="B112:B117"/>
    <mergeCell ref="A112:A117"/>
    <mergeCell ref="D118:D123"/>
    <mergeCell ref="C118:C123"/>
    <mergeCell ref="B118:B123"/>
    <mergeCell ref="A118:A123"/>
  </mergeCells>
  <phoneticPr fontId="0" type="noConversion"/>
  <pageMargins left="0.75" right="0.75" top="1" bottom="1" header="0.5" footer="0.5"/>
  <pageSetup paperSize="9" scale="6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B20CAABD122A0A4CBCEEC63F0DC96DFB" ma:contentTypeVersion="13" ma:contentTypeDescription="สร้างเอกสารใหม่" ma:contentTypeScope="" ma:versionID="2eb3b184e0e24163d142a88371ef32b3">
  <xsd:schema xmlns:xsd="http://www.w3.org/2001/XMLSchema" xmlns:xs="http://www.w3.org/2001/XMLSchema" xmlns:p="http://schemas.microsoft.com/office/2006/metadata/properties" xmlns:ns3="294a4887-72be-4730-95c8-b5baa9dc2fcf" xmlns:ns4="f2738c6a-c2ec-4b4c-8ef3-799daed76f52" targetNamespace="http://schemas.microsoft.com/office/2006/metadata/properties" ma:root="true" ma:fieldsID="7d591d1bde2cc93664c733208ad77ab2" ns3:_="" ns4:_="">
    <xsd:import namespace="294a4887-72be-4730-95c8-b5baa9dc2fcf"/>
    <xsd:import namespace="f2738c6a-c2ec-4b4c-8ef3-799daed76f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a4887-72be-4730-95c8-b5baa9dc2f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738c6a-c2ec-4b4c-8ef3-799daed76f5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75660F-C120-44DE-A8E7-15C1B94CE9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F9C2DE-CD1B-491A-B554-F337F7560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a4887-72be-4730-95c8-b5baa9dc2fcf"/>
    <ds:schemaRef ds:uri="f2738c6a-c2ec-4b4c-8ef3-799daed76f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82285-9356-40DE-8472-8CE51DFA91BF}">
  <ds:schemaRefs>
    <ds:schemaRef ds:uri="http://schemas.microsoft.com/office/2006/documentManagement/types"/>
    <ds:schemaRef ds:uri="f2738c6a-c2ec-4b4c-8ef3-799daed76f52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294a4887-72be-4730-95c8-b5baa9dc2fcf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TestCaseMatrix</vt:lpstr>
    </vt:vector>
  </TitlesOfParts>
  <Manager/>
  <Company>SoberIT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subject>T-76.5613 Hands-on Exercises</dc:subject>
  <dc:creator>Juha Itkonen</dc:creator>
  <cp:keywords/>
  <dc:description/>
  <cp:lastModifiedBy>KUNANYA KHUNTIPTONG</cp:lastModifiedBy>
  <cp:revision/>
  <dcterms:created xsi:type="dcterms:W3CDTF">1996-10-14T23:33:28Z</dcterms:created>
  <dcterms:modified xsi:type="dcterms:W3CDTF">2022-10-06T08:26:01Z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0x010100B20CAABD122A0A4CBCEEC63F0DC96DFB</vt:lpwstr>
  </property>
</Properties>
</file>