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6915"/>
  <workbookPr autoCompressPictures="0"/>
  <mc:AlternateContent xmlns:mc="http://schemas.openxmlformats.org/markup-compatibility/2006">
    <mc:Choice Requires="x15">
      <x15ac:absPath xmlns:x15ac="http://schemas.microsoft.com/office/spreadsheetml/2010/11/ac" url="/Users/PhamTuanAnh/Documents/_TESTERPRO/_theshow/docs_samples/"/>
    </mc:Choice>
  </mc:AlternateContent>
  <bookViews>
    <workbookView xWindow="80" yWindow="460" windowWidth="28720" windowHeight="17540" tabRatio="837" activeTab="3"/>
  </bookViews>
  <sheets>
    <sheet name="Cover" sheetId="1" r:id="rId1"/>
    <sheet name="Test report" sheetId="2" r:id="rId2"/>
    <sheet name="Hybrid" sheetId="22" r:id="rId3"/>
    <sheet name="Find a Doctor" sheetId="5" r:id="rId4"/>
    <sheet name="MFM-CreateAcct" sheetId="16" r:id="rId5"/>
    <sheet name="MFM-ChangePassword" sheetId="17" r:id="rId6"/>
  </sheets>
  <definedNames>
    <definedName name="ACTION">#REF!</definedName>
    <definedName name="ACTION_1">#REF!</definedName>
    <definedName name="Excel_BuiltIn__FilterDatabase">#REF!</definedName>
    <definedName name="Excel_BuiltIn__FilterDatabase_1">#REF!</definedName>
    <definedName name="OLE_LINK31">#REF!</definedName>
    <definedName name="OLE_LINK41">#REF!</definedName>
    <definedName name="OLE_LINK43">#REF!</definedName>
    <definedName name="_xlnm.Print_Area" localSheetId="1">'Test report'!$A$1:$P$13</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K8" i="2" l="1"/>
  <c r="N7" i="2"/>
  <c r="E5" i="2"/>
  <c r="E6" i="2"/>
  <c r="E7" i="2"/>
  <c r="E8" i="2"/>
  <c r="D9" i="2"/>
  <c r="A15" i="22"/>
  <c r="A16" i="22"/>
  <c r="A17" i="22"/>
  <c r="E9" i="2"/>
  <c r="A14" i="22"/>
  <c r="A11" i="22"/>
  <c r="A13" i="22"/>
  <c r="A12" i="22"/>
  <c r="A10" i="5"/>
  <c r="A9" i="5"/>
  <c r="A10" i="22"/>
  <c r="K5" i="2"/>
  <c r="L5" i="2"/>
  <c r="M5" i="2"/>
  <c r="N5" i="2"/>
  <c r="A9" i="22"/>
  <c r="A8" i="22"/>
  <c r="A7" i="22"/>
  <c r="A6" i="22"/>
  <c r="A5" i="22"/>
  <c r="E2" i="22"/>
  <c r="D2" i="22"/>
  <c r="E1" i="22"/>
  <c r="D1" i="22"/>
  <c r="A10" i="16"/>
  <c r="A11" i="5"/>
  <c r="A7" i="17"/>
  <c r="K7" i="2"/>
  <c r="K6" i="2"/>
  <c r="A7" i="16"/>
  <c r="N8" i="2"/>
  <c r="M8" i="2"/>
  <c r="L8" i="2"/>
  <c r="M7" i="2"/>
  <c r="L7" i="2"/>
  <c r="N6" i="2"/>
  <c r="M6" i="2"/>
  <c r="L6" i="2"/>
  <c r="A6" i="5"/>
  <c r="A7" i="5"/>
  <c r="A8" i="5"/>
  <c r="A5" i="5"/>
  <c r="A6" i="17"/>
  <c r="A5" i="17"/>
  <c r="A8" i="16"/>
  <c r="A9" i="16"/>
  <c r="A6" i="16"/>
  <c r="A5" i="16"/>
  <c r="D1" i="17"/>
  <c r="E1" i="17"/>
  <c r="D2" i="17"/>
  <c r="E2" i="17"/>
  <c r="D1" i="16"/>
  <c r="E1" i="16"/>
  <c r="D2" i="16"/>
  <c r="E2" i="16"/>
  <c r="D1" i="5"/>
  <c r="E1" i="5"/>
  <c r="D2" i="5"/>
  <c r="E2" i="5"/>
  <c r="D3" i="16"/>
  <c r="O7" i="2"/>
  <c r="O5" i="2"/>
  <c r="D3" i="22"/>
  <c r="D3" i="5"/>
  <c r="O6" i="2"/>
  <c r="L9" i="2"/>
  <c r="K9" i="2"/>
  <c r="O8" i="2"/>
  <c r="P8" i="2"/>
  <c r="D3" i="17"/>
  <c r="N9" i="2"/>
  <c r="P5" i="2"/>
  <c r="E3" i="22"/>
  <c r="P7" i="2"/>
  <c r="E3" i="16"/>
  <c r="E3" i="17"/>
  <c r="E3" i="5"/>
  <c r="P6" i="2"/>
  <c r="M9" i="2"/>
  <c r="I6" i="2"/>
  <c r="F6" i="2"/>
  <c r="G6" i="2"/>
  <c r="H6" i="2"/>
  <c r="J6" i="2"/>
  <c r="I5" i="2"/>
  <c r="J5" i="2"/>
  <c r="H5" i="2"/>
  <c r="G5" i="2"/>
  <c r="F5" i="2"/>
  <c r="I7" i="2"/>
  <c r="G7" i="2"/>
  <c r="F7" i="2"/>
  <c r="J7" i="2"/>
  <c r="H7" i="2"/>
  <c r="P9" i="2"/>
  <c r="L12" i="2"/>
  <c r="I8" i="2"/>
  <c r="F8" i="2"/>
  <c r="J8" i="2"/>
  <c r="H8" i="2"/>
  <c r="G8" i="2"/>
  <c r="O9" i="2"/>
  <c r="L11" i="2"/>
</calcChain>
</file>

<file path=xl/comments1.xml><?xml version="1.0" encoding="utf-8"?>
<comments xmlns="http://schemas.openxmlformats.org/spreadsheetml/2006/main">
  <authors>
    <author/>
  </authors>
  <commentList>
    <comment ref="E11" authorId="0">
      <text>
        <r>
          <rPr>
            <b/>
            <sz val="10"/>
            <color indexed="8"/>
            <rFont val="Times New Roman"/>
            <family val="1"/>
          </rPr>
          <t>*A</t>
        </r>
        <r>
          <rPr>
            <sz val="10"/>
            <color indexed="8"/>
            <rFont val="Times New Roman"/>
            <family val="1"/>
          </rPr>
          <t xml:space="preserve">: Add
  </t>
        </r>
        <r>
          <rPr>
            <b/>
            <sz val="10"/>
            <color indexed="8"/>
            <rFont val="Times New Roman"/>
            <family val="1"/>
          </rPr>
          <t>M</t>
        </r>
        <r>
          <rPr>
            <sz val="10"/>
            <color indexed="8"/>
            <rFont val="Times New Roman"/>
            <family val="1"/>
          </rPr>
          <t xml:space="preserve">: Modify
  </t>
        </r>
        <r>
          <rPr>
            <b/>
            <sz val="10"/>
            <color indexed="8"/>
            <rFont val="Times New Roman"/>
            <family val="1"/>
          </rPr>
          <t>D</t>
        </r>
        <r>
          <rPr>
            <sz val="10"/>
            <color indexed="8"/>
            <rFont val="Times New Roman"/>
            <family val="1"/>
          </rPr>
          <t xml:space="preserve">: Delete
</t>
        </r>
      </text>
    </comment>
  </commentList>
</comments>
</file>

<file path=xl/comments2.xml><?xml version="1.0" encoding="utf-8"?>
<comments xmlns="http://schemas.openxmlformats.org/spreadsheetml/2006/main">
  <authors>
    <author/>
  </authors>
  <commentList>
    <comment ref="G4" authorId="0">
      <text>
        <r>
          <rPr>
            <b/>
            <sz val="8"/>
            <color indexed="8"/>
            <rFont val="Times New Roman"/>
            <family val="1"/>
          </rPr>
          <t xml:space="preserve">Pass
Fail
Untested
N/A
</t>
        </r>
      </text>
    </comment>
    <comment ref="H4" authorId="0">
      <text>
        <r>
          <rPr>
            <b/>
            <sz val="8"/>
            <color indexed="8"/>
            <rFont val="Times New Roman"/>
            <family val="1"/>
          </rPr>
          <t xml:space="preserve">Pass
Fail
Untested
N/A
</t>
        </r>
      </text>
    </comment>
    <comment ref="I4" authorId="0">
      <text>
        <r>
          <rPr>
            <b/>
            <sz val="8"/>
            <color indexed="8"/>
            <rFont val="Times New Roman"/>
            <family val="1"/>
          </rPr>
          <t xml:space="preserve">Pass
Fail
Untested
N/A
</t>
        </r>
      </text>
    </comment>
    <comment ref="J4" authorId="0">
      <text>
        <r>
          <rPr>
            <b/>
            <sz val="8"/>
            <color indexed="8"/>
            <rFont val="Times New Roman"/>
            <family val="1"/>
          </rPr>
          <t xml:space="preserve">Pass
Fail
Untested
N/A
</t>
        </r>
      </text>
    </comment>
    <comment ref="K4" authorId="0">
      <text>
        <r>
          <rPr>
            <b/>
            <sz val="8"/>
            <color indexed="8"/>
            <rFont val="Times New Roman"/>
            <family val="1"/>
          </rPr>
          <t xml:space="preserve">Pass
Fail
Untested
N/A
</t>
        </r>
      </text>
    </comment>
  </commentList>
</comments>
</file>

<file path=xl/comments3.xml><?xml version="1.0" encoding="utf-8"?>
<comments xmlns="http://schemas.openxmlformats.org/spreadsheetml/2006/main">
  <authors>
    <author/>
  </authors>
  <commentList>
    <comment ref="G4" authorId="0">
      <text>
        <r>
          <rPr>
            <b/>
            <sz val="8"/>
            <color indexed="8"/>
            <rFont val="Times New Roman"/>
            <family val="1"/>
          </rPr>
          <t xml:space="preserve">Pass
Fail
Untested
N/A
</t>
        </r>
      </text>
    </comment>
    <comment ref="H4" authorId="0">
      <text>
        <r>
          <rPr>
            <b/>
            <sz val="8"/>
            <color indexed="8"/>
            <rFont val="Times New Roman"/>
            <family val="1"/>
          </rPr>
          <t xml:space="preserve">Pass
Fail
Untested
N/A
</t>
        </r>
      </text>
    </comment>
    <comment ref="I4" authorId="0">
      <text>
        <r>
          <rPr>
            <b/>
            <sz val="8"/>
            <color indexed="8"/>
            <rFont val="Times New Roman"/>
            <family val="1"/>
          </rPr>
          <t xml:space="preserve">Pass
Fail
Untested
N/A
</t>
        </r>
      </text>
    </comment>
    <comment ref="J4" authorId="0">
      <text>
        <r>
          <rPr>
            <b/>
            <sz val="8"/>
            <color indexed="8"/>
            <rFont val="Times New Roman"/>
            <family val="1"/>
          </rPr>
          <t xml:space="preserve">Pass
Fail
Untested
N/A
</t>
        </r>
      </text>
    </comment>
    <comment ref="K4" authorId="0">
      <text>
        <r>
          <rPr>
            <b/>
            <sz val="8"/>
            <color indexed="8"/>
            <rFont val="Times New Roman"/>
            <family val="1"/>
          </rPr>
          <t xml:space="preserve">Pass
Fail
Untested
N/A
</t>
        </r>
      </text>
    </comment>
  </commentList>
</comments>
</file>

<file path=xl/comments4.xml><?xml version="1.0" encoding="utf-8"?>
<comments xmlns="http://schemas.openxmlformats.org/spreadsheetml/2006/main">
  <authors>
    <author/>
  </authors>
  <commentList>
    <comment ref="F4" authorId="0">
      <text>
        <r>
          <rPr>
            <b/>
            <sz val="8"/>
            <color indexed="8"/>
            <rFont val="Times New Roman"/>
            <family val="1"/>
          </rPr>
          <t xml:space="preserve">Pass
Fail
Untested
N/A
</t>
        </r>
      </text>
    </comment>
    <comment ref="G4" authorId="0">
      <text>
        <r>
          <rPr>
            <b/>
            <sz val="8"/>
            <color indexed="8"/>
            <rFont val="Times New Roman"/>
            <family val="1"/>
          </rPr>
          <t xml:space="preserve">Pass
Fail
Untested
N/A
</t>
        </r>
      </text>
    </comment>
    <comment ref="H4" authorId="0">
      <text>
        <r>
          <rPr>
            <b/>
            <sz val="8"/>
            <color indexed="8"/>
            <rFont val="Times New Roman"/>
            <family val="1"/>
          </rPr>
          <t xml:space="preserve">Pass
Fail
Untested
N/A
</t>
        </r>
      </text>
    </comment>
    <comment ref="I4" authorId="0">
      <text>
        <r>
          <rPr>
            <b/>
            <sz val="8"/>
            <color indexed="8"/>
            <rFont val="Times New Roman"/>
            <family val="1"/>
          </rPr>
          <t xml:space="preserve">Pass
Fail
Untested
N/A
</t>
        </r>
      </text>
    </comment>
    <comment ref="J4" authorId="0">
      <text>
        <r>
          <rPr>
            <b/>
            <sz val="8"/>
            <color indexed="8"/>
            <rFont val="Times New Roman"/>
            <family val="1"/>
          </rPr>
          <t xml:space="preserve">Pass
Fail
Untested
N/A
</t>
        </r>
      </text>
    </comment>
  </commentList>
</comments>
</file>

<file path=xl/comments5.xml><?xml version="1.0" encoding="utf-8"?>
<comments xmlns="http://schemas.openxmlformats.org/spreadsheetml/2006/main">
  <authors>
    <author/>
  </authors>
  <commentList>
    <comment ref="G4" authorId="0">
      <text>
        <r>
          <rPr>
            <b/>
            <sz val="8"/>
            <color indexed="8"/>
            <rFont val="Times New Roman"/>
            <family val="1"/>
          </rPr>
          <t xml:space="preserve">Pass
Fail
Untested
N/A
</t>
        </r>
      </text>
    </comment>
    <comment ref="H4" authorId="0">
      <text>
        <r>
          <rPr>
            <b/>
            <sz val="8"/>
            <color indexed="8"/>
            <rFont val="Times New Roman"/>
            <family val="1"/>
          </rPr>
          <t xml:space="preserve">Pass
Fail
Untested
N/A
</t>
        </r>
      </text>
    </comment>
    <comment ref="I4" authorId="0">
      <text>
        <r>
          <rPr>
            <b/>
            <sz val="8"/>
            <color indexed="8"/>
            <rFont val="Times New Roman"/>
            <family val="1"/>
          </rPr>
          <t xml:space="preserve">Pass
Fail
Untested
N/A
</t>
        </r>
      </text>
    </comment>
    <comment ref="J4" authorId="0">
      <text>
        <r>
          <rPr>
            <b/>
            <sz val="8"/>
            <color indexed="8"/>
            <rFont val="Times New Roman"/>
            <family val="1"/>
          </rPr>
          <t xml:space="preserve">Pass
Fail
Untested
N/A
</t>
        </r>
      </text>
    </comment>
    <comment ref="K4" authorId="0">
      <text>
        <r>
          <rPr>
            <b/>
            <sz val="8"/>
            <color indexed="8"/>
            <rFont val="Times New Roman"/>
            <family val="1"/>
          </rPr>
          <t xml:space="preserve">Pass
Fail
Untested
N/A
</t>
        </r>
      </text>
    </comment>
  </commentList>
</comments>
</file>

<file path=xl/sharedStrings.xml><?xml version="1.0" encoding="utf-8"?>
<sst xmlns="http://schemas.openxmlformats.org/spreadsheetml/2006/main" count="424" uniqueCount="184">
  <si>
    <t>TEST CASE</t>
  </si>
  <si>
    <t>Project Name</t>
  </si>
  <si>
    <t>FMO</t>
  </si>
  <si>
    <t>Creator</t>
  </si>
  <si>
    <t>Pham Tuan Anh</t>
  </si>
  <si>
    <t>Project Code</t>
  </si>
  <si>
    <t>Reviewer/Approver</t>
  </si>
  <si>
    <t>Document Code</t>
  </si>
  <si>
    <t>Issue Date</t>
  </si>
  <si>
    <t>N/A</t>
  </si>
  <si>
    <t>Version</t>
  </si>
  <si>
    <t>Record of change</t>
  </si>
  <si>
    <t>Effective Date</t>
  </si>
  <si>
    <t>Change Item</t>
  </si>
  <si>
    <t>*A,D,M</t>
  </si>
  <si>
    <t>Change description</t>
  </si>
  <si>
    <t>Reference</t>
  </si>
  <si>
    <t>1.0</t>
  </si>
  <si>
    <t>A</t>
  </si>
  <si>
    <t>Create new</t>
  </si>
  <si>
    <t>TEST REPORT</t>
  </si>
  <si>
    <t>Sub Module</t>
  </si>
  <si>
    <t>Pass</t>
  </si>
  <si>
    <t>Fail</t>
  </si>
  <si>
    <t>Number of  sub test cases</t>
  </si>
  <si>
    <t>Find Physician</t>
  </si>
  <si>
    <t>Sub total</t>
  </si>
  <si>
    <t>Test coverage</t>
  </si>
  <si>
    <t>%</t>
  </si>
  <si>
    <t>Test successful coverage</t>
  </si>
  <si>
    <t>Module Code</t>
  </si>
  <si>
    <t>Tester</t>
  </si>
  <si>
    <t>ID</t>
  </si>
  <si>
    <t>Test Case Description</t>
  </si>
  <si>
    <t>Test Case Procedure</t>
  </si>
  <si>
    <t>Expected Output</t>
  </si>
  <si>
    <t>Result on iphone 4G</t>
  </si>
  <si>
    <t>Test date</t>
  </si>
  <si>
    <t>Note</t>
  </si>
  <si>
    <t>Back to TestReport</t>
  </si>
  <si>
    <t>% complete 
on iphone 4</t>
  </si>
  <si>
    <t>% complete 
on Samsung</t>
  </si>
  <si>
    <t>% complete 
on HTC</t>
  </si>
  <si>
    <t>To Buglist</t>
  </si>
  <si>
    <t>Build #</t>
  </si>
  <si>
    <t>Basic flow</t>
  </si>
  <si>
    <t>Alternative flow</t>
  </si>
  <si>
    <t>Validate content on top &amp; middle of Hompage</t>
  </si>
  <si>
    <t>1. Result will be appeared from content of ECH site, with exception of the content of "John is smoking"</t>
  </si>
  <si>
    <t>1. Access www.elcaminohospital.org from device and view with default resolution of iphone &amp; android devices</t>
  </si>
  <si>
    <t>Result on SamSung Galaxy S II</t>
  </si>
  <si>
    <t>Result on HTC Sensation</t>
  </si>
  <si>
    <t xml:space="preserve">1. There are 3 options to choose: Last Name, Specialty, Location
</t>
  </si>
  <si>
    <t>Verify create an account</t>
  </si>
  <si>
    <t>Verify email address is not accepted to be blank</t>
  </si>
  <si>
    <t xml:space="preserve">1. Tap on MFM
2. Tap on "Don’t have an account?, create one now"
3. Tap and type a new email address
4. Tap and re-type a new email address
5. Tap to choose challenge question 1, 2 ,3
6. Tap to type answers 1, 2 ,3 for each challenge question
7. Tap to type password
8. Tap to re-type password
9. Tap to check "I have read and agreed on Term &amp; Conditions", then submit
10. Check the email confirmation of account is created
</t>
  </si>
  <si>
    <t>Validate content of email after submitting and account is created successfully</t>
  </si>
  <si>
    <t>Verify do Change Password successfully</t>
  </si>
  <si>
    <t>1. Tap on Change Password
2. Tap and type the old password
3. Tap and type the new password
4. Tap and re-type the new password, then submit</t>
  </si>
  <si>
    <t>My Family &amp; Me Create Account</t>
  </si>
  <si>
    <t>My Family &amp; Me Change Password</t>
  </si>
  <si>
    <t>Validate content of "Term &amp; Conditions"</t>
  </si>
  <si>
    <t>My Family &amp; Me - Create Account</t>
  </si>
  <si>
    <t>My Family &amp; Me - Change Password</t>
  </si>
  <si>
    <t>Pre-condition</t>
  </si>
  <si>
    <t>Pre -Condition</t>
  </si>
  <si>
    <t>1. Tap to submit without typing any email address</t>
  </si>
  <si>
    <t>1. Tap on link of "Term &amp; Conditions" to view content</t>
  </si>
  <si>
    <t>1. Submit to create account successfully
2. Go to email box to check &amp; read confirmation mail come after a while (3-5 minutes)</t>
  </si>
  <si>
    <t>Verify old password is registered one</t>
  </si>
  <si>
    <t>1. Tap to type old password not the registered one</t>
  </si>
  <si>
    <t>Untest</t>
  </si>
  <si>
    <t>Verify email address is in the form of  "@.gmail.com…."</t>
  </si>
  <si>
    <t>1. Tap to type email address like "@.gmail.com..." and submit to login</t>
  </si>
  <si>
    <t>1. Site will be displayed well on resolution of Iphone and Android devices:
1a. Images, icons are displayed with the real size
1b. Text is displayed with default fontsize of web browser
1c. Other graphic design assets are displayed with real size</t>
  </si>
  <si>
    <t>Verify password is not accepted to longer than 15 characters</t>
  </si>
  <si>
    <t>1. Alert appears to inform password is limited to 8-15 characters</t>
  </si>
  <si>
    <t>1. Tap to submit password's length longer than 15 chars</t>
  </si>
  <si>
    <t xml:space="preserve">1. Content of "Term &amp; Conditions" like www.elcaminohospital.org/Terms_of_Use </t>
  </si>
  <si>
    <t>2. Content of email like:
Dear,
Welcome the Elcamino community.</t>
  </si>
  <si>
    <t>Search must have more than 10 results</t>
  </si>
  <si>
    <t xml:space="preserve">Check breadcrumb
</t>
  </si>
  <si>
    <t>Result on iphone 3</t>
  </si>
  <si>
    <t>% complete 
on iphone 3</t>
  </si>
  <si>
    <t>Verify confirmation create account message</t>
  </si>
  <si>
    <t>1. A message appears to confirm account is created, and a link to add a member (profile)</t>
  </si>
  <si>
    <t>Hybrid applications</t>
  </si>
  <si>
    <t>Hybrid</t>
  </si>
  <si>
    <t>1. Access www.elcaminohospital.org from device (used to access before) via FMO icon on device</t>
  </si>
  <si>
    <t>keyword of "John is smoking" should be somewhere in My Family &amp; Me</t>
  </si>
  <si>
    <t>Go to Top of page</t>
  </si>
  <si>
    <t>Client</t>
  </si>
  <si>
    <t>Device</t>
  </si>
  <si>
    <t>Server</t>
  </si>
  <si>
    <t>Samsung Galaxy S II</t>
  </si>
  <si>
    <t>Environment for test</t>
  </si>
  <si>
    <t>Iphone 3</t>
  </si>
  <si>
    <t>Iphone 4</t>
  </si>
  <si>
    <t>HTC Sensation</t>
  </si>
  <si>
    <t>PC</t>
  </si>
  <si>
    <t>CPU: Xeon 3 GHz</t>
  </si>
  <si>
    <t>RAM: 4 GB</t>
  </si>
  <si>
    <t>OS Android 2.3.x, OS' browser</t>
  </si>
  <si>
    <t>OS iOS 4, OS's browser</t>
  </si>
  <si>
    <t>OS iOS 3, OS's browser</t>
  </si>
  <si>
    <t>1. There are 3 options to choose: Last Name, Specialty, Location
2. There is a scrollable list appears with list of cities
3. "Paolo Alto" is chosen to be searched
4. Result of 10 physicians will be displayed with "Paolo Alto" on city. If results are more than 10, "View more" button appears to view more result
5. Chosen profile will appears</t>
  </si>
  <si>
    <t>1.On search result, Tap on physician's name to view profile from search result</t>
  </si>
  <si>
    <t>Validate content of a result search line</t>
  </si>
  <si>
    <t>Do a valid search, and have some results</t>
  </si>
  <si>
    <t>1.On search result</t>
  </si>
  <si>
    <t>Number of  runs on all devices</t>
  </si>
  <si>
    <t xml:space="preserve">2. A message appears to inform user with following content: 
2a. "Your password has been emailed to the addressed used to set-up your Me &amp; My Family Account"
2b. Button to go to login page, "Back to My Family &amp; Me Login"
3. Email is sent, and user can get password from email
</t>
  </si>
  <si>
    <t>1. Alert appears to inform, like “Old password does not match, try again”</t>
  </si>
  <si>
    <t>1. Alert appears to inform, like “Email address is required”</t>
  </si>
  <si>
    <t xml:space="preserve">1. Alert appears to inform, like “Invalid email address” </t>
  </si>
  <si>
    <t>1. Tap on logo FMO, on top of page</t>
  </si>
  <si>
    <t>Breadcrumb states on top of page
1. Go to ER checklist/Mountain View/Los Gatos, then Tap on the icon of search
2. Go to ER checklist/Mountain View/Los Gatos, then Tap on the icon of homepage
3. Go to ER checklist/Mountain View/Los Gatos, then Tap on the icon of ER
4. Go to ER checklist/Mountain View/Los Gatos, then Tap on the icon of ER checklist/Mountain View/Los Gatos</t>
  </si>
  <si>
    <t xml:space="preserve">1. On result page of a search, Tap on view more
</t>
  </si>
  <si>
    <t>Verify Find a Doctor landing</t>
  </si>
  <si>
    <t xml:space="preserve">1. Tap on Find a Doctor
</t>
  </si>
  <si>
    <t xml:space="preserve">Verify Find a Doctor by last name
</t>
  </si>
  <si>
    <t>1. Tap on Find a Doctor
2. Tap on Last Name
3. Scroll from list to get character of "B"
4. Submit to search
5. Tap on physician's name to view profile from search result</t>
  </si>
  <si>
    <t>Verify Find a Doctor by Specialty</t>
  </si>
  <si>
    <t xml:space="preserve">Verify Find a Doctor by Location
</t>
  </si>
  <si>
    <t>1. Tap on Find a Doctor
2. Tap on Location
3. Scroll from list to get specialty of "Paolo Alto"
4. Submit to search
5. Tap on physician's name to view profile from search result</t>
  </si>
  <si>
    <t>1. Tap on Create new account, do the submit successfully</t>
  </si>
  <si>
    <t>Motorola Milestone 2</t>
  </si>
  <si>
    <t>% complete 
on Milestone 2</t>
  </si>
  <si>
    <t>Result on Motorola Milestone 2</t>
  </si>
  <si>
    <t>Validate content displays well on resolution (pixel) of devices:
1. Iphone (640 x 960) 
2. Motorola Milestone 2 (480 x 854)
3. Samsung Galaxy S II (480 x 800)
4. HTC Sensation (540 x 960)</t>
  </si>
  <si>
    <t>1. Tap on Emergency Response
2. Tap on Los Gatos/ Mountain View link
3. Tap on "Emergency Dial 911"
4. Stop calling</t>
  </si>
  <si>
    <t>Find a Doctor</t>
  </si>
  <si>
    <t>Verify when new profile is created and there is no avatar</t>
  </si>
  <si>
    <t>1. Default image for profile that has no avatar</t>
  </si>
  <si>
    <t>1.a Results will be in viewed scrollable
1.b "View more" button is disabled</t>
  </si>
  <si>
    <t>1. Appears the persistent search
2. Go back to homepage
3. Go to ER homepage
4. Go to ER checklist/Mountain View/Los Gatos</t>
  </si>
  <si>
    <t>1. There are 3 options to choose: Last Name, Specialty, Location
2. There is a scrollable list appears with alphabetical characters
3. "B" is chosen to be searched
4. Result of 10 physicians will be displayed with character of "B" on beginning of last name. If results are more than 10, "View more" button appears to view more result
5. Chosen profile will appears</t>
  </si>
  <si>
    <t>1. Tap on Find a Doctor
2. Tap on Specialty
3. Scroll from list to get specialty of "Bariatric Surgery"
4. Submit to search
5. Tap on physician's name to view profile from search result</t>
  </si>
  <si>
    <t>1. There are 3 options to choose: Last Name, Specialty, Location
2. There is a scrollable list appears with list of specialties
3. "Bariatric Surgery" is chosen to be searched
4. Result of 10 physicians will be displayed with "Barlatric Surgery" on specialty. If results are more than 10, "View more" button appears to view more result
5. Chosen profile will appears</t>
  </si>
  <si>
    <t>1.a A line of Physician's full name with hyperlink to go to view profile
1.b A line of Physician's specialty
1.c A line of Physician's city
1.d  A line of Physician's phone number</t>
  </si>
  <si>
    <t>1. Delete cookies &amp; cache from device
2. Tap on FMO application icon on device</t>
  </si>
  <si>
    <t>Verify search result on "View more" button when result search more than 10</t>
  </si>
  <si>
    <t>1.  Default value is "Search"</t>
  </si>
  <si>
    <t xml:space="preserve">Check call 911
</t>
  </si>
  <si>
    <t xml:space="preserve">Check call a contact's mobile
</t>
  </si>
  <si>
    <t>1. Tap on Emergency Response
2. Tap on Los Gatos/ Mountain View link
3. Tap on Los Gatos/ Mountain's phone number
4. Stop calling</t>
  </si>
  <si>
    <t>Breadcrumb states on top of page
1. Tap on breadcrumb magnifier 
2. Tap on breadcrumb magnifier again</t>
  </si>
  <si>
    <t xml:space="preserve">Check breadcrumb operation on magnifier icon
</t>
  </si>
  <si>
    <t>1. Search bar appears, the breadcrumb bar disappears
2. Search bar disappears, the breadcrumb bar appears</t>
  </si>
  <si>
    <t>M</t>
  </si>
  <si>
    <t xml:space="preserve">Validate content when double tapping on web browser to zoom in content
</t>
  </si>
  <si>
    <t>1. Tap browser to zoom in content as default function on browser</t>
  </si>
  <si>
    <t>1. Content is zoomed in as default, stylesheet should not be broken or chaos.</t>
  </si>
  <si>
    <t>3. Dialog will be shown to dial to phone number
4. Go back to Los Gatos/Mountain View screen</t>
  </si>
  <si>
    <t>3. Dialog will be shown to dial to 911
4. Go back to Los Gatos/Mountain View screen</t>
  </si>
  <si>
    <t>Go to ER/ER checklist/Mountain View/Los Gatos</t>
  </si>
  <si>
    <t>1. Search textbox appears on breadcrumb 
2. Search textbox disappears, the breadcrumb appears</t>
  </si>
  <si>
    <t>Breadcrumb states on  ER/ER checklist/Mountain View/Los Gatos
1. Tap on icon search on  Breadcrumb
2. Tap on icon search on  Breadcrumb again</t>
  </si>
  <si>
    <t>Breadcrumb states on  ER/ER checklist/Mountain View/Los Gatos
1. Tap on icon search on  Breadcrumb
2. Verify search default value is "Search"</t>
  </si>
  <si>
    <t>Breadcrumb states on  ER/ER checklist/Mountain View/Los Gatos
1. Tap on icon search on  Breadcrumb
2. On textbox "Search" put the keyword "John is smoking", once in content of My Family &amp; Me, and tap on go to search</t>
  </si>
  <si>
    <t>Verify textbox search on Breadcrumb</t>
  </si>
  <si>
    <t>1.2</t>
  </si>
  <si>
    <t xml:space="preserve">Added 
[Visiting ECH-6]
[Visiting ECH-7]
[Visiting ECH-8]
</t>
  </si>
  <si>
    <t>Bug#</t>
  </si>
  <si>
    <t>4. Email address &amp; re-typed of email address must be matched
5. List of questions appears to choose one
6. Each question must have an answer
8. Password and re-type password must be matched
9. Term and condition must be checked
9a.Name, Day of Birth, Month of Birth,Year of birth,Blood type, PriPhysician Name, PriPhysician Phone, PriPhysician Note are encrypted in the MyFamilyProfiles table
9b.Day of Medical, Month of Medical, Year of Medical are encrypted in the Profile Medical table
9c.AllergyName is encrypted in the ProfileAllergies table
10. Email confirmation of created account should be sent to user's mailbox in 3-5 minutes</t>
  </si>
  <si>
    <t>Hours cost/ 5 devices</t>
  </si>
  <si>
    <t>Hours cost/ device</t>
  </si>
  <si>
    <t>FMO_IT&amp;ST Test Cases_sample</t>
  </si>
  <si>
    <t xml:space="preserve">www.fmo.com must be online via internet
</t>
  </si>
  <si>
    <t>Used to access www.fmo.com before</t>
  </si>
  <si>
    <t>1. Site www.fmo.com will be appeared on device's browser</t>
  </si>
  <si>
    <t xml:space="preserve">Tap on logo FMO, on top of page, to go to homepage of www.fmo.com
</t>
  </si>
  <si>
    <t>1. Go back to homepage of www.fmo.com</t>
  </si>
  <si>
    <t>Access www.fmo.com</t>
  </si>
  <si>
    <t>Access www.fmo.com, tap on My Family &amp; Me, user is not logged in before</t>
  </si>
  <si>
    <t>Access www.fmo.com, tap on My Family &amp; Me, user status is not logged in</t>
  </si>
  <si>
    <t>Access www.fmo.com, tap on My Family &amp; Me, new account is created</t>
  </si>
  <si>
    <t>Access www.fmo.com, login successfully from My Family &amp; Me</t>
  </si>
  <si>
    <t xml:space="preserve">Access www.fmo.com, login successfully from My Family &amp; Me, then tap on Change Password
</t>
  </si>
  <si>
    <t xml:space="preserve">Verify when a user ﬁrst goes to the EC hospital website from a mobile device via hybrid application, they will be redirected to the mobile website
</t>
  </si>
  <si>
    <t>2. Site www.fmo.com will be auto reached on device's browser, including:
1a. EC logo at top of page 
1b. 6 sections of (Emergency Response, Find a Doctor, My Family &amp; Me, ECH Resources, Visiting ECH, ECH News) with icons and hyperlinks which are ready to go to.</t>
  </si>
  <si>
    <t>Verify when a user goes to the EC hospital website from second time via hybrid application</t>
  </si>
  <si>
    <t xml:space="preserve">1. Access www.elcaminohospital.org from device and view top and middle of page via FMO icon on device
2. Tap on logo EC
3. Tap on each section (Emergency Response, Find a Doctor, My Family &amp; Me, ECH Resources, Visiting ECH, ECH News) </t>
  </si>
  <si>
    <t>1. Site www.fmo.com will be appeared on device's browser including:
1a. EC logo at top of page 
1b. 6 sections of (Emergency Response, Find a Doctor, My Family &amp; Me, ECH Resources, Visiting ECH, ECH News) with icons and hyperlinks which are ready to go to.
2. Auto go to www.fmo.com
3. Go to separate parts of each section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</si>
</sst>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d\-mmm\-yy;@"/>
  </numFmts>
  <fonts count="28" x14ac:knownFonts="1">
    <font>
      <sz val="11"/>
      <name val="ＭＳ Ｐゴシック"/>
      <family val="2"/>
      <charset val="128"/>
    </font>
    <font>
      <u/>
      <sz val="11"/>
      <color indexed="12"/>
      <name val="ＭＳ Ｐゴシック"/>
      <family val="3"/>
      <charset val="128"/>
    </font>
    <font>
      <u/>
      <sz val="10"/>
      <color indexed="12"/>
      <name val="Arial"/>
      <family val="2"/>
    </font>
    <font>
      <sz val="11"/>
      <name val="ＭＳ Ｐゴシック"/>
      <family val="3"/>
      <charset val="128"/>
    </font>
    <font>
      <sz val="10"/>
      <name val="Arial"/>
      <family val="2"/>
    </font>
    <font>
      <sz val="11"/>
      <name val="明朝"/>
      <family val="1"/>
      <charset val="128"/>
    </font>
    <font>
      <sz val="8"/>
      <name val="Tahoma"/>
      <family val="2"/>
    </font>
    <font>
      <b/>
      <sz val="8"/>
      <color indexed="10"/>
      <name val="Tahoma"/>
      <family val="2"/>
    </font>
    <font>
      <b/>
      <sz val="11"/>
      <color indexed="8"/>
      <name val="Tahoma"/>
      <family val="2"/>
    </font>
    <font>
      <b/>
      <sz val="8"/>
      <color indexed="60"/>
      <name val="Tahoma"/>
      <family val="2"/>
    </font>
    <font>
      <i/>
      <sz val="8"/>
      <color indexed="17"/>
      <name val="Tahoma"/>
      <family val="2"/>
    </font>
    <font>
      <b/>
      <sz val="8"/>
      <color indexed="9"/>
      <name val="Tahoma"/>
      <family val="2"/>
    </font>
    <font>
      <b/>
      <sz val="10"/>
      <color indexed="8"/>
      <name val="Times New Roman"/>
      <family val="1"/>
    </font>
    <font>
      <sz val="10"/>
      <color indexed="8"/>
      <name val="Times New Roman"/>
      <family val="1"/>
    </font>
    <font>
      <sz val="8"/>
      <color indexed="8"/>
      <name val="Tahoma"/>
      <family val="2"/>
    </font>
    <font>
      <sz val="11"/>
      <name val="Tahoma"/>
      <family val="2"/>
    </font>
    <font>
      <sz val="10"/>
      <name val="Tahoma"/>
      <family val="2"/>
    </font>
    <font>
      <sz val="8"/>
      <color indexed="9"/>
      <name val="Tahoma"/>
      <family val="2"/>
    </font>
    <font>
      <b/>
      <sz val="10"/>
      <color indexed="60"/>
      <name val="Tahoma"/>
      <family val="2"/>
    </font>
    <font>
      <b/>
      <sz val="10"/>
      <color indexed="12"/>
      <name val="Tahoma"/>
      <family val="2"/>
    </font>
    <font>
      <sz val="10"/>
      <color indexed="8"/>
      <name val="Tahoma"/>
      <family val="2"/>
    </font>
    <font>
      <b/>
      <sz val="8"/>
      <name val="Tahoma"/>
      <family val="2"/>
    </font>
    <font>
      <b/>
      <sz val="8"/>
      <color indexed="8"/>
      <name val="Times New Roman"/>
      <family val="1"/>
    </font>
    <font>
      <sz val="11"/>
      <name val="ＭＳ Ｐゴシック"/>
      <family val="2"/>
      <charset val="128"/>
    </font>
    <font>
      <u/>
      <sz val="8"/>
      <color indexed="12"/>
      <name val="Tahoma"/>
      <family val="2"/>
    </font>
    <font>
      <b/>
      <u/>
      <sz val="8"/>
      <color indexed="12"/>
      <name val="Tahoma"/>
      <family val="2"/>
    </font>
    <font>
      <b/>
      <sz val="8"/>
      <color indexed="12"/>
      <name val="Tahoma"/>
      <family val="2"/>
    </font>
    <font>
      <b/>
      <sz val="8"/>
      <color rgb="FFFF0000"/>
      <name val="Tahoma"/>
      <family val="2"/>
    </font>
  </fonts>
  <fills count="10">
    <fill>
      <patternFill patternType="none"/>
    </fill>
    <fill>
      <patternFill patternType="gray125"/>
    </fill>
    <fill>
      <patternFill patternType="solid">
        <fgColor indexed="9"/>
        <bgColor indexed="26"/>
      </patternFill>
    </fill>
    <fill>
      <patternFill patternType="solid">
        <fgColor indexed="18"/>
        <bgColor indexed="32"/>
      </patternFill>
    </fill>
    <fill>
      <patternFill patternType="solid">
        <fgColor indexed="22"/>
        <bgColor indexed="55"/>
      </patternFill>
    </fill>
    <fill>
      <patternFill patternType="solid">
        <fgColor theme="0"/>
        <bgColor indexed="26"/>
      </patternFill>
    </fill>
    <fill>
      <patternFill patternType="solid">
        <fgColor theme="0"/>
        <bgColor indexed="64"/>
      </patternFill>
    </fill>
    <fill>
      <patternFill patternType="solid">
        <fgColor rgb="FF9AEC62"/>
        <bgColor indexed="26"/>
      </patternFill>
    </fill>
    <fill>
      <patternFill patternType="solid">
        <fgColor rgb="FF9AEC62"/>
        <bgColor indexed="64"/>
      </patternFill>
    </fill>
    <fill>
      <patternFill patternType="solid">
        <fgColor rgb="FFFFC000"/>
        <bgColor indexed="32"/>
      </patternFill>
    </fill>
  </fills>
  <borders count="24">
    <border>
      <left/>
      <right/>
      <top/>
      <bottom/>
      <diagonal/>
    </border>
    <border>
      <left style="thin">
        <color indexed="8"/>
      </left>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hair">
        <color indexed="8"/>
      </right>
      <top style="thin">
        <color indexed="8"/>
      </top>
      <bottom style="hair">
        <color indexed="8"/>
      </bottom>
      <diagonal/>
    </border>
    <border>
      <left style="hair">
        <color indexed="8"/>
      </left>
      <right style="hair">
        <color indexed="8"/>
      </right>
      <top style="thin">
        <color indexed="8"/>
      </top>
      <bottom style="hair">
        <color indexed="8"/>
      </bottom>
      <diagonal/>
    </border>
    <border>
      <left style="hair">
        <color indexed="8"/>
      </left>
      <right style="thin">
        <color indexed="8"/>
      </right>
      <top style="thin">
        <color indexed="8"/>
      </top>
      <bottom style="hair">
        <color indexed="8"/>
      </bottom>
      <diagonal/>
    </border>
    <border>
      <left style="thin">
        <color indexed="8"/>
      </left>
      <right style="hair">
        <color indexed="8"/>
      </right>
      <top style="hair">
        <color indexed="8"/>
      </top>
      <bottom style="hair">
        <color indexed="8"/>
      </bottom>
      <diagonal/>
    </border>
    <border>
      <left style="hair">
        <color indexed="8"/>
      </left>
      <right style="hair">
        <color indexed="8"/>
      </right>
      <top style="hair">
        <color indexed="8"/>
      </top>
      <bottom style="hair">
        <color indexed="8"/>
      </bottom>
      <diagonal/>
    </border>
    <border>
      <left style="hair">
        <color indexed="8"/>
      </left>
      <right style="thin">
        <color indexed="8"/>
      </right>
      <top style="hair">
        <color indexed="8"/>
      </top>
      <bottom style="hair">
        <color indexed="8"/>
      </bottom>
      <diagonal/>
    </border>
    <border>
      <left style="thin">
        <color auto="1"/>
      </left>
      <right style="hair">
        <color indexed="8"/>
      </right>
      <top style="thin">
        <color auto="1"/>
      </top>
      <bottom style="hair">
        <color indexed="8"/>
      </bottom>
      <diagonal/>
    </border>
    <border>
      <left style="hair">
        <color indexed="8"/>
      </left>
      <right style="thin">
        <color auto="1"/>
      </right>
      <top style="thin">
        <color auto="1"/>
      </top>
      <bottom style="hair">
        <color indexed="8"/>
      </bottom>
      <diagonal/>
    </border>
    <border>
      <left style="thin">
        <color auto="1"/>
      </left>
      <right style="hair">
        <color indexed="8"/>
      </right>
      <top style="hair">
        <color indexed="8"/>
      </top>
      <bottom style="hair">
        <color indexed="8"/>
      </bottom>
      <diagonal/>
    </border>
    <border>
      <left style="hair">
        <color indexed="8"/>
      </left>
      <right style="thin">
        <color auto="1"/>
      </right>
      <top style="hair">
        <color indexed="8"/>
      </top>
      <bottom style="hair">
        <color indexed="8"/>
      </bottom>
      <diagonal/>
    </border>
    <border>
      <left style="thin">
        <color auto="1"/>
      </left>
      <right style="hair">
        <color indexed="8"/>
      </right>
      <top style="hair">
        <color indexed="8"/>
      </top>
      <bottom style="thin">
        <color auto="1"/>
      </bottom>
      <diagonal/>
    </border>
    <border>
      <left style="hair">
        <color indexed="8"/>
      </left>
      <right style="thin">
        <color auto="1"/>
      </right>
      <top style="hair">
        <color indexed="8"/>
      </top>
      <bottom style="thin">
        <color auto="1"/>
      </bottom>
      <diagonal/>
    </border>
    <border>
      <left style="hair">
        <color indexed="8"/>
      </left>
      <right style="hair">
        <color indexed="8"/>
      </right>
      <top style="hair">
        <color indexed="8"/>
      </top>
      <bottom/>
      <diagonal/>
    </border>
    <border>
      <left style="hair">
        <color indexed="8"/>
      </left>
      <right style="thin">
        <color indexed="8"/>
      </right>
      <top style="hair">
        <color indexed="8"/>
      </top>
      <bottom/>
      <diagonal/>
    </border>
    <border>
      <left style="hair">
        <color indexed="8"/>
      </left>
      <right style="hair">
        <color indexed="8"/>
      </right>
      <top/>
      <bottom/>
      <diagonal/>
    </border>
    <border>
      <left style="hair">
        <color auto="1"/>
      </left>
      <right/>
      <top style="hair">
        <color auto="1"/>
      </top>
      <bottom style="hair">
        <color auto="1"/>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hair">
        <color auto="1"/>
      </right>
      <top/>
      <bottom style="hair">
        <color auto="1"/>
      </bottom>
      <diagonal/>
    </border>
    <border>
      <left style="hair">
        <color auto="1"/>
      </left>
      <right style="hair">
        <color auto="1"/>
      </right>
      <top/>
      <bottom style="hair">
        <color auto="1"/>
      </bottom>
      <diagonal/>
    </border>
  </borders>
  <cellStyleXfs count="10">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3" fillId="0" borderId="0"/>
    <xf numFmtId="0" fontId="3" fillId="0" borderId="0"/>
    <xf numFmtId="0" fontId="4" fillId="0" borderId="0"/>
    <xf numFmtId="0" fontId="23" fillId="0" borderId="0"/>
    <xf numFmtId="0" fontId="5" fillId="0" borderId="0"/>
  </cellStyleXfs>
  <cellXfs count="98">
    <xf numFmtId="0" fontId="0" fillId="0" borderId="0" xfId="0"/>
    <xf numFmtId="0" fontId="6" fillId="0" borderId="0" xfId="0" applyFont="1"/>
    <xf numFmtId="0" fontId="6" fillId="0" borderId="0" xfId="0" applyFont="1" applyAlignment="1">
      <alignment horizontal="left" indent="1"/>
    </xf>
    <xf numFmtId="0" fontId="7" fillId="2" borderId="0" xfId="0" applyFont="1" applyFill="1" applyAlignment="1">
      <alignment horizontal="center" vertical="center"/>
    </xf>
    <xf numFmtId="0" fontId="7" fillId="0" borderId="1" xfId="0" applyFont="1" applyBorder="1" applyAlignment="1">
      <alignment horizontal="center" vertical="center"/>
    </xf>
    <xf numFmtId="0" fontId="6" fillId="0" borderId="0" xfId="0" applyFont="1" applyAlignment="1">
      <alignment horizontal="center" vertical="center"/>
    </xf>
    <xf numFmtId="0" fontId="9" fillId="2" borderId="0" xfId="0" applyFont="1" applyFill="1" applyAlignment="1">
      <alignment horizontal="left" indent="1"/>
    </xf>
    <xf numFmtId="0" fontId="10" fillId="0" borderId="0" xfId="0" applyFont="1" applyAlignment="1">
      <alignment horizontal="left" indent="1"/>
    </xf>
    <xf numFmtId="0" fontId="6" fillId="2" borderId="0" xfId="0" applyFont="1" applyFill="1"/>
    <xf numFmtId="0" fontId="9" fillId="2" borderId="2" xfId="0" applyFont="1" applyFill="1" applyBorder="1" applyAlignment="1">
      <alignment horizontal="left"/>
    </xf>
    <xf numFmtId="0" fontId="6" fillId="0" borderId="3" xfId="0" applyFont="1" applyBorder="1" applyAlignment="1"/>
    <xf numFmtId="0" fontId="9" fillId="0" borderId="0" xfId="0" applyFont="1" applyAlignment="1">
      <alignment horizontal="left"/>
    </xf>
    <xf numFmtId="0" fontId="6" fillId="0" borderId="0" xfId="0" applyFont="1" applyAlignment="1">
      <alignment vertical="center"/>
    </xf>
    <xf numFmtId="165" fontId="11" fillId="3" borderId="4" xfId="0" applyNumberFormat="1" applyFont="1" applyFill="1" applyBorder="1" applyAlignment="1">
      <alignment horizontal="center" vertical="center"/>
    </xf>
    <xf numFmtId="0" fontId="11" fillId="3" borderId="5" xfId="0" applyFont="1" applyFill="1" applyBorder="1" applyAlignment="1">
      <alignment horizontal="center" vertical="center"/>
    </xf>
    <xf numFmtId="0" fontId="11" fillId="3" borderId="6" xfId="0" applyFont="1" applyFill="1" applyBorder="1" applyAlignment="1">
      <alignment horizontal="center" vertical="center"/>
    </xf>
    <xf numFmtId="0" fontId="6" fillId="0" borderId="0" xfId="0" applyFont="1" applyAlignment="1">
      <alignment vertical="top"/>
    </xf>
    <xf numFmtId="15" fontId="10" fillId="0" borderId="7" xfId="0" applyNumberFormat="1" applyFont="1" applyBorder="1" applyAlignment="1">
      <alignment vertical="top" wrapText="1"/>
    </xf>
    <xf numFmtId="49" fontId="6" fillId="0" borderId="8" xfId="0" applyNumberFormat="1" applyFont="1" applyBorder="1" applyAlignment="1">
      <alignment vertical="top"/>
    </xf>
    <xf numFmtId="0" fontId="6" fillId="0" borderId="8" xfId="0" applyFont="1" applyBorder="1" applyAlignment="1">
      <alignment vertical="top"/>
    </xf>
    <xf numFmtId="15" fontId="6" fillId="0" borderId="8" xfId="0" applyNumberFormat="1" applyFont="1" applyBorder="1" applyAlignment="1">
      <alignment vertical="top"/>
    </xf>
    <xf numFmtId="0" fontId="14" fillId="0" borderId="9" xfId="0" applyFont="1" applyBorder="1" applyAlignment="1">
      <alignment vertical="top" wrapText="1"/>
    </xf>
    <xf numFmtId="0" fontId="15" fillId="0" borderId="0" xfId="7" applyFont="1"/>
    <xf numFmtId="0" fontId="15" fillId="0" borderId="0" xfId="7" applyFont="1" applyBorder="1"/>
    <xf numFmtId="0" fontId="6" fillId="0" borderId="0" xfId="0" applyFont="1" applyFill="1"/>
    <xf numFmtId="0" fontId="6" fillId="0" borderId="0" xfId="0" applyFont="1" applyFill="1" applyAlignment="1">
      <alignment horizontal="left" indent="1"/>
    </xf>
    <xf numFmtId="0" fontId="7" fillId="0" borderId="0" xfId="0" applyFont="1" applyFill="1" applyAlignment="1">
      <alignment horizontal="center" vertical="center"/>
    </xf>
    <xf numFmtId="0" fontId="7" fillId="0" borderId="1" xfId="0" applyFont="1" applyFill="1" applyBorder="1" applyAlignment="1">
      <alignment horizontal="center" vertical="center"/>
    </xf>
    <xf numFmtId="0" fontId="9" fillId="0" borderId="0" xfId="0" applyFont="1" applyFill="1" applyAlignment="1">
      <alignment horizontal="left" indent="1"/>
    </xf>
    <xf numFmtId="0" fontId="10" fillId="0" borderId="0" xfId="0" applyFont="1" applyFill="1" applyAlignment="1">
      <alignment horizontal="left" indent="1"/>
    </xf>
    <xf numFmtId="0" fontId="16" fillId="0" borderId="0" xfId="7" applyFont="1"/>
    <xf numFmtId="0" fontId="16" fillId="0" borderId="0" xfId="7" applyFont="1" applyBorder="1"/>
    <xf numFmtId="0" fontId="16" fillId="0" borderId="0" xfId="7" applyFont="1" applyBorder="1" applyAlignment="1">
      <alignment horizontal="center"/>
    </xf>
    <xf numFmtId="10" fontId="16" fillId="0" borderId="0" xfId="7" applyNumberFormat="1" applyFont="1" applyBorder="1" applyAlignment="1">
      <alignment horizontal="center"/>
    </xf>
    <xf numFmtId="9" fontId="16" fillId="0" borderId="0" xfId="7" applyNumberFormat="1" applyFont="1" applyBorder="1" applyAlignment="1">
      <alignment horizontal="center"/>
    </xf>
    <xf numFmtId="0" fontId="16" fillId="0" borderId="0" xfId="0" applyFont="1" applyFill="1" applyBorder="1"/>
    <xf numFmtId="0" fontId="18" fillId="0" borderId="0" xfId="0" applyFont="1" applyFill="1" applyBorder="1" applyAlignment="1">
      <alignment horizontal="left"/>
    </xf>
    <xf numFmtId="0" fontId="20" fillId="0" borderId="0" xfId="0" applyFont="1" applyFill="1" applyBorder="1" applyAlignment="1">
      <alignment horizontal="center" wrapText="1"/>
    </xf>
    <xf numFmtId="0" fontId="16" fillId="0" borderId="0" xfId="0" applyFont="1" applyFill="1"/>
    <xf numFmtId="2" fontId="19" fillId="0" borderId="0" xfId="7" applyNumberFormat="1" applyFont="1" applyBorder="1" applyAlignment="1">
      <alignment horizontal="right" wrapText="1"/>
    </xf>
    <xf numFmtId="0" fontId="20" fillId="0" borderId="0" xfId="7" applyFont="1" applyBorder="1" applyAlignment="1">
      <alignment horizontal="center" wrapText="1"/>
    </xf>
    <xf numFmtId="0" fontId="21" fillId="4" borderId="8" xfId="8" applyFont="1" applyFill="1" applyBorder="1" applyAlignment="1">
      <alignment horizontal="left" vertical="top" wrapText="1"/>
    </xf>
    <xf numFmtId="0" fontId="6" fillId="4" borderId="8" xfId="8" applyFont="1" applyFill="1" applyBorder="1" applyAlignment="1">
      <alignment horizontal="left" vertical="top" wrapText="1"/>
    </xf>
    <xf numFmtId="0" fontId="6" fillId="4" borderId="8" xfId="0" applyFont="1" applyFill="1" applyBorder="1" applyAlignment="1">
      <alignment vertical="top" wrapText="1"/>
    </xf>
    <xf numFmtId="2" fontId="6" fillId="4" borderId="8" xfId="0" applyNumberFormat="1" applyFont="1" applyFill="1" applyBorder="1" applyAlignment="1">
      <alignment vertical="top" wrapText="1"/>
    </xf>
    <xf numFmtId="0" fontId="11" fillId="3" borderId="8" xfId="8" applyFont="1" applyFill="1" applyBorder="1" applyAlignment="1">
      <alignment horizontal="center" vertical="center" wrapText="1"/>
    </xf>
    <xf numFmtId="0" fontId="25" fillId="4" borderId="8" xfId="1" applyFont="1" applyFill="1" applyBorder="1" applyAlignment="1">
      <alignment horizontal="left" vertical="top" wrapText="1"/>
    </xf>
    <xf numFmtId="0" fontId="6" fillId="4" borderId="8" xfId="0" applyNumberFormat="1" applyFont="1" applyFill="1" applyBorder="1" applyAlignment="1">
      <alignment horizontal="left" vertical="top" wrapText="1"/>
    </xf>
    <xf numFmtId="0" fontId="6" fillId="5" borderId="8" xfId="8" applyFont="1" applyFill="1" applyBorder="1" applyAlignment="1">
      <alignment vertical="top" wrapText="1"/>
    </xf>
    <xf numFmtId="0" fontId="6" fillId="5" borderId="8" xfId="8" applyFont="1" applyFill="1" applyBorder="1" applyAlignment="1">
      <alignment horizontal="left" vertical="top" wrapText="1"/>
    </xf>
    <xf numFmtId="0" fontId="6" fillId="6" borderId="8" xfId="0" applyFont="1" applyFill="1" applyBorder="1" applyAlignment="1">
      <alignment horizontal="left" vertical="top" wrapText="1"/>
    </xf>
    <xf numFmtId="0" fontId="6" fillId="6" borderId="8" xfId="0" applyFont="1" applyFill="1" applyBorder="1" applyAlignment="1">
      <alignment horizontal="left" vertical="top"/>
    </xf>
    <xf numFmtId="0" fontId="6" fillId="0" borderId="8" xfId="0" applyFont="1" applyBorder="1" applyAlignment="1">
      <alignment horizontal="left" vertical="top" wrapText="1"/>
    </xf>
    <xf numFmtId="0" fontId="6" fillId="0" borderId="8" xfId="0" applyFont="1" applyBorder="1" applyAlignment="1">
      <alignment horizontal="left" vertical="top"/>
    </xf>
    <xf numFmtId="0" fontId="6" fillId="6" borderId="8" xfId="0" applyFont="1" applyFill="1" applyBorder="1" applyAlignment="1">
      <alignment vertical="top" wrapText="1"/>
    </xf>
    <xf numFmtId="0" fontId="6" fillId="7" borderId="8" xfId="8" applyFont="1" applyFill="1" applyBorder="1" applyAlignment="1">
      <alignment horizontal="left" vertical="top" wrapText="1"/>
    </xf>
    <xf numFmtId="0" fontId="6" fillId="8" borderId="8" xfId="0" applyFont="1" applyFill="1" applyBorder="1" applyAlignment="1">
      <alignment horizontal="left" vertical="top"/>
    </xf>
    <xf numFmtId="0" fontId="6" fillId="8" borderId="8" xfId="0" applyFont="1" applyFill="1" applyBorder="1" applyAlignment="1">
      <alignment horizontal="left" vertical="top" wrapText="1"/>
    </xf>
    <xf numFmtId="0" fontId="6" fillId="8" borderId="8" xfId="0" applyFont="1" applyFill="1" applyBorder="1" applyAlignment="1">
      <alignment vertical="top" wrapText="1"/>
    </xf>
    <xf numFmtId="0" fontId="6" fillId="0" borderId="0" xfId="0" applyFont="1" applyAlignment="1">
      <alignment wrapText="1"/>
    </xf>
    <xf numFmtId="0" fontId="6" fillId="4" borderId="0" xfId="0" applyFont="1" applyFill="1" applyBorder="1" applyAlignment="1">
      <alignment vertical="top" wrapText="1"/>
    </xf>
    <xf numFmtId="2" fontId="6" fillId="4" borderId="0" xfId="0" applyNumberFormat="1" applyFont="1" applyFill="1" applyBorder="1" applyAlignment="1">
      <alignment vertical="top" wrapText="1"/>
    </xf>
    <xf numFmtId="165" fontId="11" fillId="3" borderId="10" xfId="0" applyNumberFormat="1" applyFont="1" applyFill="1" applyBorder="1" applyAlignment="1">
      <alignment horizontal="center" vertical="center"/>
    </xf>
    <xf numFmtId="0" fontId="11" fillId="3" borderId="11" xfId="0" applyFont="1" applyFill="1" applyBorder="1" applyAlignment="1">
      <alignment horizontal="center" vertical="center"/>
    </xf>
    <xf numFmtId="15" fontId="10" fillId="0" borderId="12" xfId="0" applyNumberFormat="1" applyFont="1" applyBorder="1" applyAlignment="1">
      <alignment vertical="top" wrapText="1"/>
    </xf>
    <xf numFmtId="49" fontId="6" fillId="0" borderId="13" xfId="0" applyNumberFormat="1" applyFont="1" applyBorder="1" applyAlignment="1">
      <alignment vertical="top"/>
    </xf>
    <xf numFmtId="165" fontId="6" fillId="0" borderId="14" xfId="0" applyNumberFormat="1" applyFont="1" applyBorder="1" applyAlignment="1">
      <alignment vertical="top"/>
    </xf>
    <xf numFmtId="49" fontId="6" fillId="0" borderId="15" xfId="0" applyNumberFormat="1" applyFont="1" applyBorder="1" applyAlignment="1">
      <alignment vertical="top"/>
    </xf>
    <xf numFmtId="15" fontId="10" fillId="0" borderId="3" xfId="0" applyNumberFormat="1" applyFont="1" applyBorder="1" applyAlignment="1">
      <alignment horizontal="left"/>
    </xf>
    <xf numFmtId="164" fontId="10" fillId="0" borderId="3" xfId="0" applyNumberFormat="1" applyFont="1" applyBorder="1" applyAlignment="1">
      <alignment horizontal="left"/>
    </xf>
    <xf numFmtId="2" fontId="26" fillId="0" borderId="0" xfId="0" applyNumberFormat="1" applyFont="1" applyFill="1" applyBorder="1" applyAlignment="1">
      <alignment horizontal="right" wrapText="1"/>
    </xf>
    <xf numFmtId="0" fontId="6" fillId="0" borderId="8" xfId="0" applyFont="1" applyFill="1" applyBorder="1" applyAlignment="1">
      <alignment horizontal="left" vertical="top" wrapText="1"/>
    </xf>
    <xf numFmtId="15" fontId="6" fillId="0" borderId="16" xfId="0" applyNumberFormat="1" applyFont="1" applyBorder="1" applyAlignment="1">
      <alignment vertical="top" wrapText="1"/>
    </xf>
    <xf numFmtId="0" fontId="14" fillId="0" borderId="17" xfId="0" applyFont="1" applyBorder="1" applyAlignment="1">
      <alignment vertical="top" wrapText="1"/>
    </xf>
    <xf numFmtId="0" fontId="11" fillId="3" borderId="19" xfId="7" applyNumberFormat="1" applyFont="1" applyFill="1" applyBorder="1" applyAlignment="1">
      <alignment horizontal="center"/>
    </xf>
    <xf numFmtId="49" fontId="6" fillId="0" borderId="19" xfId="7" applyNumberFormat="1" applyFont="1" applyBorder="1" applyAlignment="1">
      <alignment horizontal="left"/>
    </xf>
    <xf numFmtId="0" fontId="17" fillId="3" borderId="19" xfId="7" applyNumberFormat="1" applyFont="1" applyFill="1" applyBorder="1" applyAlignment="1">
      <alignment horizontal="center"/>
    </xf>
    <xf numFmtId="0" fontId="11" fillId="3" borderId="20" xfId="7" applyNumberFormat="1" applyFont="1" applyFill="1" applyBorder="1" applyAlignment="1">
      <alignment horizontal="center"/>
    </xf>
    <xf numFmtId="0" fontId="11" fillId="3" borderId="20" xfId="7" applyNumberFormat="1" applyFont="1" applyFill="1" applyBorder="1" applyAlignment="1">
      <alignment horizontal="center" wrapText="1"/>
    </xf>
    <xf numFmtId="0" fontId="24" fillId="0" borderId="20" xfId="1" applyNumberFormat="1" applyFont="1" applyBorder="1" applyAlignment="1">
      <alignment horizontal="left"/>
    </xf>
    <xf numFmtId="0" fontId="6" fillId="0" borderId="20" xfId="4" applyNumberFormat="1" applyFont="1" applyFill="1" applyBorder="1" applyAlignment="1" applyProtection="1">
      <alignment horizontal="center"/>
    </xf>
    <xf numFmtId="0" fontId="27" fillId="9" borderId="8" xfId="8" applyFont="1" applyFill="1" applyBorder="1" applyAlignment="1">
      <alignment horizontal="center" vertical="center" wrapText="1"/>
    </xf>
    <xf numFmtId="16" fontId="6" fillId="8" borderId="8" xfId="0" applyNumberFormat="1" applyFont="1" applyFill="1" applyBorder="1" applyAlignment="1">
      <alignment horizontal="left" vertical="top"/>
    </xf>
    <xf numFmtId="16" fontId="6" fillId="6" borderId="8" xfId="0" applyNumberFormat="1" applyFont="1" applyFill="1" applyBorder="1" applyAlignment="1">
      <alignment horizontal="left" vertical="top"/>
    </xf>
    <xf numFmtId="0" fontId="11" fillId="3" borderId="20" xfId="7" applyNumberFormat="1" applyFont="1" applyFill="1" applyBorder="1" applyAlignment="1">
      <alignment wrapText="1"/>
    </xf>
    <xf numFmtId="0" fontId="11" fillId="3" borderId="21" xfId="7" applyFont="1" applyFill="1" applyBorder="1"/>
    <xf numFmtId="0" fontId="11" fillId="3" borderId="22" xfId="7" applyFont="1" applyFill="1" applyBorder="1"/>
    <xf numFmtId="0" fontId="11" fillId="3" borderId="23" xfId="7" applyFont="1" applyFill="1" applyBorder="1"/>
    <xf numFmtId="0" fontId="17" fillId="3" borderId="23" xfId="7" applyFont="1" applyFill="1" applyBorder="1" applyAlignment="1">
      <alignment horizontal="center"/>
    </xf>
    <xf numFmtId="14" fontId="6" fillId="6" borderId="8" xfId="0" applyNumberFormat="1" applyFont="1" applyFill="1" applyBorder="1" applyAlignment="1">
      <alignment horizontal="left" vertical="top"/>
    </xf>
    <xf numFmtId="0" fontId="6" fillId="0" borderId="20" xfId="4" applyNumberFormat="1" applyFont="1" applyFill="1" applyBorder="1" applyAlignment="1" applyProtection="1">
      <alignment horizontal="center"/>
    </xf>
    <xf numFmtId="0" fontId="8" fillId="0" borderId="2" xfId="0" applyFont="1" applyBorder="1" applyAlignment="1">
      <alignment horizontal="center" vertical="center"/>
    </xf>
    <xf numFmtId="0" fontId="10" fillId="0" borderId="2" xfId="0" applyFont="1" applyBorder="1" applyAlignment="1">
      <alignment horizontal="left"/>
    </xf>
    <xf numFmtId="0" fontId="9" fillId="2" borderId="2" xfId="0" applyFont="1" applyFill="1" applyBorder="1" applyAlignment="1">
      <alignment horizontal="left" vertical="center"/>
    </xf>
    <xf numFmtId="0" fontId="10" fillId="0" borderId="2" xfId="0" applyFont="1" applyBorder="1" applyAlignment="1">
      <alignment horizontal="left" vertical="center"/>
    </xf>
    <xf numFmtId="0" fontId="8" fillId="0" borderId="2" xfId="0" applyFont="1" applyFill="1" applyBorder="1" applyAlignment="1">
      <alignment horizontal="center" vertical="center"/>
    </xf>
    <xf numFmtId="0" fontId="6" fillId="0" borderId="16" xfId="0" applyFont="1" applyBorder="1" applyAlignment="1">
      <alignment horizontal="left" vertical="top" wrapText="1"/>
    </xf>
    <xf numFmtId="0" fontId="6" fillId="0" borderId="18" xfId="0" applyFont="1" applyBorder="1" applyAlignment="1">
      <alignment horizontal="left" vertical="top" wrapText="1"/>
    </xf>
  </cellXfs>
  <cellStyles count="10">
    <cellStyle name="Hyperlink" xfId="1" builtinId="8"/>
    <cellStyle name="Hyperlink 2" xfId="2"/>
    <cellStyle name="Hyperlink 3" xfId="3"/>
    <cellStyle name="Hyperlink_Copart_C2-Seller_Counter Crew_TC_V1 0" xfId="4"/>
    <cellStyle name="Normal" xfId="0" builtinId="0"/>
    <cellStyle name="Normal 2" xfId="5"/>
    <cellStyle name="Normal 3" xfId="6"/>
    <cellStyle name="Normal_Copart_C2-Seller_Counter Crew_TC_V1 0" xfId="7"/>
    <cellStyle name="Normal_Sheet1" xfId="8"/>
    <cellStyle name="標準_打刻ﾃﾞｰﾀ収集" xfId="9"/>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B3B3B3"/>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0"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theme="0" tint="-0.34998626667073579"/>
  </sheetPr>
  <dimension ref="A2:G28"/>
  <sheetViews>
    <sheetView zoomScale="115" zoomScaleNormal="115" zoomScalePageLayoutView="115" workbookViewId="0">
      <selection activeCell="C4" sqref="C4:E4"/>
    </sheetView>
  </sheetViews>
  <sheetFormatPr baseColWidth="10" defaultColWidth="9" defaultRowHeight="11" x14ac:dyDescent="0.15"/>
  <cols>
    <col min="1" max="1" width="2.33203125" style="1" customWidth="1"/>
    <col min="2" max="2" width="16.5" style="2" customWidth="1"/>
    <col min="3" max="3" width="9.33203125" style="1" customWidth="1"/>
    <col min="4" max="4" width="14.5" style="1" customWidth="1"/>
    <col min="5" max="5" width="8" style="1" customWidth="1"/>
    <col min="6" max="6" width="38.5" style="1" customWidth="1"/>
    <col min="7" max="7" width="35.6640625" style="1" customWidth="1"/>
    <col min="8" max="16384" width="9" style="1"/>
  </cols>
  <sheetData>
    <row r="2" spans="1:7" s="5" customFormat="1" ht="63" customHeight="1" x14ac:dyDescent="0.15">
      <c r="A2" s="3"/>
      <c r="B2" s="4"/>
      <c r="C2" s="91" t="s">
        <v>0</v>
      </c>
      <c r="D2" s="91"/>
      <c r="E2" s="91"/>
      <c r="F2" s="91"/>
      <c r="G2" s="91"/>
    </row>
    <row r="3" spans="1:7" x14ac:dyDescent="0.15">
      <c r="B3" s="6"/>
      <c r="C3" s="7"/>
      <c r="F3" s="8"/>
    </row>
    <row r="4" spans="1:7" x14ac:dyDescent="0.15">
      <c r="B4" s="9" t="s">
        <v>1</v>
      </c>
      <c r="C4" s="92" t="s">
        <v>2</v>
      </c>
      <c r="D4" s="92"/>
      <c r="E4" s="92"/>
      <c r="F4" s="9" t="s">
        <v>3</v>
      </c>
      <c r="G4" s="10" t="s">
        <v>4</v>
      </c>
    </row>
    <row r="5" spans="1:7" x14ac:dyDescent="0.15">
      <c r="B5" s="9" t="s">
        <v>5</v>
      </c>
      <c r="C5" s="92" t="s">
        <v>2</v>
      </c>
      <c r="D5" s="92"/>
      <c r="E5" s="92"/>
      <c r="F5" s="9" t="s">
        <v>6</v>
      </c>
      <c r="G5" s="10"/>
    </row>
    <row r="6" spans="1:7" x14ac:dyDescent="0.15">
      <c r="B6" s="93" t="s">
        <v>7</v>
      </c>
      <c r="C6" s="94" t="s">
        <v>167</v>
      </c>
      <c r="D6" s="94"/>
      <c r="E6" s="94"/>
      <c r="F6" s="9" t="s">
        <v>8</v>
      </c>
      <c r="G6" s="68">
        <v>40784</v>
      </c>
    </row>
    <row r="7" spans="1:7" x14ac:dyDescent="0.15">
      <c r="B7" s="93"/>
      <c r="C7" s="94"/>
      <c r="D7" s="94"/>
      <c r="E7" s="94"/>
      <c r="F7" s="9" t="s">
        <v>10</v>
      </c>
      <c r="G7" s="69">
        <v>1.3</v>
      </c>
    </row>
    <row r="10" spans="1:7" x14ac:dyDescent="0.15">
      <c r="B10" s="11" t="s">
        <v>11</v>
      </c>
    </row>
    <row r="11" spans="1:7" s="12" customFormat="1" x14ac:dyDescent="0.15">
      <c r="B11" s="13" t="s">
        <v>12</v>
      </c>
      <c r="C11" s="14" t="s">
        <v>10</v>
      </c>
      <c r="D11" s="14" t="s">
        <v>13</v>
      </c>
      <c r="E11" s="14" t="s">
        <v>14</v>
      </c>
      <c r="F11" s="14" t="s">
        <v>15</v>
      </c>
      <c r="G11" s="15" t="s">
        <v>16</v>
      </c>
    </row>
    <row r="12" spans="1:7" s="16" customFormat="1" x14ac:dyDescent="0.15">
      <c r="B12" s="17">
        <v>40771</v>
      </c>
      <c r="C12" s="18" t="s">
        <v>17</v>
      </c>
      <c r="D12" s="19"/>
      <c r="E12" s="19" t="s">
        <v>18</v>
      </c>
      <c r="F12" s="20" t="s">
        <v>19</v>
      </c>
      <c r="G12" s="21"/>
    </row>
    <row r="13" spans="1:7" s="16" customFormat="1" ht="55" x14ac:dyDescent="0.15">
      <c r="B13" s="17">
        <v>40823</v>
      </c>
      <c r="C13" s="18" t="s">
        <v>161</v>
      </c>
      <c r="D13" s="19"/>
      <c r="E13" s="19" t="s">
        <v>149</v>
      </c>
      <c r="F13" s="72" t="s">
        <v>162</v>
      </c>
      <c r="G13" s="73"/>
    </row>
    <row r="15" spans="1:7" x14ac:dyDescent="0.15">
      <c r="F15" s="11" t="s">
        <v>95</v>
      </c>
    </row>
    <row r="16" spans="1:7" x14ac:dyDescent="0.15">
      <c r="F16" s="11" t="s">
        <v>91</v>
      </c>
    </row>
    <row r="17" spans="6:7" x14ac:dyDescent="0.15">
      <c r="F17" s="62" t="s">
        <v>92</v>
      </c>
      <c r="G17" s="63" t="s">
        <v>10</v>
      </c>
    </row>
    <row r="18" spans="6:7" x14ac:dyDescent="0.15">
      <c r="F18" s="64" t="s">
        <v>94</v>
      </c>
      <c r="G18" s="65" t="s">
        <v>102</v>
      </c>
    </row>
    <row r="19" spans="6:7" x14ac:dyDescent="0.15">
      <c r="F19" s="64" t="s">
        <v>126</v>
      </c>
      <c r="G19" s="65" t="s">
        <v>102</v>
      </c>
    </row>
    <row r="20" spans="6:7" x14ac:dyDescent="0.15">
      <c r="F20" s="64" t="s">
        <v>96</v>
      </c>
      <c r="G20" s="65" t="s">
        <v>104</v>
      </c>
    </row>
    <row r="21" spans="6:7" x14ac:dyDescent="0.15">
      <c r="F21" s="64" t="s">
        <v>97</v>
      </c>
      <c r="G21" s="65" t="s">
        <v>103</v>
      </c>
    </row>
    <row r="22" spans="6:7" x14ac:dyDescent="0.15">
      <c r="F22" s="64" t="s">
        <v>98</v>
      </c>
      <c r="G22" s="65" t="s">
        <v>102</v>
      </c>
    </row>
    <row r="23" spans="6:7" x14ac:dyDescent="0.15">
      <c r="F23" s="66"/>
      <c r="G23" s="67"/>
    </row>
    <row r="25" spans="6:7" x14ac:dyDescent="0.15">
      <c r="F25" s="11" t="s">
        <v>93</v>
      </c>
    </row>
    <row r="26" spans="6:7" x14ac:dyDescent="0.15">
      <c r="F26" s="62" t="s">
        <v>92</v>
      </c>
      <c r="G26" s="63" t="s">
        <v>10</v>
      </c>
    </row>
    <row r="27" spans="6:7" x14ac:dyDescent="0.15">
      <c r="F27" s="64" t="s">
        <v>99</v>
      </c>
      <c r="G27" s="65" t="s">
        <v>100</v>
      </c>
    </row>
    <row r="28" spans="6:7" x14ac:dyDescent="0.15">
      <c r="F28" s="66"/>
      <c r="G28" s="67" t="s">
        <v>101</v>
      </c>
    </row>
  </sheetData>
  <sheetProtection selectLockedCells="1" selectUnlockedCells="1"/>
  <mergeCells count="5">
    <mergeCell ref="C2:G2"/>
    <mergeCell ref="C4:E4"/>
    <mergeCell ref="C5:E5"/>
    <mergeCell ref="B6:B7"/>
    <mergeCell ref="C6:E7"/>
  </mergeCells>
  <pageMargins left="0.47013888888888888" right="0.47013888888888888" top="0.5" bottom="0.35138888888888886" header="0.51180555555555551" footer="0.1701388888888889"/>
  <pageSetup paperSize="9" firstPageNumber="0" orientation="landscape" horizontalDpi="300" verticalDpi="300"/>
  <headerFooter alignWithMargins="0">
    <oddFooter>&amp;L&amp;"Tahoma,Chuẩn"&amp;8 02ae-BM/PM/HDCV/FSOFT v2/0&amp;C&amp;"Tahoma,Chuẩn"&amp;8Internal use&amp;R&amp;"tahomaTahoma,Chuẩn"&amp;8&amp;P/&amp;N</oddFooter>
  </headerFooter>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C000"/>
  </sheetPr>
  <dimension ref="A1:R13"/>
  <sheetViews>
    <sheetView zoomScale="110" zoomScaleNormal="110" zoomScalePageLayoutView="110" workbookViewId="0">
      <selection activeCell="C7" sqref="C7"/>
    </sheetView>
  </sheetViews>
  <sheetFormatPr baseColWidth="10" defaultColWidth="9.1640625" defaultRowHeight="14" x14ac:dyDescent="0.15"/>
  <cols>
    <col min="1" max="1" width="2.33203125" style="22" customWidth="1"/>
    <col min="2" max="2" width="10.33203125" style="22" customWidth="1"/>
    <col min="3" max="3" width="31.33203125" style="22" customWidth="1"/>
    <col min="4" max="4" width="13.1640625" style="22" hidden="1" customWidth="1"/>
    <col min="5" max="5" width="10.5" style="22" hidden="1" customWidth="1"/>
    <col min="6" max="6" width="11.1640625" style="22" customWidth="1"/>
    <col min="7" max="7" width="9.5" style="22" customWidth="1"/>
    <col min="8" max="9" width="9.1640625" style="22" customWidth="1"/>
    <col min="10" max="10" width="9.33203125" style="22" customWidth="1"/>
    <col min="11" max="11" width="7" style="22" customWidth="1"/>
    <col min="12" max="12" width="5.83203125" style="22" customWidth="1"/>
    <col min="13" max="13" width="6" style="22" customWidth="1"/>
    <col min="14" max="14" width="5" style="22" customWidth="1"/>
    <col min="15" max="15" width="11.33203125" style="22" customWidth="1"/>
    <col min="16" max="16" width="13" style="22" customWidth="1"/>
    <col min="17" max="18" width="9.1640625" style="23"/>
    <col min="19" max="16384" width="9.1640625" style="22"/>
  </cols>
  <sheetData>
    <row r="1" spans="1:18" s="1" customFormat="1" ht="11" x14ac:dyDescent="0.15">
      <c r="A1" s="24"/>
      <c r="B1" s="25"/>
      <c r="C1" s="24"/>
      <c r="D1" s="24"/>
      <c r="E1" s="24"/>
      <c r="F1" s="24"/>
      <c r="G1" s="24"/>
      <c r="H1" s="24"/>
      <c r="I1" s="24"/>
      <c r="J1" s="24"/>
      <c r="K1" s="24"/>
      <c r="L1" s="24"/>
      <c r="M1" s="24"/>
      <c r="N1" s="24"/>
      <c r="O1" s="24"/>
      <c r="P1" s="24"/>
    </row>
    <row r="2" spans="1:18" s="5" customFormat="1" ht="59.25" customHeight="1" x14ac:dyDescent="0.15">
      <c r="A2" s="26"/>
      <c r="B2" s="27"/>
      <c r="C2" s="95" t="s">
        <v>20</v>
      </c>
      <c r="D2" s="95"/>
      <c r="E2" s="95"/>
      <c r="F2" s="95"/>
      <c r="G2" s="95"/>
      <c r="H2" s="95"/>
      <c r="I2" s="95"/>
      <c r="J2" s="95"/>
      <c r="K2" s="95"/>
      <c r="L2" s="95"/>
      <c r="M2" s="95"/>
      <c r="N2" s="95"/>
      <c r="O2" s="95"/>
      <c r="P2" s="95"/>
    </row>
    <row r="3" spans="1:18" s="1" customFormat="1" ht="11" x14ac:dyDescent="0.15">
      <c r="A3" s="24"/>
      <c r="B3" s="28"/>
      <c r="C3" s="29"/>
      <c r="D3" s="29"/>
      <c r="E3" s="29"/>
      <c r="F3" s="29"/>
      <c r="G3" s="29"/>
      <c r="H3" s="29"/>
      <c r="I3" s="29"/>
      <c r="J3" s="29"/>
      <c r="K3" s="24"/>
      <c r="L3" s="24"/>
      <c r="M3" s="24"/>
      <c r="N3" s="24"/>
      <c r="O3" s="24"/>
      <c r="P3" s="24"/>
    </row>
    <row r="4" spans="1:18" ht="24.75" customHeight="1" x14ac:dyDescent="0.15">
      <c r="A4" s="30"/>
      <c r="B4" s="74" t="s">
        <v>44</v>
      </c>
      <c r="C4" s="77" t="s">
        <v>21</v>
      </c>
      <c r="D4" s="78" t="s">
        <v>166</v>
      </c>
      <c r="E4" s="78" t="s">
        <v>165</v>
      </c>
      <c r="F4" s="84" t="s">
        <v>127</v>
      </c>
      <c r="G4" s="84" t="s">
        <v>83</v>
      </c>
      <c r="H4" s="84" t="s">
        <v>40</v>
      </c>
      <c r="I4" s="84" t="s">
        <v>42</v>
      </c>
      <c r="J4" s="84" t="s">
        <v>41</v>
      </c>
      <c r="K4" s="78" t="s">
        <v>22</v>
      </c>
      <c r="L4" s="77" t="s">
        <v>23</v>
      </c>
      <c r="M4" s="77" t="s">
        <v>71</v>
      </c>
      <c r="N4" s="77" t="s">
        <v>9</v>
      </c>
      <c r="O4" s="78" t="s">
        <v>24</v>
      </c>
      <c r="P4" s="78" t="s">
        <v>110</v>
      </c>
      <c r="R4" s="22"/>
    </row>
    <row r="5" spans="1:18" x14ac:dyDescent="0.15">
      <c r="A5" s="30"/>
      <c r="B5" s="75" t="s">
        <v>17</v>
      </c>
      <c r="C5" s="79" t="s">
        <v>86</v>
      </c>
      <c r="D5" s="80">
        <v>2.5</v>
      </c>
      <c r="E5" s="80">
        <f t="shared" ref="E5:E8" si="0">D5*5</f>
        <v>12.5</v>
      </c>
      <c r="F5" s="80">
        <f>ROUND((COUNTIF(Hybrid!$G$5:$G$973,"Pass")*100)/(O5-COUNTIF(Hybrid!$G$5:$G$968,"N/A")),2)</f>
        <v>100</v>
      </c>
      <c r="G5" s="90">
        <f>ROUND((COUNTIF(Hybrid!$H$5:$H$973,"Pass")*100)/(O5-COUNTIF(Hybrid!$H$5:$H$968,"N/A")),2)</f>
        <v>100</v>
      </c>
      <c r="H5" s="90">
        <f>ROUND((COUNTIF(Hybrid!$I$5:$I$973,"Pass")*100)/(O5-COUNTIF(Hybrid!$I$5:$I$968,"N/A")),2)</f>
        <v>100</v>
      </c>
      <c r="I5" s="80">
        <f>ROUND((COUNTIF(Hybrid!$K$5:$K$973,"Pass")*100)/(O5-COUNTIF(Hybrid!$K$5:$K$968,"N/A")),2)</f>
        <v>100</v>
      </c>
      <c r="J5" s="80">
        <f>ROUND((COUNTIF(Hybrid!$J$5:$J$973,"Pass")*100)/(O5-COUNTIF(Hybrid!$J$5:$J$968,"N/A")),2)</f>
        <v>100</v>
      </c>
      <c r="K5" s="80">
        <f>COUNTIF(Hybrid!$G$5:$K$949,"Pass")</f>
        <v>65</v>
      </c>
      <c r="L5" s="80">
        <f>COUNTIF(Hybrid!$G$5:$K$949,"Fail")</f>
        <v>0</v>
      </c>
      <c r="M5" s="80">
        <f>COUNTIF(Hybrid!$G$5:$K$949,"Untest")</f>
        <v>0</v>
      </c>
      <c r="N5" s="80">
        <f>COUNTIF(Hybrid!$G$5:$K$949,"N/A")</f>
        <v>0</v>
      </c>
      <c r="O5" s="90">
        <f>COUNTA(Hybrid!$A$5:$A$949)</f>
        <v>13</v>
      </c>
      <c r="P5" s="80">
        <f>COUNTA(Hybrid!$A$5:$A$949)*5</f>
        <v>65</v>
      </c>
      <c r="R5" s="22"/>
    </row>
    <row r="6" spans="1:18" x14ac:dyDescent="0.15">
      <c r="A6" s="30"/>
      <c r="B6" s="75" t="s">
        <v>17</v>
      </c>
      <c r="C6" s="79" t="s">
        <v>131</v>
      </c>
      <c r="D6" s="80">
        <v>1</v>
      </c>
      <c r="E6" s="80">
        <f t="shared" si="0"/>
        <v>5</v>
      </c>
      <c r="F6" s="80">
        <f>ROUND((COUNTIF('Find a Doctor'!$G$5:$G$963,"Pass")*100)/(O6-COUNTIF('Find a Doctor'!$G$5:$G$955,"N/A")),2)</f>
        <v>100</v>
      </c>
      <c r="G6" s="80">
        <f>ROUND((COUNTIF('Find a Doctor'!$H$5:$H$963,"Pass")*100)/(O6-COUNTIF('Find a Doctor'!$H$5:$H$955,"N/A")),2)</f>
        <v>100</v>
      </c>
      <c r="H6" s="80">
        <f>ROUND((COUNTIF('Find a Doctor'!$I$5:$I$963,"Pass")*100)/(O6-COUNTIF('Find a Doctor'!$I$5:$I$955,"N/A")),2)</f>
        <v>100</v>
      </c>
      <c r="I6" s="80">
        <f>ROUND((COUNTIF('Find a Doctor'!$K$5:$K$963,"Pass")*100)/(O6-COUNTIF('Find a Doctor'!$K$5:$K$955,"N/A")),2)</f>
        <v>100</v>
      </c>
      <c r="J6" s="80">
        <f>ROUND((COUNTIF('Find a Doctor'!$J$5:$J$963,"Pass")*100)/(O6-COUNTIF('Find a Doctor'!$J$5:$J$955,"N/A")),2)</f>
        <v>100</v>
      </c>
      <c r="K6" s="80">
        <f>COUNTIF('Find a Doctor'!$G$5:$K$982,"Pass")</f>
        <v>35</v>
      </c>
      <c r="L6" s="80">
        <f>COUNTIF('Find a Doctor'!$G$5:$K$982,"Fail")</f>
        <v>0</v>
      </c>
      <c r="M6" s="80">
        <f>COUNTIF('Find a Doctor'!$G$5:$K$982,"Untest")</f>
        <v>0</v>
      </c>
      <c r="N6" s="80">
        <f>COUNTIF('Find a Doctor'!$G$5:$K$982,"N/A")</f>
        <v>0</v>
      </c>
      <c r="O6" s="90">
        <f>COUNTA('Find a Doctor'!$A$5:$A$982)</f>
        <v>7</v>
      </c>
      <c r="P6" s="80">
        <f>COUNTA('Find a Doctor'!$A$5:$A$982)*5</f>
        <v>35</v>
      </c>
      <c r="R6" s="22"/>
    </row>
    <row r="7" spans="1:18" x14ac:dyDescent="0.15">
      <c r="A7" s="30"/>
      <c r="B7" s="75" t="s">
        <v>17</v>
      </c>
      <c r="C7" s="79" t="s">
        <v>62</v>
      </c>
      <c r="D7" s="80">
        <v>1.5</v>
      </c>
      <c r="E7" s="80">
        <f t="shared" si="0"/>
        <v>7.5</v>
      </c>
      <c r="F7" s="80">
        <f>ROUND((COUNTIF('MFM-CreateAcct'!$F$5:$F$947,"Pass")*100)/(O7-COUNTIF('MFM-CreateAcct'!$F$5:$F$939,"N/A")),2)</f>
        <v>100</v>
      </c>
      <c r="G7" s="80">
        <f>ROUND((COUNTIF('MFM-CreateAcct'!$G$5:$G$947,"Pass")*100)/(O7-COUNTIF('MFM-CreateAcct'!$G$5:$G$939,"N/A")),2)</f>
        <v>100</v>
      </c>
      <c r="H7" s="80">
        <f>ROUND((COUNTIF('MFM-CreateAcct'!$H$5:$H$947,"Pass")*100)/(O7-COUNTIF('MFM-CreateAcct'!$H$5:$H$939,"N/A")),2)</f>
        <v>100</v>
      </c>
      <c r="I7" s="80">
        <f>ROUND((COUNTIF('MFM-CreateAcct'!$J$5:$J$947,"Pass")*100)/(O7-COUNTIF('MFM-CreateAcct'!$J$5:$J$939,"N/A")),2)</f>
        <v>100</v>
      </c>
      <c r="J7" s="80">
        <f>ROUND((COUNTIF('MFM-CreateAcct'!$I$5:$I$947,"Pass")*100)/(O7-COUNTIF('MFM-CreateAcct'!$I$5:$I$939,"N/A")),2)</f>
        <v>100</v>
      </c>
      <c r="K7" s="80">
        <f>COUNTIF('MFM-CreateAcct'!$F$5:$J$973,"Pass")</f>
        <v>30</v>
      </c>
      <c r="L7" s="80">
        <f>COUNTIF('MFM-CreateAcct'!$F$5:$J$973,"Fail")</f>
        <v>0</v>
      </c>
      <c r="M7" s="80">
        <f>COUNTIF('MFM-CreateAcct'!$F$5:$J$973,"Untest")</f>
        <v>0</v>
      </c>
      <c r="N7" s="80">
        <f>COUNTIF('MFM-CreateAcct'!$F$5:$J$973,"N/A")</f>
        <v>0</v>
      </c>
      <c r="O7" s="90">
        <f>COUNTA('MFM-CreateAcct'!$A$5:$A$973)</f>
        <v>6</v>
      </c>
      <c r="P7" s="80">
        <f>COUNTA('MFM-CreateAcct'!$A$5:$A$973)*5</f>
        <v>30</v>
      </c>
      <c r="R7" s="22"/>
    </row>
    <row r="8" spans="1:18" x14ac:dyDescent="0.15">
      <c r="A8" s="30"/>
      <c r="B8" s="75" t="s">
        <v>17</v>
      </c>
      <c r="C8" s="79" t="s">
        <v>63</v>
      </c>
      <c r="D8" s="80">
        <v>0.8</v>
      </c>
      <c r="E8" s="80">
        <f t="shared" si="0"/>
        <v>4</v>
      </c>
      <c r="F8" s="80">
        <f>ROUND((COUNTIF('MFM-ChangePassword'!$G$5:$G$962,"Pass")*100)/(O8-COUNTIF('MFM-ChangePassword'!$G$5:$G$954,"N/A")),2)</f>
        <v>100</v>
      </c>
      <c r="G8" s="80">
        <f>ROUND((COUNTIF('MFM-ChangePassword'!$H$5:$H$962,"Pass")*100)/(O8-COUNTIF('MFM-ChangePassword'!$H$5:$H$954,"N/A")),2)</f>
        <v>100</v>
      </c>
      <c r="H8" s="80">
        <f>ROUND((COUNTIF('MFM-ChangePassword'!$I$5:$I$962,"Pass")*100)/(O8-COUNTIF('MFM-ChangePassword'!$I$5:$I$954,"N/A")),2)</f>
        <v>100</v>
      </c>
      <c r="I8" s="80">
        <f>ROUND((COUNTIF('MFM-ChangePassword'!$K$5:$K$962,"Pass")*100)/(O8-COUNTIF('MFM-ChangePassword'!$K$5:$K$954,"N/A")),2)</f>
        <v>100</v>
      </c>
      <c r="J8" s="80">
        <f>ROUND((COUNTIF('MFM-ChangePassword'!$J$5:$J$962,"Pass")*100)/(O8-COUNTIF('MFM-ChangePassword'!$J$5:$J$954,"N/A")),2)</f>
        <v>100</v>
      </c>
      <c r="K8" s="80">
        <f>COUNTIF('MFM-ChangePassword'!$G$5:$K$976,"Pass")</f>
        <v>15</v>
      </c>
      <c r="L8" s="80">
        <f>COUNTIF('MFM-ChangePassword'!$G$5:$K$976,"Fail")</f>
        <v>0</v>
      </c>
      <c r="M8" s="80">
        <f>COUNTIF('MFM-ChangePassword'!$G$5:$K$976,"Untest")</f>
        <v>0</v>
      </c>
      <c r="N8" s="80">
        <f>COUNTIF('MFM-ChangePassword'!$G$5:$K$976,"N/A")</f>
        <v>0</v>
      </c>
      <c r="O8" s="90">
        <f>COUNTA('MFM-ChangePassword'!$A$5:$A$7)</f>
        <v>3</v>
      </c>
      <c r="P8" s="80">
        <f>COUNTA('MFM-ChangePassword'!$A$5:$A$7)*5</f>
        <v>15</v>
      </c>
      <c r="R8" s="22"/>
    </row>
    <row r="9" spans="1:18" x14ac:dyDescent="0.15">
      <c r="A9" s="30"/>
      <c r="B9" s="76"/>
      <c r="C9" s="85" t="s">
        <v>26</v>
      </c>
      <c r="D9" s="85">
        <f>SUM(D5:D8)</f>
        <v>5.8</v>
      </c>
      <c r="E9" s="85">
        <f>SUM(E5:E8)</f>
        <v>29</v>
      </c>
      <c r="F9" s="86"/>
      <c r="G9" s="87"/>
      <c r="H9" s="87"/>
      <c r="I9" s="87"/>
      <c r="J9" s="87"/>
      <c r="K9" s="88">
        <f t="shared" ref="K9:P9" si="1">SUM(K5:K8)</f>
        <v>145</v>
      </c>
      <c r="L9" s="88">
        <f t="shared" si="1"/>
        <v>0</v>
      </c>
      <c r="M9" s="88">
        <f t="shared" si="1"/>
        <v>0</v>
      </c>
      <c r="N9" s="88">
        <f t="shared" si="1"/>
        <v>0</v>
      </c>
      <c r="O9" s="88">
        <f t="shared" si="1"/>
        <v>29</v>
      </c>
      <c r="P9" s="88">
        <f t="shared" si="1"/>
        <v>145</v>
      </c>
      <c r="Q9" s="22"/>
      <c r="R9" s="22"/>
    </row>
    <row r="10" spans="1:18" x14ac:dyDescent="0.15">
      <c r="A10" s="30"/>
      <c r="B10" s="32"/>
      <c r="C10" s="31"/>
      <c r="D10" s="31"/>
      <c r="E10" s="31"/>
      <c r="F10" s="31"/>
      <c r="G10" s="31"/>
      <c r="H10" s="31"/>
      <c r="I10" s="31"/>
      <c r="J10" s="31"/>
      <c r="K10" s="33"/>
      <c r="L10" s="34"/>
      <c r="M10" s="34"/>
      <c r="N10" s="34"/>
      <c r="O10" s="34"/>
      <c r="P10" s="34"/>
      <c r="Q10" s="22"/>
    </row>
    <row r="11" spans="1:18" s="38" customFormat="1" ht="13" x14ac:dyDescent="0.15">
      <c r="A11" s="35"/>
      <c r="B11" s="35"/>
      <c r="C11" s="36" t="s">
        <v>27</v>
      </c>
      <c r="D11" s="36"/>
      <c r="E11" s="36"/>
      <c r="F11" s="36"/>
      <c r="G11" s="36"/>
      <c r="H11" s="36"/>
      <c r="I11" s="36"/>
      <c r="J11" s="36"/>
      <c r="K11" s="35"/>
      <c r="L11" s="70">
        <f>(K9+L9)*100/(P9-N9)</f>
        <v>100</v>
      </c>
      <c r="M11" s="35" t="s">
        <v>28</v>
      </c>
      <c r="N11" s="35"/>
      <c r="O11" s="35"/>
      <c r="P11" s="37"/>
    </row>
    <row r="12" spans="1:18" s="38" customFormat="1" ht="13" x14ac:dyDescent="0.15">
      <c r="A12" s="35"/>
      <c r="B12" s="35"/>
      <c r="C12" s="36" t="s">
        <v>29</v>
      </c>
      <c r="D12" s="36"/>
      <c r="E12" s="36"/>
      <c r="F12" s="36"/>
      <c r="G12" s="36"/>
      <c r="H12" s="36"/>
      <c r="I12" s="36"/>
      <c r="J12" s="36"/>
      <c r="K12" s="35"/>
      <c r="L12" s="70">
        <f>K9*100/(P9-N9)</f>
        <v>100</v>
      </c>
      <c r="M12" s="35" t="s">
        <v>28</v>
      </c>
      <c r="N12" s="35"/>
      <c r="O12" s="35"/>
      <c r="P12" s="37"/>
    </row>
    <row r="13" spans="1:18" ht="15" customHeight="1" x14ac:dyDescent="0.15">
      <c r="A13" s="30"/>
      <c r="B13" s="31"/>
      <c r="C13" s="31"/>
      <c r="D13" s="31"/>
      <c r="E13" s="31"/>
      <c r="F13" s="31"/>
      <c r="G13" s="31"/>
      <c r="H13" s="31"/>
      <c r="I13" s="31"/>
      <c r="J13" s="31"/>
      <c r="K13" s="31"/>
      <c r="L13" s="39"/>
      <c r="M13" s="31"/>
      <c r="N13" s="31"/>
      <c r="O13" s="31"/>
      <c r="P13" s="40"/>
    </row>
  </sheetData>
  <sheetProtection selectLockedCells="1" selectUnlockedCells="1"/>
  <mergeCells count="1">
    <mergeCell ref="C2:P2"/>
  </mergeCells>
  <hyperlinks>
    <hyperlink ref="C6" location="'Find a Doctor'!A1" display="Find a Doctor"/>
    <hyperlink ref="C7" location="'MFM-CreateAcct'!A1" display="My Family &amp; Me - Create Account"/>
    <hyperlink ref="C8" location="'MFM-ChangePassword'!A1" display="My Family &amp; Me - Change Password"/>
    <hyperlink ref="C5" location="Hybrid!A1" display="Hybrid applications"/>
  </hyperlinks>
  <pageMargins left="0.75" right="0.75" top="1" bottom="1" header="0.51180555555555551" footer="0.51180555555555551"/>
  <pageSetup scale="77" firstPageNumber="0"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rgb="FF92D050"/>
  </sheetPr>
  <dimension ref="A1:M23"/>
  <sheetViews>
    <sheetView workbookViewId="0">
      <pane xSplit="1" ySplit="4" topLeftCell="B5" activePane="bottomRight" state="frozen"/>
      <selection pane="topRight" activeCell="B1" sqref="B1"/>
      <selection pane="bottomLeft" activeCell="A5" sqref="A5"/>
      <selection pane="bottomRight" activeCell="E5" sqref="E5"/>
    </sheetView>
  </sheetViews>
  <sheetFormatPr baseColWidth="10" defaultColWidth="8.83203125" defaultRowHeight="14" x14ac:dyDescent="0.15"/>
  <cols>
    <col min="1" max="1" width="14.5" customWidth="1"/>
    <col min="2" max="2" width="29.6640625" customWidth="1"/>
    <col min="3" max="3" width="21" customWidth="1"/>
    <col min="4" max="5" width="37.6640625" customWidth="1"/>
    <col min="6" max="6" width="10.5" style="1" customWidth="1"/>
    <col min="13" max="13" width="10.5" customWidth="1"/>
  </cols>
  <sheetData>
    <row r="1" spans="1:13" s="1" customFormat="1" ht="12.75" customHeight="1" x14ac:dyDescent="0.15">
      <c r="A1" s="46" t="s">
        <v>39</v>
      </c>
      <c r="B1" s="46" t="s">
        <v>43</v>
      </c>
      <c r="C1" s="46"/>
      <c r="D1" s="47" t="str">
        <f>"Pass: "&amp;COUNTIF($G$1:$K$945,"Pass")</f>
        <v>Pass: 65</v>
      </c>
      <c r="E1" s="43" t="str">
        <f>"Untested: "&amp;COUNTIF($G$1:$K$945,"Untest")</f>
        <v>Untested: 0</v>
      </c>
      <c r="F1" s="60"/>
      <c r="G1"/>
      <c r="H1"/>
      <c r="I1"/>
    </row>
    <row r="2" spans="1:13" s="1" customFormat="1" x14ac:dyDescent="0.15">
      <c r="A2" s="41" t="s">
        <v>30</v>
      </c>
      <c r="B2" s="42" t="s">
        <v>87</v>
      </c>
      <c r="C2" s="42"/>
      <c r="D2" s="47" t="str">
        <f>"Fail: "&amp;COUNTIF($G$1:$K$945,"Fail")</f>
        <v>Fail: 0</v>
      </c>
      <c r="E2" s="43" t="str">
        <f>"N/A: "&amp;COUNTIF($G$1:$K$945,"N/A")</f>
        <v>N/A: 0</v>
      </c>
      <c r="F2" s="60"/>
      <c r="G2"/>
      <c r="H2"/>
      <c r="I2"/>
    </row>
    <row r="3" spans="1:13" s="1" customFormat="1" x14ac:dyDescent="0.15">
      <c r="A3" s="41" t="s">
        <v>31</v>
      </c>
      <c r="B3" s="41" t="s">
        <v>4</v>
      </c>
      <c r="C3" s="41"/>
      <c r="D3" s="47" t="str">
        <f>"Percent Complete: "&amp;ROUND((COUNTIF($G$5:$K$945,"Pass")*100)/((COUNTA($A$5:$A$945)*5)-COUNTIF($G$5:$K$1010,"N/A")),2)&amp;"%"</f>
        <v>Percent Complete: 100%</v>
      </c>
      <c r="E3" s="44" t="str">
        <f>"Number of cases: "&amp;(COUNTA($A$5:$A$945))</f>
        <v>Number of cases: 13</v>
      </c>
      <c r="F3" s="61"/>
      <c r="G3"/>
      <c r="H3"/>
      <c r="I3"/>
    </row>
    <row r="4" spans="1:13" s="1" customFormat="1" ht="33" x14ac:dyDescent="0.15">
      <c r="A4" s="45" t="s">
        <v>32</v>
      </c>
      <c r="B4" s="45" t="s">
        <v>33</v>
      </c>
      <c r="C4" s="45" t="s">
        <v>65</v>
      </c>
      <c r="D4" s="45" t="s">
        <v>34</v>
      </c>
      <c r="E4" s="45" t="s">
        <v>35</v>
      </c>
      <c r="F4" s="81" t="s">
        <v>163</v>
      </c>
      <c r="G4" s="45" t="s">
        <v>128</v>
      </c>
      <c r="H4" s="45" t="s">
        <v>82</v>
      </c>
      <c r="I4" s="45" t="s">
        <v>36</v>
      </c>
      <c r="J4" s="45" t="s">
        <v>50</v>
      </c>
      <c r="K4" s="45" t="s">
        <v>51</v>
      </c>
      <c r="L4" s="45" t="s">
        <v>37</v>
      </c>
      <c r="M4" s="45" t="s">
        <v>38</v>
      </c>
    </row>
    <row r="5" spans="1:13" s="1" customFormat="1" ht="66" x14ac:dyDescent="0.15">
      <c r="A5" s="57" t="str">
        <f>IF(OR(B5&lt;&gt;"",E5&lt;&gt;""),"["&amp;TEXT($B$2,"#")&amp;"-"&amp;TEXT(ROW()-4,"##")&amp;"]","")</f>
        <v>[Hybrid-1]</v>
      </c>
      <c r="B5" s="57" t="s">
        <v>179</v>
      </c>
      <c r="C5" s="57" t="s">
        <v>168</v>
      </c>
      <c r="D5" s="57" t="s">
        <v>140</v>
      </c>
      <c r="E5" s="57" t="s">
        <v>180</v>
      </c>
      <c r="F5" s="54"/>
      <c r="G5" s="56" t="s">
        <v>22</v>
      </c>
      <c r="H5" s="56" t="s">
        <v>22</v>
      </c>
      <c r="I5" s="56" t="s">
        <v>22</v>
      </c>
      <c r="J5" s="56" t="s">
        <v>22</v>
      </c>
      <c r="K5" s="56" t="s">
        <v>22</v>
      </c>
      <c r="L5" s="82">
        <v>40825</v>
      </c>
      <c r="M5" s="56" t="s">
        <v>45</v>
      </c>
    </row>
    <row r="6" spans="1:13" s="1" customFormat="1" ht="22" x14ac:dyDescent="0.15">
      <c r="A6" s="50" t="str">
        <f t="shared" ref="A6:A12" si="0">IF(OR(B6&lt;&gt;"",E6&lt;&gt;""),"["&amp;TEXT($B$2,"#")&amp;"-"&amp;TEXT(ROW()-4,"##")&amp;"]","")</f>
        <v>[Hybrid-2]</v>
      </c>
      <c r="B6" s="50" t="s">
        <v>181</v>
      </c>
      <c r="C6" s="50" t="s">
        <v>169</v>
      </c>
      <c r="D6" s="50" t="s">
        <v>88</v>
      </c>
      <c r="E6" s="50" t="s">
        <v>170</v>
      </c>
      <c r="F6" s="54"/>
      <c r="G6" s="51" t="s">
        <v>22</v>
      </c>
      <c r="H6" s="51" t="s">
        <v>22</v>
      </c>
      <c r="I6" s="51" t="s">
        <v>22</v>
      </c>
      <c r="J6" s="51" t="s">
        <v>22</v>
      </c>
      <c r="K6" s="51" t="s">
        <v>22</v>
      </c>
      <c r="L6" s="83">
        <v>40825</v>
      </c>
      <c r="M6" s="51" t="s">
        <v>46</v>
      </c>
    </row>
    <row r="7" spans="1:13" s="1" customFormat="1" ht="88" x14ac:dyDescent="0.15">
      <c r="A7" s="50" t="str">
        <f t="shared" si="0"/>
        <v>[Hybrid-3]</v>
      </c>
      <c r="B7" s="52" t="s">
        <v>47</v>
      </c>
      <c r="C7" s="52"/>
      <c r="D7" s="52" t="s">
        <v>182</v>
      </c>
      <c r="E7" s="52" t="s">
        <v>183</v>
      </c>
      <c r="F7" s="54"/>
      <c r="G7" s="51" t="s">
        <v>22</v>
      </c>
      <c r="H7" s="51" t="s">
        <v>22</v>
      </c>
      <c r="I7" s="51" t="s">
        <v>22</v>
      </c>
      <c r="J7" s="51" t="s">
        <v>22</v>
      </c>
      <c r="K7" s="51" t="s">
        <v>22</v>
      </c>
      <c r="L7" s="83">
        <v>40825</v>
      </c>
      <c r="M7" s="51" t="s">
        <v>46</v>
      </c>
    </row>
    <row r="8" spans="1:13" s="1" customFormat="1" ht="66" x14ac:dyDescent="0.15">
      <c r="A8" s="52" t="str">
        <f t="shared" si="0"/>
        <v>[Hybrid-4]</v>
      </c>
      <c r="B8" s="52" t="s">
        <v>129</v>
      </c>
      <c r="C8" s="52"/>
      <c r="D8" s="52" t="s">
        <v>49</v>
      </c>
      <c r="E8" s="52" t="s">
        <v>74</v>
      </c>
      <c r="F8" s="54"/>
      <c r="G8" s="51" t="s">
        <v>22</v>
      </c>
      <c r="H8" s="51" t="s">
        <v>22</v>
      </c>
      <c r="I8" s="51" t="s">
        <v>22</v>
      </c>
      <c r="J8" s="51" t="s">
        <v>22</v>
      </c>
      <c r="K8" s="51" t="s">
        <v>22</v>
      </c>
      <c r="L8" s="83">
        <v>40825</v>
      </c>
      <c r="M8" s="51" t="s">
        <v>46</v>
      </c>
    </row>
    <row r="9" spans="1:13" s="1" customFormat="1" ht="33" x14ac:dyDescent="0.15">
      <c r="A9" s="52" t="str">
        <f t="shared" si="0"/>
        <v>[Hybrid-5]</v>
      </c>
      <c r="B9" s="52" t="s">
        <v>171</v>
      </c>
      <c r="C9" s="52"/>
      <c r="D9" s="52" t="s">
        <v>115</v>
      </c>
      <c r="E9" s="52" t="s">
        <v>172</v>
      </c>
      <c r="F9" s="52"/>
      <c r="G9" s="51" t="s">
        <v>22</v>
      </c>
      <c r="H9" s="51" t="s">
        <v>22</v>
      </c>
      <c r="I9" s="51" t="s">
        <v>22</v>
      </c>
      <c r="J9" s="51" t="s">
        <v>22</v>
      </c>
      <c r="K9" s="51" t="s">
        <v>22</v>
      </c>
      <c r="L9" s="83">
        <v>40825</v>
      </c>
      <c r="M9" s="51" t="s">
        <v>46</v>
      </c>
    </row>
    <row r="10" spans="1:13" s="1" customFormat="1" ht="99" x14ac:dyDescent="0.15">
      <c r="A10" s="52" t="str">
        <f t="shared" si="0"/>
        <v>[Hybrid-6]</v>
      </c>
      <c r="B10" s="52" t="s">
        <v>81</v>
      </c>
      <c r="C10" s="52" t="s">
        <v>90</v>
      </c>
      <c r="D10" s="52" t="s">
        <v>116</v>
      </c>
      <c r="E10" s="52" t="s">
        <v>135</v>
      </c>
      <c r="F10" s="52"/>
      <c r="G10" s="51" t="s">
        <v>22</v>
      </c>
      <c r="H10" s="51" t="s">
        <v>22</v>
      </c>
      <c r="I10" s="51" t="s">
        <v>22</v>
      </c>
      <c r="J10" s="51" t="s">
        <v>22</v>
      </c>
      <c r="K10" s="51" t="s">
        <v>22</v>
      </c>
      <c r="L10" s="83">
        <v>40825</v>
      </c>
      <c r="M10" s="51" t="s">
        <v>46</v>
      </c>
    </row>
    <row r="11" spans="1:13" s="1" customFormat="1" ht="33" x14ac:dyDescent="0.15">
      <c r="A11" s="52" t="str">
        <f t="shared" ref="A11" si="1">IF(OR(B11&lt;&gt;"",E11&lt;&gt;""),"["&amp;TEXT($B$2,"#")&amp;"-"&amp;TEXT(ROW()-4,"##")&amp;"]","")</f>
        <v>[Hybrid-7]</v>
      </c>
      <c r="B11" s="52" t="s">
        <v>147</v>
      </c>
      <c r="C11" s="52" t="s">
        <v>90</v>
      </c>
      <c r="D11" s="52" t="s">
        <v>146</v>
      </c>
      <c r="E11" s="52" t="s">
        <v>148</v>
      </c>
      <c r="F11" s="52"/>
      <c r="G11" s="51" t="s">
        <v>22</v>
      </c>
      <c r="H11" s="51" t="s">
        <v>22</v>
      </c>
      <c r="I11" s="51" t="s">
        <v>22</v>
      </c>
      <c r="J11" s="51" t="s">
        <v>22</v>
      </c>
      <c r="K11" s="51" t="s">
        <v>22</v>
      </c>
      <c r="L11" s="83">
        <v>40825</v>
      </c>
      <c r="M11" s="51" t="s">
        <v>46</v>
      </c>
    </row>
    <row r="12" spans="1:13" s="1" customFormat="1" ht="44" x14ac:dyDescent="0.15">
      <c r="A12" s="52" t="str">
        <f t="shared" si="0"/>
        <v>[Hybrid-8]</v>
      </c>
      <c r="B12" s="52" t="s">
        <v>143</v>
      </c>
      <c r="C12" s="52"/>
      <c r="D12" s="52" t="s">
        <v>130</v>
      </c>
      <c r="E12" s="52" t="s">
        <v>154</v>
      </c>
      <c r="F12" s="48"/>
      <c r="G12" s="51" t="s">
        <v>22</v>
      </c>
      <c r="H12" s="51" t="s">
        <v>22</v>
      </c>
      <c r="I12" s="51" t="s">
        <v>22</v>
      </c>
      <c r="J12" s="51" t="s">
        <v>22</v>
      </c>
      <c r="K12" s="51" t="s">
        <v>22</v>
      </c>
      <c r="L12" s="83">
        <v>40825</v>
      </c>
      <c r="M12" s="51" t="s">
        <v>46</v>
      </c>
    </row>
    <row r="13" spans="1:13" s="1" customFormat="1" ht="44" x14ac:dyDescent="0.15">
      <c r="A13" s="52" t="str">
        <f t="shared" ref="A13" si="2">IF(OR(B13&lt;&gt;"",E13&lt;&gt;""),"["&amp;TEXT($B$2,"#")&amp;"-"&amp;TEXT(ROW()-4,"##")&amp;"]","")</f>
        <v>[Hybrid-9]</v>
      </c>
      <c r="B13" s="52" t="s">
        <v>144</v>
      </c>
      <c r="C13" s="52"/>
      <c r="D13" s="52" t="s">
        <v>145</v>
      </c>
      <c r="E13" s="52" t="s">
        <v>153</v>
      </c>
      <c r="F13" s="48">
        <v>1569694</v>
      </c>
      <c r="G13" s="51" t="s">
        <v>22</v>
      </c>
      <c r="H13" s="51" t="s">
        <v>22</v>
      </c>
      <c r="I13" s="51" t="s">
        <v>22</v>
      </c>
      <c r="J13" s="51" t="s">
        <v>22</v>
      </c>
      <c r="K13" s="51" t="s">
        <v>22</v>
      </c>
      <c r="L13" s="83">
        <v>40857</v>
      </c>
      <c r="M13" s="51" t="s">
        <v>46</v>
      </c>
    </row>
    <row r="14" spans="1:13" s="1" customFormat="1" ht="33" x14ac:dyDescent="0.15">
      <c r="A14" s="52" t="str">
        <f t="shared" ref="A14:A17" si="3">IF(OR(B14&lt;&gt;"",E14&lt;&gt;""),"["&amp;TEXT($B$2,"#")&amp;"-"&amp;TEXT(ROW()-4,"##")&amp;"]","")</f>
        <v>[Hybrid-10]</v>
      </c>
      <c r="B14" s="52" t="s">
        <v>150</v>
      </c>
      <c r="C14" s="52"/>
      <c r="D14" s="52" t="s">
        <v>151</v>
      </c>
      <c r="E14" s="71" t="s">
        <v>152</v>
      </c>
      <c r="F14" s="71"/>
      <c r="G14" s="51" t="s">
        <v>22</v>
      </c>
      <c r="H14" s="51" t="s">
        <v>22</v>
      </c>
      <c r="I14" s="51" t="s">
        <v>22</v>
      </c>
      <c r="J14" s="51" t="s">
        <v>22</v>
      </c>
      <c r="K14" s="51" t="s">
        <v>22</v>
      </c>
      <c r="L14" s="83">
        <v>40825</v>
      </c>
      <c r="M14" s="51" t="s">
        <v>46</v>
      </c>
    </row>
    <row r="15" spans="1:13" ht="44" x14ac:dyDescent="0.15">
      <c r="A15" s="52" t="str">
        <f t="shared" si="3"/>
        <v>[Hybrid-11]</v>
      </c>
      <c r="B15" s="96" t="s">
        <v>160</v>
      </c>
      <c r="C15" s="52" t="s">
        <v>155</v>
      </c>
      <c r="D15" s="52" t="s">
        <v>157</v>
      </c>
      <c r="E15" s="52" t="s">
        <v>156</v>
      </c>
      <c r="F15" s="71"/>
      <c r="G15" s="51" t="s">
        <v>22</v>
      </c>
      <c r="H15" s="51" t="s">
        <v>22</v>
      </c>
      <c r="I15" s="51" t="s">
        <v>22</v>
      </c>
      <c r="J15" s="51" t="s">
        <v>22</v>
      </c>
      <c r="K15" s="51" t="s">
        <v>22</v>
      </c>
      <c r="L15" s="83">
        <v>40825</v>
      </c>
      <c r="M15" s="51" t="s">
        <v>46</v>
      </c>
    </row>
    <row r="16" spans="1:13" ht="44" x14ac:dyDescent="0.15">
      <c r="A16" s="52" t="str">
        <f t="shared" si="3"/>
        <v>[Hybrid-12]</v>
      </c>
      <c r="B16" s="97"/>
      <c r="C16" s="52"/>
      <c r="D16" s="49" t="s">
        <v>158</v>
      </c>
      <c r="E16" s="52" t="s">
        <v>142</v>
      </c>
      <c r="F16" s="52"/>
      <c r="G16" s="51" t="s">
        <v>22</v>
      </c>
      <c r="H16" s="51" t="s">
        <v>22</v>
      </c>
      <c r="I16" s="51" t="s">
        <v>22</v>
      </c>
      <c r="J16" s="51" t="s">
        <v>22</v>
      </c>
      <c r="K16" s="51" t="s">
        <v>22</v>
      </c>
      <c r="L16" s="83">
        <v>40825</v>
      </c>
      <c r="M16" s="51" t="s">
        <v>46</v>
      </c>
    </row>
    <row r="17" spans="1:13" ht="55" x14ac:dyDescent="0.15">
      <c r="A17" s="52" t="str">
        <f t="shared" si="3"/>
        <v>[Hybrid-13]</v>
      </c>
      <c r="B17" s="97"/>
      <c r="C17" s="52" t="s">
        <v>89</v>
      </c>
      <c r="D17" s="49" t="s">
        <v>159</v>
      </c>
      <c r="E17" s="52" t="s">
        <v>48</v>
      </c>
      <c r="F17" s="52"/>
      <c r="G17" s="51" t="s">
        <v>22</v>
      </c>
      <c r="H17" s="51" t="s">
        <v>22</v>
      </c>
      <c r="I17" s="51" t="s">
        <v>22</v>
      </c>
      <c r="J17" s="51" t="s">
        <v>22</v>
      </c>
      <c r="K17" s="51" t="s">
        <v>22</v>
      </c>
      <c r="L17" s="83">
        <v>40825</v>
      </c>
      <c r="M17" s="51" t="s">
        <v>46</v>
      </c>
    </row>
    <row r="18" spans="1:13" x14ac:dyDescent="0.15">
      <c r="F18" s="52"/>
    </row>
    <row r="19" spans="1:13" x14ac:dyDescent="0.15">
      <c r="F19" s="52"/>
    </row>
    <row r="20" spans="1:13" x14ac:dyDescent="0.15">
      <c r="F20" s="52"/>
    </row>
    <row r="21" spans="1:13" x14ac:dyDescent="0.15">
      <c r="F21" s="52"/>
    </row>
    <row r="22" spans="1:13" x14ac:dyDescent="0.15">
      <c r="F22" s="52"/>
    </row>
    <row r="23" spans="1:13" x14ac:dyDescent="0.15">
      <c r="F23" s="52"/>
    </row>
  </sheetData>
  <mergeCells count="1">
    <mergeCell ref="B15:B17"/>
  </mergeCells>
  <dataValidations count="1">
    <dataValidation type="list" operator="equal" allowBlank="1" sqref="G5:K17">
      <formula1>"Pass,Fail,Untest,N/A"</formula1>
    </dataValidation>
  </dataValidations>
  <hyperlinks>
    <hyperlink ref="A1" location="'Test report'!A1" display="Back to TestReport"/>
    <hyperlink ref="B1" location="BugList!A1" display="To Buglist"/>
  </hyperlink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11"/>
  <sheetViews>
    <sheetView tabSelected="1" topLeftCell="D1" zoomScale="241" zoomScaleNormal="241" zoomScalePageLayoutView="241" workbookViewId="0">
      <pane ySplit="4" topLeftCell="A8" activePane="bottomLeft" state="frozen"/>
      <selection pane="bottomLeft" activeCell="E8" sqref="E8"/>
    </sheetView>
  </sheetViews>
  <sheetFormatPr baseColWidth="10" defaultColWidth="9" defaultRowHeight="11" x14ac:dyDescent="0.15"/>
  <cols>
    <col min="1" max="1" width="14.33203125" style="1" customWidth="1"/>
    <col min="2" max="2" width="22.1640625" style="1" customWidth="1"/>
    <col min="3" max="3" width="17.6640625" style="1" customWidth="1"/>
    <col min="4" max="4" width="53.83203125" style="1" customWidth="1"/>
    <col min="5" max="5" width="30.33203125" style="1" customWidth="1"/>
    <col min="6" max="6" width="10.5" style="1" customWidth="1"/>
    <col min="7" max="8" width="9.1640625" style="1" customWidth="1"/>
    <col min="9" max="9" width="9.6640625" style="1" customWidth="1"/>
    <col min="10" max="10" width="10.83203125" style="1" customWidth="1"/>
    <col min="11" max="11" width="10.6640625" style="1" customWidth="1"/>
    <col min="12" max="12" width="9" style="1"/>
    <col min="13" max="13" width="17.33203125" style="1" customWidth="1"/>
    <col min="14" max="16384" width="9" style="1"/>
  </cols>
  <sheetData>
    <row r="1" spans="1:13" ht="12.75" customHeight="1" x14ac:dyDescent="0.15">
      <c r="A1" s="46" t="s">
        <v>39</v>
      </c>
      <c r="B1" s="46" t="s">
        <v>43</v>
      </c>
      <c r="C1" s="46"/>
      <c r="D1" s="47" t="str">
        <f>"Pass: "&amp;COUNTIF($G$6:$K$987,"Pass")</f>
        <v>Pass: 30</v>
      </c>
      <c r="E1" s="43" t="str">
        <f>"Untested: "&amp;COUNTIF($G$6:$K$987,"Untest")</f>
        <v>Untested: 0</v>
      </c>
      <c r="F1" s="60"/>
      <c r="G1"/>
      <c r="H1"/>
      <c r="I1"/>
    </row>
    <row r="2" spans="1:13" ht="12.75" customHeight="1" x14ac:dyDescent="0.15">
      <c r="A2" s="41" t="s">
        <v>30</v>
      </c>
      <c r="B2" s="42" t="s">
        <v>25</v>
      </c>
      <c r="C2" s="42"/>
      <c r="D2" s="47" t="str">
        <f>"Fail: "&amp;COUNTIF($G$6:$K$987,"Fail")</f>
        <v>Fail: 0</v>
      </c>
      <c r="E2" s="43" t="str">
        <f>"N/A: "&amp;COUNTIF($G$6:$K$987,"N/A")</f>
        <v>N/A: 0</v>
      </c>
      <c r="F2" s="60"/>
      <c r="G2"/>
      <c r="H2"/>
      <c r="I2"/>
    </row>
    <row r="3" spans="1:13" ht="12.75" customHeight="1" x14ac:dyDescent="0.15">
      <c r="A3" s="41" t="s">
        <v>31</v>
      </c>
      <c r="B3" s="41" t="s">
        <v>4</v>
      </c>
      <c r="C3" s="41"/>
      <c r="D3" s="47" t="str">
        <f>"Percent Complete: "&amp;ROUND((COUNTIF($G$5:$K$987,"Pass")*100)/((COUNTA($A$5:$A$987)*5)-COUNTIF($G$5:$K$997,"N/A")),2)&amp;"%"</f>
        <v>Percent Complete: 100%</v>
      </c>
      <c r="E3" s="44" t="str">
        <f>"Number of cases: "&amp;(COUNTA($A$5:$A$987))</f>
        <v>Number of cases: 7</v>
      </c>
      <c r="F3" s="61"/>
      <c r="G3"/>
      <c r="H3"/>
      <c r="I3"/>
    </row>
    <row r="4" spans="1:13" ht="28.25" customHeight="1" x14ac:dyDescent="0.15">
      <c r="A4" s="45" t="s">
        <v>32</v>
      </c>
      <c r="B4" s="45" t="s">
        <v>33</v>
      </c>
      <c r="C4" s="45" t="s">
        <v>64</v>
      </c>
      <c r="D4" s="45" t="s">
        <v>34</v>
      </c>
      <c r="E4" s="45" t="s">
        <v>35</v>
      </c>
      <c r="F4" s="81" t="s">
        <v>163</v>
      </c>
      <c r="G4" s="45" t="s">
        <v>128</v>
      </c>
      <c r="H4" s="45" t="s">
        <v>82</v>
      </c>
      <c r="I4" s="45" t="s">
        <v>36</v>
      </c>
      <c r="J4" s="45" t="s">
        <v>50</v>
      </c>
      <c r="K4" s="45" t="s">
        <v>51</v>
      </c>
      <c r="L4" s="45" t="s">
        <v>37</v>
      </c>
      <c r="M4" s="45" t="s">
        <v>38</v>
      </c>
    </row>
    <row r="5" spans="1:13" ht="33" x14ac:dyDescent="0.15">
      <c r="A5" s="49" t="str">
        <f>IF(OR(B5&lt;&gt;"",E5&lt;&gt;""),"["&amp;TEXT($B$2,"#")&amp;"-"&amp;TEXT(ROW()-4,"##")&amp;"]","")</f>
        <v>[Find Physician-1]</v>
      </c>
      <c r="B5" s="50" t="s">
        <v>118</v>
      </c>
      <c r="C5" s="50" t="s">
        <v>173</v>
      </c>
      <c r="D5" s="50" t="s">
        <v>119</v>
      </c>
      <c r="E5" s="50" t="s">
        <v>52</v>
      </c>
      <c r="F5" s="54"/>
      <c r="G5" s="51" t="s">
        <v>22</v>
      </c>
      <c r="H5" s="51" t="s">
        <v>22</v>
      </c>
      <c r="I5" s="51" t="s">
        <v>22</v>
      </c>
      <c r="J5" s="51" t="s">
        <v>22</v>
      </c>
      <c r="K5" s="51" t="s">
        <v>22</v>
      </c>
      <c r="L5" s="83">
        <v>40825</v>
      </c>
      <c r="M5" s="51" t="s">
        <v>46</v>
      </c>
    </row>
    <row r="6" spans="1:13" ht="110" x14ac:dyDescent="0.15">
      <c r="A6" s="57" t="str">
        <f t="shared" ref="A6:A11" si="0">IF(OR(B6&lt;&gt;"",E6&lt;&gt;""),"["&amp;TEXT($B$2,"#")&amp;"-"&amp;TEXT(ROW()-4,"##")&amp;"]","")</f>
        <v>[Find Physician-2]</v>
      </c>
      <c r="B6" s="57" t="s">
        <v>120</v>
      </c>
      <c r="C6" s="57"/>
      <c r="D6" s="57" t="s">
        <v>121</v>
      </c>
      <c r="E6" s="57" t="s">
        <v>136</v>
      </c>
      <c r="F6" s="58"/>
      <c r="G6" s="56" t="s">
        <v>22</v>
      </c>
      <c r="H6" s="56" t="s">
        <v>22</v>
      </c>
      <c r="I6" s="56" t="s">
        <v>22</v>
      </c>
      <c r="J6" s="56" t="s">
        <v>22</v>
      </c>
      <c r="K6" s="56" t="s">
        <v>22</v>
      </c>
      <c r="L6" s="82">
        <v>40825</v>
      </c>
      <c r="M6" s="56" t="s">
        <v>45</v>
      </c>
    </row>
    <row r="7" spans="1:13" ht="110" x14ac:dyDescent="0.15">
      <c r="A7" s="57" t="str">
        <f t="shared" si="0"/>
        <v>[Find Physician-3]</v>
      </c>
      <c r="B7" s="57" t="s">
        <v>122</v>
      </c>
      <c r="C7" s="57"/>
      <c r="D7" s="57" t="s">
        <v>137</v>
      </c>
      <c r="E7" s="57" t="s">
        <v>138</v>
      </c>
      <c r="F7" s="58"/>
      <c r="G7" s="56" t="s">
        <v>22</v>
      </c>
      <c r="H7" s="56" t="s">
        <v>22</v>
      </c>
      <c r="I7" s="56" t="s">
        <v>22</v>
      </c>
      <c r="J7" s="56" t="s">
        <v>22</v>
      </c>
      <c r="K7" s="56" t="s">
        <v>22</v>
      </c>
      <c r="L7" s="82">
        <v>40825</v>
      </c>
      <c r="M7" s="56" t="s">
        <v>45</v>
      </c>
    </row>
    <row r="8" spans="1:13" ht="99" x14ac:dyDescent="0.15">
      <c r="A8" s="57" t="str">
        <f t="shared" si="0"/>
        <v>[Find Physician-4]</v>
      </c>
      <c r="B8" s="57" t="s">
        <v>123</v>
      </c>
      <c r="C8" s="57"/>
      <c r="D8" s="57" t="s">
        <v>124</v>
      </c>
      <c r="E8" s="57" t="s">
        <v>105</v>
      </c>
      <c r="F8" s="58"/>
      <c r="G8" s="56" t="s">
        <v>22</v>
      </c>
      <c r="H8" s="56" t="s">
        <v>22</v>
      </c>
      <c r="I8" s="56" t="s">
        <v>22</v>
      </c>
      <c r="J8" s="56" t="s">
        <v>22</v>
      </c>
      <c r="K8" s="56" t="s">
        <v>22</v>
      </c>
      <c r="L8" s="82">
        <v>40825</v>
      </c>
      <c r="M8" s="56" t="s">
        <v>45</v>
      </c>
    </row>
    <row r="9" spans="1:13" ht="55" x14ac:dyDescent="0.15">
      <c r="A9" s="49" t="str">
        <f t="shared" ref="A9" si="1">IF(OR(B9&lt;&gt;"",E9&lt;&gt;""),"["&amp;TEXT($B$2,"#")&amp;"-"&amp;TEXT(ROW()-4,"##")&amp;"]","")</f>
        <v>[Find Physician-5]</v>
      </c>
      <c r="B9" s="52" t="s">
        <v>107</v>
      </c>
      <c r="C9" s="52" t="s">
        <v>108</v>
      </c>
      <c r="D9" s="52" t="s">
        <v>109</v>
      </c>
      <c r="E9" s="52" t="s">
        <v>139</v>
      </c>
      <c r="F9" s="54"/>
      <c r="G9" s="53" t="s">
        <v>22</v>
      </c>
      <c r="H9" s="53" t="s">
        <v>22</v>
      </c>
      <c r="I9" s="53" t="s">
        <v>22</v>
      </c>
      <c r="J9" s="53" t="s">
        <v>22</v>
      </c>
      <c r="K9" s="53" t="s">
        <v>22</v>
      </c>
      <c r="L9" s="83">
        <v>40825</v>
      </c>
      <c r="M9" s="51" t="s">
        <v>46</v>
      </c>
    </row>
    <row r="10" spans="1:13" ht="22" x14ac:dyDescent="0.15">
      <c r="A10" s="52" t="str">
        <f t="shared" ref="A10" si="2">IF(OR(B10&lt;&gt;"",E10&lt;&gt;""),"["&amp;TEXT($B$2,"#")&amp;"-"&amp;TEXT(ROW()-4,"##")&amp;"]","")</f>
        <v>[Find Physician-6]</v>
      </c>
      <c r="B10" s="52" t="s">
        <v>132</v>
      </c>
      <c r="C10" s="52" t="s">
        <v>108</v>
      </c>
      <c r="D10" s="52" t="s">
        <v>106</v>
      </c>
      <c r="E10" s="52" t="s">
        <v>133</v>
      </c>
      <c r="F10" s="54"/>
      <c r="G10" s="53" t="s">
        <v>22</v>
      </c>
      <c r="H10" s="53" t="s">
        <v>22</v>
      </c>
      <c r="I10" s="53" t="s">
        <v>22</v>
      </c>
      <c r="J10" s="53" t="s">
        <v>22</v>
      </c>
      <c r="K10" s="53" t="s">
        <v>22</v>
      </c>
      <c r="L10" s="83">
        <v>40825</v>
      </c>
      <c r="M10" s="51"/>
    </row>
    <row r="11" spans="1:13" ht="33" x14ac:dyDescent="0.15">
      <c r="A11" s="52" t="str">
        <f t="shared" si="0"/>
        <v>[Find Physician-7]</v>
      </c>
      <c r="B11" s="52" t="s">
        <v>141</v>
      </c>
      <c r="C11" s="52" t="s">
        <v>80</v>
      </c>
      <c r="D11" s="49" t="s">
        <v>117</v>
      </c>
      <c r="E11" s="49" t="s">
        <v>134</v>
      </c>
      <c r="F11" s="54"/>
      <c r="G11" s="53" t="s">
        <v>22</v>
      </c>
      <c r="H11" s="53" t="s">
        <v>22</v>
      </c>
      <c r="I11" s="53" t="s">
        <v>22</v>
      </c>
      <c r="J11" s="53" t="s">
        <v>22</v>
      </c>
      <c r="K11" s="53" t="s">
        <v>22</v>
      </c>
      <c r="L11" s="83">
        <v>40825</v>
      </c>
      <c r="M11" s="51"/>
    </row>
  </sheetData>
  <sheetProtection selectLockedCells="1" selectUnlockedCells="1"/>
  <dataValidations count="1">
    <dataValidation type="list" operator="equal" allowBlank="1" sqref="G5:K11">
      <formula1>"Pass,Fail,Untest,N/A"</formula1>
    </dataValidation>
  </dataValidations>
  <hyperlinks>
    <hyperlink ref="A1" location="'Test report'!A1" display="Back to TestReport"/>
    <hyperlink ref="B1" location="BugList!A1" display="To Buglist"/>
  </hyperlinks>
  <pageMargins left="0.78749999999999998" right="0.78749999999999998" top="1.0527777777777778" bottom="1.0527777777777778" header="0.78749999999999998" footer="0.78749999999999998"/>
  <pageSetup firstPageNumber="0" orientation="portrait" horizontalDpi="300" verticalDpi="300"/>
  <headerFooter alignWithMargins="0">
    <oddHeader>&amp;C&amp;"Times New Roman,Chuẩn"&amp;12&amp;A</oddHeader>
    <oddFooter>&amp;C&amp;"Times New Roman,Chuẩn"&amp;12Trang &amp;P</oddFooter>
  </headerFooter>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10"/>
  <sheetViews>
    <sheetView workbookViewId="0">
      <pane xSplit="1" ySplit="4" topLeftCell="B5" activePane="bottomRight" state="frozen"/>
      <selection pane="topRight" activeCell="B1" sqref="B1"/>
      <selection pane="bottomLeft" activeCell="A5" sqref="A5"/>
      <selection pane="bottomRight" activeCell="D5" sqref="D5"/>
    </sheetView>
  </sheetViews>
  <sheetFormatPr baseColWidth="10" defaultColWidth="9" defaultRowHeight="11" x14ac:dyDescent="0.15"/>
  <cols>
    <col min="1" max="1" width="15.83203125" style="1" customWidth="1"/>
    <col min="2" max="3" width="22.1640625" style="1" customWidth="1"/>
    <col min="4" max="4" width="44.6640625" style="1" customWidth="1"/>
    <col min="5" max="5" width="30.33203125" style="1" customWidth="1"/>
    <col min="6" max="7" width="9.1640625" style="1" customWidth="1"/>
    <col min="8" max="8" width="9.6640625" style="1" customWidth="1"/>
    <col min="9" max="9" width="10.83203125" style="1" customWidth="1"/>
    <col min="10" max="10" width="10.6640625" style="1" customWidth="1"/>
    <col min="11" max="11" width="9" style="1"/>
    <col min="12" max="12" width="17.33203125" style="1" customWidth="1"/>
    <col min="13" max="16384" width="9" style="1"/>
  </cols>
  <sheetData>
    <row r="1" spans="1:12" ht="12.75" customHeight="1" x14ac:dyDescent="0.15">
      <c r="A1" s="46" t="s">
        <v>39</v>
      </c>
      <c r="B1" s="46" t="s">
        <v>43</v>
      </c>
      <c r="C1" s="46"/>
      <c r="D1" s="47" t="str">
        <f>"Pass: "&amp;COUNTIF($F$5:$J$981,"Pass")</f>
        <v>Pass: 30</v>
      </c>
      <c r="E1" s="43" t="str">
        <f>"Untested: "&amp;COUNTIF($F$5:$J$981,"Untest")</f>
        <v>Untested: 0</v>
      </c>
      <c r="F1"/>
      <c r="G1"/>
      <c r="H1"/>
    </row>
    <row r="2" spans="1:12" ht="12.75" customHeight="1" x14ac:dyDescent="0.15">
      <c r="A2" s="41" t="s">
        <v>30</v>
      </c>
      <c r="B2" s="42" t="s">
        <v>59</v>
      </c>
      <c r="C2" s="42"/>
      <c r="D2" s="47" t="str">
        <f>"Fail: "&amp;COUNTIF($F$5:$J$981,"Fail")</f>
        <v>Fail: 0</v>
      </c>
      <c r="E2" s="43" t="str">
        <f>"N/A: "&amp;COUNTIF($F$5:$J$981,"N/A")</f>
        <v>N/A: 0</v>
      </c>
      <c r="F2"/>
      <c r="G2"/>
      <c r="H2"/>
    </row>
    <row r="3" spans="1:12" ht="12.75" customHeight="1" x14ac:dyDescent="0.15">
      <c r="A3" s="41" t="s">
        <v>31</v>
      </c>
      <c r="B3" s="41" t="s">
        <v>4</v>
      </c>
      <c r="C3" s="41"/>
      <c r="D3" s="47" t="str">
        <f>"Percent Complete: "&amp;ROUND((COUNTIF($F$5:$J$10,"Pass")*100)/((COUNTA($A$5:$A$981)*5)-COUNTIF($F$5:$J$981,"N/A")),2)&amp;"%"</f>
        <v>Percent Complete: 100%</v>
      </c>
      <c r="E3" s="44" t="str">
        <f>"Number of cases: "&amp;(COUNTA($A$5:$A$981))</f>
        <v>Number of cases: 6</v>
      </c>
      <c r="F3"/>
      <c r="G3"/>
      <c r="H3"/>
    </row>
    <row r="4" spans="1:12" ht="28.25" customHeight="1" x14ac:dyDescent="0.15">
      <c r="A4" s="45" t="s">
        <v>32</v>
      </c>
      <c r="B4" s="45" t="s">
        <v>33</v>
      </c>
      <c r="C4" s="45" t="s">
        <v>65</v>
      </c>
      <c r="D4" s="45" t="s">
        <v>34</v>
      </c>
      <c r="E4" s="45" t="s">
        <v>35</v>
      </c>
      <c r="F4" s="45" t="s">
        <v>128</v>
      </c>
      <c r="G4" s="45" t="s">
        <v>82</v>
      </c>
      <c r="H4" s="45" t="s">
        <v>36</v>
      </c>
      <c r="I4" s="45" t="s">
        <v>50</v>
      </c>
      <c r="J4" s="45" t="s">
        <v>51</v>
      </c>
      <c r="K4" s="45" t="s">
        <v>37</v>
      </c>
      <c r="L4" s="45" t="s">
        <v>38</v>
      </c>
    </row>
    <row r="5" spans="1:12" ht="187" x14ac:dyDescent="0.15">
      <c r="A5" s="55" t="str">
        <f>IF(OR(B5&lt;&gt;"",E5&lt;&gt;""),"["&amp;TEXT($B$2,"#")&amp;"-"&amp;TEXT(ROW()-4,"##")&amp;"]","")</f>
        <v>[My Family &amp; Me Create Account-1]</v>
      </c>
      <c r="B5" s="57" t="s">
        <v>53</v>
      </c>
      <c r="C5" s="57" t="s">
        <v>174</v>
      </c>
      <c r="D5" s="57" t="s">
        <v>55</v>
      </c>
      <c r="E5" s="57" t="s">
        <v>164</v>
      </c>
      <c r="F5" s="56" t="s">
        <v>22</v>
      </c>
      <c r="G5" s="56" t="s">
        <v>22</v>
      </c>
      <c r="H5" s="56" t="s">
        <v>22</v>
      </c>
      <c r="I5" s="56" t="s">
        <v>22</v>
      </c>
      <c r="J5" s="56" t="s">
        <v>22</v>
      </c>
      <c r="K5" s="89">
        <v>40829</v>
      </c>
      <c r="L5" s="56" t="s">
        <v>45</v>
      </c>
    </row>
    <row r="6" spans="1:12" ht="33" x14ac:dyDescent="0.15">
      <c r="A6" s="50" t="str">
        <f>IF(OR(B6&lt;&gt;"",E6&lt;&gt;""),"["&amp;TEXT($B$2,"#")&amp;"-"&amp;TEXT(ROW()-4,"##")&amp;"]","")</f>
        <v>[My Family &amp; Me Create Account-2]</v>
      </c>
      <c r="B6" s="50" t="s">
        <v>54</v>
      </c>
      <c r="C6" s="50" t="s">
        <v>175</v>
      </c>
      <c r="D6" s="50" t="s">
        <v>66</v>
      </c>
      <c r="E6" s="50" t="s">
        <v>113</v>
      </c>
      <c r="F6" s="51" t="s">
        <v>22</v>
      </c>
      <c r="G6" s="51" t="s">
        <v>22</v>
      </c>
      <c r="H6" s="51" t="s">
        <v>22</v>
      </c>
      <c r="I6" s="51" t="s">
        <v>22</v>
      </c>
      <c r="J6" s="51" t="s">
        <v>22</v>
      </c>
      <c r="K6" s="89">
        <v>40829</v>
      </c>
      <c r="L6" s="51" t="s">
        <v>46</v>
      </c>
    </row>
    <row r="7" spans="1:12" ht="33" x14ac:dyDescent="0.15">
      <c r="A7" s="49" t="str">
        <f t="shared" ref="A7" si="0">IF(OR(B7&lt;&gt;"",E7&lt;&gt;""),"["&amp;TEXT($B$2,"#")&amp;"-"&amp;TEXT(ROW()-4,"##")&amp;"]","")</f>
        <v>[My Family &amp; Me Create Account-3]</v>
      </c>
      <c r="B7" s="50" t="s">
        <v>72</v>
      </c>
      <c r="C7" s="50" t="s">
        <v>175</v>
      </c>
      <c r="D7" s="50" t="s">
        <v>73</v>
      </c>
      <c r="E7" s="50" t="s">
        <v>114</v>
      </c>
      <c r="F7" s="51" t="s">
        <v>22</v>
      </c>
      <c r="G7" s="51" t="s">
        <v>22</v>
      </c>
      <c r="H7" s="51" t="s">
        <v>22</v>
      </c>
      <c r="I7" s="51" t="s">
        <v>22</v>
      </c>
      <c r="J7" s="51" t="s">
        <v>22</v>
      </c>
      <c r="K7" s="89">
        <v>40829</v>
      </c>
      <c r="L7" s="51"/>
    </row>
    <row r="8" spans="1:12" ht="33" x14ac:dyDescent="0.15">
      <c r="A8" s="50" t="str">
        <f t="shared" ref="A8:A10" si="1">IF(OR(B8&lt;&gt;"",E8&lt;&gt;""),"["&amp;TEXT($B$2,"#")&amp;"-"&amp;TEXT(ROW()-4,"##")&amp;"]","")</f>
        <v>[My Family &amp; Me Create Account-4]</v>
      </c>
      <c r="B8" s="50" t="s">
        <v>61</v>
      </c>
      <c r="C8" s="50" t="s">
        <v>175</v>
      </c>
      <c r="D8" s="50" t="s">
        <v>67</v>
      </c>
      <c r="E8" s="50" t="s">
        <v>78</v>
      </c>
      <c r="F8" s="51" t="s">
        <v>22</v>
      </c>
      <c r="G8" s="51" t="s">
        <v>22</v>
      </c>
      <c r="H8" s="51" t="s">
        <v>22</v>
      </c>
      <c r="I8" s="51" t="s">
        <v>22</v>
      </c>
      <c r="J8" s="51" t="s">
        <v>22</v>
      </c>
      <c r="K8" s="89">
        <v>40829</v>
      </c>
      <c r="L8" s="51" t="s">
        <v>46</v>
      </c>
    </row>
    <row r="9" spans="1:12" ht="33" x14ac:dyDescent="0.15">
      <c r="A9" s="50" t="str">
        <f t="shared" si="1"/>
        <v>[My Family &amp; Me Create Account-5]</v>
      </c>
      <c r="B9" s="50" t="s">
        <v>56</v>
      </c>
      <c r="C9" s="50" t="s">
        <v>175</v>
      </c>
      <c r="D9" s="50" t="s">
        <v>68</v>
      </c>
      <c r="E9" s="50" t="s">
        <v>79</v>
      </c>
      <c r="F9" s="51" t="s">
        <v>22</v>
      </c>
      <c r="G9" s="51" t="s">
        <v>22</v>
      </c>
      <c r="H9" s="51" t="s">
        <v>22</v>
      </c>
      <c r="I9" s="51" t="s">
        <v>22</v>
      </c>
      <c r="J9" s="51" t="s">
        <v>22</v>
      </c>
      <c r="K9" s="89">
        <v>40829</v>
      </c>
      <c r="L9" s="51" t="s">
        <v>46</v>
      </c>
    </row>
    <row r="10" spans="1:12" ht="33" x14ac:dyDescent="0.15">
      <c r="A10" s="49" t="str">
        <f t="shared" si="1"/>
        <v>[My Family &amp; Me Create Account-6]</v>
      </c>
      <c r="B10" s="52" t="s">
        <v>84</v>
      </c>
      <c r="C10" s="50" t="s">
        <v>176</v>
      </c>
      <c r="D10" s="49" t="s">
        <v>125</v>
      </c>
      <c r="E10" s="52" t="s">
        <v>85</v>
      </c>
      <c r="F10" s="51" t="s">
        <v>22</v>
      </c>
      <c r="G10" s="53" t="s">
        <v>22</v>
      </c>
      <c r="H10" s="51" t="s">
        <v>22</v>
      </c>
      <c r="I10" s="51" t="s">
        <v>22</v>
      </c>
      <c r="J10" s="51" t="s">
        <v>22</v>
      </c>
      <c r="K10" s="89">
        <v>40829</v>
      </c>
      <c r="L10" s="51" t="s">
        <v>46</v>
      </c>
    </row>
  </sheetData>
  <dataValidations count="1">
    <dataValidation type="list" operator="equal" allowBlank="1" sqref="F5:J10">
      <formula1>"Pass,Fail,Untest,N/A"</formula1>
    </dataValidation>
  </dataValidations>
  <hyperlinks>
    <hyperlink ref="A1" location="'Test report'!A1" display="Back to TestReport"/>
    <hyperlink ref="B1" location="BugList!A1" display="To Buglist"/>
  </hyperlink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7"/>
  <sheetViews>
    <sheetView workbookViewId="0">
      <pane xSplit="1" ySplit="4" topLeftCell="B5" activePane="bottomRight" state="frozen"/>
      <selection pane="topRight" activeCell="B1" sqref="B1"/>
      <selection pane="bottomLeft" activeCell="A5" sqref="A5"/>
      <selection pane="bottomRight" activeCell="C5" sqref="C5"/>
    </sheetView>
  </sheetViews>
  <sheetFormatPr baseColWidth="10" defaultColWidth="9" defaultRowHeight="11" x14ac:dyDescent="0.15"/>
  <cols>
    <col min="1" max="1" width="15.83203125" style="1" customWidth="1"/>
    <col min="2" max="3" width="22.1640625" style="1" customWidth="1"/>
    <col min="4" max="4" width="38.5" style="1" customWidth="1"/>
    <col min="5" max="5" width="30.33203125" style="1" customWidth="1"/>
    <col min="6" max="6" width="11.33203125" style="1" customWidth="1"/>
    <col min="7" max="8" width="9.1640625" style="1" customWidth="1"/>
    <col min="9" max="9" width="9.6640625" style="1" customWidth="1"/>
    <col min="10" max="10" width="10.83203125" style="1" customWidth="1"/>
    <col min="11" max="11" width="10.6640625" style="1" customWidth="1"/>
    <col min="12" max="12" width="9" style="1"/>
    <col min="13" max="13" width="17.33203125" style="1" customWidth="1"/>
    <col min="14" max="16384" width="9" style="1"/>
  </cols>
  <sheetData>
    <row r="1" spans="1:13" ht="12.75" customHeight="1" x14ac:dyDescent="0.15">
      <c r="A1" s="46" t="s">
        <v>39</v>
      </c>
      <c r="B1" s="46" t="s">
        <v>43</v>
      </c>
      <c r="C1" s="46"/>
      <c r="D1" s="47" t="str">
        <f>"Pass: "&amp;COUNTIF($G$5:$K$970,"Pass")</f>
        <v>Pass: 15</v>
      </c>
      <c r="E1" s="43" t="str">
        <f>"Untested: "&amp;COUNTIF($G$5:$K$970,"Untest")</f>
        <v>Untested: 0</v>
      </c>
      <c r="F1" s="60"/>
      <c r="G1"/>
      <c r="H1"/>
      <c r="I1"/>
    </row>
    <row r="2" spans="1:13" ht="12.75" customHeight="1" x14ac:dyDescent="0.15">
      <c r="A2" s="41" t="s">
        <v>30</v>
      </c>
      <c r="B2" s="42" t="s">
        <v>60</v>
      </c>
      <c r="C2" s="42"/>
      <c r="D2" s="47" t="str">
        <f>"Fail: "&amp;COUNTIF($G$5:$K$970,"Fail")</f>
        <v>Fail: 0</v>
      </c>
      <c r="E2" s="43" t="str">
        <f>"N/A: "&amp;COUNTIF($G$5:$K$970,"N/A")</f>
        <v>N/A: 0</v>
      </c>
      <c r="F2" s="60"/>
      <c r="G2"/>
      <c r="H2"/>
      <c r="I2"/>
    </row>
    <row r="3" spans="1:13" ht="12.75" customHeight="1" x14ac:dyDescent="0.15">
      <c r="A3" s="41" t="s">
        <v>31</v>
      </c>
      <c r="B3" s="41" t="s">
        <v>4</v>
      </c>
      <c r="C3" s="41"/>
      <c r="D3" s="47" t="str">
        <f>"Percent Complete: "&amp;ROUND((COUNTIF($G$5:$K$970,"Pass")*100)/((COUNTA($A$5:$A$970)*5)-COUNTIF($G$5:$K$996,"N/A")),2)&amp;"%"</f>
        <v>Percent Complete: 100%</v>
      </c>
      <c r="E3" s="44" t="str">
        <f>"Number of cases: "&amp;(COUNTA($A$5:$A$970))</f>
        <v>Number of cases: 3</v>
      </c>
      <c r="F3" s="61"/>
      <c r="G3"/>
      <c r="H3"/>
      <c r="I3"/>
    </row>
    <row r="4" spans="1:13" ht="28.25" customHeight="1" x14ac:dyDescent="0.15">
      <c r="A4" s="45" t="s">
        <v>32</v>
      </c>
      <c r="B4" s="45" t="s">
        <v>33</v>
      </c>
      <c r="C4" s="45" t="s">
        <v>65</v>
      </c>
      <c r="D4" s="45" t="s">
        <v>34</v>
      </c>
      <c r="E4" s="45" t="s">
        <v>35</v>
      </c>
      <c r="F4" s="81" t="s">
        <v>163</v>
      </c>
      <c r="G4" s="45" t="s">
        <v>128</v>
      </c>
      <c r="H4" s="45" t="s">
        <v>82</v>
      </c>
      <c r="I4" s="45" t="s">
        <v>36</v>
      </c>
      <c r="J4" s="45" t="s">
        <v>50</v>
      </c>
      <c r="K4" s="45" t="s">
        <v>51</v>
      </c>
      <c r="L4" s="45" t="s">
        <v>37</v>
      </c>
      <c r="M4" s="45" t="s">
        <v>38</v>
      </c>
    </row>
    <row r="5" spans="1:13" ht="110" x14ac:dyDescent="0.15">
      <c r="A5" s="55" t="str">
        <f t="shared" ref="A5:A6" si="0">IF(OR(B5&lt;&gt;"",E5&lt;&gt;""),"["&amp;TEXT($B$2,"#")&amp;"-"&amp;TEXT(ROW()-4,"##")&amp;"]","")</f>
        <v>[My Family &amp; Me Change Password-1]</v>
      </c>
      <c r="B5" s="57" t="s">
        <v>57</v>
      </c>
      <c r="C5" s="57" t="s">
        <v>177</v>
      </c>
      <c r="D5" s="57" t="s">
        <v>58</v>
      </c>
      <c r="E5" s="57" t="s">
        <v>111</v>
      </c>
      <c r="F5" s="57"/>
      <c r="G5" s="56" t="s">
        <v>22</v>
      </c>
      <c r="H5" s="56" t="s">
        <v>22</v>
      </c>
      <c r="I5" s="56" t="s">
        <v>22</v>
      </c>
      <c r="J5" s="56" t="s">
        <v>22</v>
      </c>
      <c r="K5" s="56" t="s">
        <v>22</v>
      </c>
      <c r="L5" s="82">
        <v>40828</v>
      </c>
      <c r="M5" s="56" t="s">
        <v>45</v>
      </c>
    </row>
    <row r="6" spans="1:13" ht="44" x14ac:dyDescent="0.15">
      <c r="A6" s="50" t="str">
        <f t="shared" si="0"/>
        <v>[My Family &amp; Me Change Password-2]</v>
      </c>
      <c r="B6" s="50" t="s">
        <v>69</v>
      </c>
      <c r="C6" s="59" t="s">
        <v>178</v>
      </c>
      <c r="D6" s="50" t="s">
        <v>70</v>
      </c>
      <c r="E6" s="50" t="s">
        <v>112</v>
      </c>
      <c r="F6" s="50"/>
      <c r="G6" s="51" t="s">
        <v>22</v>
      </c>
      <c r="H6" s="51" t="s">
        <v>22</v>
      </c>
      <c r="I6" s="51" t="s">
        <v>22</v>
      </c>
      <c r="J6" s="51" t="s">
        <v>22</v>
      </c>
      <c r="K6" s="51" t="s">
        <v>22</v>
      </c>
      <c r="L6" s="83">
        <v>40828</v>
      </c>
      <c r="M6" s="51" t="s">
        <v>46</v>
      </c>
    </row>
    <row r="7" spans="1:13" ht="33" x14ac:dyDescent="0.15">
      <c r="A7" s="50" t="str">
        <f>IF(OR(B7&lt;&gt;"",E7&lt;&gt;""),"["&amp;TEXT($B$2,"#")&amp;"-"&amp;TEXT(ROW()-4,"##")&amp;"]","")</f>
        <v>[My Family &amp; Me Change Password-3]</v>
      </c>
      <c r="B7" s="50" t="s">
        <v>75</v>
      </c>
      <c r="C7" s="50" t="s">
        <v>174</v>
      </c>
      <c r="D7" s="50" t="s">
        <v>77</v>
      </c>
      <c r="E7" s="50" t="s">
        <v>76</v>
      </c>
      <c r="F7" s="50"/>
      <c r="G7" s="51" t="s">
        <v>22</v>
      </c>
      <c r="H7" s="51" t="s">
        <v>22</v>
      </c>
      <c r="I7" s="51" t="s">
        <v>22</v>
      </c>
      <c r="J7" s="51" t="s">
        <v>22</v>
      </c>
      <c r="K7" s="51" t="s">
        <v>22</v>
      </c>
      <c r="L7" s="83">
        <v>40828</v>
      </c>
      <c r="M7" s="51" t="s">
        <v>46</v>
      </c>
    </row>
  </sheetData>
  <dataValidations count="1">
    <dataValidation type="list" operator="equal" allowBlank="1" sqref="G5:K7">
      <formula1>"Pass,Fail,Untest,N/A"</formula1>
    </dataValidation>
  </dataValidations>
  <hyperlinks>
    <hyperlink ref="A1" location="'Test report'!A1" display="Back to TestReport"/>
    <hyperlink ref="B1" location="BugList!A1" display="To Buglist"/>
  </hyperlink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TotalTime>582</TotalTime>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Cover</vt:lpstr>
      <vt:lpstr>Test report</vt:lpstr>
      <vt:lpstr>Hybrid</vt:lpstr>
      <vt:lpstr>Find a Doctor</vt:lpstr>
      <vt:lpstr>MFM-CreateAcct</vt:lpstr>
      <vt:lpstr>MFM-ChangePassword</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dc:title>
  <dc:subject>v1.1</dc:subject>
  <dc:creator>Anh Pham</dc:creator>
  <cp:keywords/>
  <dc:description/>
  <cp:lastModifiedBy>Microsoft Office User</cp:lastModifiedBy>
  <cp:revision>53</cp:revision>
  <cp:lastPrinted>2011-08-16T02:31:25Z</cp:lastPrinted>
  <dcterms:created xsi:type="dcterms:W3CDTF">2010-11-08T07:29:48Z</dcterms:created>
  <dcterms:modified xsi:type="dcterms:W3CDTF">2016-03-24T17:59:39Z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Number Of Viewer">
    <vt:lpwstr>0</vt:lpwstr>
  </property>
</Properties>
</file>