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mc:AlternateContent xmlns:mc="http://schemas.openxmlformats.org/markup-compatibility/2006">
    <mc:Choice Requires="x15">
      <x15ac:absPath xmlns:x15ac="http://schemas.microsoft.com/office/spreadsheetml/2010/11/ac" url="/Users/PhamTuanAnh/Documents/_TESTERPRO/_test/TestProject_folder_sample/01_AtWork/04_Report/01_apr19/"/>
    </mc:Choice>
  </mc:AlternateContent>
  <bookViews>
    <workbookView xWindow="1240" yWindow="460" windowWidth="27560" windowHeight="17220" tabRatio="837" activeTab="1"/>
  </bookViews>
  <sheets>
    <sheet name="Cover" sheetId="1" r:id="rId1"/>
    <sheet name="Test report" sheetId="2" r:id="rId2"/>
    <sheet name="GUI-Flow" sheetId="23" r:id="rId3"/>
    <sheet name="Hybrid" sheetId="22" r:id="rId4"/>
    <sheet name="Home page" sheetId="3" r:id="rId5"/>
    <sheet name="ER" sheetId="4" r:id="rId6"/>
    <sheet name="Find a Doctor" sheetId="5" r:id="rId7"/>
    <sheet name="HIPAA, TRUSTe" sheetId="10" r:id="rId8"/>
    <sheet name="LoadTest" sheetId="11" r:id="rId9"/>
    <sheet name="LoadStat_AP1" sheetId="24" r:id="rId10"/>
    <sheet name="Sheet1" sheetId="26" r:id="rId11"/>
  </sheets>
  <externalReferences>
    <externalReference r:id="rId12"/>
  </externalReferences>
  <definedNames>
    <definedName name="ACTION" localSheetId="2">#REF!</definedName>
    <definedName name="ACTION">#REF!</definedName>
    <definedName name="ACTION_1" localSheetId="2">#REF!</definedName>
    <definedName name="ACTION_1">#REF!</definedName>
    <definedName name="Excel_BuiltIn__FilterDatabase" localSheetId="2">#REF!</definedName>
    <definedName name="Excel_BuiltIn__FilterDatabase">#REF!</definedName>
    <definedName name="Excel_BuiltIn__FilterDatabase_1">#REF!</definedName>
    <definedName name="OLE_LINK31" localSheetId="2">'[1]Home page'!#REF!</definedName>
    <definedName name="OLE_LINK31">'Home page'!#REF!</definedName>
    <definedName name="OLE_LINK41" localSheetId="2">'[1]Home page'!#REF!</definedName>
    <definedName name="OLE_LINK41">'Home page'!#REF!</definedName>
    <definedName name="OLE_LINK43" localSheetId="2">'[1]Home page'!#REF!</definedName>
    <definedName name="OLE_LINK43">'Home page'!#REF!</definedName>
    <definedName name="_xlnm.Print_Area" localSheetId="1">'Test report'!$A$1:$P$17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2" i="2" l="1"/>
  <c r="M12" i="2"/>
  <c r="L12" i="2"/>
  <c r="K12" i="2"/>
  <c r="E12" i="2"/>
  <c r="K11" i="2"/>
  <c r="N5" i="2"/>
  <c r="M5" i="2"/>
  <c r="L5" i="2"/>
  <c r="K5" i="2"/>
  <c r="K10" i="2"/>
  <c r="E2" i="11"/>
  <c r="E1" i="11"/>
  <c r="D2" i="11"/>
  <c r="D1" i="11"/>
  <c r="P12" i="2"/>
  <c r="O12" i="2"/>
  <c r="F12" i="2"/>
  <c r="N11" i="2"/>
  <c r="M11" i="2"/>
  <c r="L11" i="2"/>
  <c r="L10" i="2"/>
  <c r="A8" i="11"/>
  <c r="A7" i="11"/>
  <c r="A6" i="11"/>
  <c r="E3" i="11"/>
  <c r="P11" i="2"/>
  <c r="D3" i="11"/>
  <c r="O11" i="2"/>
  <c r="F11" i="2"/>
  <c r="E6" i="2"/>
  <c r="E7" i="2"/>
  <c r="E8" i="2"/>
  <c r="E9" i="2"/>
  <c r="E5" i="2"/>
  <c r="D13" i="2"/>
  <c r="A10" i="22"/>
  <c r="A11" i="22"/>
  <c r="A12" i="22"/>
  <c r="A13" i="22"/>
  <c r="A14" i="22"/>
  <c r="A15" i="22"/>
  <c r="E13" i="2"/>
  <c r="A15" i="4"/>
  <c r="A13" i="4"/>
  <c r="A14" i="4"/>
  <c r="A19" i="3"/>
  <c r="A18" i="3"/>
  <c r="A15" i="3"/>
  <c r="A17" i="3"/>
  <c r="A16" i="3"/>
  <c r="A9" i="22"/>
  <c r="A8" i="22"/>
  <c r="A5" i="23"/>
  <c r="A9" i="3"/>
  <c r="A10" i="10"/>
  <c r="A7" i="23"/>
  <c r="A6" i="23"/>
  <c r="D2" i="23"/>
  <c r="C2" i="23"/>
  <c r="D1" i="23"/>
  <c r="C1" i="23"/>
  <c r="C3" i="23"/>
  <c r="O5" i="2"/>
  <c r="D3" i="23"/>
  <c r="P5" i="2"/>
  <c r="A12" i="3"/>
  <c r="A10" i="4"/>
  <c r="A8" i="4"/>
  <c r="A9" i="5"/>
  <c r="K6" i="2"/>
  <c r="L6" i="2"/>
  <c r="M6" i="2"/>
  <c r="N6" i="2"/>
  <c r="A7" i="22"/>
  <c r="A6" i="22"/>
  <c r="A5" i="22"/>
  <c r="E2" i="22"/>
  <c r="D2" i="22"/>
  <c r="E1" i="22"/>
  <c r="D1" i="22"/>
  <c r="K9" i="2"/>
  <c r="K7" i="2"/>
  <c r="A5" i="10"/>
  <c r="N10" i="2"/>
  <c r="M10" i="2"/>
  <c r="N9" i="2"/>
  <c r="M9" i="2"/>
  <c r="L9" i="2"/>
  <c r="N8" i="2"/>
  <c r="M8" i="2"/>
  <c r="L8" i="2"/>
  <c r="K8" i="2"/>
  <c r="N7" i="2"/>
  <c r="M7" i="2"/>
  <c r="L7" i="2"/>
  <c r="D1" i="3"/>
  <c r="A9" i="10"/>
  <c r="A6" i="5"/>
  <c r="A7" i="5"/>
  <c r="A8" i="5"/>
  <c r="A5" i="5"/>
  <c r="A6" i="4"/>
  <c r="A7" i="4"/>
  <c r="A9" i="4"/>
  <c r="A11" i="4"/>
  <c r="A12" i="4"/>
  <c r="A5" i="4"/>
  <c r="A6" i="3"/>
  <c r="A7" i="3"/>
  <c r="A8" i="3"/>
  <c r="A10" i="3"/>
  <c r="A11" i="3"/>
  <c r="A13" i="3"/>
  <c r="A14" i="3"/>
  <c r="A5" i="3"/>
  <c r="A7" i="10"/>
  <c r="A8" i="10"/>
  <c r="A6" i="10"/>
  <c r="E1" i="10"/>
  <c r="F1" i="10"/>
  <c r="E2" i="10"/>
  <c r="F2" i="10"/>
  <c r="D1" i="5"/>
  <c r="E1" i="5"/>
  <c r="D2" i="5"/>
  <c r="E2" i="5"/>
  <c r="D1" i="4"/>
  <c r="E1" i="4"/>
  <c r="D2" i="4"/>
  <c r="E2" i="4"/>
  <c r="E1" i="3"/>
  <c r="D2" i="3"/>
  <c r="E2" i="3"/>
  <c r="D3" i="22"/>
  <c r="O6" i="2"/>
  <c r="P10" i="2"/>
  <c r="E3" i="10"/>
  <c r="O10" i="2"/>
  <c r="F10" i="2"/>
  <c r="D3" i="5"/>
  <c r="O9" i="2"/>
  <c r="O7" i="2"/>
  <c r="D3" i="3"/>
  <c r="D3" i="4"/>
  <c r="O8" i="2"/>
  <c r="L13" i="2"/>
  <c r="K13" i="2"/>
  <c r="I5" i="2"/>
  <c r="F5" i="2"/>
  <c r="J5" i="2"/>
  <c r="H5" i="2"/>
  <c r="G5" i="2"/>
  <c r="N13" i="2"/>
  <c r="F3" i="10"/>
  <c r="P6" i="2"/>
  <c r="E3" i="22"/>
  <c r="P8" i="2"/>
  <c r="E3" i="4"/>
  <c r="E3" i="5"/>
  <c r="P9" i="2"/>
  <c r="E3" i="3"/>
  <c r="P7" i="2"/>
  <c r="M13" i="2"/>
  <c r="I6" i="2"/>
  <c r="F6" i="2"/>
  <c r="J6" i="2"/>
  <c r="H6" i="2"/>
  <c r="G6" i="2"/>
  <c r="I9" i="2"/>
  <c r="F9" i="2"/>
  <c r="G9" i="2"/>
  <c r="J9" i="2"/>
  <c r="H9" i="2"/>
  <c r="I7" i="2"/>
  <c r="F7" i="2"/>
  <c r="J7" i="2"/>
  <c r="H7" i="2"/>
  <c r="G7" i="2"/>
  <c r="I8" i="2"/>
  <c r="J8" i="2"/>
  <c r="G8" i="2"/>
  <c r="F8" i="2"/>
  <c r="H8" i="2"/>
  <c r="P13" i="2"/>
  <c r="L16" i="2"/>
  <c r="O13" i="2"/>
  <c r="L15" i="2"/>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4" authorId="0">
      <text>
        <r>
          <rPr>
            <b/>
            <sz val="8"/>
            <color indexed="8"/>
            <rFont val="Times New Roman"/>
            <family val="1"/>
          </rPr>
          <t xml:space="preserve">Pass
Fail
Untested
N/A
</t>
        </r>
      </text>
    </commen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4" authorId="0">
      <text>
        <r>
          <rPr>
            <b/>
            <sz val="8"/>
            <color indexed="8"/>
            <rFont val="Times New Roman"/>
            <family val="1"/>
          </rPr>
          <t xml:space="preserve">Pass
Fail
Untested
N/A
</t>
        </r>
      </text>
    </commen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 ref="H4" authorId="0">
      <text>
        <r>
          <rPr>
            <b/>
            <sz val="8"/>
            <color indexed="8"/>
            <rFont val="Times New Roman"/>
            <family val="1"/>
          </rPr>
          <t xml:space="preserve">Pass
Fail
Untested
N/A
</t>
        </r>
      </text>
    </comment>
    <comment ref="I4" authorId="0">
      <text>
        <r>
          <rPr>
            <b/>
            <sz val="8"/>
            <color indexed="8"/>
            <rFont val="Times New Roman"/>
            <family val="1"/>
          </rPr>
          <t xml:space="preserve">Pass
Fail
Untested
N/A
</t>
        </r>
      </text>
    </comment>
    <comment ref="J4" authorId="0">
      <text>
        <r>
          <rPr>
            <b/>
            <sz val="8"/>
            <color indexed="8"/>
            <rFont val="Times New Roman"/>
            <family val="1"/>
          </rPr>
          <t xml:space="preserve">Pass
Fail
Untested
N/A
</t>
        </r>
      </text>
    </comment>
    <comment ref="K4"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J4"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<sst xmlns="http://schemas.openxmlformats.org/spreadsheetml/2006/main" count="727" uniqueCount="298">
  <si>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</si>
  <si>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</si>
  <si>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</si>
  <si>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</si>
  <si>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</si>
  <si>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</si>
  <si>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</si>
  <si>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</si>
  <si>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</si>
  <si>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</si>
  <si>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</si>
  <si>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</si>
  <si>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</si>
  <si>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</si>
  <si>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</si>
  <si>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</si>
  <si>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</si>
  <si>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</si>
  <si>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</si>
  <si>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</si>
  <si>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</si>
  <si>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</si>
  <si>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</si>
  <si>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</si>
  <si>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</si>
  <si>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</si>
  <si>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</si>
  <si>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</si>
  <si>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</si>
  <si>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</si>
  <si>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</si>
  <si>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</si>
  <si>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</si>
  <si>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</si>
  <si>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</si>
  <si>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</si>
  <si>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</si>
  <si>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</si>
  <si>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</si>
  <si>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</si>
  <si>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</si>
  <si>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</si>
  <si>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1. Delete cookies &amp; cache from device. Or go to ECH site at the first time
2. Access www.elcaminohospital.org from device</t>
  </si>
  <si>
    <t>1. Scrolling will applied to site if content is bigger than the viewed area on page</t>
  </si>
  <si>
    <t>1. On homepage, go to search on top of page, and put the keyword to search like “cardior”, and tap on go to search</t>
  </si>
  <si>
    <t>1. On homepage, go to search on top of page, and put the keyword to search like “cardior”, then wait and see</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</si>
  <si>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</si>
  <si>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</si>
  <si>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</si>
  <si>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</si>
  <si>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</si>
  <si>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</si>
  <si>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</si>
  <si>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</si>
  <si>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</si>
  <si>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</si>
  <si>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Content is auto turned and compatible with landscape or portrait, font size of text, images, from landscape are the same to portrait</t>
  </si>
  <si>
    <t>1. On homepage, go to search on top of page, and put the keyword "John is smoking", once in content of My Family &amp; Me, and tap on go to search</t>
  </si>
  <si>
    <t>1. Result will be appeared from content of ECH site, with exception of the content of "John is smoking"</t>
  </si>
  <si>
    <t>Validate the routine update of ER waiting time</t>
  </si>
  <si>
    <t>2. Each site will show the numbers of minute of current waiting time (XX) and auto be refreshed by 10 minutes each</t>
  </si>
  <si>
    <t>Result on SamSung Galaxy S II</t>
  </si>
  <si>
    <t>Result on HTC Sensation</t>
  </si>
  <si>
    <t>HIPAA, TRUSTe</t>
  </si>
  <si>
    <t>Validate content ER Checklist</t>
  </si>
  <si>
    <t xml:space="preserve">1. Tap on Emergency Response
2. Tap on ER Checklist
</t>
  </si>
  <si>
    <t>2. Content will be viewed as pre-defined by customer (Q&amp;A #64)</t>
  </si>
  <si>
    <t>Validate ER Checklist</t>
  </si>
  <si>
    <t>1. Tap on Emergency Response
2. Tap on ER Checklist</t>
  </si>
  <si>
    <t>Verify persistent search</t>
  </si>
  <si>
    <t xml:space="preserve">Verify search with content to be exception of the content in My Family &amp; Me, ex: "John is smoking"       </t>
  </si>
  <si>
    <t>Verify search with smart search with “cardior” keyword</t>
  </si>
  <si>
    <t>Verify result content compatible when device is on landscape or portrait</t>
  </si>
  <si>
    <t>Verify scrolling on site</t>
  </si>
  <si>
    <t xml:space="preserve">1. There are 3 options to choose: Last Name, Specialty, Location
</t>
  </si>
  <si>
    <t xml:space="preserve">Verify Create Account service is encrypted by SSL
</t>
  </si>
  <si>
    <t xml:space="preserve">Verify Edit Profile service is encrypted by SSL
</t>
  </si>
  <si>
    <t xml:space="preserve">Verify Delete Profile service is encrypted by SSL
</t>
  </si>
  <si>
    <t>Pre-condition</t>
  </si>
  <si>
    <t>Pre -Condition</t>
  </si>
  <si>
    <t xml:space="preserve">Verify when a user ﬁrst goes to the El Camino hospital website from a mobile device, they will be redirected to the mobile website
</t>
  </si>
  <si>
    <t>Verify elapsed time when viewing homepage at the first time with 50, 100, 150, 200 virtual users (VU)</t>
  </si>
  <si>
    <t>Ram: 4GB</t>
  </si>
  <si>
    <t>CPU: Xeon 3 Ghz</t>
  </si>
  <si>
    <t>Server configuration:</t>
  </si>
  <si>
    <t>Clear cache on browser on client</t>
  </si>
  <si>
    <t>Verify elapsed time when finding a physician with 50, 100, 150, 200 virtual users</t>
  </si>
  <si>
    <t>Verify elapsed time when viewing a physician profile with 50, 100, 150, 200 virtual users</t>
  </si>
  <si>
    <t xml:space="preserve">1. Run a test script to view a physician profile at the first time with 50, 100 virtual users
2. Run a test script to view a physician profile at the first time with 100, 150 virtual users
</t>
  </si>
  <si>
    <t xml:space="preserve">Use external tool to execute test and get result from
</t>
  </si>
  <si>
    <t>GUI flows</t>
  </si>
  <si>
    <t>Untest</t>
  </si>
  <si>
    <t xml:space="preserve">Verify sending deleting account confirmation email service is encrypted by SSL
</t>
  </si>
  <si>
    <t xml:space="preserve">Verify login service is encrypted by SSL
</t>
  </si>
  <si>
    <t>1. Do create account
2. Use wireshark to view the transaction</t>
  </si>
  <si>
    <t>1. Do login
2. Use wireshark to view the transaction</t>
  </si>
  <si>
    <t>1. Do delete profile
2. Use wireshark to view the transaction</t>
  </si>
  <si>
    <t>1. Do edit profile
2. Use wireshark to view the transaction</t>
  </si>
  <si>
    <t>1. Do delete account, check mail is sent
2. Use wireshark to view the transaction</t>
  </si>
  <si>
    <t>User must have account registered</t>
  </si>
  <si>
    <t>1. Access www.elcaminohospital.org from device (used to access before)</t>
  </si>
  <si>
    <t xml:space="preserve">1. On result page of a search, do scroll
</t>
  </si>
  <si>
    <t>Result on iphone 3</t>
  </si>
  <si>
    <t>% complete 
on iphone 3</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</si>
  <si>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</si>
  <si>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</si>
  <si>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</si>
  <si>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</si>
  <si>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keyword of "John is smoking" should be somewhere in My Family &amp; Me</t>
  </si>
  <si>
    <t>1. Tap on Emergency Response
2. Tap on Los Gatos/ Mountain View site</t>
  </si>
  <si>
    <t>1. Response time is less than 4 seconds
2. Response time is less than 12 seconds</t>
  </si>
  <si>
    <t>Actual Results
Response seconds on each VU pack run</t>
  </si>
  <si>
    <t>Verify when a user goes to the El Camino hospital website from second time</t>
  </si>
  <si>
    <t>Go to Top of page</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</si>
  <si>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</si>
  <si>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</si>
  <si>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</si>
  <si>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</si>
  <si>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</si>
  <si>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</si>
  <si>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</si>
  <si>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</si>
  <si>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</si>
  <si>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</si>
  <si>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</si>
  <si>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</si>
  <si>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</si>
  <si>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</si>
  <si>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1.a Result will be appeared including the keyword of “cardior” from ECH site, exception of the content in My Family &amp; Me, including:
1.b Page Title: this should be Tapable to the page 
Initial Text: 100 character limitation
1.c Initial Text should be in less than two lines 
1.d If results are more than 10, "View more" button appears to view more result</t>
  </si>
  <si>
    <t>1. There are 3 options to choose: Last Name, Specialty, Location
2. There is a scrollable list appears with list of cities
3. "Paolo Alto" is chosen to be searched
4. Result of 10 physicians will be displayed with "Paolo Alto" on city. If results are more than 10, "View more" button appears to view more result
5. Chosen profile will appears</t>
  </si>
  <si>
    <t>Validate content of a result search line</t>
  </si>
  <si>
    <t>Do a valid search, and have some results</t>
  </si>
  <si>
    <t>1.On search result</t>
  </si>
  <si>
    <t>Verify ER landing &amp; wait time each site</t>
  </si>
  <si>
    <t xml:space="preserve">1. Tap on Emergency Response
2. Tap on Los Gatos/ Mountain View link
</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</si>
  <si>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</si>
  <si>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</si>
  <si>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</si>
  <si>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</si>
  <si>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Verify "Don’t allow" to get direction from my location</t>
  </si>
  <si>
    <t>1. Tap on Emergency Response
2. Tap on Los Gatos/ Mountain View
3. Tap on Get Direction
4. Tap on From My Location
5. Tap on "Don’t Allow"' to deny</t>
  </si>
  <si>
    <t>5. Go back to site profile page</t>
  </si>
  <si>
    <t>Number of  runs on all devices</t>
  </si>
  <si>
    <t>Verify Find a Doctor landing</t>
  </si>
  <si>
    <t xml:space="preserve">1. Tap on Find a Doctor
</t>
  </si>
  <si>
    <t xml:space="preserve">Verify Find a Doctor by last name
</t>
  </si>
  <si>
    <t>1. Tap on Find a Doctor
2. Tap on Last Name
3. Scroll from list to get character of "B"
4. Submit to search
5. Tap on physician's name to view profile from search result</t>
  </si>
  <si>
    <t>Verify Find a Doctor by Specialty</t>
  </si>
  <si>
    <t xml:space="preserve">Verify Find a Doctor by Location
</t>
  </si>
  <si>
    <t>1. Tap on Find a Doctor
2. Tap on Location
3. Scroll from list to get specialty of "Paolo Alto"
4. Submit to search
5. Tap on physician's name to view profile from search result</t>
  </si>
  <si>
    <t xml:space="preserve">1. Run a test script to Find a Doctor with 50, 100 virtual users
2. Run a test script to Find a Doctor with 100, 150 virtual users
</t>
  </si>
  <si>
    <t xml:space="preserve">1. Access www.elcaminohospital.org from device and view top and middle of page via FMO icon on device
2. Tap on logo El Camino
3. Tap on each section (Emergency Response, Find a Doctor, My Family &amp; Me, ECH Resources, Visiting ECH, ECH News) </t>
  </si>
  <si>
    <t xml:space="preserve">1. Access www.elcaminohospital.org from device and view top and middle of page
2. Tap on logo El Camino
3. Tap on each section (Emergency Response, Find a Doctor, My Family &amp; Me, ECH Resources, Visiting ECH, ECH News &amp; Events) </t>
  </si>
  <si>
    <t>Verify the page link in the search result</t>
  </si>
  <si>
    <t>Search must have at least one result</t>
  </si>
  <si>
    <t>1. Tap on a link of page in the result page of a search</t>
  </si>
  <si>
    <t>1.a The associated page displays
1.b The page content contains the initial text in the search result page</t>
  </si>
  <si>
    <t>Motorola Milestone 2</t>
  </si>
  <si>
    <t>% complete 
on Milestone 2</t>
  </si>
  <si>
    <t>Result on Motorola Milestone 2</t>
  </si>
  <si>
    <t>GUI</t>
  </si>
  <si>
    <t xml:space="preserve">Screen prototype </t>
  </si>
  <si>
    <t>Flows</t>
  </si>
  <si>
    <t>Content to validate</t>
  </si>
  <si>
    <t>2.1.1.1. Site will show the numbers of minute of current waiting time (XX) and auto be refreshed each 10 minutes
2.1.1.2. Address of site
2.1.1.3. Get Direction link</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</si>
  <si>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</si>
  <si>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</si>
  <si>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</si>
  <si>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</si>
  <si>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Find a Doctor</t>
  </si>
  <si>
    <t>1. There are 3 options to choose: Last Name, Specialty, Location
2. There is a scrollable list appears with alphabetical characters
3. "B" is chosen to be searched
4. Result of 10 physicians will be displayed with character of "B" on beginning of last name. If results are more than 10, "View more" button appears to view more result
5. Chosen profile will appears</t>
  </si>
  <si>
    <t>1. Tap on Find a Doctor
2. Tap on Specialty
3. Scroll from list to get specialty of "Bariatric Surgery"
4. Submit to search
5. Tap on physician's name to view profile from search result</t>
  </si>
  <si>
    <t>1. There are 3 options to choose: Last Name, Specialty, Location
2. There is a scrollable list appears with list of specialties
3. "Bariatric Surgery" is chosen to be searched
4. Result of 10 physicians will be displayed with "Barlatric Surgery" on specialty. If results are more than 10, "View more" button appears to view more result
5. Chosen profile will appears</t>
  </si>
  <si>
    <t>1.a A line of Physician's full name with hyperlink to go to view profile
1.b A line of Physician's specialty
1.c A line of Physician's city
1.d  A line of Physician's phone number</t>
  </si>
  <si>
    <t>1. Run a test script to view homepage with 50, 100 virtual users
2. Run a test script to view homepage with 100, 150 virtual users</t>
  </si>
  <si>
    <t>Verify when a user goes to the El Camino hospital website from second time via hybrid application</t>
  </si>
  <si>
    <t>1. Delete cookies &amp; cache from device
2. Tap on FMO application icon on device</t>
  </si>
  <si>
    <t>Verification Type</t>
  </si>
  <si>
    <t>HIPAA: Data Transfer</t>
  </si>
  <si>
    <t xml:space="preserve">Verify login failure in cases of:
- empty email
- empty password
- invalid email (including case-sensitivity)
- invalid password (including case-sensitivity)
- expired account
- blocked account
- locked out account (after repeatedly failing login x number of times)
</t>
  </si>
  <si>
    <t>HIPAA: User Authentication</t>
  </si>
  <si>
    <t>1. Login with empty email
2. Login with empty password
3. Login with invalid email (including case-sensitivity)
4. Login with invalid password (including case-sensitivity)
5. Login with expired account
6. Login with blocked account
7. Login with locked out account (after repeatedly failing login x number of times)</t>
  </si>
  <si>
    <t>1. Alert appears to inform, like "Email is required", and user is not logged in
2. Alert appears to inform, like "Password is required", and user is not logged in
3. Alert appears to inform, like "Email address does not exist, try again"
4. Alert appears to inform, like "Password does not match, try again"
5. &lt;TBD&gt;
6. &lt;TBD&gt;
7. &lt;TBD&gt;</t>
  </si>
  <si>
    <t>2. Transaction must be MD5/SHA encrypted</t>
  </si>
  <si>
    <t>Verify search default value is "Search"</t>
  </si>
  <si>
    <t>1. On homepage, go to search on top of page</t>
  </si>
  <si>
    <t>1.  Default value is "Search"</t>
  </si>
  <si>
    <t xml:space="preserve">Verify Get Directions from "From My Location" on Los Gatos
</t>
  </si>
  <si>
    <t>1. Tap on Emergency Response
2. Tap on Los Gatos
3. Tap on Get Directions
4. Tap on From My Location
5. Tap on OK to get direction</t>
  </si>
  <si>
    <t>1.1.1 Fullsite to www.elcaminohospital.org</t>
  </si>
  <si>
    <t xml:space="preserve">Check call 911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</si>
  <si>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</si>
  <si>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</si>
  <si>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</si>
  <si>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</si>
  <si>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</si>
  <si>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</si>
  <si>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</si>
  <si>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</si>
  <si>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</si>
  <si>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 xml:space="preserve">1. Words auto appeared for user to choose on text input search like: "cardiorespiratory", or "cardiorenal syndrome"
</t>
  </si>
  <si>
    <t>1a. At least content of ER waittimes, Privacy policy, TOS content will be in result search
1b. Chosen keyword must be appeared on search result with yellow color on background keyword for notification</t>
  </si>
  <si>
    <t>M</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</si>
  <si>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</si>
  <si>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</si>
  <si>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</si>
  <si>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</si>
  <si>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</si>
  <si>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1. Persistent Search appears like this
1.1 Fullsite to www.elcaminohospital.org
1.2 Privacy Policy
1.3 Terms of Use
2. Icons &amp; Buttons should be like this
2.1. ER
2.2 Find a Doctor
2.3 My Family &amp; Me
2.4 ECH Resources
2.5 Visiting ECH
2.6 ECH News &amp; Events
Logo ontop should be on same location to all sub sites</t>
  </si>
  <si>
    <t>Validate logo icon on web browser bar</t>
  </si>
  <si>
    <t>1. Access www.elcaminohospital.org from device</t>
  </si>
  <si>
    <t>1. FMO logo icon on web browser bar will appears</t>
  </si>
  <si>
    <t>1. Result should be 0 pages found</t>
  </si>
  <si>
    <t>3. Dialog will be shown to dial to phone number
4. Go back to Los Gatos/Mountain View screen</t>
  </si>
  <si>
    <t>3. Dialog will be shown to dial to 911
4. Go back to Los Gatos/Mountain View screen</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</si>
  <si>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</si>
  <si>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</si>
  <si>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</si>
  <si>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</si>
  <si>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</si>
  <si>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</si>
  <si>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</si>
  <si>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</si>
  <si>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</si>
  <si>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 xml:space="preserve">www.familymedicalofficer.com must be online via internet
</t>
  </si>
  <si>
    <t>2. Site www.familymedicalofficer.com will be auto reached on device's browser, including:
1a. El Camino logo at top of page 
1b. 6 sections of (Emergency Response, Find a Doctor, My Family &amp; Me, ECH Resources, Visiting ECH, ECH News &amp; Events) with icons and hyperlinks which are ready to go to.</t>
  </si>
  <si>
    <t>1. Site www.familymedicalofficer.com will be appeared on device's browser</t>
  </si>
  <si>
    <t>1. Site www.familymedicalofficer.com will be appeared on device's browser including:
1a. El Camino logo at top of page 
1b. 6 sections of (Emergency Response, Find a Doctor, My Family &amp; Me, ECH Resources, Visiting ECH, ECH News &amp; Events) with icons and hyperlinks which are ready to go to.
2. Auto go to www.familymedicalofficer.com
3. Go to separate parts of each section</t>
  </si>
  <si>
    <t>1. Access www.familymedicalofficer.com from device</t>
  </si>
  <si>
    <t>1. Access www.familymedicalofficer.com from device
1.1  Tap on Footer- View Full Site</t>
  </si>
  <si>
    <t>1. Access www.familymedicalofficer.com from device
2.1.1. Tap on Los Gatos</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</si>
  <si>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</si>
  <si>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</si>
  <si>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</si>
  <si>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Access www.familymedicalofficer.com on device, set your location to "1288 Pear Avenue Mountain View, CA, 94043"</t>
  </si>
  <si>
    <t>Access www.familymedicalofficer.com</t>
  </si>
  <si>
    <t>Bug#</t>
  </si>
  <si>
    <t>system hang</t>
  </si>
  <si>
    <t>Result Pass/Fail</t>
  </si>
  <si>
    <t xml:space="preserve">Result </t>
  </si>
  <si>
    <t>Not yet implement blocking user id</t>
  </si>
  <si>
    <t>Hours cost/ 5 devices</t>
  </si>
  <si>
    <t>Hours cost/ device</t>
  </si>
  <si>
    <t>sampler_label</t>
  </si>
  <si>
    <t>average</t>
  </si>
  <si>
    <t>Homepage_Landing</t>
  </si>
  <si>
    <t>Search_view_FindKeywords</t>
  </si>
  <si>
    <t>Search_view</t>
  </si>
  <si>
    <t>Search_digeorge_syndrome_FindKeywords</t>
  </si>
  <si>
    <t>Search_digeorge_syndrome</t>
  </si>
  <si>
    <t>Search_geneticdisordermarkedbyhypoparathyroidism</t>
  </si>
  <si>
    <t>ER_Landing</t>
  </si>
  <si>
    <t>ER_MV</t>
  </si>
  <si>
    <t>ER_MV_getDir</t>
  </si>
  <si>
    <t>ER_LG</t>
  </si>
  <si>
    <t>ER_LG_getDir</t>
  </si>
  <si>
    <t>ER_Back2H</t>
  </si>
  <si>
    <t>FindDoc_Landing</t>
  </si>
  <si>
    <t>FindDoc_ByName</t>
  </si>
  <si>
    <t>FindDoc_ByName_f</t>
  </si>
  <si>
    <t>FindDoc_Back2Find</t>
  </si>
  <si>
    <t>FindDoc_BySpecialty</t>
  </si>
  <si>
    <t>FindDoc_BySpecialty_Cardiology</t>
  </si>
  <si>
    <t>FindDoc_Back2Find_2</t>
  </si>
  <si>
    <t>FindDoc_ByLocation</t>
  </si>
  <si>
    <t>FindDoc_ByLocation_Campbell</t>
  </si>
  <si>
    <t>FindDoc_ViewProfile_JeffreyCoe</t>
  </si>
  <si>
    <t>FindDoc_Back2H</t>
  </si>
  <si>
    <t>ECHres_Landing</t>
  </si>
  <si>
    <t>TOTAL</t>
  </si>
  <si>
    <t>count</t>
  </si>
  <si>
    <t>median</t>
  </si>
  <si>
    <t>90%_line</t>
  </si>
  <si>
    <t>min</t>
  </si>
  <si>
    <t>max</t>
  </si>
  <si>
    <t>error%</t>
  </si>
  <si>
    <t>rate</t>
  </si>
  <si>
    <t>bandwidth</t>
  </si>
  <si>
    <t>Conclusion</t>
  </si>
  <si>
    <t>Intepret</t>
  </si>
  <si>
    <t xml:space="preserve">Date run: </t>
  </si>
  <si>
    <t>- The peak is around 80th virtual user (response time of homepage landing is ~30s)</t>
  </si>
  <si>
    <r>
      <rPr>
        <b/>
        <sz val="10"/>
        <color theme="4"/>
        <rFont val="Arial"/>
        <family val="2"/>
      </rPr>
      <t>Count:</t>
    </r>
    <r>
      <rPr>
        <sz val="10"/>
        <rFont val="Arial"/>
        <family val="2"/>
      </rPr>
      <t xml:space="preserve"> is number of virtual users use</t>
    </r>
  </si>
  <si>
    <r>
      <rPr>
        <b/>
        <sz val="10"/>
        <color theme="4"/>
        <rFont val="Arial"/>
        <family val="2"/>
      </rPr>
      <t>min:</t>
    </r>
    <r>
      <rPr>
        <sz val="10"/>
        <rFont val="Arial"/>
        <family val="2"/>
      </rPr>
      <t xml:space="preserve"> is in miliseconds that earliest VU responsed</t>
    </r>
  </si>
  <si>
    <r>
      <rPr>
        <b/>
        <sz val="10"/>
        <color theme="4"/>
        <rFont val="Arial"/>
        <family val="2"/>
      </rPr>
      <t>max:</t>
    </r>
    <r>
      <rPr>
        <sz val="10"/>
        <rFont val="Arial"/>
        <family val="2"/>
      </rPr>
      <t xml:space="preserve"> is in miliseconds that latest VU responsed</t>
    </r>
  </si>
  <si>
    <r>
      <rPr>
        <b/>
        <sz val="10"/>
        <color theme="4"/>
        <rFont val="Arial"/>
        <family val="2"/>
      </rPr>
      <t>average:</t>
    </r>
    <r>
      <rPr>
        <sz val="10"/>
        <rFont val="Arial"/>
        <family val="2"/>
      </rPr>
      <t xml:space="preserve"> is in milisecond total time running divided by number of requests</t>
    </r>
  </si>
  <si>
    <r>
      <rPr>
        <b/>
        <sz val="10"/>
        <color theme="4"/>
        <rFont val="Arial"/>
        <family val="2"/>
      </rPr>
      <t>90%_line:</t>
    </r>
    <r>
      <rPr>
        <sz val="10"/>
        <rFont val="Arial"/>
        <family val="2"/>
      </rPr>
      <t xml:space="preserve"> is in milisecond that 90% of the samples took no more than this time. The remaining samples at least as long as this.</t>
    </r>
  </si>
  <si>
    <r>
      <rPr>
        <b/>
        <sz val="10"/>
        <color theme="4"/>
        <rFont val="Arial"/>
        <family val="2"/>
      </rPr>
      <t>median:</t>
    </r>
    <r>
      <rPr>
        <sz val="10"/>
        <rFont val="Arial"/>
        <family val="2"/>
      </rPr>
      <t xml:space="preserve"> is in milisecond that the time in the middle of a set of results</t>
    </r>
  </si>
  <si>
    <r>
      <rPr>
        <b/>
        <sz val="10"/>
        <color theme="4"/>
        <rFont val="Arial"/>
        <family val="2"/>
      </rPr>
      <t xml:space="preserve">error%: </t>
    </r>
    <r>
      <rPr>
        <sz val="10"/>
        <rFont val="Arial"/>
        <family val="2"/>
      </rPr>
      <t>is in percent of requests with errors</t>
    </r>
  </si>
  <si>
    <r>
      <rPr>
        <b/>
        <sz val="10"/>
        <color theme="4"/>
        <rFont val="Arial"/>
        <family val="2"/>
      </rPr>
      <t>rate:</t>
    </r>
    <r>
      <rPr>
        <sz val="10"/>
        <rFont val="Arial"/>
        <family val="2"/>
      </rPr>
      <t xml:space="preserve"> is in requests per second that throughput (server can handle) was (average time (in sec) * number of threads ) / 60 seconds</t>
    </r>
  </si>
  <si>
    <r>
      <rPr>
        <b/>
        <sz val="10"/>
        <color theme="4"/>
        <rFont val="Arial"/>
        <family val="2"/>
      </rPr>
      <t>bandwidth:</t>
    </r>
    <r>
      <rPr>
        <sz val="10"/>
        <rFont val="Arial"/>
        <family val="2"/>
      </rPr>
      <t xml:space="preserve"> is throughput that measured in Kilobytes/second</t>
    </r>
  </si>
  <si>
    <t>- Fail to fullfill target (bouble or treple range of 4s to 12s)</t>
  </si>
  <si>
    <t>- Unacceptable to fullfill target (over range of 4s to 12s)</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</si>
  <si>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</si>
  <si>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</si>
  <si>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</si>
  <si>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</si>
  <si>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On IE9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</si>
</sst>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38" x14ac:knownFonts="1">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b/>
      <sz val="8"/>
      <color rgb="FFFF0000"/>
      <name val="Tahoma"/>
      <family val="2"/>
    </font>
    <font>
      <sz val="11"/>
      <name val="Arial"/>
      <family val="2"/>
    </font>
    <font>
      <sz val="8"/>
      <name val="Arial"/>
      <family val="2"/>
    </font>
    <font>
      <b/>
      <sz val="8"/>
      <name val="Arial"/>
      <family val="2"/>
    </font>
    <font>
      <b/>
      <sz val="8"/>
      <color rgb="FFFF0000"/>
      <name val="Arial"/>
      <family val="2"/>
    </font>
    <font>
      <b/>
      <u/>
      <sz val="8"/>
      <color indexed="12"/>
      <name val="Arial"/>
      <family val="2"/>
    </font>
    <font>
      <b/>
      <sz val="10"/>
      <color theme="0"/>
      <name val="Arial"/>
      <family val="2"/>
    </font>
    <font>
      <b/>
      <sz val="10"/>
      <color rgb="FFFF0000"/>
      <name val="Arial"/>
      <family val="2"/>
    </font>
    <font>
      <b/>
      <sz val="10"/>
      <color rgb="FFFFC000"/>
      <name val="Arial"/>
      <family val="2"/>
    </font>
    <font>
      <b/>
      <sz val="10"/>
      <color theme="4"/>
      <name val="Arial"/>
      <family val="2"/>
    </font>
    <font>
      <b/>
      <sz val="8"/>
      <color rgb="FFFFC000"/>
      <name val="Arial"/>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theme="9" tint="-0.249977111117893"/>
        <bgColor indexed="32"/>
      </patternFill>
    </fill>
    <fill>
      <patternFill patternType="solid">
        <fgColor rgb="FFFFC000"/>
        <bgColor indexed="32"/>
      </patternFill>
    </fill>
    <fill>
      <patternFill patternType="solid">
        <fgColor rgb="FF002060"/>
        <bgColor indexed="64"/>
      </patternFill>
    </fill>
  </fills>
  <borders count="3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thin">
        <color auto="1"/>
      </left>
      <right style="hair">
        <color indexed="8"/>
      </right>
      <top style="thin">
        <color auto="1"/>
      </top>
      <bottom style="hair">
        <color indexed="8"/>
      </bottom>
      <diagonal/>
    </border>
    <border>
      <left style="hair">
        <color indexed="8"/>
      </left>
      <right style="thin">
        <color auto="1"/>
      </right>
      <top style="thin">
        <color auto="1"/>
      </top>
      <bottom style="hair">
        <color indexed="8"/>
      </bottom>
      <diagonal/>
    </border>
    <border>
      <left style="thin">
        <color auto="1"/>
      </left>
      <right style="hair">
        <color indexed="8"/>
      </right>
      <top style="hair">
        <color indexed="8"/>
      </top>
      <bottom style="hair">
        <color indexed="8"/>
      </bottom>
      <diagonal/>
    </border>
    <border>
      <left style="hair">
        <color indexed="8"/>
      </left>
      <right style="thin">
        <color auto="1"/>
      </right>
      <top style="hair">
        <color indexed="8"/>
      </top>
      <bottom style="hair">
        <color indexed="8"/>
      </bottom>
      <diagonal/>
    </border>
    <border>
      <left style="thin">
        <color auto="1"/>
      </left>
      <right style="hair">
        <color indexed="8"/>
      </right>
      <top style="hair">
        <color indexed="8"/>
      </top>
      <bottom style="thin">
        <color auto="1"/>
      </bottom>
      <diagonal/>
    </border>
    <border>
      <left style="hair">
        <color indexed="8"/>
      </left>
      <right style="thin">
        <color auto="1"/>
      </right>
      <top style="hair">
        <color indexed="8"/>
      </top>
      <bottom style="thin">
        <color auto="1"/>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auto="1"/>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27">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20" fillId="0" borderId="0" xfId="0" applyFont="1" applyFill="1" applyBorder="1" applyAlignment="1">
      <alignment horizontal="center" wrapText="1"/>
    </xf>
    <xf numFmtId="0" fontId="16" fillId="0" borderId="0" xfId="0" applyFont="1" applyFill="1"/>
    <xf numFmtId="2" fontId="19" fillId="0" borderId="0" xfId="7" applyNumberFormat="1" applyFont="1" applyBorder="1" applyAlignment="1">
      <alignment horizontal="right" wrapText="1"/>
    </xf>
    <xf numFmtId="0" fontId="20" fillId="0" borderId="0" xfId="7" applyFont="1" applyBorder="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0" fontId="11" fillId="9" borderId="8" xfId="8" applyFont="1" applyFill="1" applyBorder="1" applyAlignment="1">
      <alignment horizontal="center" vertical="center" wrapText="1"/>
    </xf>
    <xf numFmtId="165" fontId="11" fillId="3" borderId="13" xfId="0" applyNumberFormat="1" applyFont="1" applyFill="1" applyBorder="1" applyAlignment="1">
      <alignment horizontal="center" vertical="center"/>
    </xf>
    <xf numFmtId="0" fontId="11" fillId="3" borderId="14" xfId="0" applyFont="1" applyFill="1" applyBorder="1" applyAlignment="1">
      <alignment horizontal="center" vertical="center"/>
    </xf>
    <xf numFmtId="15" fontId="10" fillId="0" borderId="15" xfId="0" applyNumberFormat="1" applyFont="1" applyBorder="1" applyAlignment="1">
      <alignment vertical="top" wrapText="1"/>
    </xf>
    <xf numFmtId="49" fontId="6" fillId="0" borderId="16" xfId="0" applyNumberFormat="1" applyFont="1" applyBorder="1" applyAlignment="1">
      <alignment vertical="top"/>
    </xf>
    <xf numFmtId="165" fontId="6" fillId="0" borderId="17" xfId="0" applyNumberFormat="1" applyFont="1" applyBorder="1" applyAlignment="1">
      <alignment vertical="top"/>
    </xf>
    <xf numFmtId="49" fontId="6" fillId="0" borderId="18"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Fill="1" applyBorder="1" applyAlignment="1">
      <alignment horizontal="right" wrapText="1"/>
    </xf>
    <xf numFmtId="0" fontId="6" fillId="0" borderId="8" xfId="0" applyFont="1" applyFill="1" applyBorder="1" applyAlignment="1">
      <alignment horizontal="left" vertical="top" wrapText="1"/>
    </xf>
    <xf numFmtId="15" fontId="6" fillId="0" borderId="19" xfId="0" applyNumberFormat="1" applyFont="1" applyBorder="1" applyAlignment="1">
      <alignment vertical="top" wrapText="1"/>
    </xf>
    <xf numFmtId="0" fontId="14" fillId="0" borderId="20" xfId="0" applyFont="1" applyBorder="1" applyAlignment="1">
      <alignment vertical="top" wrapText="1"/>
    </xf>
    <xf numFmtId="0" fontId="11" fillId="3" borderId="23" xfId="7" applyNumberFormat="1" applyFont="1" applyFill="1" applyBorder="1" applyAlignment="1">
      <alignment horizontal="center"/>
    </xf>
    <xf numFmtId="49" fontId="6" fillId="0" borderId="23" xfId="7" applyNumberFormat="1" applyFont="1" applyBorder="1" applyAlignment="1">
      <alignment horizontal="left"/>
    </xf>
    <xf numFmtId="0" fontId="17" fillId="3" borderId="23" xfId="7" applyNumberFormat="1" applyFont="1" applyFill="1" applyBorder="1" applyAlignment="1">
      <alignment horizontal="center"/>
    </xf>
    <xf numFmtId="0" fontId="11" fillId="3" borderId="24" xfId="7" applyNumberFormat="1" applyFont="1" applyFill="1" applyBorder="1" applyAlignment="1">
      <alignment horizontal="center"/>
    </xf>
    <xf numFmtId="0" fontId="11" fillId="3" borderId="24" xfId="7" applyNumberFormat="1" applyFont="1" applyFill="1" applyBorder="1" applyAlignment="1">
      <alignment horizontal="center" wrapText="1"/>
    </xf>
    <xf numFmtId="0" fontId="24" fillId="0" borderId="24" xfId="1" applyNumberFormat="1" applyFont="1" applyBorder="1" applyAlignment="1">
      <alignment horizontal="left"/>
    </xf>
    <xf numFmtId="0" fontId="6" fillId="0" borderId="24" xfId="4" applyNumberFormat="1" applyFont="1" applyFill="1" applyBorder="1" applyAlignment="1" applyProtection="1">
      <alignment horizontal="center"/>
    </xf>
    <xf numFmtId="0" fontId="27" fillId="10"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4" xfId="7" applyNumberFormat="1" applyFont="1" applyFill="1" applyBorder="1" applyAlignment="1">
      <alignment wrapText="1"/>
    </xf>
    <xf numFmtId="0" fontId="11" fillId="3" borderId="25" xfId="7" applyFont="1" applyFill="1" applyBorder="1"/>
    <xf numFmtId="0" fontId="11" fillId="3" borderId="26" xfId="7" applyFont="1" applyFill="1" applyBorder="1"/>
    <xf numFmtId="0" fontId="11" fillId="3" borderId="27" xfId="7" applyFont="1" applyFill="1" applyBorder="1"/>
    <xf numFmtId="0" fontId="17" fillId="3" borderId="27" xfId="7" applyFont="1" applyFill="1" applyBorder="1" applyAlignment="1">
      <alignment horizontal="center"/>
    </xf>
    <xf numFmtId="0" fontId="6" fillId="0" borderId="24" xfId="4" applyNumberFormat="1" applyFont="1" applyFill="1" applyBorder="1" applyAlignment="1" applyProtection="1">
      <alignment horizontal="center"/>
    </xf>
    <xf numFmtId="0" fontId="29" fillId="0" borderId="31" xfId="0" applyFont="1" applyBorder="1"/>
    <xf numFmtId="0" fontId="31" fillId="0" borderId="31" xfId="0" applyFont="1" applyBorder="1"/>
    <xf numFmtId="0" fontId="32" fillId="4" borderId="8" xfId="1" applyFont="1" applyFill="1" applyBorder="1" applyAlignment="1">
      <alignment horizontal="left" vertical="top" wrapText="1"/>
    </xf>
    <xf numFmtId="0" fontId="29" fillId="4" borderId="8" xfId="8" applyFont="1" applyFill="1" applyBorder="1" applyAlignment="1">
      <alignment horizontal="left" vertical="top" wrapText="1"/>
    </xf>
    <xf numFmtId="0" fontId="28" fillId="0" borderId="0" xfId="0" applyFont="1"/>
    <xf numFmtId="0" fontId="30" fillId="4" borderId="8" xfId="8" applyFont="1" applyFill="1" applyBorder="1" applyAlignment="1">
      <alignment horizontal="left" vertical="top" wrapText="1"/>
    </xf>
    <xf numFmtId="0" fontId="30" fillId="4" borderId="19" xfId="8" applyFont="1" applyFill="1" applyBorder="1" applyAlignment="1">
      <alignment horizontal="left" vertical="top" wrapText="1"/>
    </xf>
    <xf numFmtId="0" fontId="29" fillId="4" borderId="19" xfId="8" applyFont="1" applyFill="1" applyBorder="1" applyAlignment="1">
      <alignment horizontal="left" vertical="top" wrapText="1"/>
    </xf>
    <xf numFmtId="0" fontId="33" fillId="11" borderId="31" xfId="0" applyFont="1" applyFill="1" applyBorder="1"/>
    <xf numFmtId="0" fontId="4" fillId="0" borderId="31" xfId="0" applyFont="1" applyBorder="1"/>
    <xf numFmtId="0" fontId="4" fillId="0" borderId="31" xfId="0" quotePrefix="1" applyFont="1" applyBorder="1" applyAlignment="1">
      <alignment wrapText="1"/>
    </xf>
    <xf numFmtId="0" fontId="4" fillId="0" borderId="31" xfId="0" applyFont="1" applyBorder="1" applyAlignment="1">
      <alignment wrapText="1"/>
    </xf>
    <xf numFmtId="0" fontId="37" fillId="0" borderId="31" xfId="0" applyFont="1" applyBorder="1"/>
    <xf numFmtId="0" fontId="35" fillId="0" borderId="31" xfId="0" quotePrefix="1" applyFont="1" applyBorder="1"/>
    <xf numFmtId="0" fontId="34" fillId="0" borderId="31" xfId="0" quotePrefix="1" applyFont="1" applyBorder="1"/>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xf numFmtId="0" fontId="6" fillId="0" borderId="28" xfId="4" applyNumberFormat="1" applyFont="1" applyFill="1" applyBorder="1" applyAlignment="1" applyProtection="1">
      <alignment horizontal="center"/>
    </xf>
    <xf numFmtId="0" fontId="0" fillId="0" borderId="29" xfId="0" applyBorder="1" applyAlignment="1">
      <alignment horizontal="center"/>
    </xf>
    <xf numFmtId="0" fontId="0" fillId="0" borderId="30" xfId="0" applyBorder="1" applyAlignment="1">
      <alignment horizontal="center"/>
    </xf>
    <xf numFmtId="0" fontId="6" fillId="0" borderId="29" xfId="4" applyNumberFormat="1" applyFont="1" applyFill="1" applyBorder="1" applyAlignment="1" applyProtection="1">
      <alignment horizontal="center"/>
    </xf>
    <xf numFmtId="0" fontId="6" fillId="0" borderId="30" xfId="4" applyNumberFormat="1" applyFont="1" applyFill="1" applyBorder="1" applyAlignment="1" applyProtection="1">
      <alignment horizontal="center"/>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11" fillId="9" borderId="10" xfId="8" applyFont="1" applyFill="1" applyBorder="1" applyAlignment="1">
      <alignment horizontal="center" vertical="center" wrapText="1"/>
    </xf>
    <xf numFmtId="0" fontId="11" fillId="9" borderId="11" xfId="8" applyFont="1" applyFill="1" applyBorder="1" applyAlignment="1">
      <alignment horizontal="center" vertical="center" wrapText="1"/>
    </xf>
    <xf numFmtId="0" fontId="11" fillId="9" borderId="12" xfId="8" applyFont="1" applyFill="1" applyBorder="1" applyAlignment="1">
      <alignment horizontal="center" vertical="center" wrapText="1"/>
    </xf>
  </cellXfs>
  <cellStyles count="10">
    <cellStyle name="Hyperlink" xfId="1" builtinId="8"/>
    <cellStyle name="Hyperlink 2" xfId="2"/>
    <cellStyle name="Hyperlink 3" xfId="3"/>
    <cellStyle name="Hyperlink_Copart_C2-Seller_Counter Crew_TC_V1 0" xfId="4"/>
    <cellStyle name="Normal" xfId="0" builtinId="0"/>
    <cellStyle name="Normal 2" xfId="5"/>
    <cellStyle name="Normal 3" xfId="6"/>
    <cellStyle name="Normal_Copart_C2-Seller_Counter Crew_TC_V1 0" xfId="7"/>
    <cellStyle name="Normal_Sheet1" xfId="8"/>
    <cellStyle name="標準_打刻ﾃﾞｰﾀ収集"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5</xdr:row>
      <xdr:rowOff>38100</xdr:rowOff>
    </xdr:from>
    <xdr:to>
      <xdr:col>1</xdr:col>
      <xdr:colOff>3181350</xdr:colOff>
      <xdr:row>5</xdr:row>
      <xdr:rowOff>3400425</xdr:rowOff>
    </xdr:to>
    <xdr:pic>
      <xdr:nvPicPr>
        <xdr:cNvPr id="3" name="Picture 11027"/>
        <xdr:cNvPicPr>
          <a:picLocks noChangeAspect="1" noChangeArrowheads="1"/>
        </xdr:cNvPicPr>
      </xdr:nvPicPr>
      <xdr:blipFill>
        <a:blip xmlns:r="http://schemas.openxmlformats.org/officeDocument/2006/relationships" r:embed="rId1" cstate="print"/>
        <a:srcRect/>
        <a:stretch>
          <a:fillRect/>
        </a:stretch>
      </xdr:blipFill>
      <xdr:spPr bwMode="auto">
        <a:xfrm>
          <a:off x="1390650" y="5905500"/>
          <a:ext cx="3133725" cy="3362325"/>
        </a:xfrm>
        <a:prstGeom prst="rect">
          <a:avLst/>
        </a:prstGeom>
        <a:noFill/>
        <a:ln w="9525">
          <a:noFill/>
          <a:miter lim="800000"/>
          <a:headEnd/>
          <a:tailEnd/>
        </a:ln>
      </xdr:spPr>
    </xdr:pic>
    <xdr:clientData/>
  </xdr:twoCellAnchor>
  <xdr:twoCellAnchor editAs="oneCell">
    <xdr:from>
      <xdr:col>1</xdr:col>
      <xdr:colOff>22412</xdr:colOff>
      <xdr:row>6</xdr:row>
      <xdr:rowOff>22413</xdr:rowOff>
    </xdr:from>
    <xdr:to>
      <xdr:col>1</xdr:col>
      <xdr:colOff>3193677</xdr:colOff>
      <xdr:row>6</xdr:row>
      <xdr:rowOff>3770187</xdr:rowOff>
    </xdr:to>
    <xdr:pic>
      <xdr:nvPicPr>
        <xdr:cNvPr id="24" name="Picture 22226"/>
        <xdr:cNvPicPr>
          <a:picLocks noChangeAspect="1" noChangeArrowheads="1"/>
        </xdr:cNvPicPr>
      </xdr:nvPicPr>
      <xdr:blipFill>
        <a:blip xmlns:r="http://schemas.openxmlformats.org/officeDocument/2006/relationships" r:embed="rId2" cstate="print"/>
        <a:srcRect/>
        <a:stretch>
          <a:fillRect/>
        </a:stretch>
      </xdr:blipFill>
      <xdr:spPr bwMode="auto">
        <a:xfrm>
          <a:off x="1365437" y="22710963"/>
          <a:ext cx="3171265" cy="3747774"/>
        </a:xfrm>
        <a:prstGeom prst="rect">
          <a:avLst/>
        </a:prstGeom>
        <a:noFill/>
      </xdr:spPr>
    </xdr:pic>
    <xdr:clientData/>
  </xdr:twoCellAnchor>
  <xdr:twoCellAnchor editAs="oneCell">
    <xdr:from>
      <xdr:col>1</xdr:col>
      <xdr:colOff>56029</xdr:colOff>
      <xdr:row>6</xdr:row>
      <xdr:rowOff>0</xdr:rowOff>
    </xdr:from>
    <xdr:to>
      <xdr:col>1</xdr:col>
      <xdr:colOff>3160058</xdr:colOff>
      <xdr:row>6</xdr:row>
      <xdr:rowOff>3603353</xdr:rowOff>
    </xdr:to>
    <xdr:pic>
      <xdr:nvPicPr>
        <xdr:cNvPr id="3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399054" y="18980523"/>
          <a:ext cx="3104029" cy="3603353"/>
        </a:xfrm>
        <a:prstGeom prst="rect">
          <a:avLst/>
        </a:prstGeom>
        <a:noFill/>
      </xdr:spPr>
    </xdr:pic>
    <xdr:clientData/>
  </xdr:twoCellAnchor>
  <xdr:twoCellAnchor editAs="oneCell">
    <xdr:from>
      <xdr:col>1</xdr:col>
      <xdr:colOff>33617</xdr:colOff>
      <xdr:row>4</xdr:row>
      <xdr:rowOff>11207</xdr:rowOff>
    </xdr:from>
    <xdr:to>
      <xdr:col>1</xdr:col>
      <xdr:colOff>3180312</xdr:colOff>
      <xdr:row>4</xdr:row>
      <xdr:rowOff>4504765</xdr:rowOff>
    </xdr:to>
    <xdr:pic>
      <xdr:nvPicPr>
        <xdr:cNvPr id="2" name="Picture 9"/>
        <xdr:cNvPicPr>
          <a:picLocks noChangeAspect="1" noChangeArrowheads="1"/>
        </xdr:cNvPicPr>
      </xdr:nvPicPr>
      <xdr:blipFill>
        <a:blip xmlns:r="http://schemas.openxmlformats.org/officeDocument/2006/relationships" r:embed="rId4" cstate="print"/>
        <a:srcRect/>
        <a:stretch>
          <a:fillRect/>
        </a:stretch>
      </xdr:blipFill>
      <xdr:spPr bwMode="auto">
        <a:xfrm>
          <a:off x="1378323" y="829236"/>
          <a:ext cx="3146695" cy="4493558"/>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hamTuanAnh/Downloads/fsoft-filesrv\FDM\DMU\Projects\2011\FMO\Wip\Users\AnhPT\TestCases_1.0_Aug13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pag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34998626667073579"/>
  </sheetPr>
  <dimension ref="A2:G28"/>
  <sheetViews>
    <sheetView zoomScale="150" zoomScaleNormal="150" zoomScalePageLayoutView="150" workbookViewId="0">
      <selection activeCell="G13" sqref="G13"/>
    </sheetView>
  </sheetViews>
  <sheetFormatPr baseColWidth="10" defaultColWidth="9" defaultRowHeight="11" x14ac:dyDescent="0.15"/>
  <cols>
    <col min="1" max="1" width="2.33203125" style="1" customWidth="1"/>
    <col min="2" max="2" width="16.5" style="2" customWidth="1"/>
    <col min="3" max="3" width="9.33203125" style="1" customWidth="1"/>
    <col min="4" max="4" width="14.5" style="1" customWidth="1"/>
    <col min="5" max="5" width="8" style="1" customWidth="1"/>
    <col min="6" max="6" width="38.5" style="1" customWidth="1"/>
    <col min="7" max="7" width="35.6640625" style="1" customWidth="1"/>
    <col min="8" max="16384" width="9" style="1"/>
  </cols>
  <sheetData>
    <row r="2" spans="1:7" s="5" customFormat="1" ht="63" customHeight="1" x14ac:dyDescent="0.15">
      <c r="A2" s="3"/>
      <c r="B2" s="4"/>
      <c r="C2" s="111" t="s">
        <v>0</v>
      </c>
      <c r="D2" s="111"/>
      <c r="E2" s="111"/>
      <c r="F2" s="111"/>
      <c r="G2" s="111"/>
    </row>
    <row r="3" spans="1:7" x14ac:dyDescent="0.15">
      <c r="B3" s="6"/>
      <c r="C3" s="7"/>
      <c r="F3" s="8"/>
    </row>
    <row r="4" spans="1:7" x14ac:dyDescent="0.15">
      <c r="B4" s="9" t="s">
        <v>1</v>
      </c>
      <c r="C4" s="112" t="s">
        <v>2</v>
      </c>
      <c r="D4" s="112"/>
      <c r="E4" s="112"/>
      <c r="F4" s="9" t="s">
        <v>3</v>
      </c>
      <c r="G4" s="10" t="s">
        <v>4</v>
      </c>
    </row>
    <row r="5" spans="1:7" x14ac:dyDescent="0.15">
      <c r="B5" s="9" t="s">
        <v>5</v>
      </c>
      <c r="C5" s="112" t="s">
        <v>2</v>
      </c>
      <c r="D5" s="112"/>
      <c r="E5" s="112"/>
      <c r="F5" s="9" t="s">
        <v>6</v>
      </c>
      <c r="G5" s="10"/>
    </row>
    <row r="6" spans="1:7" x14ac:dyDescent="0.15">
      <c r="B6" s="113" t="s">
        <v>7</v>
      </c>
      <c r="C6" s="114" t="s">
        <v>295</v>
      </c>
      <c r="D6" s="114"/>
      <c r="E6" s="114"/>
      <c r="F6" s="9" t="s">
        <v>8</v>
      </c>
      <c r="G6" s="72">
        <v>40784</v>
      </c>
    </row>
    <row r="7" spans="1:7" x14ac:dyDescent="0.15">
      <c r="B7" s="113"/>
      <c r="C7" s="114"/>
      <c r="D7" s="114"/>
      <c r="E7" s="114"/>
      <c r="F7" s="9" t="s">
        <v>10</v>
      </c>
      <c r="G7" s="73">
        <v>1.3</v>
      </c>
    </row>
    <row r="10" spans="1:7" x14ac:dyDescent="0.15">
      <c r="B10" s="11" t="s">
        <v>11</v>
      </c>
    </row>
    <row r="11" spans="1:7" s="12" customFormat="1" x14ac:dyDescent="0.15">
      <c r="B11" s="13" t="s">
        <v>12</v>
      </c>
      <c r="C11" s="14" t="s">
        <v>10</v>
      </c>
      <c r="D11" s="14" t="s">
        <v>13</v>
      </c>
      <c r="E11" s="14" t="s">
        <v>14</v>
      </c>
      <c r="F11" s="14" t="s">
        <v>15</v>
      </c>
      <c r="G11" s="15" t="s">
        <v>16</v>
      </c>
    </row>
    <row r="12" spans="1:7" s="16" customFormat="1" x14ac:dyDescent="0.15">
      <c r="B12" s="17">
        <v>40771</v>
      </c>
      <c r="C12" s="18" t="s">
        <v>17</v>
      </c>
      <c r="D12" s="19"/>
      <c r="E12" s="19" t="s">
        <v>18</v>
      </c>
      <c r="F12" s="20" t="s">
        <v>19</v>
      </c>
      <c r="G12" s="21"/>
    </row>
    <row r="13" spans="1:7" s="16" customFormat="1" ht="81" customHeight="1" x14ac:dyDescent="0.15">
      <c r="B13" s="17">
        <v>40857</v>
      </c>
      <c r="C13" s="18" t="s">
        <v>293</v>
      </c>
      <c r="D13" s="19"/>
      <c r="E13" s="19" t="s">
        <v>202</v>
      </c>
      <c r="F13" s="76" t="s">
        <v>294</v>
      </c>
      <c r="G13" s="77"/>
    </row>
    <row r="15" spans="1:7" x14ac:dyDescent="0.15">
      <c r="F15" s="11" t="s">
        <v>118</v>
      </c>
    </row>
    <row r="16" spans="1:7" x14ac:dyDescent="0.15">
      <c r="F16" s="11" t="s">
        <v>114</v>
      </c>
    </row>
    <row r="17" spans="6:7" x14ac:dyDescent="0.15">
      <c r="F17" s="66" t="s">
        <v>115</v>
      </c>
      <c r="G17" s="67" t="s">
        <v>10</v>
      </c>
    </row>
    <row r="18" spans="6:7" x14ac:dyDescent="0.15">
      <c r="F18" s="68" t="s">
        <v>117</v>
      </c>
      <c r="G18" s="69" t="s">
        <v>125</v>
      </c>
    </row>
    <row r="19" spans="6:7" x14ac:dyDescent="0.15">
      <c r="F19" s="68" t="s">
        <v>157</v>
      </c>
      <c r="G19" s="69" t="s">
        <v>125</v>
      </c>
    </row>
    <row r="20" spans="6:7" x14ac:dyDescent="0.15">
      <c r="F20" s="68" t="s">
        <v>119</v>
      </c>
      <c r="G20" s="69" t="s">
        <v>127</v>
      </c>
    </row>
    <row r="21" spans="6:7" x14ac:dyDescent="0.15">
      <c r="F21" s="68" t="s">
        <v>120</v>
      </c>
      <c r="G21" s="69" t="s">
        <v>126</v>
      </c>
    </row>
    <row r="22" spans="6:7" x14ac:dyDescent="0.15">
      <c r="F22" s="68" t="s">
        <v>121</v>
      </c>
      <c r="G22" s="69" t="s">
        <v>125</v>
      </c>
    </row>
    <row r="23" spans="6:7" x14ac:dyDescent="0.15">
      <c r="F23" s="70"/>
      <c r="G23" s="71"/>
    </row>
    <row r="25" spans="6:7" x14ac:dyDescent="0.15">
      <c r="F25" s="11" t="s">
        <v>116</v>
      </c>
    </row>
    <row r="26" spans="6:7" x14ac:dyDescent="0.15">
      <c r="F26" s="66" t="s">
        <v>115</v>
      </c>
      <c r="G26" s="67" t="s">
        <v>10</v>
      </c>
    </row>
    <row r="27" spans="6:7" x14ac:dyDescent="0.15">
      <c r="F27" s="68" t="s">
        <v>122</v>
      </c>
      <c r="G27" s="69" t="s">
        <v>123</v>
      </c>
    </row>
    <row r="28" spans="6:7" x14ac:dyDescent="0.15">
      <c r="F28" s="70"/>
      <c r="G28" s="71" t="s">
        <v>124</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H2" sqref="H2"/>
    </sheetView>
  </sheetViews>
  <sheetFormatPr baseColWidth="10" defaultColWidth="9" defaultRowHeight="14" x14ac:dyDescent="0.15"/>
  <cols>
    <col min="1" max="1" width="45.6640625" style="100" bestFit="1" customWidth="1"/>
    <col min="2" max="2" width="12.6640625" style="100" customWidth="1"/>
    <col min="3" max="3" width="14.33203125" style="100" customWidth="1"/>
    <col min="4" max="4" width="6.83203125" style="100" bestFit="1" customWidth="1"/>
    <col min="5" max="5" width="8.33203125" style="100" bestFit="1" customWidth="1"/>
    <col min="6" max="6" width="3.83203125" style="100" bestFit="1" customWidth="1"/>
    <col min="7" max="7" width="5.83203125" style="100" bestFit="1" customWidth="1"/>
    <col min="8" max="8" width="6.33203125" style="100" bestFit="1" customWidth="1"/>
    <col min="9" max="10" width="11.83203125" style="100" bestFit="1" customWidth="1"/>
    <col min="11" max="12" width="9.1640625" style="100" customWidth="1"/>
    <col min="13" max="16384" width="9" style="100"/>
  </cols>
  <sheetData>
    <row r="1" spans="1:3" x14ac:dyDescent="0.15">
      <c r="A1" s="98" t="s">
        <v>47</v>
      </c>
      <c r="B1" s="98" t="s">
        <v>51</v>
      </c>
      <c r="C1" s="99" t="s">
        <v>84</v>
      </c>
    </row>
    <row r="2" spans="1:3" x14ac:dyDescent="0.15">
      <c r="A2" s="101" t="s">
        <v>280</v>
      </c>
      <c r="B2" s="99" t="s">
        <v>28</v>
      </c>
      <c r="C2" s="99" t="s">
        <v>83</v>
      </c>
    </row>
    <row r="3" spans="1:3" x14ac:dyDescent="0.15">
      <c r="A3" s="102" t="s">
        <v>34</v>
      </c>
      <c r="B3" s="102" t="s">
        <v>4</v>
      </c>
      <c r="C3" s="103" t="s">
        <v>82</v>
      </c>
    </row>
    <row r="4" spans="1:3" x14ac:dyDescent="0.15">
      <c r="A4" s="104" t="s">
        <v>279</v>
      </c>
    </row>
    <row r="5" spans="1:3" ht="15.75" customHeight="1" x14ac:dyDescent="0.15">
      <c r="A5" s="105" t="s">
        <v>282</v>
      </c>
    </row>
    <row r="6" spans="1:3" ht="26" x14ac:dyDescent="0.15">
      <c r="A6" s="107" t="s">
        <v>285</v>
      </c>
    </row>
    <row r="7" spans="1:3" ht="26" x14ac:dyDescent="0.15">
      <c r="A7" s="107" t="s">
        <v>287</v>
      </c>
    </row>
    <row r="8" spans="1:3" ht="39" x14ac:dyDescent="0.15">
      <c r="A8" s="107" t="s">
        <v>286</v>
      </c>
    </row>
    <row r="9" spans="1:3" ht="15.75" customHeight="1" x14ac:dyDescent="0.15">
      <c r="A9" s="105" t="s">
        <v>283</v>
      </c>
    </row>
    <row r="10" spans="1:3" ht="15.75" customHeight="1" x14ac:dyDescent="0.15">
      <c r="A10" s="105" t="s">
        <v>284</v>
      </c>
    </row>
    <row r="11" spans="1:3" ht="15.75" customHeight="1" x14ac:dyDescent="0.15">
      <c r="A11" s="105" t="s">
        <v>288</v>
      </c>
    </row>
    <row r="12" spans="1:3" ht="39" x14ac:dyDescent="0.15">
      <c r="A12" s="107" t="s">
        <v>289</v>
      </c>
    </row>
    <row r="13" spans="1:3" ht="15.75" customHeight="1" x14ac:dyDescent="0.15">
      <c r="A13" s="105" t="s">
        <v>290</v>
      </c>
    </row>
    <row r="14" spans="1:3" ht="15.75" customHeight="1" x14ac:dyDescent="0.15">
      <c r="A14" s="104" t="s">
        <v>278</v>
      </c>
    </row>
    <row r="15" spans="1:3" ht="15.75" customHeight="1" x14ac:dyDescent="0.15">
      <c r="A15" s="110" t="s">
        <v>291</v>
      </c>
    </row>
    <row r="16" spans="1:3" ht="15.75" customHeight="1" x14ac:dyDescent="0.15">
      <c r="A16" s="109" t="s">
        <v>292</v>
      </c>
    </row>
    <row r="17" spans="1:10" ht="26" x14ac:dyDescent="0.15">
      <c r="A17" s="106" t="s">
        <v>281</v>
      </c>
    </row>
    <row r="18" spans="1:10" ht="15.75" customHeight="1" x14ac:dyDescent="0.15"/>
    <row r="19" spans="1:10" ht="15.75" customHeight="1" x14ac:dyDescent="0.15">
      <c r="A19" s="104" t="s">
        <v>243</v>
      </c>
      <c r="B19" s="104" t="s">
        <v>270</v>
      </c>
      <c r="C19" s="104" t="s">
        <v>244</v>
      </c>
      <c r="D19" s="104" t="s">
        <v>271</v>
      </c>
      <c r="E19" s="104" t="s">
        <v>272</v>
      </c>
      <c r="F19" s="104" t="s">
        <v>273</v>
      </c>
      <c r="G19" s="104" t="s">
        <v>274</v>
      </c>
      <c r="H19" s="104" t="s">
        <v>275</v>
      </c>
      <c r="I19" s="104" t="s">
        <v>276</v>
      </c>
      <c r="J19" s="104" t="s">
        <v>277</v>
      </c>
    </row>
    <row r="20" spans="1:10" ht="15.75" customHeight="1" x14ac:dyDescent="0.15">
      <c r="A20" s="96" t="s">
        <v>245</v>
      </c>
      <c r="B20" s="96">
        <v>100</v>
      </c>
      <c r="C20" s="96">
        <v>4513</v>
      </c>
      <c r="D20" s="96">
        <v>267</v>
      </c>
      <c r="E20" s="96">
        <v>12966</v>
      </c>
      <c r="F20" s="96">
        <v>46</v>
      </c>
      <c r="G20" s="97">
        <v>31061</v>
      </c>
      <c r="H20" s="96">
        <v>0</v>
      </c>
      <c r="I20" s="96">
        <v>3.09195473378269</v>
      </c>
      <c r="J20" s="96">
        <v>18.6272155788139</v>
      </c>
    </row>
    <row r="21" spans="1:10" ht="15.75" customHeight="1" x14ac:dyDescent="0.15">
      <c r="A21" s="96" t="s">
        <v>246</v>
      </c>
      <c r="B21" s="96">
        <v>100</v>
      </c>
      <c r="C21" s="96">
        <v>1193</v>
      </c>
      <c r="D21" s="96">
        <v>417</v>
      </c>
      <c r="E21" s="96">
        <v>2315</v>
      </c>
      <c r="F21" s="96">
        <v>59</v>
      </c>
      <c r="G21" s="108">
        <v>12962</v>
      </c>
      <c r="H21" s="96">
        <v>0</v>
      </c>
      <c r="I21" s="96">
        <v>3.1020256227316398</v>
      </c>
      <c r="J21" s="96">
        <v>3.6775967831994198</v>
      </c>
    </row>
    <row r="22" spans="1:10" ht="15.75" customHeight="1" x14ac:dyDescent="0.15">
      <c r="A22" s="96" t="s">
        <v>247</v>
      </c>
      <c r="B22" s="96">
        <v>100</v>
      </c>
      <c r="C22" s="96">
        <v>2468</v>
      </c>
      <c r="D22" s="96">
        <v>473</v>
      </c>
      <c r="E22" s="96">
        <v>10541</v>
      </c>
      <c r="F22" s="96">
        <v>104</v>
      </c>
      <c r="G22" s="97">
        <v>20034</v>
      </c>
      <c r="H22" s="96">
        <v>0</v>
      </c>
      <c r="I22" s="96">
        <v>3.09367652518252</v>
      </c>
      <c r="J22" s="96">
        <v>35.299332539289601</v>
      </c>
    </row>
    <row r="23" spans="1:10" ht="15.75" customHeight="1" x14ac:dyDescent="0.15">
      <c r="A23" s="96" t="s">
        <v>248</v>
      </c>
      <c r="B23" s="96">
        <v>100</v>
      </c>
      <c r="C23" s="96">
        <v>1023</v>
      </c>
      <c r="D23" s="96">
        <v>148</v>
      </c>
      <c r="E23" s="96">
        <v>1631</v>
      </c>
      <c r="F23" s="96">
        <v>58</v>
      </c>
      <c r="G23" s="108">
        <v>13127</v>
      </c>
      <c r="H23" s="96">
        <v>0</v>
      </c>
      <c r="I23" s="96">
        <v>3.1395202813010101</v>
      </c>
      <c r="J23" s="96">
        <v>1.15585854106492</v>
      </c>
    </row>
    <row r="24" spans="1:10" ht="15.75" customHeight="1" x14ac:dyDescent="0.15">
      <c r="A24" s="96" t="s">
        <v>249</v>
      </c>
      <c r="B24" s="96">
        <v>100</v>
      </c>
      <c r="C24" s="96">
        <v>1091</v>
      </c>
      <c r="D24" s="96">
        <v>283</v>
      </c>
      <c r="E24" s="96">
        <v>2575</v>
      </c>
      <c r="F24" s="96">
        <v>89</v>
      </c>
      <c r="G24" s="96">
        <v>10497</v>
      </c>
      <c r="H24" s="96">
        <v>0</v>
      </c>
      <c r="I24" s="96">
        <v>3.16075605284784</v>
      </c>
      <c r="J24" s="96">
        <v>29.746295001264301</v>
      </c>
    </row>
    <row r="25" spans="1:10" ht="15.75" customHeight="1" x14ac:dyDescent="0.15">
      <c r="A25" s="96" t="s">
        <v>250</v>
      </c>
      <c r="B25" s="96">
        <v>100</v>
      </c>
      <c r="C25" s="96">
        <v>340</v>
      </c>
      <c r="D25" s="96">
        <v>194</v>
      </c>
      <c r="E25" s="96">
        <v>840</v>
      </c>
      <c r="F25" s="96">
        <v>72</v>
      </c>
      <c r="G25" s="96">
        <v>2013</v>
      </c>
      <c r="H25" s="96">
        <v>0</v>
      </c>
      <c r="I25" s="96">
        <v>3.1177901103697598</v>
      </c>
      <c r="J25" s="96">
        <v>23.754881290141501</v>
      </c>
    </row>
    <row r="26" spans="1:10" ht="15.75" customHeight="1" x14ac:dyDescent="0.15">
      <c r="A26" s="96" t="s">
        <v>251</v>
      </c>
      <c r="B26" s="96">
        <v>100</v>
      </c>
      <c r="C26" s="96">
        <v>928</v>
      </c>
      <c r="D26" s="96">
        <v>125</v>
      </c>
      <c r="E26" s="96">
        <v>1652</v>
      </c>
      <c r="F26" s="96">
        <v>44</v>
      </c>
      <c r="G26" s="97">
        <v>30843</v>
      </c>
      <c r="H26" s="96">
        <v>0</v>
      </c>
      <c r="I26" s="96">
        <v>2.2575401842152698</v>
      </c>
      <c r="J26" s="96">
        <v>19.158226758623801</v>
      </c>
    </row>
    <row r="27" spans="1:10" ht="15.75" customHeight="1" x14ac:dyDescent="0.15">
      <c r="A27" s="96" t="s">
        <v>252</v>
      </c>
      <c r="B27" s="96">
        <v>100</v>
      </c>
      <c r="C27" s="96">
        <v>365</v>
      </c>
      <c r="D27" s="96">
        <v>139</v>
      </c>
      <c r="E27" s="96">
        <v>1148</v>
      </c>
      <c r="F27" s="96">
        <v>44</v>
      </c>
      <c r="G27" s="96">
        <v>4596</v>
      </c>
      <c r="H27" s="96">
        <v>0</v>
      </c>
      <c r="I27" s="96">
        <v>2.24916218708531</v>
      </c>
      <c r="J27" s="96">
        <v>22.917732675828201</v>
      </c>
    </row>
    <row r="28" spans="1:10" ht="15.75" customHeight="1" x14ac:dyDescent="0.15">
      <c r="A28" s="96" t="s">
        <v>253</v>
      </c>
      <c r="B28" s="96">
        <v>100</v>
      </c>
      <c r="C28" s="96">
        <v>719</v>
      </c>
      <c r="D28" s="96">
        <v>149</v>
      </c>
      <c r="E28" s="96">
        <v>1144</v>
      </c>
      <c r="F28" s="96">
        <v>47</v>
      </c>
      <c r="G28" s="108">
        <v>17161</v>
      </c>
      <c r="H28" s="96">
        <v>0</v>
      </c>
      <c r="I28" s="96">
        <v>2.18693959672833</v>
      </c>
      <c r="J28" s="96">
        <v>23.0611071928443</v>
      </c>
    </row>
    <row r="29" spans="1:10" ht="15.75" customHeight="1" x14ac:dyDescent="0.15">
      <c r="A29" s="96" t="s">
        <v>254</v>
      </c>
      <c r="B29" s="96">
        <v>100</v>
      </c>
      <c r="C29" s="96">
        <v>395</v>
      </c>
      <c r="D29" s="96">
        <v>129</v>
      </c>
      <c r="E29" s="96">
        <v>1082</v>
      </c>
      <c r="F29" s="96">
        <v>47</v>
      </c>
      <c r="G29" s="96">
        <v>7349</v>
      </c>
      <c r="H29" s="96">
        <v>0</v>
      </c>
      <c r="I29" s="96">
        <v>2.1815960556743299</v>
      </c>
      <c r="J29" s="96">
        <v>22.256966790654001</v>
      </c>
    </row>
    <row r="30" spans="1:10" ht="15.75" customHeight="1" x14ac:dyDescent="0.15">
      <c r="A30" s="96" t="s">
        <v>255</v>
      </c>
      <c r="B30" s="96">
        <v>100</v>
      </c>
      <c r="C30" s="96">
        <v>501</v>
      </c>
      <c r="D30" s="96">
        <v>140</v>
      </c>
      <c r="E30" s="96">
        <v>1138</v>
      </c>
      <c r="F30" s="96">
        <v>48</v>
      </c>
      <c r="G30" s="108">
        <v>13318</v>
      </c>
      <c r="H30" s="96">
        <v>0</v>
      </c>
      <c r="I30" s="96">
        <v>2.1745275838824001</v>
      </c>
      <c r="J30" s="96">
        <v>22.906864304042401</v>
      </c>
    </row>
    <row r="31" spans="1:10" ht="15.75" customHeight="1" x14ac:dyDescent="0.15">
      <c r="A31" s="96" t="s">
        <v>256</v>
      </c>
      <c r="B31" s="96">
        <v>100</v>
      </c>
      <c r="C31" s="96">
        <v>233</v>
      </c>
      <c r="D31" s="96">
        <v>79</v>
      </c>
      <c r="E31" s="96">
        <v>510</v>
      </c>
      <c r="F31" s="96">
        <v>43</v>
      </c>
      <c r="G31" s="96">
        <v>3727</v>
      </c>
      <c r="H31" s="96">
        <v>0</v>
      </c>
      <c r="I31" s="96">
        <v>2.1661431820643302</v>
      </c>
      <c r="J31" s="96">
        <v>13.0497434474168</v>
      </c>
    </row>
    <row r="32" spans="1:10" ht="15.75" customHeight="1" x14ac:dyDescent="0.15">
      <c r="A32" s="96" t="s">
        <v>257</v>
      </c>
      <c r="B32" s="96">
        <v>100</v>
      </c>
      <c r="C32" s="96">
        <v>183</v>
      </c>
      <c r="D32" s="96">
        <v>75</v>
      </c>
      <c r="E32" s="96">
        <v>543</v>
      </c>
      <c r="F32" s="96">
        <v>45</v>
      </c>
      <c r="G32" s="96">
        <v>2170</v>
      </c>
      <c r="H32" s="96">
        <v>0</v>
      </c>
      <c r="I32" s="96">
        <v>2.1616480404660501</v>
      </c>
      <c r="J32" s="96">
        <v>13.9346081202308</v>
      </c>
    </row>
    <row r="33" spans="1:10" ht="15.75" customHeight="1" x14ac:dyDescent="0.15">
      <c r="A33" s="96" t="s">
        <v>258</v>
      </c>
      <c r="B33" s="96">
        <v>100</v>
      </c>
      <c r="C33" s="96">
        <v>278</v>
      </c>
      <c r="D33" s="96">
        <v>77</v>
      </c>
      <c r="E33" s="96">
        <v>828</v>
      </c>
      <c r="F33" s="96">
        <v>37</v>
      </c>
      <c r="G33" s="96">
        <v>9647</v>
      </c>
      <c r="H33" s="96">
        <v>0</v>
      </c>
      <c r="I33" s="96">
        <v>2.1528061828593499</v>
      </c>
      <c r="J33" s="96">
        <v>16.688452616735901</v>
      </c>
    </row>
    <row r="34" spans="1:10" ht="15.75" customHeight="1" x14ac:dyDescent="0.15">
      <c r="A34" s="96" t="s">
        <v>259</v>
      </c>
      <c r="B34" s="96">
        <v>100</v>
      </c>
      <c r="C34" s="96">
        <v>1144</v>
      </c>
      <c r="D34" s="96">
        <v>739</v>
      </c>
      <c r="E34" s="96">
        <v>1889</v>
      </c>
      <c r="F34" s="96">
        <v>515</v>
      </c>
      <c r="G34" s="96">
        <v>8171</v>
      </c>
      <c r="H34" s="96">
        <v>0</v>
      </c>
      <c r="I34" s="96">
        <v>2.1205309809576298</v>
      </c>
      <c r="J34" s="96">
        <v>21.934242334280501</v>
      </c>
    </row>
    <row r="35" spans="1:10" ht="15.75" customHeight="1" x14ac:dyDescent="0.15">
      <c r="A35" s="96" t="s">
        <v>260</v>
      </c>
      <c r="B35" s="96">
        <v>100</v>
      </c>
      <c r="C35" s="96">
        <v>201</v>
      </c>
      <c r="D35" s="96">
        <v>76</v>
      </c>
      <c r="E35" s="96">
        <v>273</v>
      </c>
      <c r="F35" s="96">
        <v>27</v>
      </c>
      <c r="G35" s="96">
        <v>3984</v>
      </c>
      <c r="H35" s="96">
        <v>0</v>
      </c>
      <c r="I35" s="96">
        <v>2.1717884678032302</v>
      </c>
      <c r="J35" s="96">
        <v>13.9999762460636</v>
      </c>
    </row>
    <row r="36" spans="1:10" ht="15.75" customHeight="1" x14ac:dyDescent="0.15">
      <c r="A36" s="96" t="s">
        <v>261</v>
      </c>
      <c r="B36" s="96">
        <v>100</v>
      </c>
      <c r="C36" s="96">
        <v>432</v>
      </c>
      <c r="D36" s="96">
        <v>105</v>
      </c>
      <c r="E36" s="96">
        <v>863</v>
      </c>
      <c r="F36" s="96">
        <v>35</v>
      </c>
      <c r="G36" s="108">
        <v>15633</v>
      </c>
      <c r="H36" s="96">
        <v>0</v>
      </c>
      <c r="I36" s="96">
        <v>2.1715998175856099</v>
      </c>
      <c r="J36" s="96">
        <v>28.046296472236001</v>
      </c>
    </row>
    <row r="37" spans="1:10" ht="15.75" customHeight="1" x14ac:dyDescent="0.15">
      <c r="A37" s="96" t="s">
        <v>262</v>
      </c>
      <c r="B37" s="96">
        <v>100</v>
      </c>
      <c r="C37" s="96">
        <v>978</v>
      </c>
      <c r="D37" s="96">
        <v>700</v>
      </c>
      <c r="E37" s="96">
        <v>1535</v>
      </c>
      <c r="F37" s="96">
        <v>564</v>
      </c>
      <c r="G37" s="96">
        <v>8664</v>
      </c>
      <c r="H37" s="96">
        <v>0</v>
      </c>
      <c r="I37" s="96">
        <v>2.1469824162140099</v>
      </c>
      <c r="J37" s="96">
        <v>21.899639977886</v>
      </c>
    </row>
    <row r="38" spans="1:10" ht="15.75" customHeight="1" x14ac:dyDescent="0.15">
      <c r="A38" s="96" t="s">
        <v>263</v>
      </c>
      <c r="B38" s="96">
        <v>100</v>
      </c>
      <c r="C38" s="96">
        <v>467</v>
      </c>
      <c r="D38" s="96">
        <v>73</v>
      </c>
      <c r="E38" s="96">
        <v>818</v>
      </c>
      <c r="F38" s="96">
        <v>24</v>
      </c>
      <c r="G38" s="108">
        <v>13676</v>
      </c>
      <c r="H38" s="96">
        <v>0</v>
      </c>
      <c r="I38" s="96">
        <v>2.1775106698022801</v>
      </c>
      <c r="J38" s="96">
        <v>14.0368632142235</v>
      </c>
    </row>
    <row r="39" spans="1:10" ht="15.75" customHeight="1" x14ac:dyDescent="0.15">
      <c r="A39" s="96" t="s">
        <v>264</v>
      </c>
      <c r="B39" s="96">
        <v>100</v>
      </c>
      <c r="C39" s="96">
        <v>243</v>
      </c>
      <c r="D39" s="96">
        <v>78</v>
      </c>
      <c r="E39" s="96">
        <v>808</v>
      </c>
      <c r="F39" s="96">
        <v>26</v>
      </c>
      <c r="G39" s="96">
        <v>3831</v>
      </c>
      <c r="H39" s="96">
        <v>0</v>
      </c>
      <c r="I39" s="96">
        <v>2.1774158428776702</v>
      </c>
      <c r="J39" s="96">
        <v>17.446969717589099</v>
      </c>
    </row>
    <row r="40" spans="1:10" ht="15.75" customHeight="1" x14ac:dyDescent="0.15">
      <c r="A40" s="96" t="s">
        <v>265</v>
      </c>
      <c r="B40" s="96">
        <v>100</v>
      </c>
      <c r="C40" s="96">
        <v>1010</v>
      </c>
      <c r="D40" s="96">
        <v>733</v>
      </c>
      <c r="E40" s="96">
        <v>1529</v>
      </c>
      <c r="F40" s="96">
        <v>616</v>
      </c>
      <c r="G40" s="96">
        <v>10955</v>
      </c>
      <c r="H40" s="96">
        <v>0</v>
      </c>
      <c r="I40" s="96">
        <v>2.13761997392103</v>
      </c>
      <c r="J40" s="96">
        <v>21.720640457664398</v>
      </c>
    </row>
    <row r="41" spans="1:10" ht="15.75" customHeight="1" x14ac:dyDescent="0.15">
      <c r="A41" s="96" t="s">
        <v>266</v>
      </c>
      <c r="B41" s="96">
        <v>100</v>
      </c>
      <c r="C41" s="96">
        <v>313</v>
      </c>
      <c r="D41" s="96">
        <v>88</v>
      </c>
      <c r="E41" s="96">
        <v>872</v>
      </c>
      <c r="F41" s="96">
        <v>27</v>
      </c>
      <c r="G41" s="96">
        <v>3585</v>
      </c>
      <c r="H41" s="96">
        <v>0</v>
      </c>
      <c r="I41" s="96">
        <v>2.1346539725910398</v>
      </c>
      <c r="J41" s="96">
        <v>20.118696767066499</v>
      </c>
    </row>
    <row r="42" spans="1:10" ht="15.75" customHeight="1" x14ac:dyDescent="0.15">
      <c r="A42" s="96" t="s">
        <v>267</v>
      </c>
      <c r="B42" s="96">
        <v>100</v>
      </c>
      <c r="C42" s="96">
        <v>267</v>
      </c>
      <c r="D42" s="96">
        <v>77</v>
      </c>
      <c r="E42" s="96">
        <v>695</v>
      </c>
      <c r="F42" s="96">
        <v>25</v>
      </c>
      <c r="G42" s="96">
        <v>3672</v>
      </c>
      <c r="H42" s="96">
        <v>0</v>
      </c>
      <c r="I42" s="96">
        <v>2.12874659400544</v>
      </c>
      <c r="J42" s="96">
        <v>12.8244509164254</v>
      </c>
    </row>
    <row r="43" spans="1:10" ht="15.75" customHeight="1" x14ac:dyDescent="0.15">
      <c r="A43" s="96" t="s">
        <v>268</v>
      </c>
      <c r="B43" s="96">
        <v>100</v>
      </c>
      <c r="C43" s="96">
        <v>232</v>
      </c>
      <c r="D43" s="96">
        <v>84</v>
      </c>
      <c r="E43" s="96">
        <v>746</v>
      </c>
      <c r="F43" s="96">
        <v>25</v>
      </c>
      <c r="G43" s="96">
        <v>2465</v>
      </c>
      <c r="H43" s="96">
        <v>0</v>
      </c>
      <c r="I43" s="96">
        <v>2.0924879681941801</v>
      </c>
      <c r="J43" s="96">
        <v>13.8770369062565</v>
      </c>
    </row>
    <row r="44" spans="1:10" x14ac:dyDescent="0.15">
      <c r="A44" s="97" t="s">
        <v>269</v>
      </c>
      <c r="B44" s="97">
        <v>7000</v>
      </c>
      <c r="C44" s="97">
        <v>972</v>
      </c>
      <c r="D44" s="97">
        <v>235</v>
      </c>
      <c r="E44" s="97">
        <v>2239</v>
      </c>
      <c r="F44" s="97">
        <v>24</v>
      </c>
      <c r="G44" s="97">
        <v>38358</v>
      </c>
      <c r="H44" s="97">
        <v>0</v>
      </c>
      <c r="I44" s="97">
        <v>77.212411343606206</v>
      </c>
      <c r="J44" s="97">
        <v>1301.2811917459901</v>
      </c>
    </row>
  </sheetData>
  <hyperlinks>
    <hyperlink ref="A1" location="'Test report'!A1" display="Back to TestReport"/>
    <hyperlink ref="B1" location="BugList!A1" display="To Buglist"/>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R17"/>
  <sheetViews>
    <sheetView tabSelected="1" zoomScale="140" zoomScaleNormal="140" zoomScalePageLayoutView="140" workbookViewId="0">
      <selection activeCell="L11" sqref="L11"/>
    </sheetView>
  </sheetViews>
  <sheetFormatPr baseColWidth="10" defaultColWidth="9.1640625" defaultRowHeight="14" x14ac:dyDescent="0.15"/>
  <cols>
    <col min="1" max="1" width="2.33203125" style="22" customWidth="1"/>
    <col min="2" max="2" width="10.33203125" style="22" customWidth="1"/>
    <col min="3" max="3" width="31.33203125" style="22" customWidth="1"/>
    <col min="4" max="4" width="13.1640625" style="22" hidden="1" customWidth="1"/>
    <col min="5" max="5" width="10.5" style="22" hidden="1" customWidth="1"/>
    <col min="6" max="6" width="11.1640625" style="22" customWidth="1"/>
    <col min="7" max="7" width="9.5" style="22" customWidth="1"/>
    <col min="8" max="9" width="9.1640625" style="22" customWidth="1"/>
    <col min="10" max="10" width="9.33203125" style="22" customWidth="1"/>
    <col min="11" max="11" width="7" style="22" customWidth="1"/>
    <col min="12" max="12" width="5.83203125" style="22" customWidth="1"/>
    <col min="13" max="13" width="6" style="22" customWidth="1"/>
    <col min="14" max="14" width="5" style="22" customWidth="1"/>
    <col min="15" max="15" width="11.33203125" style="22" customWidth="1"/>
    <col min="16" max="16" width="13" style="22" customWidth="1"/>
    <col min="17" max="18" width="9.1640625" style="23"/>
    <col min="19" max="16384" width="9.1640625" style="22"/>
  </cols>
  <sheetData>
    <row r="1" spans="1:18" s="1" customFormat="1" ht="11" x14ac:dyDescent="0.15">
      <c r="A1" s="24"/>
      <c r="B1" s="25"/>
      <c r="C1" s="24"/>
      <c r="D1" s="24"/>
      <c r="E1" s="24"/>
      <c r="F1" s="24"/>
      <c r="G1" s="24"/>
      <c r="H1" s="24"/>
      <c r="I1" s="24"/>
      <c r="J1" s="24"/>
      <c r="K1" s="24"/>
      <c r="L1" s="24"/>
      <c r="M1" s="24"/>
      <c r="N1" s="24"/>
      <c r="O1" s="24"/>
      <c r="P1" s="24"/>
    </row>
    <row r="2" spans="1:18" s="5" customFormat="1" ht="59.25" customHeight="1" x14ac:dyDescent="0.15">
      <c r="A2" s="26"/>
      <c r="B2" s="27"/>
      <c r="C2" s="115" t="s">
        <v>20</v>
      </c>
      <c r="D2" s="115"/>
      <c r="E2" s="115"/>
      <c r="F2" s="115"/>
      <c r="G2" s="115"/>
      <c r="H2" s="115"/>
      <c r="I2" s="115"/>
      <c r="J2" s="115"/>
      <c r="K2" s="115"/>
      <c r="L2" s="115"/>
      <c r="M2" s="115"/>
      <c r="N2" s="115"/>
      <c r="O2" s="115"/>
      <c r="P2" s="115"/>
    </row>
    <row r="3" spans="1:18" s="1" customFormat="1" ht="11" x14ac:dyDescent="0.15">
      <c r="A3" s="24"/>
      <c r="B3" s="28"/>
      <c r="C3" s="29"/>
      <c r="D3" s="29"/>
      <c r="E3" s="29"/>
      <c r="F3" s="29"/>
      <c r="G3" s="29"/>
      <c r="H3" s="29"/>
      <c r="I3" s="29"/>
      <c r="J3" s="29"/>
      <c r="K3" s="24"/>
      <c r="L3" s="24"/>
      <c r="M3" s="24"/>
      <c r="N3" s="24"/>
      <c r="O3" s="24"/>
      <c r="P3" s="24"/>
    </row>
    <row r="4" spans="1:18" ht="24.75" customHeight="1" x14ac:dyDescent="0.15">
      <c r="A4" s="30"/>
      <c r="B4" s="78" t="s">
        <v>52</v>
      </c>
      <c r="C4" s="81" t="s">
        <v>21</v>
      </c>
      <c r="D4" s="82" t="s">
        <v>242</v>
      </c>
      <c r="E4" s="82" t="s">
        <v>241</v>
      </c>
      <c r="F4" s="90" t="s">
        <v>158</v>
      </c>
      <c r="G4" s="90" t="s">
        <v>103</v>
      </c>
      <c r="H4" s="90" t="s">
        <v>48</v>
      </c>
      <c r="I4" s="90" t="s">
        <v>50</v>
      </c>
      <c r="J4" s="90" t="s">
        <v>49</v>
      </c>
      <c r="K4" s="82" t="s">
        <v>22</v>
      </c>
      <c r="L4" s="81" t="s">
        <v>23</v>
      </c>
      <c r="M4" s="81" t="s">
        <v>91</v>
      </c>
      <c r="N4" s="81" t="s">
        <v>9</v>
      </c>
      <c r="O4" s="82" t="s">
        <v>24</v>
      </c>
      <c r="P4" s="82" t="s">
        <v>142</v>
      </c>
      <c r="R4" s="22"/>
    </row>
    <row r="5" spans="1:18" x14ac:dyDescent="0.15">
      <c r="A5" s="30"/>
      <c r="B5" s="79" t="s">
        <v>17</v>
      </c>
      <c r="C5" s="83" t="s">
        <v>90</v>
      </c>
      <c r="D5" s="84">
        <v>2</v>
      </c>
      <c r="E5" s="84">
        <f>D5*5</f>
        <v>10</v>
      </c>
      <c r="F5" s="84">
        <f>ROUND(COUNTIF('GUI-Flow'!$F$5:$F$917,"Pass")*100/(O5-COUNTIF('GUI-Flow'!$F$5:$F$917,"N/A")),2)</f>
        <v>100</v>
      </c>
      <c r="G5" s="84">
        <f>ROUND((COUNTIF('GUI-Flow'!$H$5:$H$965,"Pass")*100)/(O5-COUNTIF('GUI-Flow'!$H$5:$H$917,"N/A")),2)</f>
        <v>100</v>
      </c>
      <c r="H5" s="84">
        <f>ROUND((COUNTIF('GUI-Flow'!$I$5:$I$917,"Pass")*100)/(O5-COUNTIF('GUI-Flow'!$I$5:$I$917,"N/A")),2)</f>
        <v>100</v>
      </c>
      <c r="I5" s="84">
        <f>ROUND((COUNTIF('GUI-Flow'!$J$5:$J$917,"Pass")*100)/(O5-COUNTIF('GUI-Flow'!$J$5:$J$917,"N/A")),2)</f>
        <v>100</v>
      </c>
      <c r="J5" s="84">
        <f>ROUND((COUNTIF('GUI-Flow'!$I$5:$I$917,"Pass")*100)/(O5-COUNTIF('GUI-Flow'!$I$5:$I$917,"N/A")),2)</f>
        <v>100</v>
      </c>
      <c r="K5" s="84">
        <f>COUNTIF('GUI-Flow'!$F$5:$J$893,"Pass")</f>
        <v>15</v>
      </c>
      <c r="L5" s="84">
        <f>COUNTIF('GUI-Flow'!$F$5:$J$893,"Fail")</f>
        <v>0</v>
      </c>
      <c r="M5" s="84">
        <f>COUNTIF('GUI-Flow'!$F$5:$J$893,"Untest")</f>
        <v>0</v>
      </c>
      <c r="N5" s="84">
        <f>COUNTIF('GUI-Flow'!$F$5:$J$893,"N/A")</f>
        <v>0</v>
      </c>
      <c r="O5" s="95">
        <f>COUNTA('GUI-Flow'!$A$5:$A$893)</f>
        <v>3</v>
      </c>
      <c r="P5" s="84">
        <f>COUNTA('GUI-Flow'!$A$5:$A$893)*5</f>
        <v>15</v>
      </c>
      <c r="R5" s="22"/>
    </row>
    <row r="6" spans="1:18" x14ac:dyDescent="0.15">
      <c r="A6" s="30"/>
      <c r="B6" s="79" t="s">
        <v>17</v>
      </c>
      <c r="C6" s="83" t="s">
        <v>104</v>
      </c>
      <c r="D6" s="84">
        <v>2.5</v>
      </c>
      <c r="E6" s="84">
        <f t="shared" ref="E6:E9" si="0">D6*5</f>
        <v>12.5</v>
      </c>
      <c r="F6" s="84">
        <f>ROUND((COUNTIF(Hybrid!$G$5:$G$971,"Pass")*100)/(O6-COUNTIF(Hybrid!$G$5:$G$966,"N/A")),2)</f>
        <v>100</v>
      </c>
      <c r="G6" s="95">
        <f>ROUND((COUNTIF(Hybrid!$H$5:$H$971,"Pass")*100)/(O6-COUNTIF(Hybrid!$H$5:$H$966,"N/A")),2)</f>
        <v>100</v>
      </c>
      <c r="H6" s="95">
        <f>ROUND((COUNTIF(Hybrid!$I$5:$I$971,"Pass")*100)/(O6-COUNTIF(Hybrid!$I$5:$I$966,"N/A")),2)</f>
        <v>100</v>
      </c>
      <c r="I6" s="84">
        <f>ROUND((COUNTIF(Hybrid!$K$5:$K$971,"Pass")*100)/(O6-COUNTIF(Hybrid!$K$5:$K$966,"N/A")),2)</f>
        <v>100</v>
      </c>
      <c r="J6" s="84">
        <f>ROUND((COUNTIF(Hybrid!$J$5:$J$971,"Pass")*100)/(O6-COUNTIF(Hybrid!$J$5:$J$966,"N/A")),2)</f>
        <v>100</v>
      </c>
      <c r="K6" s="84">
        <f>COUNTIF(Hybrid!$G$5:$K$947,"Pass")</f>
        <v>55</v>
      </c>
      <c r="L6" s="84">
        <f>COUNTIF(Hybrid!$G$5:$K$947,"Fail")</f>
        <v>0</v>
      </c>
      <c r="M6" s="84">
        <f>COUNTIF(Hybrid!$G$5:$K$947,"Untest")</f>
        <v>0</v>
      </c>
      <c r="N6" s="84">
        <f>COUNTIF(Hybrid!$G$5:$K$947,"N/A")</f>
        <v>0</v>
      </c>
      <c r="O6" s="95">
        <f>COUNTA(Hybrid!$A$5:$A$947)</f>
        <v>11</v>
      </c>
      <c r="P6" s="84">
        <f>COUNTA(Hybrid!$A$5:$A$947)*5</f>
        <v>55</v>
      </c>
      <c r="R6" s="22"/>
    </row>
    <row r="7" spans="1:18" x14ac:dyDescent="0.15">
      <c r="A7" s="30"/>
      <c r="B7" s="79" t="s">
        <v>17</v>
      </c>
      <c r="C7" s="83" t="s">
        <v>25</v>
      </c>
      <c r="D7" s="84">
        <v>1</v>
      </c>
      <c r="E7" s="84">
        <f t="shared" si="0"/>
        <v>5</v>
      </c>
      <c r="F7" s="84">
        <f>ROUND((COUNTIF('Home page'!$G$5:$G$972,"Pass")*100)/(O7-COUNTIF('Home page'!$G$5:$G$964,"N/A")),2)</f>
        <v>100</v>
      </c>
      <c r="G7" s="84">
        <f>ROUND((COUNTIF('Home page'!$H$5:$H$972,"Pass")*100)/(O7-COUNTIF('Home page'!$H$5:$H$964,"N/A")),2)</f>
        <v>100</v>
      </c>
      <c r="H7" s="84">
        <f>ROUND((COUNTIF('Home page'!$I$5:$I$972,"Pass")*100)/(O7-COUNTIF('Home page'!$I$5:$I$964,"N/A")),2)</f>
        <v>100</v>
      </c>
      <c r="I7" s="84">
        <f>ROUND((COUNTIF('Home page'!$K$5:$K$972,"Pass")*100)/(O7-COUNTIF('Home page'!$K$5:$K$964,"N/A")),2)</f>
        <v>100</v>
      </c>
      <c r="J7" s="84">
        <f>ROUND((COUNTIF('Home page'!$J$5:$J$972,"Pass")*100)/(O7-COUNTIF('Home page'!$J$5:$J$964,"N/A")),2)</f>
        <v>100</v>
      </c>
      <c r="K7" s="84">
        <f>COUNTIF('Home page'!$G$5:$K$948,"Pass")</f>
        <v>75</v>
      </c>
      <c r="L7" s="84">
        <f>COUNTIF('Home page'!$G$5:$K$948,"Fail")</f>
        <v>0</v>
      </c>
      <c r="M7" s="84">
        <f>COUNTIF('Home page'!$G$5:$K$948,"Untest")</f>
        <v>0</v>
      </c>
      <c r="N7" s="84">
        <f>COUNTIF('Home page'!$G$5:$K$948,"N/A")</f>
        <v>0</v>
      </c>
      <c r="O7" s="95">
        <f>COUNTA('Home page'!$A$5:$A$948)</f>
        <v>15</v>
      </c>
      <c r="P7" s="84">
        <f>COUNTA('Home page'!$A$5:$A$948)*5</f>
        <v>75</v>
      </c>
      <c r="R7" s="22"/>
    </row>
    <row r="8" spans="1:18" x14ac:dyDescent="0.15">
      <c r="A8" s="30"/>
      <c r="B8" s="79" t="s">
        <v>17</v>
      </c>
      <c r="C8" s="83" t="s">
        <v>26</v>
      </c>
      <c r="D8" s="84">
        <v>1</v>
      </c>
      <c r="E8" s="84">
        <f t="shared" si="0"/>
        <v>5</v>
      </c>
      <c r="F8" s="84">
        <f>ROUND((COUNTIF(ER!$F$5:$F$960,"Pass")*100)/(O8-COUNTIF(ER!$F$5:$F$952,"N/A")),2)</f>
        <v>100</v>
      </c>
      <c r="G8" s="84">
        <f>ROUND((COUNTIF(ER!$G$5:$G$960,"Pass")*100)/(O8-COUNTIF(ER!$G$5:$G$952,"N/A")),2)</f>
        <v>100</v>
      </c>
      <c r="H8" s="84">
        <f>ROUND((COUNTIF(ER!$H$5:$H$960,"Pass")*100)/(O8-COUNTIF(ER!$H$5:$H$952,"N/A")),2)</f>
        <v>100</v>
      </c>
      <c r="I8" s="84">
        <f>ROUND((COUNTIF(ER!$J$5:$J$960,"Pass")*100)/(O8-COUNTIF(ER!$J$5:$J$952,"N/A")),2)</f>
        <v>100</v>
      </c>
      <c r="J8" s="84">
        <f>ROUND((COUNTIF(ER!$I$5:$I$960,"Pass")*100)/(O8-COUNTIF(ER!$I$5:$I$952,"N/A")),2)</f>
        <v>100</v>
      </c>
      <c r="K8" s="84">
        <f>COUNTIF(ER!$F$5:$J$981,"Pass")</f>
        <v>55</v>
      </c>
      <c r="L8" s="84">
        <f>COUNTIF(ER!$F$5:$J$981,"Fail")</f>
        <v>0</v>
      </c>
      <c r="M8" s="84">
        <f>COUNTIF(ER!$F$5:$J$981,"Untest")</f>
        <v>0</v>
      </c>
      <c r="N8" s="84">
        <f>COUNTIF(ER!$F$5:$J$981,"N/A")</f>
        <v>0</v>
      </c>
      <c r="O8" s="95">
        <f>COUNTA(ER!$A$5:$A$981)</f>
        <v>11</v>
      </c>
      <c r="P8" s="84">
        <f>COUNTA(ER!$A$5:$A$981)*5</f>
        <v>55</v>
      </c>
      <c r="R8" s="22"/>
    </row>
    <row r="9" spans="1:18" x14ac:dyDescent="0.15">
      <c r="A9" s="30"/>
      <c r="B9" s="79" t="s">
        <v>17</v>
      </c>
      <c r="C9" s="83" t="s">
        <v>169</v>
      </c>
      <c r="D9" s="84">
        <v>1</v>
      </c>
      <c r="E9" s="84">
        <f t="shared" si="0"/>
        <v>5</v>
      </c>
      <c r="F9" s="84">
        <f>ROUND((COUNTIF('Find a Doctor'!$G$5:$G$961,"Pass")*100)/(O9-COUNTIF('Find a Doctor'!$G$5:$G$953,"N/A")),2)</f>
        <v>100</v>
      </c>
      <c r="G9" s="84">
        <f>ROUND((COUNTIF('Find a Doctor'!$H$5:$H$961,"Pass")*100)/(O9-COUNTIF('Find a Doctor'!$H$5:$H$953,"N/A")),2)</f>
        <v>100</v>
      </c>
      <c r="H9" s="84">
        <f>ROUND((COUNTIF('Find a Doctor'!$I$5:$I$961,"Pass")*100)/(O9-COUNTIF('Find a Doctor'!$I$5:$I$953,"N/A")),2)</f>
        <v>100</v>
      </c>
      <c r="I9" s="84">
        <f>ROUND((COUNTIF('Find a Doctor'!$K$5:$K$961,"Pass")*100)/(O9-COUNTIF('Find a Doctor'!$K$5:$K$953,"N/A")),2)</f>
        <v>100</v>
      </c>
      <c r="J9" s="84">
        <f>ROUND((COUNTIF('Find a Doctor'!$J$5:$J$961,"Pass")*100)/(O9-COUNTIF('Find a Doctor'!$J$5:$J$953,"N/A")),2)</f>
        <v>100</v>
      </c>
      <c r="K9" s="84">
        <f>COUNTIF('Find a Doctor'!$G$5:$K$980,"Pass")</f>
        <v>25</v>
      </c>
      <c r="L9" s="84">
        <f>COUNTIF('Find a Doctor'!$G$5:$K$980,"Fail")</f>
        <v>0</v>
      </c>
      <c r="M9" s="84">
        <f>COUNTIF('Find a Doctor'!$G$5:$K$980,"Untest")</f>
        <v>0</v>
      </c>
      <c r="N9" s="84">
        <f>COUNTIF('Find a Doctor'!$G$5:$K$980,"N/A")</f>
        <v>0</v>
      </c>
      <c r="O9" s="95">
        <f>COUNTA('Find a Doctor'!$A$5:$A$980)</f>
        <v>5</v>
      </c>
      <c r="P9" s="84">
        <f>COUNTA('Find a Doctor'!$A$5:$A$980)*5</f>
        <v>25</v>
      </c>
      <c r="R9" s="22"/>
    </row>
    <row r="10" spans="1:18" x14ac:dyDescent="0.15">
      <c r="A10" s="30"/>
      <c r="B10" s="79" t="s">
        <v>17</v>
      </c>
      <c r="C10" s="83" t="s">
        <v>63</v>
      </c>
      <c r="D10" s="84">
        <v>1.5</v>
      </c>
      <c r="E10" s="95">
        <v>1.5</v>
      </c>
      <c r="F10" s="116">
        <f>ROUND((COUNTIF('HIPAA, TRUSTe'!$G$6:$G$963,"Pass")*100)/(O10-COUNTIF('HIPAA, TRUSTe'!$G$6:$G$955,"N/A")),2)</f>
        <v>100</v>
      </c>
      <c r="G10" s="117"/>
      <c r="H10" s="117"/>
      <c r="I10" s="117"/>
      <c r="J10" s="118"/>
      <c r="K10" s="95">
        <f>COUNTIF('HIPAA, TRUSTe'!$G$6:$G$976,"Pass")</f>
        <v>5</v>
      </c>
      <c r="L10" s="84">
        <f>COUNTIF('HIPAA, TRUSTe'!$G$6:$G$976,"Fail")</f>
        <v>0</v>
      </c>
      <c r="M10" s="84">
        <f>COUNTIF('HIPAA, TRUSTe'!$G$6:$G$976,"Untest")</f>
        <v>0</v>
      </c>
      <c r="N10" s="84">
        <f>COUNTIF('HIPAA, TRUSTe'!$G$6:$G$976,"N/A")</f>
        <v>0</v>
      </c>
      <c r="O10" s="95">
        <f>COUNTA('HIPAA, TRUSTe'!$A$6:$A$976)</f>
        <v>5</v>
      </c>
      <c r="P10" s="84">
        <f>COUNTA('HIPAA, TRUSTe'!$A$6:$A$976)</f>
        <v>5</v>
      </c>
      <c r="R10" s="22"/>
    </row>
    <row r="11" spans="1:18" x14ac:dyDescent="0.15">
      <c r="A11" s="30"/>
      <c r="B11" s="79" t="s">
        <v>17</v>
      </c>
      <c r="C11" s="83" t="s">
        <v>28</v>
      </c>
      <c r="D11" s="84">
        <v>2</v>
      </c>
      <c r="E11" s="95">
        <v>2</v>
      </c>
      <c r="F11" s="116">
        <f>ROUND((COUNTIF(LoadTest!$J$6:$J$975,"Pass")*100)/(O11-COUNTIF(LoadTest!$J$6:$J$967,"N/A")),2)</f>
        <v>33.33</v>
      </c>
      <c r="G11" s="117"/>
      <c r="H11" s="117"/>
      <c r="I11" s="117"/>
      <c r="J11" s="118"/>
      <c r="K11" s="95">
        <f>COUNTIF(LoadTest!$J$6:$J$986,"Pass")</f>
        <v>1</v>
      </c>
      <c r="L11" s="84">
        <f>COUNTIF(LoadTest!$J$5:$J$986,"Fail")</f>
        <v>2</v>
      </c>
      <c r="M11" s="84">
        <f>COUNTIF(LoadTest!$J$5:$J$986,"Untest")</f>
        <v>0</v>
      </c>
      <c r="N11" s="84">
        <f>COUNTIF(LoadTest!$J$5:$J$986,"N/A")</f>
        <v>0</v>
      </c>
      <c r="O11" s="95">
        <f>COUNTA(LoadTest!$A$5:$A$986)</f>
        <v>3</v>
      </c>
      <c r="P11" s="84">
        <f>COUNTA(LoadTest!$A$5:$A$986)</f>
        <v>3</v>
      </c>
      <c r="R11" s="22"/>
    </row>
    <row r="12" spans="1:18" x14ac:dyDescent="0.15">
      <c r="A12" s="30"/>
      <c r="B12" s="79" t="s">
        <v>17</v>
      </c>
      <c r="C12" s="83" t="s">
        <v>297</v>
      </c>
      <c r="D12" s="95">
        <v>1</v>
      </c>
      <c r="E12" s="95">
        <f t="shared" ref="E12" si="1">D12*5</f>
        <v>5</v>
      </c>
      <c r="F12" s="116" t="e">
        <f>ROUND((COUNTIF(#REF!,"Pass")*100)/(O12-COUNTIF(#REF!,"N/A")),2)</f>
        <v>#REF!</v>
      </c>
      <c r="G12" s="119"/>
      <c r="H12" s="119"/>
      <c r="I12" s="119"/>
      <c r="J12" s="120"/>
      <c r="K12" s="95" t="e">
        <f>COUNTIF(#REF!,"Pass")</f>
        <v>#REF!</v>
      </c>
      <c r="L12" s="95" t="e">
        <f>COUNTIF(#REF!,"Fail")</f>
        <v>#REF!</v>
      </c>
      <c r="M12" s="95" t="e">
        <f>COUNTIF(#REF!,"Untest")</f>
        <v>#REF!</v>
      </c>
      <c r="N12" s="95" t="e">
        <f>COUNTIF(#REF!,"N/A")</f>
        <v>#REF!</v>
      </c>
      <c r="O12" s="95">
        <f>COUNTA(#REF!)</f>
        <v>1</v>
      </c>
      <c r="P12" s="95">
        <f>COUNTA(#REF!)*5</f>
        <v>5</v>
      </c>
      <c r="R12" s="22"/>
    </row>
    <row r="13" spans="1:18" x14ac:dyDescent="0.15">
      <c r="A13" s="30"/>
      <c r="B13" s="80"/>
      <c r="C13" s="91" t="s">
        <v>29</v>
      </c>
      <c r="D13" s="91">
        <f>SUM(D5:D11)</f>
        <v>11</v>
      </c>
      <c r="E13" s="91">
        <f>SUM(E5:E11)</f>
        <v>41</v>
      </c>
      <c r="F13" s="92"/>
      <c r="G13" s="93"/>
      <c r="H13" s="93"/>
      <c r="I13" s="93"/>
      <c r="J13" s="93"/>
      <c r="K13" s="94">
        <f>SUM(K5:K11)</f>
        <v>231</v>
      </c>
      <c r="L13" s="94">
        <f>SUM(L5:L11)</f>
        <v>2</v>
      </c>
      <c r="M13" s="94">
        <f t="shared" ref="M13:N13" si="2">SUM(M5:M11)</f>
        <v>0</v>
      </c>
      <c r="N13" s="94">
        <f t="shared" si="2"/>
        <v>0</v>
      </c>
      <c r="O13" s="94">
        <f>SUM(O5:O11)</f>
        <v>53</v>
      </c>
      <c r="P13" s="94">
        <f>SUM(P5:P11)</f>
        <v>233</v>
      </c>
      <c r="Q13" s="22"/>
      <c r="R13" s="22"/>
    </row>
    <row r="14" spans="1:18" x14ac:dyDescent="0.15">
      <c r="A14" s="30"/>
      <c r="B14" s="32"/>
      <c r="C14" s="31"/>
      <c r="D14" s="31"/>
      <c r="E14" s="31"/>
      <c r="F14" s="31"/>
      <c r="G14" s="31"/>
      <c r="H14" s="31"/>
      <c r="I14" s="31"/>
      <c r="J14" s="31"/>
      <c r="K14" s="33"/>
      <c r="L14" s="34"/>
      <c r="M14" s="34"/>
      <c r="N14" s="34"/>
      <c r="O14" s="34"/>
      <c r="P14" s="34"/>
      <c r="Q14" s="22"/>
    </row>
    <row r="15" spans="1:18" s="38" customFormat="1" ht="13" x14ac:dyDescent="0.15">
      <c r="A15" s="35"/>
      <c r="B15" s="35"/>
      <c r="C15" s="36" t="s">
        <v>30</v>
      </c>
      <c r="D15" s="36"/>
      <c r="E15" s="36"/>
      <c r="F15" s="36"/>
      <c r="G15" s="36"/>
      <c r="H15" s="36"/>
      <c r="I15" s="36"/>
      <c r="J15" s="36"/>
      <c r="K15" s="35"/>
      <c r="L15" s="74">
        <f>(K13+L13)*100/(P13-N13)</f>
        <v>100</v>
      </c>
      <c r="M15" s="35" t="s">
        <v>31</v>
      </c>
      <c r="N15" s="35"/>
      <c r="O15" s="35"/>
      <c r="P15" s="37"/>
    </row>
    <row r="16" spans="1:18" s="38" customFormat="1" ht="13" x14ac:dyDescent="0.15">
      <c r="A16" s="35"/>
      <c r="B16" s="35"/>
      <c r="C16" s="36" t="s">
        <v>32</v>
      </c>
      <c r="D16" s="36"/>
      <c r="E16" s="36"/>
      <c r="F16" s="36"/>
      <c r="G16" s="36"/>
      <c r="H16" s="36"/>
      <c r="I16" s="36"/>
      <c r="J16" s="36"/>
      <c r="K16" s="35"/>
      <c r="L16" s="74">
        <f>K13*100/(P13-N13)</f>
        <v>99.141630901287556</v>
      </c>
      <c r="M16" s="35" t="s">
        <v>31</v>
      </c>
      <c r="N16" s="35"/>
      <c r="O16" s="35"/>
      <c r="P16" s="37"/>
    </row>
    <row r="17" spans="1:16" ht="15" customHeight="1" x14ac:dyDescent="0.15">
      <c r="A17" s="30"/>
      <c r="B17" s="31"/>
      <c r="C17" s="31"/>
      <c r="D17" s="31"/>
      <c r="E17" s="31"/>
      <c r="F17" s="31"/>
      <c r="G17" s="31"/>
      <c r="H17" s="31"/>
      <c r="I17" s="31"/>
      <c r="J17" s="31"/>
      <c r="K17" s="31"/>
      <c r="L17" s="39"/>
      <c r="M17" s="31"/>
      <c r="N17" s="31"/>
      <c r="O17" s="31"/>
      <c r="P17" s="40"/>
    </row>
  </sheetData>
  <sheetProtection selectLockedCells="1" selectUnlockedCells="1"/>
  <mergeCells count="4">
    <mergeCell ref="C2:P2"/>
    <mergeCell ref="F10:J10"/>
    <mergeCell ref="F11:J11"/>
    <mergeCell ref="F12:J12"/>
  </mergeCells>
  <hyperlinks>
    <hyperlink ref="C7" location="'Home page'!A1" display="Home page"/>
    <hyperlink ref="C8" location="ER!A1" display="ER"/>
    <hyperlink ref="C9" location="'Find a Doctor'!A1" display="Find a Doctor"/>
    <hyperlink ref="C10" location="'HIPAA, TRUSTe'!A1" display="HIPAA, TRUSTe"/>
    <hyperlink ref="C11" location="LoadTest!A1" display="LoadTest"/>
    <hyperlink ref="C5" location="'GUI-Flow'!A1" display="GUI flows"/>
    <hyperlink ref="C6" location="Hybrid!A1" display="Hybrid applications"/>
    <hyperlink ref="C12" location="'IE9'!A1" display="On IE9"/>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13 B5:B9 B10:B1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3399"/>
  </sheetPr>
  <dimension ref="A1:L7"/>
  <sheetViews>
    <sheetView zoomScale="85" zoomScaleNormal="85" zoomScalePageLayoutView="85" workbookViewId="0">
      <pane xSplit="1" ySplit="4" topLeftCell="B5" activePane="bottomRight" state="frozen"/>
      <selection pane="topRight" activeCell="B1" sqref="B1"/>
      <selection pane="bottomLeft" activeCell="A5" sqref="A5"/>
      <selection pane="bottomRight" activeCell="B17" sqref="B17"/>
    </sheetView>
  </sheetViews>
  <sheetFormatPr baseColWidth="10" defaultColWidth="8.83203125" defaultRowHeight="14" x14ac:dyDescent="0.15"/>
  <cols>
    <col min="1" max="1" width="17.6640625" customWidth="1"/>
    <col min="2" max="2" width="42.1640625" customWidth="1"/>
    <col min="3" max="3" width="19.33203125" customWidth="1"/>
    <col min="4" max="4" width="37.5" customWidth="1"/>
    <col min="5" max="5" width="9.5" customWidth="1"/>
  </cols>
  <sheetData>
    <row r="1" spans="1:12" s="1" customFormat="1" ht="12.75" customHeight="1" x14ac:dyDescent="0.15">
      <c r="A1" s="46" t="s">
        <v>47</v>
      </c>
      <c r="B1" s="46" t="s">
        <v>51</v>
      </c>
      <c r="C1" s="47" t="str">
        <f>"Pass: "&amp;COUNTIF($F$5:$J$969,"Pass")</f>
        <v>Pass: 15</v>
      </c>
      <c r="D1" s="43" t="str">
        <f>"Untested: "&amp;COUNTIF($F$5:$J$969,"Untest")</f>
        <v>Untested: 0</v>
      </c>
      <c r="E1" s="63"/>
      <c r="F1"/>
      <c r="G1"/>
      <c r="H1"/>
    </row>
    <row r="2" spans="1:12" s="1" customFormat="1" ht="12.75" customHeight="1" x14ac:dyDescent="0.15">
      <c r="A2" s="41" t="s">
        <v>33</v>
      </c>
      <c r="B2" s="42" t="s">
        <v>160</v>
      </c>
      <c r="C2" s="47" t="str">
        <f>"Fail: "&amp;COUNTIF($F$5:$J$969,"Fail")</f>
        <v>Fail: 0</v>
      </c>
      <c r="D2" s="43" t="str">
        <f>"N/A: "&amp;COUNTIF($F$5:$J$969,"N/A")</f>
        <v>N/A: 0</v>
      </c>
      <c r="E2" s="63"/>
      <c r="F2"/>
      <c r="G2"/>
      <c r="H2"/>
    </row>
    <row r="3" spans="1:12" s="1" customFormat="1" ht="12.75" customHeight="1" x14ac:dyDescent="0.15">
      <c r="A3" s="41" t="s">
        <v>34</v>
      </c>
      <c r="B3" s="41" t="s">
        <v>4</v>
      </c>
      <c r="C3" s="47" t="str">
        <f>"Percent Complete: "&amp;ROUND((COUNTIF($F$5:$J$969,"Pass")*100)/((COUNTA($A$5:$A$969)*5)-COUNTIF($F$5:$J$959,"N/A")),2)&amp;"%"</f>
        <v>Percent Complete: 100%</v>
      </c>
      <c r="D3" s="44" t="str">
        <f>"Number of cases on all devices: "&amp;(COUNTA($A$5:$A$969)*5)</f>
        <v>Number of cases on all devices: 15</v>
      </c>
      <c r="E3" s="64"/>
      <c r="F3"/>
      <c r="G3"/>
      <c r="H3"/>
    </row>
    <row r="4" spans="1:12" s="1" customFormat="1" ht="28.25" customHeight="1" x14ac:dyDescent="0.15">
      <c r="A4" s="45" t="s">
        <v>35</v>
      </c>
      <c r="B4" s="45" t="s">
        <v>161</v>
      </c>
      <c r="C4" s="45" t="s">
        <v>162</v>
      </c>
      <c r="D4" s="45" t="s">
        <v>163</v>
      </c>
      <c r="E4" s="85" t="s">
        <v>236</v>
      </c>
      <c r="F4" s="45" t="s">
        <v>159</v>
      </c>
      <c r="G4" s="45" t="s">
        <v>102</v>
      </c>
      <c r="H4" s="45" t="s">
        <v>39</v>
      </c>
      <c r="I4" s="45" t="s">
        <v>61</v>
      </c>
      <c r="J4" s="45" t="s">
        <v>62</v>
      </c>
      <c r="K4" s="45" t="s">
        <v>40</v>
      </c>
      <c r="L4" s="45" t="s">
        <v>41</v>
      </c>
    </row>
    <row r="5" spans="1:12" s="1" customFormat="1" ht="356.25" customHeight="1" x14ac:dyDescent="0.15">
      <c r="A5" s="50" t="str">
        <f>IF(OR(B5&lt;&gt;"",D5&lt;&gt;""),"["&amp;TEXT($B$2,"#")&amp;"-"&amp;TEXT(ROW()-4,"##")&amp;"]","")</f>
        <v>[GUI-1]</v>
      </c>
      <c r="B5" s="50"/>
      <c r="C5" s="50" t="s">
        <v>228</v>
      </c>
      <c r="D5" s="75" t="s">
        <v>208</v>
      </c>
      <c r="E5" s="75"/>
      <c r="F5" s="51" t="s">
        <v>22</v>
      </c>
      <c r="G5" s="51" t="s">
        <v>22</v>
      </c>
      <c r="H5" s="51" t="s">
        <v>22</v>
      </c>
      <c r="I5" s="51" t="s">
        <v>22</v>
      </c>
      <c r="J5" s="51" t="s">
        <v>22</v>
      </c>
      <c r="K5" s="89">
        <v>40830</v>
      </c>
      <c r="L5" s="51"/>
    </row>
    <row r="6" spans="1:12" s="1" customFormat="1" ht="279.75" customHeight="1" x14ac:dyDescent="0.15">
      <c r="A6" s="50" t="str">
        <f t="shared" ref="A6:A7" si="0">IF(OR(B6&lt;&gt;"",D6&lt;&gt;""),"["&amp;TEXT($B$2,"#")&amp;"-"&amp;TEXT(ROW()-4,"##")&amp;"]","")</f>
        <v>[GUI-2]</v>
      </c>
      <c r="B6" s="50"/>
      <c r="C6" s="50" t="s">
        <v>229</v>
      </c>
      <c r="D6" s="50" t="s">
        <v>189</v>
      </c>
      <c r="E6" s="50"/>
      <c r="F6" s="51" t="s">
        <v>22</v>
      </c>
      <c r="G6" s="51" t="s">
        <v>22</v>
      </c>
      <c r="H6" s="51" t="s">
        <v>22</v>
      </c>
      <c r="I6" s="51" t="s">
        <v>22</v>
      </c>
      <c r="J6" s="51" t="s">
        <v>22</v>
      </c>
      <c r="K6" s="89">
        <v>40830</v>
      </c>
      <c r="L6" s="51"/>
    </row>
    <row r="7" spans="1:12" s="1" customFormat="1" ht="300" customHeight="1" x14ac:dyDescent="0.15">
      <c r="A7" s="50" t="str">
        <f t="shared" si="0"/>
        <v>[GUI-3]</v>
      </c>
      <c r="B7" s="50"/>
      <c r="C7" s="50" t="s">
        <v>230</v>
      </c>
      <c r="D7" s="50" t="s">
        <v>164</v>
      </c>
      <c r="E7" s="50"/>
      <c r="F7" s="51" t="s">
        <v>22</v>
      </c>
      <c r="G7" s="51" t="s">
        <v>22</v>
      </c>
      <c r="H7" s="51" t="s">
        <v>22</v>
      </c>
      <c r="I7" s="51" t="s">
        <v>22</v>
      </c>
      <c r="J7" s="51" t="s">
        <v>22</v>
      </c>
      <c r="K7" s="89">
        <v>40830</v>
      </c>
      <c r="L7" s="51"/>
    </row>
  </sheetData>
  <dataValidations count="1">
    <dataValidation type="list" operator="equal" allowBlank="1" sqref="F5:J7">
      <formula1>"Pass,Fail,Untest,N/A"</formula1>
    </dataValidation>
  </dataValidations>
  <hyperlinks>
    <hyperlink ref="A1" location="'Test report'!A1" display="Back to TestReport"/>
    <hyperlink ref="B1" location="BugList!A1" display="To Buglist"/>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2D050"/>
  </sheetPr>
  <dimension ref="A1:M21"/>
  <sheetViews>
    <sheetView workbookViewId="0">
      <pane xSplit="1" ySplit="4" topLeftCell="B5" activePane="bottomRight" state="frozen"/>
      <selection pane="topRight" activeCell="B1" sqref="B1"/>
      <selection pane="bottomLeft" activeCell="A5" sqref="A5"/>
      <selection pane="bottomRight" activeCell="A10" sqref="A10:XFD14"/>
    </sheetView>
  </sheetViews>
  <sheetFormatPr baseColWidth="10" defaultColWidth="8.83203125" defaultRowHeight="14" x14ac:dyDescent="0.15"/>
  <cols>
    <col min="1" max="1" width="14.5" customWidth="1"/>
    <col min="2" max="2" width="29.6640625" customWidth="1"/>
    <col min="3" max="3" width="21" customWidth="1"/>
    <col min="4" max="5" width="37.6640625" customWidth="1"/>
    <col min="6" max="6" width="10.5" style="1" customWidth="1"/>
    <col min="13" max="13" width="10.5" customWidth="1"/>
  </cols>
  <sheetData>
    <row r="1" spans="1:13" s="1" customFormat="1" ht="12.75" customHeight="1" x14ac:dyDescent="0.15">
      <c r="A1" s="46" t="s">
        <v>47</v>
      </c>
      <c r="B1" s="46" t="s">
        <v>51</v>
      </c>
      <c r="C1" s="46"/>
      <c r="D1" s="47" t="str">
        <f>"Pass: "&amp;COUNTIF($G$1:$K$943,"Pass")</f>
        <v>Pass: 55</v>
      </c>
      <c r="E1" s="43" t="str">
        <f>"Untested: "&amp;COUNTIF($G$1:$K$943,"Untest")</f>
        <v>Untested: 0</v>
      </c>
      <c r="F1" s="63"/>
      <c r="G1"/>
      <c r="H1"/>
      <c r="I1"/>
    </row>
    <row r="2" spans="1:13" s="1" customFormat="1" x14ac:dyDescent="0.15">
      <c r="A2" s="41" t="s">
        <v>33</v>
      </c>
      <c r="B2" s="42" t="s">
        <v>105</v>
      </c>
      <c r="C2" s="42"/>
      <c r="D2" s="47" t="str">
        <f>"Fail: "&amp;COUNTIF($G$1:$K$943,"Fail")</f>
        <v>Fail: 0</v>
      </c>
      <c r="E2" s="43" t="str">
        <f>"N/A: "&amp;COUNTIF($G$1:$K$943,"N/A")</f>
        <v>N/A: 0</v>
      </c>
      <c r="F2" s="63"/>
      <c r="G2"/>
      <c r="H2"/>
      <c r="I2"/>
    </row>
    <row r="3" spans="1:13" s="1" customFormat="1" x14ac:dyDescent="0.15">
      <c r="A3" s="41" t="s">
        <v>34</v>
      </c>
      <c r="B3" s="41" t="s">
        <v>4</v>
      </c>
      <c r="C3" s="41"/>
      <c r="D3" s="47" t="str">
        <f>"Percent Complete: "&amp;ROUND((COUNTIF($G$5:$K$943,"Pass")*100)/((COUNTA($A$5:$A$943)*5)-COUNTIF($G$5:$K$1008,"N/A")),2)&amp;"%"</f>
        <v>Percent Complete: 100%</v>
      </c>
      <c r="E3" s="44" t="str">
        <f>"Number of cases: "&amp;(COUNTA($A$5:$A$943))</f>
        <v>Number of cases: 11</v>
      </c>
      <c r="F3" s="64"/>
      <c r="G3"/>
      <c r="H3"/>
      <c r="I3"/>
    </row>
    <row r="4" spans="1:13" s="1" customFormat="1" ht="33" x14ac:dyDescent="0.15">
      <c r="A4" s="45" t="s">
        <v>35</v>
      </c>
      <c r="B4" s="45" t="s">
        <v>36</v>
      </c>
      <c r="C4" s="45" t="s">
        <v>79</v>
      </c>
      <c r="D4" s="45" t="s">
        <v>37</v>
      </c>
      <c r="E4" s="45" t="s">
        <v>38</v>
      </c>
      <c r="F4" s="85" t="s">
        <v>236</v>
      </c>
      <c r="G4" s="45" t="s">
        <v>159</v>
      </c>
      <c r="H4" s="45" t="s">
        <v>102</v>
      </c>
      <c r="I4" s="45" t="s">
        <v>39</v>
      </c>
      <c r="J4" s="45" t="s">
        <v>61</v>
      </c>
      <c r="K4" s="45" t="s">
        <v>62</v>
      </c>
      <c r="L4" s="45" t="s">
        <v>40</v>
      </c>
      <c r="M4" s="45" t="s">
        <v>41</v>
      </c>
    </row>
    <row r="5" spans="1:13" s="1" customFormat="1" ht="66" x14ac:dyDescent="0.15">
      <c r="A5" s="60" t="str">
        <f>IF(OR(B5&lt;&gt;"",E5&lt;&gt;""),"["&amp;TEXT($B$2,"#")&amp;"-"&amp;TEXT(ROW()-4,"##")&amp;"]","")</f>
        <v>[Hybrid-1]</v>
      </c>
      <c r="B5" s="60" t="s">
        <v>106</v>
      </c>
      <c r="C5" s="60" t="s">
        <v>224</v>
      </c>
      <c r="D5" s="60" t="s">
        <v>176</v>
      </c>
      <c r="E5" s="60" t="s">
        <v>231</v>
      </c>
      <c r="F5" s="54"/>
      <c r="G5" s="59" t="s">
        <v>22</v>
      </c>
      <c r="H5" s="59" t="s">
        <v>22</v>
      </c>
      <c r="I5" s="59" t="s">
        <v>22</v>
      </c>
      <c r="J5" s="59" t="s">
        <v>22</v>
      </c>
      <c r="K5" s="59" t="s">
        <v>22</v>
      </c>
      <c r="L5" s="87">
        <v>40825</v>
      </c>
      <c r="M5" s="59" t="s">
        <v>53</v>
      </c>
    </row>
    <row r="6" spans="1:13" s="1" customFormat="1" ht="33" x14ac:dyDescent="0.15">
      <c r="A6" s="50" t="str">
        <f t="shared" ref="A6:A8" si="0">IF(OR(B6&lt;&gt;"",E6&lt;&gt;""),"["&amp;TEXT($B$2,"#")&amp;"-"&amp;TEXT(ROW()-4,"##")&amp;"]","")</f>
        <v>[Hybrid-2]</v>
      </c>
      <c r="B6" s="50" t="s">
        <v>175</v>
      </c>
      <c r="C6" s="50" t="s">
        <v>232</v>
      </c>
      <c r="D6" s="50" t="s">
        <v>107</v>
      </c>
      <c r="E6" s="50" t="s">
        <v>226</v>
      </c>
      <c r="F6" s="54"/>
      <c r="G6" s="51" t="s">
        <v>22</v>
      </c>
      <c r="H6" s="51" t="s">
        <v>22</v>
      </c>
      <c r="I6" s="51" t="s">
        <v>22</v>
      </c>
      <c r="J6" s="51" t="s">
        <v>22</v>
      </c>
      <c r="K6" s="51" t="s">
        <v>22</v>
      </c>
      <c r="L6" s="89">
        <v>40825</v>
      </c>
      <c r="M6" s="51" t="s">
        <v>54</v>
      </c>
    </row>
    <row r="7" spans="1:13" s="1" customFormat="1" ht="88" x14ac:dyDescent="0.15">
      <c r="A7" s="50" t="str">
        <f t="shared" si="0"/>
        <v>[Hybrid-3]</v>
      </c>
      <c r="B7" s="52" t="s">
        <v>55</v>
      </c>
      <c r="C7" s="52"/>
      <c r="D7" s="52" t="s">
        <v>151</v>
      </c>
      <c r="E7" s="52" t="s">
        <v>233</v>
      </c>
      <c r="F7" s="54"/>
      <c r="G7" s="51" t="s">
        <v>22</v>
      </c>
      <c r="H7" s="51" t="s">
        <v>22</v>
      </c>
      <c r="I7" s="51" t="s">
        <v>22</v>
      </c>
      <c r="J7" s="51" t="s">
        <v>22</v>
      </c>
      <c r="K7" s="51" t="s">
        <v>22</v>
      </c>
      <c r="L7" s="89">
        <v>40825</v>
      </c>
      <c r="M7" s="51" t="s">
        <v>54</v>
      </c>
    </row>
    <row r="8" spans="1:13" s="1" customFormat="1" ht="44" x14ac:dyDescent="0.15">
      <c r="A8" s="52" t="str">
        <f t="shared" si="0"/>
        <v>[Hybrid-4]</v>
      </c>
      <c r="B8" s="52" t="s">
        <v>190</v>
      </c>
      <c r="C8" s="52"/>
      <c r="D8" s="52" t="s">
        <v>166</v>
      </c>
      <c r="E8" s="52" t="s">
        <v>214</v>
      </c>
      <c r="F8" s="48"/>
      <c r="G8" s="51" t="s">
        <v>22</v>
      </c>
      <c r="H8" s="51" t="s">
        <v>22</v>
      </c>
      <c r="I8" s="51" t="s">
        <v>22</v>
      </c>
      <c r="J8" s="51" t="s">
        <v>22</v>
      </c>
      <c r="K8" s="51" t="s">
        <v>22</v>
      </c>
      <c r="L8" s="89">
        <v>40825</v>
      </c>
      <c r="M8" s="51" t="s">
        <v>54</v>
      </c>
    </row>
    <row r="9" spans="1:13" s="1" customFormat="1" ht="44" x14ac:dyDescent="0.15">
      <c r="A9" s="52" t="str">
        <f t="shared" ref="A9" si="1">IF(OR(B9&lt;&gt;"",E9&lt;&gt;""),"["&amp;TEXT($B$2,"#")&amp;"-"&amp;TEXT(ROW()-4,"##")&amp;"]","")</f>
        <v>[Hybrid-5]</v>
      </c>
      <c r="B9" s="52" t="s">
        <v>195</v>
      </c>
      <c r="C9" s="52"/>
      <c r="D9" s="52" t="s">
        <v>196</v>
      </c>
      <c r="E9" s="52" t="s">
        <v>213</v>
      </c>
      <c r="F9" s="48">
        <v>1569694</v>
      </c>
      <c r="G9" s="51" t="s">
        <v>22</v>
      </c>
      <c r="H9" s="51" t="s">
        <v>22</v>
      </c>
      <c r="I9" s="51" t="s">
        <v>22</v>
      </c>
      <c r="J9" s="51" t="s">
        <v>22</v>
      </c>
      <c r="K9" s="51" t="s">
        <v>22</v>
      </c>
      <c r="L9" s="89">
        <v>40857</v>
      </c>
      <c r="M9" s="51" t="s">
        <v>54</v>
      </c>
    </row>
    <row r="10" spans="1:13" ht="44" x14ac:dyDescent="0.15">
      <c r="A10" s="52" t="str">
        <f t="shared" ref="A10:A15" si="2">IF(OR(B10&lt;&gt;"",E10&lt;&gt;""),"["&amp;TEXT($B$2,"#")&amp;"-"&amp;TEXT(ROW()-4,"##")&amp;"]","")</f>
        <v>[Hybrid-6]</v>
      </c>
      <c r="B10" s="121" t="s">
        <v>223</v>
      </c>
      <c r="C10" s="52" t="s">
        <v>215</v>
      </c>
      <c r="D10" s="52" t="s">
        <v>217</v>
      </c>
      <c r="E10" s="52" t="s">
        <v>216</v>
      </c>
      <c r="F10" s="75"/>
      <c r="G10" s="51" t="s">
        <v>22</v>
      </c>
      <c r="H10" s="51" t="s">
        <v>22</v>
      </c>
      <c r="I10" s="51" t="s">
        <v>22</v>
      </c>
      <c r="J10" s="51" t="s">
        <v>22</v>
      </c>
      <c r="K10" s="51" t="s">
        <v>22</v>
      </c>
      <c r="L10" s="89">
        <v>40825</v>
      </c>
      <c r="M10" s="51" t="s">
        <v>54</v>
      </c>
    </row>
    <row r="11" spans="1:13" ht="44" x14ac:dyDescent="0.15">
      <c r="A11" s="52" t="str">
        <f t="shared" si="2"/>
        <v>[Hybrid-7]</v>
      </c>
      <c r="B11" s="122"/>
      <c r="C11" s="52"/>
      <c r="D11" s="49" t="s">
        <v>218</v>
      </c>
      <c r="E11" s="52" t="s">
        <v>186</v>
      </c>
      <c r="F11" s="52"/>
      <c r="G11" s="51" t="s">
        <v>22</v>
      </c>
      <c r="H11" s="51" t="s">
        <v>22</v>
      </c>
      <c r="I11" s="51" t="s">
        <v>22</v>
      </c>
      <c r="J11" s="51" t="s">
        <v>22</v>
      </c>
      <c r="K11" s="51" t="s">
        <v>22</v>
      </c>
      <c r="L11" s="89">
        <v>40825</v>
      </c>
      <c r="M11" s="51" t="s">
        <v>54</v>
      </c>
    </row>
    <row r="12" spans="1:13" ht="55" x14ac:dyDescent="0.15">
      <c r="A12" s="52" t="str">
        <f t="shared" si="2"/>
        <v>[Hybrid-8]</v>
      </c>
      <c r="B12" s="122"/>
      <c r="C12" s="52" t="s">
        <v>108</v>
      </c>
      <c r="D12" s="49" t="s">
        <v>219</v>
      </c>
      <c r="E12" s="52" t="s">
        <v>58</v>
      </c>
      <c r="F12" s="52"/>
      <c r="G12" s="51" t="s">
        <v>22</v>
      </c>
      <c r="H12" s="51" t="s">
        <v>22</v>
      </c>
      <c r="I12" s="51" t="s">
        <v>22</v>
      </c>
      <c r="J12" s="51" t="s">
        <v>22</v>
      </c>
      <c r="K12" s="51" t="s">
        <v>22</v>
      </c>
      <c r="L12" s="89">
        <v>40825</v>
      </c>
      <c r="M12" s="51" t="s">
        <v>54</v>
      </c>
    </row>
    <row r="13" spans="1:13" ht="55" x14ac:dyDescent="0.15">
      <c r="A13" s="52" t="str">
        <f t="shared" si="2"/>
        <v>[Hybrid-9]</v>
      </c>
      <c r="B13" s="122"/>
      <c r="C13" s="52"/>
      <c r="D13" s="49" t="s">
        <v>220</v>
      </c>
      <c r="E13" s="52" t="s">
        <v>200</v>
      </c>
      <c r="F13" s="52"/>
      <c r="G13" s="51" t="s">
        <v>22</v>
      </c>
      <c r="H13" s="51" t="s">
        <v>22</v>
      </c>
      <c r="I13" s="51" t="s">
        <v>22</v>
      </c>
      <c r="J13" s="51" t="s">
        <v>22</v>
      </c>
      <c r="K13" s="51" t="s">
        <v>22</v>
      </c>
      <c r="L13" s="89">
        <v>40825</v>
      </c>
      <c r="M13" s="51" t="s">
        <v>54</v>
      </c>
    </row>
    <row r="14" spans="1:13" ht="55" x14ac:dyDescent="0.15">
      <c r="A14" s="52" t="str">
        <f t="shared" si="2"/>
        <v>[Hybrid-10]</v>
      </c>
      <c r="B14" s="122"/>
      <c r="C14" s="52"/>
      <c r="D14" s="49" t="s">
        <v>222</v>
      </c>
      <c r="E14" s="52" t="s">
        <v>201</v>
      </c>
      <c r="F14" s="52"/>
      <c r="G14" s="51" t="s">
        <v>22</v>
      </c>
      <c r="H14" s="51" t="s">
        <v>22</v>
      </c>
      <c r="I14" s="51" t="s">
        <v>22</v>
      </c>
      <c r="J14" s="51" t="s">
        <v>22</v>
      </c>
      <c r="K14" s="51" t="s">
        <v>22</v>
      </c>
      <c r="L14" s="89">
        <v>40825</v>
      </c>
      <c r="M14" s="51" t="s">
        <v>54</v>
      </c>
    </row>
    <row r="15" spans="1:13" ht="55" x14ac:dyDescent="0.15">
      <c r="A15" s="52" t="str">
        <f t="shared" si="2"/>
        <v>[Hybrid-11]</v>
      </c>
      <c r="B15" s="123"/>
      <c r="C15" s="52"/>
      <c r="D15" s="49" t="s">
        <v>221</v>
      </c>
      <c r="E15" s="52" t="s">
        <v>212</v>
      </c>
      <c r="F15" s="52"/>
      <c r="G15" s="51" t="s">
        <v>22</v>
      </c>
      <c r="H15" s="51" t="s">
        <v>22</v>
      </c>
      <c r="I15" s="51" t="s">
        <v>22</v>
      </c>
      <c r="J15" s="51" t="s">
        <v>22</v>
      </c>
      <c r="K15" s="51" t="s">
        <v>22</v>
      </c>
      <c r="L15" s="89">
        <v>40825</v>
      </c>
      <c r="M15" s="51" t="s">
        <v>54</v>
      </c>
    </row>
    <row r="16" spans="1:13" x14ac:dyDescent="0.15">
      <c r="F16" s="52"/>
    </row>
    <row r="17" spans="6:6" x14ac:dyDescent="0.15">
      <c r="F17" s="52"/>
    </row>
    <row r="18" spans="6:6" x14ac:dyDescent="0.15">
      <c r="F18" s="52"/>
    </row>
    <row r="19" spans="6:6" x14ac:dyDescent="0.15">
      <c r="F19" s="52"/>
    </row>
    <row r="20" spans="6:6" x14ac:dyDescent="0.15">
      <c r="F20" s="52"/>
    </row>
    <row r="21" spans="6:6" x14ac:dyDescent="0.15">
      <c r="F21" s="52"/>
    </row>
  </sheetData>
  <mergeCells count="1">
    <mergeCell ref="B10:B15"/>
  </mergeCells>
  <dataValidations count="1">
    <dataValidation type="list" operator="equal" allowBlank="1" sqref="G5:K15">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
  <sheetViews>
    <sheetView workbookViewId="0">
      <pane xSplit="1" ySplit="4" topLeftCell="B6" activePane="bottomRight" state="frozen"/>
      <selection pane="topRight" activeCell="B1" sqref="B1"/>
      <selection pane="bottomLeft" activeCell="A5" sqref="A5"/>
      <selection pane="bottomRight" activeCell="A15" sqref="A15:XFD17"/>
    </sheetView>
  </sheetViews>
  <sheetFormatPr baseColWidth="10" defaultColWidth="9" defaultRowHeight="14" x14ac:dyDescent="0.15"/>
  <cols>
    <col min="1" max="1" width="14.5" style="1" customWidth="1"/>
    <col min="2" max="2" width="31.6640625" style="1" customWidth="1"/>
    <col min="3" max="3" width="16.1640625" style="1" customWidth="1"/>
    <col min="4" max="4" width="39.83203125" style="1" customWidth="1"/>
    <col min="5" max="5" width="37.33203125" style="1" customWidth="1"/>
    <col min="6" max="6" width="10.5" style="1" customWidth="1"/>
    <col min="7" max="7" width="9.1640625" style="1" customWidth="1"/>
    <col min="9" max="9" width="9.6640625" style="1" customWidth="1"/>
    <col min="10" max="10" width="10.83203125" style="1" customWidth="1"/>
    <col min="11" max="11" width="10.6640625" style="1" customWidth="1"/>
    <col min="12" max="12" width="9" style="1"/>
    <col min="13" max="13" width="17.33203125" style="1" customWidth="1"/>
    <col min="14" max="16384" width="9" style="1"/>
  </cols>
  <sheetData>
    <row r="1" spans="1:13" ht="12.75" customHeight="1" x14ac:dyDescent="0.15">
      <c r="A1" s="46" t="s">
        <v>47</v>
      </c>
      <c r="B1" s="46" t="s">
        <v>51</v>
      </c>
      <c r="C1" s="46"/>
      <c r="D1" s="47" t="str">
        <f>"Pass: "&amp;COUNTIF($G$5:$K$948,"Pass")</f>
        <v>Pass: 75</v>
      </c>
      <c r="E1" s="43" t="str">
        <f>"Untested: "&amp;COUNTIF($G$5:$K$948,"Untest")</f>
        <v>Untested: 0</v>
      </c>
      <c r="F1" s="63"/>
      <c r="G1"/>
      <c r="I1"/>
    </row>
    <row r="2" spans="1:13" ht="12.75" customHeight="1" x14ac:dyDescent="0.15">
      <c r="A2" s="41" t="s">
        <v>33</v>
      </c>
      <c r="B2" s="42" t="s">
        <v>25</v>
      </c>
      <c r="C2" s="42"/>
      <c r="D2" s="47" t="str">
        <f>"Fail: "&amp;COUNTIF($G$5:$K$948,"Fail")</f>
        <v>Fail: 0</v>
      </c>
      <c r="E2" s="43" t="str">
        <f>"N/A: "&amp;COUNTIF($G$5:$K$948,"N/A")</f>
        <v>N/A: 0</v>
      </c>
      <c r="F2" s="63"/>
      <c r="G2"/>
      <c r="I2"/>
    </row>
    <row r="3" spans="1:13" ht="12.75" customHeight="1" x14ac:dyDescent="0.15">
      <c r="A3" s="41" t="s">
        <v>34</v>
      </c>
      <c r="B3" s="41" t="s">
        <v>4</v>
      </c>
      <c r="C3" s="41"/>
      <c r="D3" s="47" t="str">
        <f>"Percent Complete: "&amp;ROUND((COUNTIF($G$5:$K$948,"Pass")*100)/((COUNTA($A$5:$A$948)*5)-COUNTIF($G$5:$K$1006,"N/A")),2)&amp;"%"</f>
        <v>Percent Complete: 100%</v>
      </c>
      <c r="E3" s="44" t="str">
        <f>"Number of cases: "&amp;(COUNTA($A$5:$A$948))</f>
        <v>Number of cases: 15</v>
      </c>
      <c r="F3" s="64"/>
      <c r="G3"/>
      <c r="I3"/>
    </row>
    <row r="4" spans="1:13" ht="28.25" customHeight="1" x14ac:dyDescent="0.15">
      <c r="A4" s="45" t="s">
        <v>35</v>
      </c>
      <c r="B4" s="45" t="s">
        <v>36</v>
      </c>
      <c r="C4" s="45" t="s">
        <v>79</v>
      </c>
      <c r="D4" s="45" t="s">
        <v>37</v>
      </c>
      <c r="E4" s="45" t="s">
        <v>38</v>
      </c>
      <c r="F4" s="85" t="s">
        <v>236</v>
      </c>
      <c r="G4" s="45" t="s">
        <v>159</v>
      </c>
      <c r="H4" s="45" t="s">
        <v>102</v>
      </c>
      <c r="I4" s="45" t="s">
        <v>39</v>
      </c>
      <c r="J4" s="45" t="s">
        <v>61</v>
      </c>
      <c r="K4" s="45" t="s">
        <v>62</v>
      </c>
      <c r="L4" s="45" t="s">
        <v>40</v>
      </c>
      <c r="M4" s="45" t="s">
        <v>41</v>
      </c>
    </row>
    <row r="5" spans="1:13" ht="66" x14ac:dyDescent="0.15">
      <c r="A5" s="60" t="str">
        <f>IF(OR(B5&lt;&gt;"",E5&lt;&gt;""),"["&amp;TEXT($B$2,"#")&amp;"-"&amp;TEXT(ROW()-4,"##")&amp;"]","")</f>
        <v>[Home page-1]</v>
      </c>
      <c r="B5" s="60" t="s">
        <v>80</v>
      </c>
      <c r="C5" s="60" t="s">
        <v>224</v>
      </c>
      <c r="D5" s="60" t="s">
        <v>42</v>
      </c>
      <c r="E5" s="60" t="s">
        <v>225</v>
      </c>
      <c r="F5" s="54"/>
      <c r="G5" s="59" t="s">
        <v>22</v>
      </c>
      <c r="H5" s="59" t="s">
        <v>22</v>
      </c>
      <c r="I5" s="59" t="s">
        <v>22</v>
      </c>
      <c r="J5" s="59" t="s">
        <v>22</v>
      </c>
      <c r="K5" s="59" t="s">
        <v>22</v>
      </c>
      <c r="L5" s="87">
        <v>40825</v>
      </c>
      <c r="M5" s="59" t="s">
        <v>53</v>
      </c>
    </row>
    <row r="6" spans="1:13" ht="22" x14ac:dyDescent="0.15">
      <c r="A6" s="50" t="str">
        <f t="shared" ref="A6:A14" si="0">IF(OR(B6&lt;&gt;"",E6&lt;&gt;""),"["&amp;TEXT($B$2,"#")&amp;"-"&amp;TEXT(ROW()-4,"##")&amp;"]","")</f>
        <v>[Home page-2]</v>
      </c>
      <c r="B6" s="50" t="s">
        <v>112</v>
      </c>
      <c r="C6" s="50"/>
      <c r="D6" s="50" t="s">
        <v>100</v>
      </c>
      <c r="E6" s="50" t="s">
        <v>226</v>
      </c>
      <c r="F6" s="54"/>
      <c r="G6" s="51" t="s">
        <v>22</v>
      </c>
      <c r="H6" s="51" t="s">
        <v>22</v>
      </c>
      <c r="I6" s="51" t="s">
        <v>22</v>
      </c>
      <c r="J6" s="51" t="s">
        <v>22</v>
      </c>
      <c r="K6" s="51" t="s">
        <v>22</v>
      </c>
      <c r="L6" s="89">
        <v>40825</v>
      </c>
      <c r="M6" s="51" t="s">
        <v>54</v>
      </c>
    </row>
    <row r="7" spans="1:13" ht="88" x14ac:dyDescent="0.15">
      <c r="A7" s="50" t="str">
        <f t="shared" si="0"/>
        <v>[Home page-3]</v>
      </c>
      <c r="B7" s="52" t="s">
        <v>55</v>
      </c>
      <c r="C7" s="52"/>
      <c r="D7" s="52" t="s">
        <v>152</v>
      </c>
      <c r="E7" s="52" t="s">
        <v>227</v>
      </c>
      <c r="F7" s="54"/>
      <c r="G7" s="51" t="s">
        <v>22</v>
      </c>
      <c r="H7" s="51" t="s">
        <v>22</v>
      </c>
      <c r="I7" s="51" t="s">
        <v>22</v>
      </c>
      <c r="J7" s="51" t="s">
        <v>22</v>
      </c>
      <c r="K7" s="51" t="s">
        <v>22</v>
      </c>
      <c r="L7" s="89">
        <v>40825</v>
      </c>
      <c r="M7" s="51" t="s">
        <v>54</v>
      </c>
    </row>
    <row r="8" spans="1:13" ht="88" x14ac:dyDescent="0.15">
      <c r="A8" s="58" t="str">
        <f t="shared" si="0"/>
        <v>[Home page-4]</v>
      </c>
      <c r="B8" s="60" t="s">
        <v>69</v>
      </c>
      <c r="C8" s="60"/>
      <c r="D8" s="58" t="s">
        <v>44</v>
      </c>
      <c r="E8" s="60" t="s">
        <v>128</v>
      </c>
      <c r="F8" s="54">
        <v>1564692</v>
      </c>
      <c r="G8" s="59" t="s">
        <v>22</v>
      </c>
      <c r="H8" s="59" t="s">
        <v>22</v>
      </c>
      <c r="I8" s="59" t="s">
        <v>22</v>
      </c>
      <c r="J8" s="59" t="s">
        <v>22</v>
      </c>
      <c r="K8" s="59" t="s">
        <v>22</v>
      </c>
      <c r="L8" s="87">
        <v>40825</v>
      </c>
      <c r="M8" s="59" t="s">
        <v>53</v>
      </c>
    </row>
    <row r="9" spans="1:13" ht="11" x14ac:dyDescent="0.15">
      <c r="A9" s="52" t="str">
        <f t="shared" ref="A9" si="1">IF(OR(B9&lt;&gt;"",E9&lt;&gt;""),"["&amp;TEXT($B$2,"#")&amp;"-"&amp;TEXT(ROW()-4,"##")&amp;"]","")</f>
        <v>[Home page-5]</v>
      </c>
      <c r="B9" s="52" t="s">
        <v>184</v>
      </c>
      <c r="C9" s="52"/>
      <c r="D9" s="49" t="s">
        <v>185</v>
      </c>
      <c r="E9" s="52" t="s">
        <v>186</v>
      </c>
      <c r="F9" s="54"/>
      <c r="G9" s="53" t="s">
        <v>22</v>
      </c>
      <c r="H9" s="53" t="s">
        <v>22</v>
      </c>
      <c r="I9" s="53" t="s">
        <v>22</v>
      </c>
      <c r="J9" s="53" t="s">
        <v>22</v>
      </c>
      <c r="K9" s="53" t="s">
        <v>22</v>
      </c>
      <c r="L9" s="89">
        <v>40825</v>
      </c>
      <c r="M9" s="51" t="s">
        <v>54</v>
      </c>
    </row>
    <row r="10" spans="1:13" ht="44" x14ac:dyDescent="0.15">
      <c r="A10" s="52" t="str">
        <f t="shared" si="0"/>
        <v>[Home page-6]</v>
      </c>
      <c r="B10" s="52" t="s">
        <v>70</v>
      </c>
      <c r="C10" s="52" t="s">
        <v>108</v>
      </c>
      <c r="D10" s="49" t="s">
        <v>57</v>
      </c>
      <c r="E10" s="52" t="s">
        <v>58</v>
      </c>
      <c r="F10" s="54"/>
      <c r="G10" s="53" t="s">
        <v>22</v>
      </c>
      <c r="H10" s="53" t="s">
        <v>22</v>
      </c>
      <c r="I10" s="53" t="s">
        <v>22</v>
      </c>
      <c r="J10" s="53" t="s">
        <v>22</v>
      </c>
      <c r="K10" s="53" t="s">
        <v>22</v>
      </c>
      <c r="L10" s="89">
        <v>40825</v>
      </c>
      <c r="M10" s="51" t="s">
        <v>54</v>
      </c>
    </row>
    <row r="11" spans="1:13" ht="33" x14ac:dyDescent="0.15">
      <c r="A11" s="52" t="str">
        <f t="shared" si="0"/>
        <v>[Home page-7]</v>
      </c>
      <c r="B11" s="52" t="s">
        <v>71</v>
      </c>
      <c r="C11" s="52"/>
      <c r="D11" s="49" t="s">
        <v>45</v>
      </c>
      <c r="E11" s="52" t="s">
        <v>200</v>
      </c>
      <c r="F11" s="52"/>
      <c r="G11" s="53" t="s">
        <v>22</v>
      </c>
      <c r="H11" s="53" t="s">
        <v>22</v>
      </c>
      <c r="I11" s="53" t="s">
        <v>22</v>
      </c>
      <c r="J11" s="53" t="s">
        <v>22</v>
      </c>
      <c r="K11" s="53" t="s">
        <v>22</v>
      </c>
      <c r="L11" s="89">
        <v>40825</v>
      </c>
      <c r="M11" s="51" t="s">
        <v>54</v>
      </c>
    </row>
    <row r="12" spans="1:13" ht="33" x14ac:dyDescent="0.15">
      <c r="A12" s="52" t="str">
        <f t="shared" ref="A12" si="2">IF(OR(B12&lt;&gt;"",E12&lt;&gt;""),"["&amp;TEXT($B$2,"#")&amp;"-"&amp;TEXT(ROW()-4,"##")&amp;"]","")</f>
        <v>[Home page-8]</v>
      </c>
      <c r="B12" s="52" t="s">
        <v>153</v>
      </c>
      <c r="C12" s="52" t="s">
        <v>154</v>
      </c>
      <c r="D12" s="49" t="s">
        <v>155</v>
      </c>
      <c r="E12" s="49" t="s">
        <v>156</v>
      </c>
      <c r="F12" s="52"/>
      <c r="G12" s="53" t="s">
        <v>22</v>
      </c>
      <c r="H12" s="53" t="s">
        <v>22</v>
      </c>
      <c r="I12" s="53" t="s">
        <v>22</v>
      </c>
      <c r="J12" s="53" t="s">
        <v>22</v>
      </c>
      <c r="K12" s="53" t="s">
        <v>22</v>
      </c>
      <c r="L12" s="89">
        <v>40825</v>
      </c>
      <c r="M12" s="51"/>
    </row>
    <row r="13" spans="1:13" ht="33" x14ac:dyDescent="0.15">
      <c r="A13" s="52" t="str">
        <f t="shared" si="0"/>
        <v>[Home page-9]</v>
      </c>
      <c r="B13" s="52" t="s">
        <v>72</v>
      </c>
      <c r="C13" s="52"/>
      <c r="D13" s="49" t="s">
        <v>46</v>
      </c>
      <c r="E13" s="52" t="s">
        <v>56</v>
      </c>
      <c r="F13" s="52"/>
      <c r="G13" s="53" t="s">
        <v>22</v>
      </c>
      <c r="H13" s="53" t="s">
        <v>22</v>
      </c>
      <c r="I13" s="53" t="s">
        <v>22</v>
      </c>
      <c r="J13" s="53" t="s">
        <v>22</v>
      </c>
      <c r="K13" s="53" t="s">
        <v>22</v>
      </c>
      <c r="L13" s="89">
        <v>40825</v>
      </c>
      <c r="M13" s="51" t="s">
        <v>54</v>
      </c>
    </row>
    <row r="14" spans="1:13" ht="22" x14ac:dyDescent="0.15">
      <c r="A14" s="52" t="str">
        <f t="shared" si="0"/>
        <v>[Home page-10]</v>
      </c>
      <c r="B14" s="52" t="s">
        <v>73</v>
      </c>
      <c r="C14" s="52"/>
      <c r="D14" s="49" t="s">
        <v>101</v>
      </c>
      <c r="E14" s="52" t="s">
        <v>43</v>
      </c>
      <c r="F14" s="52"/>
      <c r="G14" s="53" t="s">
        <v>22</v>
      </c>
      <c r="H14" s="53" t="s">
        <v>22</v>
      </c>
      <c r="I14" s="53" t="s">
        <v>22</v>
      </c>
      <c r="J14" s="53" t="s">
        <v>22</v>
      </c>
      <c r="K14" s="53" t="s">
        <v>22</v>
      </c>
      <c r="L14" s="89">
        <v>40825</v>
      </c>
      <c r="M14" s="51" t="s">
        <v>54</v>
      </c>
    </row>
    <row r="15" spans="1:13" ht="33" x14ac:dyDescent="0.15">
      <c r="A15" s="52" t="str">
        <f t="shared" ref="A15:A18" si="3">IF(OR(B15&lt;&gt;"",E15&lt;&gt;""),"["&amp;TEXT($B$2,"#")&amp;"-"&amp;TEXT(ROW()-4,"##")&amp;"]","")</f>
        <v>[Home page-11]</v>
      </c>
      <c r="B15" s="52" t="s">
        <v>199</v>
      </c>
      <c r="C15" s="52" t="s">
        <v>113</v>
      </c>
      <c r="D15" s="52" t="s">
        <v>197</v>
      </c>
      <c r="E15" s="52" t="s">
        <v>198</v>
      </c>
      <c r="F15" s="52"/>
      <c r="G15" s="53" t="s">
        <v>22</v>
      </c>
      <c r="H15" s="53" t="s">
        <v>22</v>
      </c>
      <c r="I15" s="53" t="s">
        <v>22</v>
      </c>
      <c r="J15" s="53" t="s">
        <v>22</v>
      </c>
      <c r="K15" s="53" t="s">
        <v>22</v>
      </c>
      <c r="L15" s="89">
        <v>40825</v>
      </c>
      <c r="M15" s="51" t="s">
        <v>54</v>
      </c>
    </row>
    <row r="16" spans="1:13" ht="22" x14ac:dyDescent="0.15">
      <c r="A16" s="52" t="str">
        <f t="shared" si="3"/>
        <v>[Home page-12]</v>
      </c>
      <c r="B16" s="52" t="s">
        <v>191</v>
      </c>
      <c r="C16" s="52"/>
      <c r="D16" s="52" t="s">
        <v>192</v>
      </c>
      <c r="E16" s="75" t="s">
        <v>203</v>
      </c>
      <c r="F16" s="52"/>
      <c r="G16" s="53" t="s">
        <v>22</v>
      </c>
      <c r="H16" s="53" t="s">
        <v>22</v>
      </c>
      <c r="I16" s="53" t="s">
        <v>22</v>
      </c>
      <c r="J16" s="53" t="s">
        <v>22</v>
      </c>
      <c r="K16" s="53" t="s">
        <v>22</v>
      </c>
      <c r="L16" s="89">
        <v>40825</v>
      </c>
      <c r="M16" s="51" t="s">
        <v>54</v>
      </c>
    </row>
    <row r="17" spans="1:13" ht="22" x14ac:dyDescent="0.15">
      <c r="A17" s="52" t="str">
        <f t="shared" si="3"/>
        <v>[Home page-13]</v>
      </c>
      <c r="B17" s="52" t="s">
        <v>193</v>
      </c>
      <c r="C17" s="52"/>
      <c r="D17" s="52" t="s">
        <v>194</v>
      </c>
      <c r="E17" s="75" t="s">
        <v>204</v>
      </c>
      <c r="F17" s="52"/>
      <c r="G17" s="53" t="s">
        <v>22</v>
      </c>
      <c r="H17" s="53" t="s">
        <v>22</v>
      </c>
      <c r="I17" s="53" t="s">
        <v>22</v>
      </c>
      <c r="J17" s="53" t="s">
        <v>22</v>
      </c>
      <c r="K17" s="53" t="s">
        <v>22</v>
      </c>
      <c r="L17" s="89">
        <v>40825</v>
      </c>
      <c r="M17" s="51" t="s">
        <v>54</v>
      </c>
    </row>
    <row r="18" spans="1:13" ht="33" x14ac:dyDescent="0.15">
      <c r="A18" s="52" t="str">
        <f t="shared" si="3"/>
        <v>[Home page-14]</v>
      </c>
      <c r="B18" s="52" t="s">
        <v>205</v>
      </c>
      <c r="C18" s="52"/>
      <c r="D18" s="52" t="s">
        <v>206</v>
      </c>
      <c r="E18" s="75" t="s">
        <v>207</v>
      </c>
      <c r="F18" s="52"/>
      <c r="G18" s="53" t="s">
        <v>22</v>
      </c>
      <c r="H18" s="53" t="s">
        <v>22</v>
      </c>
      <c r="I18" s="53" t="s">
        <v>22</v>
      </c>
      <c r="J18" s="53" t="s">
        <v>22</v>
      </c>
      <c r="K18" s="53" t="s">
        <v>22</v>
      </c>
      <c r="L18" s="89">
        <v>40825</v>
      </c>
      <c r="M18" s="51" t="s">
        <v>54</v>
      </c>
    </row>
    <row r="19" spans="1:13" ht="11" x14ac:dyDescent="0.15">
      <c r="A19" s="52" t="str">
        <f t="shared" ref="A19" si="4">IF(OR(B19&lt;&gt;"",E19&lt;&gt;""),"["&amp;TEXT($B$2,"#")&amp;"-"&amp;TEXT(ROW()-4,"##")&amp;"]","")</f>
        <v>[Home page-15]</v>
      </c>
      <c r="B19" s="52" t="s">
        <v>209</v>
      </c>
      <c r="C19" s="52"/>
      <c r="D19" s="52" t="s">
        <v>210</v>
      </c>
      <c r="E19" s="75" t="s">
        <v>211</v>
      </c>
      <c r="F19" s="52"/>
      <c r="G19" s="53" t="s">
        <v>22</v>
      </c>
      <c r="H19" s="53" t="s">
        <v>22</v>
      </c>
      <c r="I19" s="53" t="s">
        <v>22</v>
      </c>
      <c r="J19" s="53" t="s">
        <v>22</v>
      </c>
      <c r="K19" s="53" t="s">
        <v>22</v>
      </c>
      <c r="L19" s="89">
        <v>40825</v>
      </c>
      <c r="M19" s="51" t="s">
        <v>54</v>
      </c>
    </row>
  </sheetData>
  <sheetProtection selectLockedCells="1" selectUnlockedCells="1"/>
  <dataValidations count="1">
    <dataValidation type="list" operator="equal" allowBlank="1" sqref="G5:K19">
      <formula1>"Pass,Fail,Untest,N/A"</formula1>
    </dataValidation>
  </dataValidations>
  <hyperlinks>
    <hyperlink ref="A1" location="'Test report'!A1" display="Back to TestReport"/>
    <hyperlink ref="B1" location="BugList!A1" display="To Buglist"/>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workbookViewId="0">
      <pane ySplit="4" topLeftCell="A8" activePane="bottomLeft" state="frozen"/>
      <selection pane="bottomLeft" activeCell="A13" sqref="A13:XFD18"/>
    </sheetView>
  </sheetViews>
  <sheetFormatPr baseColWidth="10" defaultColWidth="9" defaultRowHeight="11" x14ac:dyDescent="0.15"/>
  <cols>
    <col min="1" max="1" width="14.6640625" style="1" customWidth="1"/>
    <col min="2" max="3" width="22.1640625" style="1" customWidth="1"/>
    <col min="4" max="4" width="43" style="1" customWidth="1"/>
    <col min="5" max="5" width="30.33203125" style="1" customWidth="1"/>
    <col min="6" max="7" width="9.1640625" style="1" customWidth="1"/>
    <col min="8" max="8" width="9.6640625" style="1" customWidth="1"/>
    <col min="9" max="9" width="10.83203125" style="1" customWidth="1"/>
    <col min="10" max="10" width="10.6640625" style="1" customWidth="1"/>
    <col min="11" max="11" width="9" style="1"/>
    <col min="12" max="12" width="17.33203125" style="1" customWidth="1"/>
    <col min="13" max="16384" width="9" style="1"/>
  </cols>
  <sheetData>
    <row r="1" spans="1:12" ht="12.75" customHeight="1" x14ac:dyDescent="0.15">
      <c r="A1" s="46" t="s">
        <v>47</v>
      </c>
      <c r="B1" s="46" t="s">
        <v>51</v>
      </c>
      <c r="C1" s="46"/>
      <c r="D1" s="47" t="str">
        <f>"Pass: "&amp;COUNTIF($F$6:$J$990,"Pass")</f>
        <v>Pass: 50</v>
      </c>
      <c r="E1" s="43" t="str">
        <f>"Untested: "&amp;COUNTIF($F$6:$J$990,"Untest")</f>
        <v>Untested: 0</v>
      </c>
      <c r="F1"/>
      <c r="G1"/>
      <c r="H1"/>
    </row>
    <row r="2" spans="1:12" ht="12.75" customHeight="1" x14ac:dyDescent="0.15">
      <c r="A2" s="41" t="s">
        <v>33</v>
      </c>
      <c r="B2" s="42" t="s">
        <v>26</v>
      </c>
      <c r="C2" s="42"/>
      <c r="D2" s="47" t="str">
        <f>"Fail: "&amp;COUNTIF($F$6:$J$990,"Fail")</f>
        <v>Fail: 0</v>
      </c>
      <c r="E2" s="43" t="str">
        <f>"N/A: "&amp;COUNTIF($F$6:$J$990,"N/A")</f>
        <v>N/A: 0</v>
      </c>
      <c r="F2"/>
      <c r="G2"/>
      <c r="H2"/>
    </row>
    <row r="3" spans="1:12" ht="12.75" customHeight="1" x14ac:dyDescent="0.15">
      <c r="A3" s="41" t="s">
        <v>34</v>
      </c>
      <c r="B3" s="41" t="s">
        <v>4</v>
      </c>
      <c r="C3" s="41"/>
      <c r="D3" s="47" t="str">
        <f>"Percent Complete: "&amp;ROUND((COUNTIF($F$6:$J$990,"Pass")*100)/((COUNTA($A$6:$A$990)*5)-COUNTIF($F$5:$J$994,"N/A")),2)&amp;"%"</f>
        <v>Percent Complete: 100%</v>
      </c>
      <c r="E3" s="44" t="str">
        <f>"Number of cases: "&amp;(COUNTA($A$5:$A$990))</f>
        <v>Number of cases: 11</v>
      </c>
      <c r="F3"/>
      <c r="G3"/>
      <c r="H3"/>
    </row>
    <row r="4" spans="1:12" ht="28.25" customHeight="1" x14ac:dyDescent="0.15">
      <c r="A4" s="45" t="s">
        <v>35</v>
      </c>
      <c r="B4" s="45" t="s">
        <v>36</v>
      </c>
      <c r="C4" s="45" t="s">
        <v>79</v>
      </c>
      <c r="D4" s="45" t="s">
        <v>37</v>
      </c>
      <c r="E4" s="45" t="s">
        <v>38</v>
      </c>
      <c r="F4" s="45" t="s">
        <v>159</v>
      </c>
      <c r="G4" s="45" t="s">
        <v>102</v>
      </c>
      <c r="H4" s="45" t="s">
        <v>39</v>
      </c>
      <c r="I4" s="45" t="s">
        <v>61</v>
      </c>
      <c r="J4" s="45" t="s">
        <v>62</v>
      </c>
      <c r="K4" s="45" t="s">
        <v>40</v>
      </c>
      <c r="L4" s="45" t="s">
        <v>41</v>
      </c>
    </row>
    <row r="5" spans="1:12" ht="121" x14ac:dyDescent="0.15">
      <c r="A5" s="61" t="str">
        <f>IF(OR(B5&lt;&gt;"",E5&lt;&gt;""),"["&amp;TEXT($B$2,"#")&amp;"-"&amp;TEXT(ROW()-4,"##")&amp;"]","")</f>
        <v>[ER-1]</v>
      </c>
      <c r="B5" s="61" t="s">
        <v>133</v>
      </c>
      <c r="C5" s="62"/>
      <c r="D5" s="62" t="s">
        <v>134</v>
      </c>
      <c r="E5" s="62" t="s">
        <v>135</v>
      </c>
      <c r="F5" s="61" t="s">
        <v>22</v>
      </c>
      <c r="G5" s="61" t="s">
        <v>22</v>
      </c>
      <c r="H5" s="61" t="s">
        <v>22</v>
      </c>
      <c r="I5" s="61" t="s">
        <v>22</v>
      </c>
      <c r="J5" s="61" t="s">
        <v>22</v>
      </c>
      <c r="K5" s="88">
        <v>40825</v>
      </c>
      <c r="L5" s="61" t="s">
        <v>53</v>
      </c>
    </row>
    <row r="6" spans="1:12" ht="22" x14ac:dyDescent="0.15">
      <c r="A6" s="61" t="str">
        <f t="shared" ref="A6:A12" si="0">IF(OR(B6&lt;&gt;"",E6&lt;&gt;""),"["&amp;TEXT($B$2,"#")&amp;"-"&amp;TEXT(ROW()-4,"##")&amp;"]","")</f>
        <v>[ER-2]</v>
      </c>
      <c r="B6" s="61" t="s">
        <v>67</v>
      </c>
      <c r="C6" s="61"/>
      <c r="D6" s="62" t="s">
        <v>68</v>
      </c>
      <c r="E6" s="62" t="s">
        <v>66</v>
      </c>
      <c r="F6" s="61" t="s">
        <v>22</v>
      </c>
      <c r="G6" s="61" t="s">
        <v>22</v>
      </c>
      <c r="H6" s="61" t="s">
        <v>22</v>
      </c>
      <c r="I6" s="61" t="s">
        <v>22</v>
      </c>
      <c r="J6" s="61" t="s">
        <v>22</v>
      </c>
      <c r="K6" s="88">
        <v>40825</v>
      </c>
      <c r="L6" s="61" t="s">
        <v>53</v>
      </c>
    </row>
    <row r="7" spans="1:12" ht="33" x14ac:dyDescent="0.15">
      <c r="A7" s="61" t="str">
        <f t="shared" si="0"/>
        <v>[ER-3]</v>
      </c>
      <c r="B7" s="61" t="s">
        <v>136</v>
      </c>
      <c r="C7" s="61"/>
      <c r="D7" s="62" t="s">
        <v>165</v>
      </c>
      <c r="E7" s="62" t="s">
        <v>167</v>
      </c>
      <c r="F7" s="61" t="s">
        <v>22</v>
      </c>
      <c r="G7" s="61" t="s">
        <v>22</v>
      </c>
      <c r="H7" s="61" t="s">
        <v>22</v>
      </c>
      <c r="I7" s="61" t="s">
        <v>22</v>
      </c>
      <c r="J7" s="61" t="s">
        <v>22</v>
      </c>
      <c r="K7" s="88">
        <v>40825</v>
      </c>
      <c r="L7" s="61" t="s">
        <v>53</v>
      </c>
    </row>
    <row r="8" spans="1:12" ht="44" x14ac:dyDescent="0.15">
      <c r="A8" s="61" t="str">
        <f t="shared" ref="A8" si="1">IF(OR(B8&lt;&gt;"",E8&lt;&gt;""),"["&amp;TEXT($B$2,"#")&amp;"-"&amp;TEXT(ROW()-4,"##")&amp;"]","")</f>
        <v>[ER-4]</v>
      </c>
      <c r="B8" s="62" t="s">
        <v>137</v>
      </c>
      <c r="C8" s="61"/>
      <c r="D8" s="62" t="s">
        <v>166</v>
      </c>
      <c r="E8" s="62" t="s">
        <v>168</v>
      </c>
      <c r="F8" s="61" t="s">
        <v>22</v>
      </c>
      <c r="G8" s="61" t="s">
        <v>22</v>
      </c>
      <c r="H8" s="61" t="s">
        <v>22</v>
      </c>
      <c r="I8" s="61" t="s">
        <v>22</v>
      </c>
      <c r="J8" s="61" t="s">
        <v>22</v>
      </c>
      <c r="K8" s="88">
        <v>40825</v>
      </c>
      <c r="L8" s="61" t="s">
        <v>53</v>
      </c>
    </row>
    <row r="9" spans="1:12" ht="121" x14ac:dyDescent="0.15">
      <c r="A9" s="61" t="str">
        <f t="shared" si="0"/>
        <v>[ER-5]</v>
      </c>
      <c r="B9" s="62" t="s">
        <v>187</v>
      </c>
      <c r="C9" s="62" t="s">
        <v>234</v>
      </c>
      <c r="D9" s="62" t="s">
        <v>188</v>
      </c>
      <c r="E9" s="62" t="s">
        <v>296</v>
      </c>
      <c r="F9" s="61" t="s">
        <v>22</v>
      </c>
      <c r="G9" s="61" t="s">
        <v>22</v>
      </c>
      <c r="H9" s="61" t="s">
        <v>22</v>
      </c>
      <c r="I9" s="61" t="s">
        <v>22</v>
      </c>
      <c r="J9" s="61" t="s">
        <v>22</v>
      </c>
      <c r="K9" s="88">
        <v>40825</v>
      </c>
      <c r="L9" s="61" t="s">
        <v>53</v>
      </c>
    </row>
    <row r="10" spans="1:12" ht="55" x14ac:dyDescent="0.15">
      <c r="A10" s="54" t="str">
        <f t="shared" ref="A10" si="2">IF(OR(B10&lt;&gt;"",E10&lt;&gt;""),"["&amp;TEXT($B$2,"#")&amp;"-"&amp;TEXT(ROW()-4,"##")&amp;"]","")</f>
        <v>[ER-6]</v>
      </c>
      <c r="B10" s="54" t="s">
        <v>139</v>
      </c>
      <c r="C10" s="54"/>
      <c r="D10" s="54" t="s">
        <v>140</v>
      </c>
      <c r="E10" s="54" t="s">
        <v>141</v>
      </c>
      <c r="F10" s="55" t="s">
        <v>22</v>
      </c>
      <c r="G10" s="55" t="s">
        <v>22</v>
      </c>
      <c r="H10" s="55" t="s">
        <v>22</v>
      </c>
      <c r="I10" s="55" t="s">
        <v>22</v>
      </c>
      <c r="J10" s="55" t="s">
        <v>22</v>
      </c>
      <c r="K10" s="86">
        <v>40825</v>
      </c>
      <c r="L10" s="55" t="s">
        <v>54</v>
      </c>
    </row>
    <row r="11" spans="1:12" ht="33" x14ac:dyDescent="0.15">
      <c r="A11" s="54" t="str">
        <f t="shared" si="0"/>
        <v>[ER-7]</v>
      </c>
      <c r="B11" s="54" t="s">
        <v>59</v>
      </c>
      <c r="C11" s="54"/>
      <c r="D11" s="54" t="s">
        <v>109</v>
      </c>
      <c r="E11" s="54" t="s">
        <v>60</v>
      </c>
      <c r="F11" s="55" t="s">
        <v>22</v>
      </c>
      <c r="G11" s="55" t="s">
        <v>22</v>
      </c>
      <c r="H11" s="55" t="s">
        <v>22</v>
      </c>
      <c r="I11" s="55" t="s">
        <v>22</v>
      </c>
      <c r="J11" s="55" t="s">
        <v>22</v>
      </c>
      <c r="K11" s="86">
        <v>40825</v>
      </c>
      <c r="L11" s="55" t="s">
        <v>54</v>
      </c>
    </row>
    <row r="12" spans="1:12" ht="77" x14ac:dyDescent="0.15">
      <c r="A12" s="54" t="str">
        <f t="shared" si="0"/>
        <v>[ER-8]</v>
      </c>
      <c r="B12" s="56" t="s">
        <v>64</v>
      </c>
      <c r="C12" s="56"/>
      <c r="D12" s="56" t="s">
        <v>65</v>
      </c>
      <c r="E12" s="54" t="s">
        <v>138</v>
      </c>
      <c r="F12" s="55" t="s">
        <v>22</v>
      </c>
      <c r="G12" s="55" t="s">
        <v>22</v>
      </c>
      <c r="H12" s="55" t="s">
        <v>22</v>
      </c>
      <c r="I12" s="55" t="s">
        <v>22</v>
      </c>
      <c r="J12" s="55" t="s">
        <v>22</v>
      </c>
      <c r="K12" s="86">
        <v>40825</v>
      </c>
      <c r="L12" s="55" t="s">
        <v>54</v>
      </c>
    </row>
    <row r="13" spans="1:12" ht="44" x14ac:dyDescent="0.15">
      <c r="A13" s="52" t="str">
        <f t="shared" ref="A13:A15" si="3">IF(OR(B13&lt;&gt;"",E13&lt;&gt;""),"["&amp;TEXT($B$2,"#")&amp;"-"&amp;TEXT(ROW()-4,"##")&amp;"]","")</f>
        <v>[ER-9]</v>
      </c>
      <c r="B13" s="122"/>
      <c r="C13" s="52"/>
      <c r="D13" s="49" t="s">
        <v>220</v>
      </c>
      <c r="E13" s="52" t="s">
        <v>200</v>
      </c>
      <c r="F13" s="55" t="s">
        <v>22</v>
      </c>
      <c r="G13" s="55" t="s">
        <v>22</v>
      </c>
      <c r="H13" s="55" t="s">
        <v>22</v>
      </c>
      <c r="I13" s="55" t="s">
        <v>22</v>
      </c>
      <c r="J13" s="55" t="s">
        <v>22</v>
      </c>
      <c r="K13" s="86">
        <v>40825</v>
      </c>
      <c r="L13" s="51" t="s">
        <v>54</v>
      </c>
    </row>
    <row r="14" spans="1:12" ht="55" x14ac:dyDescent="0.15">
      <c r="A14" s="52" t="str">
        <f t="shared" si="3"/>
        <v>[ER-10]</v>
      </c>
      <c r="B14" s="122"/>
      <c r="C14" s="52"/>
      <c r="D14" s="49" t="s">
        <v>222</v>
      </c>
      <c r="E14" s="52" t="s">
        <v>201</v>
      </c>
      <c r="F14" s="55" t="s">
        <v>22</v>
      </c>
      <c r="G14" s="55" t="s">
        <v>22</v>
      </c>
      <c r="H14" s="55" t="s">
        <v>22</v>
      </c>
      <c r="I14" s="55" t="s">
        <v>22</v>
      </c>
      <c r="J14" s="55" t="s">
        <v>22</v>
      </c>
      <c r="K14" s="86">
        <v>40825</v>
      </c>
      <c r="L14" s="51" t="s">
        <v>54</v>
      </c>
    </row>
    <row r="15" spans="1:12" ht="44" x14ac:dyDescent="0.15">
      <c r="A15" s="52" t="str">
        <f t="shared" si="3"/>
        <v>[ER-11]</v>
      </c>
      <c r="B15" s="123"/>
      <c r="C15" s="52"/>
      <c r="D15" s="49" t="s">
        <v>221</v>
      </c>
      <c r="E15" s="52" t="s">
        <v>212</v>
      </c>
      <c r="F15" s="55" t="s">
        <v>22</v>
      </c>
      <c r="G15" s="55" t="s">
        <v>22</v>
      </c>
      <c r="H15" s="55" t="s">
        <v>22</v>
      </c>
      <c r="I15" s="55" t="s">
        <v>22</v>
      </c>
      <c r="J15" s="55" t="s">
        <v>22</v>
      </c>
      <c r="K15" s="86">
        <v>40825</v>
      </c>
      <c r="L15" s="51" t="s">
        <v>54</v>
      </c>
    </row>
  </sheetData>
  <sheetProtection selectLockedCells="1" selectUnlockedCells="1"/>
  <mergeCells count="1">
    <mergeCell ref="B13:B15"/>
  </mergeCells>
  <dataValidations count="1">
    <dataValidation type="list" operator="equal" allowBlank="1" sqref="F5:J15">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
  <sheetViews>
    <sheetView workbookViewId="0">
      <pane ySplit="4" topLeftCell="A7" activePane="bottomLeft" state="frozen"/>
      <selection pane="bottomLeft" activeCell="D8" sqref="D8"/>
    </sheetView>
  </sheetViews>
  <sheetFormatPr baseColWidth="10" defaultColWidth="9" defaultRowHeight="11" x14ac:dyDescent="0.15"/>
  <cols>
    <col min="1" max="1" width="14.33203125" style="1" customWidth="1"/>
    <col min="2" max="2" width="22.1640625" style="1" customWidth="1"/>
    <col min="3" max="3" width="17.6640625" style="1" customWidth="1"/>
    <col min="4" max="4" width="53.83203125" style="1" customWidth="1"/>
    <col min="5" max="5" width="30.33203125" style="1" customWidth="1"/>
    <col min="6" max="6" width="10.5" style="1" customWidth="1"/>
    <col min="7" max="8" width="9.1640625" style="1" customWidth="1"/>
    <col min="9" max="9" width="9.6640625" style="1" customWidth="1"/>
    <col min="10" max="10" width="10.83203125" style="1" customWidth="1"/>
    <col min="11" max="11" width="10.6640625" style="1" customWidth="1"/>
    <col min="12" max="12" width="9" style="1"/>
    <col min="13" max="13" width="17.33203125" style="1" customWidth="1"/>
    <col min="14" max="16384" width="9" style="1"/>
  </cols>
  <sheetData>
    <row r="1" spans="1:13" ht="12.75" customHeight="1" x14ac:dyDescent="0.15">
      <c r="A1" s="46" t="s">
        <v>47</v>
      </c>
      <c r="B1" s="46" t="s">
        <v>51</v>
      </c>
      <c r="C1" s="46"/>
      <c r="D1" s="47" t="str">
        <f>"Pass: "&amp;COUNTIF($G$6:$K$985,"Pass")</f>
        <v>Pass: 20</v>
      </c>
      <c r="E1" s="43" t="str">
        <f>"Untested: "&amp;COUNTIF($G$6:$K$985,"Untest")</f>
        <v>Untested: 0</v>
      </c>
      <c r="F1" s="63"/>
      <c r="G1"/>
      <c r="H1"/>
      <c r="I1"/>
    </row>
    <row r="2" spans="1:13" ht="12.75" customHeight="1" x14ac:dyDescent="0.15">
      <c r="A2" s="41" t="s">
        <v>33</v>
      </c>
      <c r="B2" s="42" t="s">
        <v>27</v>
      </c>
      <c r="C2" s="42"/>
      <c r="D2" s="47" t="str">
        <f>"Fail: "&amp;COUNTIF($G$6:$K$985,"Fail")</f>
        <v>Fail: 0</v>
      </c>
      <c r="E2" s="43" t="str">
        <f>"N/A: "&amp;COUNTIF($G$6:$K$985,"N/A")</f>
        <v>N/A: 0</v>
      </c>
      <c r="F2" s="63"/>
      <c r="G2"/>
      <c r="H2"/>
      <c r="I2"/>
    </row>
    <row r="3" spans="1:13" ht="12.75" customHeight="1" x14ac:dyDescent="0.15">
      <c r="A3" s="41" t="s">
        <v>34</v>
      </c>
      <c r="B3" s="41" t="s">
        <v>4</v>
      </c>
      <c r="C3" s="41"/>
      <c r="D3" s="47" t="str">
        <f>"Percent Complete: "&amp;ROUND((COUNTIF($G$5:$K$985,"Pass")*100)/((COUNTA($A$5:$A$985)*5)-COUNTIF($G$5:$K$995,"N/A")),2)&amp;"%"</f>
        <v>Percent Complete: 100%</v>
      </c>
      <c r="E3" s="44" t="str">
        <f>"Number of cases: "&amp;(COUNTA($A$5:$A$985))</f>
        <v>Number of cases: 5</v>
      </c>
      <c r="F3" s="64"/>
      <c r="G3"/>
      <c r="H3"/>
      <c r="I3"/>
    </row>
    <row r="4" spans="1:13" ht="28.25" customHeight="1" x14ac:dyDescent="0.15">
      <c r="A4" s="45" t="s">
        <v>35</v>
      </c>
      <c r="B4" s="45" t="s">
        <v>36</v>
      </c>
      <c r="C4" s="45" t="s">
        <v>78</v>
      </c>
      <c r="D4" s="45" t="s">
        <v>37</v>
      </c>
      <c r="E4" s="45" t="s">
        <v>38</v>
      </c>
      <c r="F4" s="85" t="s">
        <v>236</v>
      </c>
      <c r="G4" s="45" t="s">
        <v>159</v>
      </c>
      <c r="H4" s="45" t="s">
        <v>102</v>
      </c>
      <c r="I4" s="45" t="s">
        <v>39</v>
      </c>
      <c r="J4" s="45" t="s">
        <v>61</v>
      </c>
      <c r="K4" s="45" t="s">
        <v>62</v>
      </c>
      <c r="L4" s="45" t="s">
        <v>40</v>
      </c>
      <c r="M4" s="45" t="s">
        <v>41</v>
      </c>
    </row>
    <row r="5" spans="1:13" ht="33" x14ac:dyDescent="0.15">
      <c r="A5" s="49" t="str">
        <f>IF(OR(B5&lt;&gt;"",E5&lt;&gt;""),"["&amp;TEXT($B$2,"#")&amp;"-"&amp;TEXT(ROW()-4,"##")&amp;"]","")</f>
        <v>[Find Physician-1]</v>
      </c>
      <c r="B5" s="50" t="s">
        <v>143</v>
      </c>
      <c r="C5" s="50" t="s">
        <v>235</v>
      </c>
      <c r="D5" s="50" t="s">
        <v>144</v>
      </c>
      <c r="E5" s="50" t="s">
        <v>74</v>
      </c>
      <c r="F5" s="54"/>
      <c r="G5" s="51" t="s">
        <v>22</v>
      </c>
      <c r="H5" s="51" t="s">
        <v>22</v>
      </c>
      <c r="I5" s="51" t="s">
        <v>22</v>
      </c>
      <c r="J5" s="51" t="s">
        <v>22</v>
      </c>
      <c r="K5" s="51" t="s">
        <v>22</v>
      </c>
      <c r="L5" s="89">
        <v>40825</v>
      </c>
      <c r="M5" s="51" t="s">
        <v>54</v>
      </c>
    </row>
    <row r="6" spans="1:13" ht="110" x14ac:dyDescent="0.15">
      <c r="A6" s="60" t="str">
        <f t="shared" ref="A6:A8" si="0">IF(OR(B6&lt;&gt;"",E6&lt;&gt;""),"["&amp;TEXT($B$2,"#")&amp;"-"&amp;TEXT(ROW()-4,"##")&amp;"]","")</f>
        <v>[Find Physician-2]</v>
      </c>
      <c r="B6" s="60" t="s">
        <v>145</v>
      </c>
      <c r="C6" s="60"/>
      <c r="D6" s="60" t="s">
        <v>146</v>
      </c>
      <c r="E6" s="60" t="s">
        <v>170</v>
      </c>
      <c r="F6" s="62"/>
      <c r="G6" s="59" t="s">
        <v>22</v>
      </c>
      <c r="H6" s="59" t="s">
        <v>22</v>
      </c>
      <c r="I6" s="59" t="s">
        <v>22</v>
      </c>
      <c r="J6" s="59" t="s">
        <v>22</v>
      </c>
      <c r="K6" s="59" t="s">
        <v>22</v>
      </c>
      <c r="L6" s="87">
        <v>40825</v>
      </c>
      <c r="M6" s="59" t="s">
        <v>53</v>
      </c>
    </row>
    <row r="7" spans="1:13" ht="110" x14ac:dyDescent="0.15">
      <c r="A7" s="60" t="str">
        <f t="shared" si="0"/>
        <v>[Find Physician-3]</v>
      </c>
      <c r="B7" s="60" t="s">
        <v>147</v>
      </c>
      <c r="C7" s="60"/>
      <c r="D7" s="60" t="s">
        <v>171</v>
      </c>
      <c r="E7" s="60" t="s">
        <v>172</v>
      </c>
      <c r="F7" s="62"/>
      <c r="G7" s="59" t="s">
        <v>22</v>
      </c>
      <c r="H7" s="59" t="s">
        <v>22</v>
      </c>
      <c r="I7" s="59" t="s">
        <v>22</v>
      </c>
      <c r="J7" s="59" t="s">
        <v>22</v>
      </c>
      <c r="K7" s="59" t="s">
        <v>22</v>
      </c>
      <c r="L7" s="87">
        <v>40825</v>
      </c>
      <c r="M7" s="59" t="s">
        <v>53</v>
      </c>
    </row>
    <row r="8" spans="1:13" ht="99" x14ac:dyDescent="0.15">
      <c r="A8" s="60" t="str">
        <f t="shared" si="0"/>
        <v>[Find Physician-4]</v>
      </c>
      <c r="B8" s="60" t="s">
        <v>148</v>
      </c>
      <c r="C8" s="60"/>
      <c r="D8" s="60" t="s">
        <v>149</v>
      </c>
      <c r="E8" s="60" t="s">
        <v>129</v>
      </c>
      <c r="F8" s="62"/>
      <c r="G8" s="59" t="s">
        <v>22</v>
      </c>
      <c r="H8" s="59" t="s">
        <v>22</v>
      </c>
      <c r="I8" s="59" t="s">
        <v>22</v>
      </c>
      <c r="J8" s="59" t="s">
        <v>22</v>
      </c>
      <c r="K8" s="59" t="s">
        <v>22</v>
      </c>
      <c r="L8" s="87">
        <v>40825</v>
      </c>
      <c r="M8" s="59" t="s">
        <v>53</v>
      </c>
    </row>
    <row r="9" spans="1:13" ht="55" x14ac:dyDescent="0.15">
      <c r="A9" s="49" t="str">
        <f t="shared" ref="A9" si="1">IF(OR(B9&lt;&gt;"",E9&lt;&gt;""),"["&amp;TEXT($B$2,"#")&amp;"-"&amp;TEXT(ROW()-4,"##")&amp;"]","")</f>
        <v>[Find Physician-5]</v>
      </c>
      <c r="B9" s="52" t="s">
        <v>130</v>
      </c>
      <c r="C9" s="52" t="s">
        <v>131</v>
      </c>
      <c r="D9" s="52" t="s">
        <v>132</v>
      </c>
      <c r="E9" s="52" t="s">
        <v>173</v>
      </c>
      <c r="F9" s="54"/>
      <c r="G9" s="53" t="s">
        <v>22</v>
      </c>
      <c r="H9" s="53" t="s">
        <v>22</v>
      </c>
      <c r="I9" s="53" t="s">
        <v>22</v>
      </c>
      <c r="J9" s="53" t="s">
        <v>22</v>
      </c>
      <c r="K9" s="53" t="s">
        <v>22</v>
      </c>
      <c r="L9" s="89">
        <v>40825</v>
      </c>
      <c r="M9" s="51" t="s">
        <v>54</v>
      </c>
    </row>
  </sheetData>
  <sheetProtection selectLockedCells="1" selectUnlockedCells="1"/>
  <dataValidations count="1">
    <dataValidation type="list" operator="equal" allowBlank="1" sqref="G5:K9">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C000"/>
  </sheetPr>
  <dimension ref="A1:I10"/>
  <sheetViews>
    <sheetView workbookViewId="0">
      <pane ySplit="4" topLeftCell="A5" activePane="bottomLeft" state="frozen"/>
      <selection pane="bottomLeft" activeCell="A11" sqref="A11:XFD27"/>
    </sheetView>
  </sheetViews>
  <sheetFormatPr baseColWidth="10" defaultColWidth="9" defaultRowHeight="11" x14ac:dyDescent="0.15"/>
  <cols>
    <col min="1" max="1" width="21" style="1" customWidth="1"/>
    <col min="2" max="2" width="31" style="1" customWidth="1"/>
    <col min="3" max="3" width="12.33203125" style="1" customWidth="1"/>
    <col min="4" max="4" width="12.6640625" style="1" customWidth="1"/>
    <col min="5" max="5" width="31.33203125" style="1" customWidth="1"/>
    <col min="6" max="6" width="30.33203125" style="1" customWidth="1"/>
    <col min="7" max="7" width="9.1640625" style="1" customWidth="1"/>
    <col min="8" max="8" width="9" style="1"/>
    <col min="9" max="9" width="17.33203125" style="1" customWidth="1"/>
    <col min="10" max="16384" width="9" style="1"/>
  </cols>
  <sheetData>
    <row r="1" spans="1:9" ht="12.75" customHeight="1" x14ac:dyDescent="0.15">
      <c r="A1" s="46" t="s">
        <v>47</v>
      </c>
      <c r="B1" s="46" t="s">
        <v>51</v>
      </c>
      <c r="C1" s="46"/>
      <c r="D1" s="46"/>
      <c r="E1" s="47" t="str">
        <f>"Pass: "&amp;COUNTIF($G$6:$G$976,"Pass")</f>
        <v>Pass: 5</v>
      </c>
      <c r="F1" s="43" t="str">
        <f>"Untested: "&amp;COUNTIF($G$6:$G$976,"Untest")</f>
        <v>Untested: 0</v>
      </c>
      <c r="G1"/>
    </row>
    <row r="2" spans="1:9" ht="12.75" customHeight="1" x14ac:dyDescent="0.15">
      <c r="A2" s="41" t="s">
        <v>33</v>
      </c>
      <c r="B2" s="42" t="s">
        <v>63</v>
      </c>
      <c r="C2" s="42"/>
      <c r="D2" s="42"/>
      <c r="E2" s="47" t="str">
        <f>"Fail: "&amp;COUNTIF($G$6:$G$976,"Fail")</f>
        <v>Fail: 0</v>
      </c>
      <c r="F2" s="43" t="str">
        <f>"N/A: "&amp;COUNTIF($G$6:$G$976,"N/A")</f>
        <v>N/A: 0</v>
      </c>
      <c r="G2"/>
    </row>
    <row r="3" spans="1:9" ht="12.75" customHeight="1" x14ac:dyDescent="0.15">
      <c r="A3" s="41" t="s">
        <v>34</v>
      </c>
      <c r="B3" s="41" t="s">
        <v>4</v>
      </c>
      <c r="C3" s="41"/>
      <c r="D3" s="41"/>
      <c r="E3" s="47" t="str">
        <f>"Percent Complete: "&amp;ROUND((COUNTIF($G$6:$G$976,"Pass")*100)/((COUNTA($A$6:$A$976))-COUNTIF($G$5:$K$997,"N/A")),2)&amp;"%"</f>
        <v>Percent Complete: 100%</v>
      </c>
      <c r="F3" s="44" t="str">
        <f>"Number of cases: "&amp;(COUNTA($A$6:$A$976))</f>
        <v>Number of cases: 5</v>
      </c>
      <c r="G3"/>
    </row>
    <row r="4" spans="1:9" ht="28.25" customHeight="1" x14ac:dyDescent="0.15">
      <c r="A4" s="45" t="s">
        <v>35</v>
      </c>
      <c r="B4" s="45" t="s">
        <v>36</v>
      </c>
      <c r="C4" s="45" t="s">
        <v>177</v>
      </c>
      <c r="D4" s="45" t="s">
        <v>79</v>
      </c>
      <c r="E4" s="45" t="s">
        <v>37</v>
      </c>
      <c r="F4" s="45" t="s">
        <v>38</v>
      </c>
      <c r="G4" s="45" t="s">
        <v>239</v>
      </c>
      <c r="H4" s="45" t="s">
        <v>40</v>
      </c>
      <c r="I4" s="45" t="s">
        <v>41</v>
      </c>
    </row>
    <row r="5" spans="1:9" s="57" customFormat="1" ht="22" x14ac:dyDescent="0.15">
      <c r="A5" s="49" t="str">
        <f>IF(OR(B5&lt;&gt;"",F5&lt;&gt;""),"["&amp;TEXT($B$2,"#")&amp;"-"&amp;TEXT(ROW()-4,"##")&amp;"]","")</f>
        <v>[HIPAA, TRUSTe-1]</v>
      </c>
      <c r="B5" s="50" t="s">
        <v>93</v>
      </c>
      <c r="C5" s="50" t="s">
        <v>178</v>
      </c>
      <c r="D5" s="50" t="s">
        <v>99</v>
      </c>
      <c r="E5" s="50" t="s">
        <v>95</v>
      </c>
      <c r="F5" s="50" t="s">
        <v>183</v>
      </c>
      <c r="G5" s="51" t="s">
        <v>22</v>
      </c>
      <c r="H5" s="89">
        <v>40831</v>
      </c>
      <c r="I5" s="51" t="s">
        <v>240</v>
      </c>
    </row>
    <row r="6" spans="1:9" s="57" customFormat="1" ht="22" x14ac:dyDescent="0.15">
      <c r="A6" s="49" t="str">
        <f t="shared" ref="A6:A9" si="0">IF(OR(B6&lt;&gt;"",F6&lt;&gt;""),"["&amp;TEXT($B$2,"#")&amp;"-"&amp;TEXT(ROW()-4,"##")&amp;"]","")</f>
        <v>[HIPAA, TRUSTe-2]</v>
      </c>
      <c r="B6" s="50" t="s">
        <v>75</v>
      </c>
      <c r="C6" s="50" t="s">
        <v>178</v>
      </c>
      <c r="D6" s="50" t="s">
        <v>99</v>
      </c>
      <c r="E6" s="50" t="s">
        <v>94</v>
      </c>
      <c r="F6" s="50" t="s">
        <v>183</v>
      </c>
      <c r="G6" s="51" t="s">
        <v>22</v>
      </c>
      <c r="H6" s="89">
        <v>40831</v>
      </c>
      <c r="I6" s="51"/>
    </row>
    <row r="7" spans="1:9" s="57" customFormat="1" ht="22" x14ac:dyDescent="0.15">
      <c r="A7" s="49" t="str">
        <f t="shared" si="0"/>
        <v>[HIPAA, TRUSTe-3]</v>
      </c>
      <c r="B7" s="50" t="s">
        <v>76</v>
      </c>
      <c r="C7" s="50" t="s">
        <v>178</v>
      </c>
      <c r="D7" s="50" t="s">
        <v>99</v>
      </c>
      <c r="E7" s="50" t="s">
        <v>97</v>
      </c>
      <c r="F7" s="50" t="s">
        <v>183</v>
      </c>
      <c r="G7" s="51" t="s">
        <v>22</v>
      </c>
      <c r="H7" s="89">
        <v>40831</v>
      </c>
      <c r="I7" s="51"/>
    </row>
    <row r="8" spans="1:9" s="57" customFormat="1" ht="22" x14ac:dyDescent="0.15">
      <c r="A8" s="49" t="str">
        <f t="shared" si="0"/>
        <v>[HIPAA, TRUSTe-4]</v>
      </c>
      <c r="B8" s="50" t="s">
        <v>77</v>
      </c>
      <c r="C8" s="50" t="s">
        <v>178</v>
      </c>
      <c r="D8" s="50" t="s">
        <v>99</v>
      </c>
      <c r="E8" s="50" t="s">
        <v>96</v>
      </c>
      <c r="F8" s="50" t="s">
        <v>183</v>
      </c>
      <c r="G8" s="51" t="s">
        <v>22</v>
      </c>
      <c r="H8" s="89">
        <v>40831</v>
      </c>
      <c r="I8" s="51"/>
    </row>
    <row r="9" spans="1:9" s="57" customFormat="1" ht="33" x14ac:dyDescent="0.15">
      <c r="A9" s="49" t="str">
        <f t="shared" si="0"/>
        <v>[HIPAA, TRUSTe-5]</v>
      </c>
      <c r="B9" s="50" t="s">
        <v>92</v>
      </c>
      <c r="C9" s="50" t="s">
        <v>178</v>
      </c>
      <c r="D9" s="50" t="s">
        <v>99</v>
      </c>
      <c r="E9" s="50" t="s">
        <v>98</v>
      </c>
      <c r="F9" s="50" t="s">
        <v>183</v>
      </c>
      <c r="G9" s="51" t="s">
        <v>22</v>
      </c>
      <c r="H9" s="89">
        <v>40831</v>
      </c>
      <c r="I9" s="51"/>
    </row>
    <row r="10" spans="1:9" s="57" customFormat="1" ht="121" x14ac:dyDescent="0.15">
      <c r="A10" s="49" t="str">
        <f t="shared" ref="A10" si="1">IF(OR(B10&lt;&gt;"",F10&lt;&gt;""),"["&amp;TEXT($B$2,"#")&amp;"-"&amp;TEXT(ROW()-4,"##")&amp;"]","")</f>
        <v>[HIPAA, TRUSTe-6]</v>
      </c>
      <c r="B10" s="50" t="s">
        <v>179</v>
      </c>
      <c r="C10" s="50" t="s">
        <v>180</v>
      </c>
      <c r="D10" s="50" t="s">
        <v>99</v>
      </c>
      <c r="E10" s="50" t="s">
        <v>181</v>
      </c>
      <c r="F10" s="50" t="s">
        <v>182</v>
      </c>
      <c r="G10" s="51" t="s">
        <v>22</v>
      </c>
      <c r="H10" s="89">
        <v>40831</v>
      </c>
      <c r="I10" s="51"/>
    </row>
  </sheetData>
  <sheetProtection selectLockedCells="1" selectUnlockedCells="1"/>
  <dataValidations count="1">
    <dataValidation type="list" operator="equal" allowBlank="1" sqref="G5:G10">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7030A0"/>
  </sheetPr>
  <dimension ref="A1:L8"/>
  <sheetViews>
    <sheetView workbookViewId="0">
      <pane xSplit="1" ySplit="5" topLeftCell="B6" activePane="bottomRight" state="frozen"/>
      <selection pane="topRight" activeCell="B1" sqref="B1"/>
      <selection pane="bottomLeft" activeCell="A6" sqref="A6"/>
      <selection pane="bottomRight" activeCell="A9" sqref="A9:XFD20"/>
    </sheetView>
  </sheetViews>
  <sheetFormatPr baseColWidth="10" defaultColWidth="9" defaultRowHeight="11" x14ac:dyDescent="0.15"/>
  <cols>
    <col min="1" max="1" width="14.6640625" style="1" customWidth="1"/>
    <col min="2" max="3" width="22.1640625" style="1" customWidth="1"/>
    <col min="4" max="4" width="19.5" style="1" customWidth="1"/>
    <col min="5" max="5" width="30.33203125" style="1" customWidth="1"/>
    <col min="6" max="6" width="4.6640625" style="1" customWidth="1"/>
    <col min="7" max="7" width="4.5" style="1" customWidth="1"/>
    <col min="8" max="8" width="6" style="1" customWidth="1"/>
    <col min="9" max="9" width="5.33203125" style="1" customWidth="1"/>
    <col min="10" max="10" width="10.6640625" style="1" customWidth="1"/>
    <col min="11" max="11" width="9" style="1"/>
    <col min="12" max="12" width="17.33203125" style="1" customWidth="1"/>
    <col min="13" max="16384" width="9" style="1"/>
  </cols>
  <sheetData>
    <row r="1" spans="1:12" ht="12.75" customHeight="1" x14ac:dyDescent="0.15">
      <c r="A1" s="46" t="s">
        <v>47</v>
      </c>
      <c r="B1" s="46" t="s">
        <v>51</v>
      </c>
      <c r="C1" s="42" t="s">
        <v>84</v>
      </c>
      <c r="D1" s="47" t="str">
        <f>"Pass: "&amp;COUNTIF($J$6:$J$990,"Pass")</f>
        <v>Pass: 1</v>
      </c>
      <c r="E1" s="43" t="str">
        <f>"Untested: "&amp;COUNTIF($J$6:$J$990,"Untest")</f>
        <v>Untested: 0</v>
      </c>
      <c r="F1" s="63"/>
      <c r="G1" s="63"/>
      <c r="H1" s="63"/>
      <c r="I1" s="63"/>
    </row>
    <row r="2" spans="1:12" ht="12.75" customHeight="1" x14ac:dyDescent="0.15">
      <c r="A2" s="41" t="s">
        <v>33</v>
      </c>
      <c r="B2" s="42" t="s">
        <v>28</v>
      </c>
      <c r="C2" s="42" t="s">
        <v>83</v>
      </c>
      <c r="D2" s="47" t="str">
        <f>"Fail: "&amp;COUNTIF($J$6:$J$990,"Fail")</f>
        <v>Fail: 2</v>
      </c>
      <c r="E2" s="43" t="str">
        <f>"N/A: "&amp;COUNTIF($J$6:$J$990,"N/A")</f>
        <v>N/A: 0</v>
      </c>
      <c r="F2" s="63"/>
      <c r="G2" s="63"/>
      <c r="H2" s="63"/>
      <c r="I2" s="63"/>
    </row>
    <row r="3" spans="1:12" ht="12.75" customHeight="1" x14ac:dyDescent="0.15">
      <c r="A3" s="41" t="s">
        <v>34</v>
      </c>
      <c r="B3" s="41" t="s">
        <v>4</v>
      </c>
      <c r="C3" s="42" t="s">
        <v>82</v>
      </c>
      <c r="D3" s="47" t="str">
        <f>"Percent Complete: "&amp;ROUND((COUNTIF($J$6:$J$990,"Pass")*100)/(COUNTA($A$6:$A$990)-COUNTIF($J$6:$J$1009,"N/A")),2)&amp;"%"</f>
        <v>Percent Complete: 33.33%</v>
      </c>
      <c r="E3" s="44" t="str">
        <f>"Number of cases: "&amp;(COUNTA($A$6:$A$990))</f>
        <v>Number of cases: 3</v>
      </c>
      <c r="F3" s="64"/>
      <c r="G3" s="64"/>
      <c r="H3" s="64"/>
      <c r="I3" s="64"/>
    </row>
    <row r="4" spans="1:12" ht="28.25" customHeight="1" x14ac:dyDescent="0.15">
      <c r="A4" s="45" t="s">
        <v>35</v>
      </c>
      <c r="B4" s="45" t="s">
        <v>36</v>
      </c>
      <c r="C4" s="45" t="s">
        <v>79</v>
      </c>
      <c r="D4" s="45" t="s">
        <v>37</v>
      </c>
      <c r="E4" s="45" t="s">
        <v>38</v>
      </c>
      <c r="F4" s="124" t="s">
        <v>111</v>
      </c>
      <c r="G4" s="125"/>
      <c r="H4" s="125"/>
      <c r="I4" s="126"/>
      <c r="J4" s="45" t="s">
        <v>238</v>
      </c>
      <c r="K4" s="45" t="s">
        <v>40</v>
      </c>
      <c r="L4" s="45" t="s">
        <v>41</v>
      </c>
    </row>
    <row r="5" spans="1:12" ht="16.5" customHeight="1" x14ac:dyDescent="0.15">
      <c r="A5" s="45"/>
      <c r="B5" s="45"/>
      <c r="C5" s="45"/>
      <c r="D5" s="45"/>
      <c r="E5" s="45"/>
      <c r="F5" s="65">
        <v>50</v>
      </c>
      <c r="G5" s="65">
        <v>100</v>
      </c>
      <c r="H5" s="65">
        <v>150</v>
      </c>
      <c r="I5" s="65">
        <v>200</v>
      </c>
      <c r="J5" s="45"/>
      <c r="K5" s="45"/>
      <c r="L5" s="45"/>
    </row>
    <row r="6" spans="1:12" s="57" customFormat="1" ht="66" x14ac:dyDescent="0.15">
      <c r="A6" s="49" t="str">
        <f>IF(OR(B6&lt;&gt;"",E6&lt;&gt;""),"["&amp;TEXT($B$2,"#")&amp;"-"&amp;TEXT(ROW()-5,"##")&amp;"]","")</f>
        <v>[LoadTest-1]</v>
      </c>
      <c r="B6" s="50" t="s">
        <v>81</v>
      </c>
      <c r="C6" s="50" t="s">
        <v>85</v>
      </c>
      <c r="D6" s="50" t="s">
        <v>174</v>
      </c>
      <c r="E6" s="50" t="s">
        <v>110</v>
      </c>
      <c r="F6" s="50"/>
      <c r="G6" s="50">
        <v>31</v>
      </c>
      <c r="H6" s="50" t="s">
        <v>237</v>
      </c>
      <c r="I6" s="50" t="s">
        <v>237</v>
      </c>
      <c r="J6" s="51" t="s">
        <v>23</v>
      </c>
      <c r="K6" s="89">
        <v>40832</v>
      </c>
      <c r="L6" s="50" t="s">
        <v>89</v>
      </c>
    </row>
    <row r="7" spans="1:12" s="57" customFormat="1" ht="88" x14ac:dyDescent="0.15">
      <c r="A7" s="49" t="str">
        <f t="shared" ref="A7:A8" si="0">IF(OR(B7&lt;&gt;"",E7&lt;&gt;""),"["&amp;TEXT($B$2,"#")&amp;"-"&amp;TEXT(ROW()-5,"##")&amp;"]","")</f>
        <v>[LoadTest-2]</v>
      </c>
      <c r="B7" s="50" t="s">
        <v>86</v>
      </c>
      <c r="C7" s="50"/>
      <c r="D7" s="50" t="s">
        <v>150</v>
      </c>
      <c r="E7" s="50" t="s">
        <v>110</v>
      </c>
      <c r="F7" s="50"/>
      <c r="G7" s="50">
        <v>15</v>
      </c>
      <c r="H7" s="50" t="s">
        <v>237</v>
      </c>
      <c r="I7" s="50" t="s">
        <v>237</v>
      </c>
      <c r="J7" s="51" t="s">
        <v>23</v>
      </c>
      <c r="K7" s="89">
        <v>40832</v>
      </c>
      <c r="L7" s="50" t="s">
        <v>89</v>
      </c>
    </row>
    <row r="8" spans="1:12" s="57" customFormat="1" ht="88" x14ac:dyDescent="0.15">
      <c r="A8" s="49" t="str">
        <f t="shared" si="0"/>
        <v>[LoadTest-3]</v>
      </c>
      <c r="B8" s="50" t="s">
        <v>87</v>
      </c>
      <c r="C8" s="50" t="s">
        <v>85</v>
      </c>
      <c r="D8" s="50" t="s">
        <v>88</v>
      </c>
      <c r="E8" s="50" t="s">
        <v>110</v>
      </c>
      <c r="F8" s="50"/>
      <c r="G8" s="50">
        <v>3.5</v>
      </c>
      <c r="H8" s="50" t="s">
        <v>237</v>
      </c>
      <c r="I8" s="50" t="s">
        <v>237</v>
      </c>
      <c r="J8" s="51" t="s">
        <v>22</v>
      </c>
      <c r="K8" s="89">
        <v>40832</v>
      </c>
      <c r="L8" s="50" t="s">
        <v>89</v>
      </c>
    </row>
  </sheetData>
  <sheetProtection selectLockedCells="1" selectUnlockedCells="1"/>
  <mergeCells count="1">
    <mergeCell ref="F4:I4"/>
  </mergeCells>
  <dataValidations count="1">
    <dataValidation type="list" operator="equal" allowBlank="1" sqref="J6:J8">
      <formula1>"Pass,Fail,Untest,N/A"</formula1>
    </dataValidation>
  </dataValidations>
  <hyperlinks>
    <hyperlink ref="A1" location="'Test report'!A1" display="Back to TestReport"/>
    <hyperlink ref="B1" location="BugList!A1" display="To Buglist"/>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docProps/app.xml><?xml version="1.0" encoding="utf-8"?>
<Properties xmlns="http://schemas.openxmlformats.org/officeDocument/2006/extended-properties" xmlns:vt="http://schemas.openxmlformats.org/officeDocument/2006/docPropsVTypes">
  <TotalTime>582</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GUI-Flow</vt:lpstr>
      <vt:lpstr>Hybrid</vt:lpstr>
      <vt:lpstr>Home page</vt:lpstr>
      <vt:lpstr>ER</vt:lpstr>
      <vt:lpstr>Find a Doctor</vt:lpstr>
      <vt:lpstr>HIPAA, TRUSTe</vt:lpstr>
      <vt:lpstr>LoadTest</vt:lpstr>
      <vt:lpstr>LoadStat_AP1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cp:revision>53</cp:revision>
  <cp:lastPrinted>2011-08-16T02:31:25Z</cp:lastPrinted>
  <dcterms:created xsi:type="dcterms:W3CDTF">2010-11-08T07:29:48Z</dcterms:created>
  <dcterms:modified xsi:type="dcterms:W3CDTF">2016-05-01T11:21:49Z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