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 xmlns:r="http://schemas.openxmlformats.org/officeDocument/2006/relationships" name="SAMPLE-CMP-001" sheetId="33" state="visible" r:id="rId33"/>
    <sheet xmlns:r="http://schemas.openxmlformats.org/officeDocument/2006/relationships" name="SAMPLE-CMP-002" sheetId="34" state="visible" r:id="rId34"/>
    <sheet xmlns:r="http://schemas.openxmlformats.org/officeDocument/2006/relationships" name="SAMPLE-CMP-003" sheetId="35" state="visible" r:id="rId35"/>
    <sheet xmlns:r="http://schemas.openxmlformats.org/officeDocument/2006/relationships" name="SAMPLE-CMP-004" sheetId="36" state="visible" r:id="rId36"/>
    <sheet xmlns:r="http://schemas.openxmlformats.org/officeDocument/2006/relationships" name="SAMPLE-CMP-005" sheetId="37" state="visible" r:id="rId37"/>
    <sheet xmlns:r="http://schemas.openxmlformats.org/officeDocument/2006/relationships" name="SAMPLE-CMP-006" sheetId="38" state="visible" r:id="rId38"/>
  </sheets>
  <definedNames/>
  <calcPr calcId="124519" fullCalcOnLoad="1"/>
</workbook>
</file>

<file path=xl/styles.xml><?xml version="1.0" encoding="utf-8"?>
<styleSheet xmlns="http://schemas.openxmlformats.org/spreadsheetml/2006/main">
  <numFmts count="8">
    <numFmt numFmtId="164" formatCode="ddd yyyy-mm-dd"/>
    <numFmt numFmtId="165" formatCode="yyyy-mm-dd"/>
    <numFmt numFmtId="166" formatCode="0.0"/>
    <numFmt numFmtId="167" formatCode="0.000000"/>
    <numFmt numFmtId="168" formatCode="yyyy-mm-dd hh:mm"/>
    <numFmt numFmtId="169" formatCode="hh:mm"/>
    <numFmt numFmtId="170" formatCode="yyyy-mm-dd hh:mm:ss"/>
    <numFmt numFmtId="171" formatCode="yyyy-mm-dd h:mm:ss"/>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xf numFmtId="170" fontId="0" fillId="0" borderId="0" pivotButton="0" quotePrefix="0" xfId="0"/>
    <xf numFmtId="170" fontId="0" fillId="0"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 ref="DV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Y once you have confirmed an office the checks question: a coworking operator that controls the pantry and joins as one office, or an office just outside the cluster boundary that is still walkable from the route (review round 2, R2-05).</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Phone for the route sheet: the pantry owner's, or the contact's when they are the owner.</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Stops where this office declined every brand at the door. Refusing one brand and taking another does not count (review round 2, R2-05).</t>
      </text>
    </comment>
    <comment ref="AP1" authorId="0" shapeId="0">
      <text>
        <t>From E's signed_offices.csv (B's companies.csv carries it).</t>
      </text>
    </comment>
    <comment ref="AQ1" authorId="0" shapeId="0">
      <text>
        <t>From E's signed_offices.csv (B's companies.csv carries it).</t>
      </text>
    </comment>
    <comment ref="AR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 ref="BD1" authorId="0" shapeId="0">
      <text>
        <t>Direct-ship only: Y = the office's front desk will not hold food (receiving not walk-up, front_desk_fallback_ok not Y), so its carton ships to you with the reserve and you deliver it on T (review round 2).</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All brands together. Per brand: the approvals tab (units_allocated) or the kit checklist.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From offices: where to go in the building (printed on the route sheet; the no-code fallback prints it too).</t>
      </text>
    </comment>
    <comment ref="AF1" authorId="0" shapeId="0">
      <text>
        <t>Y = the outcome is declined and no brand was delivered here: the office turned every brand away. Counts toward 'declined twice' on offices.</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drop (approved and not turned away at the door). Answers from any other office are shown apart, never counted.</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2"/>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IFERROR(COUNTIF(campaigns!$DV$2:$DV$51,"?*")-COUNTIF(campaigns!$DV$2:$DV$51,"info:*"),0)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IFERROR(SUMPRODUCT((offices!$K$2:$K$61="left")*ISNUMBER(offices!$L$2:$L$61)*((IF(config!$B$37&lt;&gt;"",config!$B$37,TODAY())-offices!$L$2:$L$61)&gt;config!$B$42)*((LEN(offices!$S$2:$S$61)+LEN(offices!$U$2:$U$61)+LEN(offices!$V$2:$V$61)+LEN(offices!$AJ$2:$AJ$61))&gt;0)),0)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8">
      <c r="A28" t="inlineStr">
        <is>
          <t>Offices with roster checks (declined twice, coworking, outside the boundary)</t>
        </is>
      </c>
      <c r="B28">
        <f>IFERROR(COUNTIF(offices!$AR$2:$AR$61,"?*")-COUNTIF(offices!$AR$2:$AR$61,"info:*"),0)</f>
        <v/>
      </c>
      <c r="C28" t="inlineStr">
        <is>
          <t>offices, checks (review round 2)</t>
        </is>
      </c>
    </row>
    <row r="30">
      <c r="A30" s="8" t="inlineStr">
        <is>
          <t>Drops</t>
        </is>
      </c>
    </row>
    <row r="31">
      <c r="A31" s="6" t="inlineStr">
        <is>
          <t>drop</t>
        </is>
      </c>
      <c r="B31" s="6" t="inlineStr">
        <is>
          <t>date</t>
        </is>
      </c>
      <c r="C31" s="6" t="inlineStr">
        <is>
          <t>model</t>
        </is>
      </c>
      <c r="D31" s="6" t="inlineStr">
        <is>
          <t>status</t>
        </is>
      </c>
      <c r="E31" s="6" t="inlineStr">
        <is>
          <t>date check</t>
        </is>
      </c>
      <c r="F31" s="6" t="inlineStr">
        <is>
          <t>next step</t>
        </is>
      </c>
      <c r="G31" s="6" t="inlineStr">
        <is>
          <t>on</t>
        </is>
      </c>
      <c r="H31" s="6" t="inlineStr">
        <is>
          <t>stops</t>
        </is>
      </c>
      <c r="I31" s="6" t="inlineStr">
        <is>
          <t>brands</t>
        </is>
      </c>
      <c r="J31" s="6" t="inlineStr">
        <is>
          <t>units</t>
        </is>
      </c>
      <c r="K31" s="6" t="inlineStr">
        <is>
          <t>revenue</t>
        </is>
      </c>
      <c r="L31" s="6" t="inlineStr">
        <is>
          <t>direct cost</t>
        </is>
      </c>
      <c r="M31" s="6" t="inlineStr">
        <is>
          <t>cost per stop</t>
        </is>
      </c>
      <c r="N31" s="6" t="inlineStr">
        <is>
          <t>founder hours</t>
        </is>
      </c>
      <c r="O31" s="6" t="inlineStr">
        <is>
          <t>contribution before overhead</t>
        </is>
      </c>
      <c r="P31" s="6" t="inlineStr">
        <is>
          <t>per founder hour, before overhead</t>
        </is>
      </c>
      <c r="Q31" s="6" t="inlineStr">
        <is>
          <t>G2 placed in 1 bd</t>
        </is>
      </c>
      <c r="R31" s="6" t="inlineStr">
        <is>
          <t>G2 fewest responses</t>
        </is>
      </c>
      <c r="S31" s="6" t="inlineStr">
        <is>
          <t>G2 reports late</t>
        </is>
      </c>
      <c r="T31" s="6" t="inlineStr">
        <is>
          <t>G2 buy again</t>
        </is>
      </c>
    </row>
    <row r="32">
      <c r="A32">
        <f>IF(INDEX(drops!$A$2:$A$21,1)="","",INDEX(drops!$A$2:$A$21,1))</f>
        <v/>
      </c>
      <c r="B32" s="9">
        <f>IF(INDEX(drops!$A$2:$A$21,1)="","",INDEX(drops!$B$2:$B$21,1))</f>
        <v/>
      </c>
      <c r="C32">
        <f>IF(INDEX(drops!$A$2:$A$21,1)="","",INDEX(drops!$C$2:$C$21,1))</f>
        <v/>
      </c>
      <c r="D32">
        <f>IF(INDEX(drops!$A$2:$A$21,1)="","",INDEX(drops!$D$2:$D$21,1))</f>
        <v/>
      </c>
      <c r="E32">
        <f>IF(INDEX(drops!$A$2:$A$21,1)="","",INDEX(drops!$I$2:$I$21,1))</f>
        <v/>
      </c>
      <c r="F32">
        <f>IF(INDEX(drops!$A$2:$A$21,1)="","",INDEX(drops!$X$2:$X$21,1))</f>
        <v/>
      </c>
      <c r="G32" s="9">
        <f>IF(INDEX(drops!$A$2:$A$21,1)="","",INDEX(drops!$Y$2:$Y$21,1))</f>
        <v/>
      </c>
      <c r="H32">
        <f>IF(INDEX(drops!$A$2:$A$21,1)="","",INDEX(drops!$AA$2:$AA$21,1))</f>
        <v/>
      </c>
      <c r="I32">
        <f>IF(INDEX(drops!$A$2:$A$21,1)="","",INDEX(drops!$Z$2:$Z$21,1))</f>
        <v/>
      </c>
      <c r="J32">
        <f>IF(INDEX(drops!$A$2:$A$21,1)="","",INDEX(drops!$AB$2:$AB$21,1))</f>
        <v/>
      </c>
      <c r="K32" s="10">
        <f>IF(INDEX(drops!$A$2:$A$21,1)="","",INDEX(drops!$AC$2:$AC$21,1))</f>
        <v/>
      </c>
      <c r="L32" s="10">
        <f>IF(INDEX(drops!$A$2:$A$21,1)="","",INDEX(drops!$AG$2:$AG$21,1))</f>
        <v/>
      </c>
      <c r="M32" s="10">
        <f>IF(INDEX(drops!$A$2:$A$21,1)="","",INDEX(drops!$AH$2:$AH$21,1))</f>
        <v/>
      </c>
      <c r="N32" s="11">
        <f>IF(INDEX(drops!$A$2:$A$21,1)="","",INDEX(drops!$AI$2:$AI$21,1))</f>
        <v/>
      </c>
      <c r="O32" s="10">
        <f>IF(INDEX(drops!$A$2:$A$21,1)="","",INDEX(drops!$AJ$2:$AJ$21,1))</f>
        <v/>
      </c>
      <c r="P32" s="10">
        <f>IF(INDEX(drops!$A$2:$A$21,1)="","",INDEX(drops!$AK$2:$AK$21,1))</f>
        <v/>
      </c>
      <c r="Q32" s="12">
        <f>IF(INDEX(drops!$A$2:$A$21,1)="","",INDEX(drops!$AL$2:$AL$21,1))</f>
        <v/>
      </c>
      <c r="R32">
        <f>IF(INDEX(drops!$A$2:$A$21,1)="","",INDEX(drops!$AM$2:$AM$21,1))</f>
        <v/>
      </c>
      <c r="S32">
        <f>IF(INDEX(drops!$A$2:$A$21,1)="","",INDEX(drops!$AN$2:$AN$21,1))</f>
        <v/>
      </c>
      <c r="T32">
        <f>IF(INDEX(drops!$A$2:$A$21,1)="","",INDEX(drops!$AO$2:$AO$21,1))</f>
        <v/>
      </c>
    </row>
    <row r="33">
      <c r="A33">
        <f>IF(INDEX(drops!$A$2:$A$21,2)="","",INDEX(drops!$A$2:$A$21,2))</f>
        <v/>
      </c>
      <c r="B33" s="9">
        <f>IF(INDEX(drops!$A$2:$A$21,2)="","",INDEX(drops!$B$2:$B$21,2))</f>
        <v/>
      </c>
      <c r="C33">
        <f>IF(INDEX(drops!$A$2:$A$21,2)="","",INDEX(drops!$C$2:$C$21,2))</f>
        <v/>
      </c>
      <c r="D33">
        <f>IF(INDEX(drops!$A$2:$A$21,2)="","",INDEX(drops!$D$2:$D$21,2))</f>
        <v/>
      </c>
      <c r="E33">
        <f>IF(INDEX(drops!$A$2:$A$21,2)="","",INDEX(drops!$I$2:$I$21,2))</f>
        <v/>
      </c>
      <c r="F33">
        <f>IF(INDEX(drops!$A$2:$A$21,2)="","",INDEX(drops!$X$2:$X$21,2))</f>
        <v/>
      </c>
      <c r="G33" s="9">
        <f>IF(INDEX(drops!$A$2:$A$21,2)="","",INDEX(drops!$Y$2:$Y$21,2))</f>
        <v/>
      </c>
      <c r="H33">
        <f>IF(INDEX(drops!$A$2:$A$21,2)="","",INDEX(drops!$AA$2:$AA$21,2))</f>
        <v/>
      </c>
      <c r="I33">
        <f>IF(INDEX(drops!$A$2:$A$21,2)="","",INDEX(drops!$Z$2:$Z$21,2))</f>
        <v/>
      </c>
      <c r="J33">
        <f>IF(INDEX(drops!$A$2:$A$21,2)="","",INDEX(drops!$AB$2:$AB$21,2))</f>
        <v/>
      </c>
      <c r="K33" s="10">
        <f>IF(INDEX(drops!$A$2:$A$21,2)="","",INDEX(drops!$AC$2:$AC$21,2))</f>
        <v/>
      </c>
      <c r="L33" s="10">
        <f>IF(INDEX(drops!$A$2:$A$21,2)="","",INDEX(drops!$AG$2:$AG$21,2))</f>
        <v/>
      </c>
      <c r="M33" s="10">
        <f>IF(INDEX(drops!$A$2:$A$21,2)="","",INDEX(drops!$AH$2:$AH$21,2))</f>
        <v/>
      </c>
      <c r="N33" s="11">
        <f>IF(INDEX(drops!$A$2:$A$21,2)="","",INDEX(drops!$AI$2:$AI$21,2))</f>
        <v/>
      </c>
      <c r="O33" s="10">
        <f>IF(INDEX(drops!$A$2:$A$21,2)="","",INDEX(drops!$AJ$2:$AJ$21,2))</f>
        <v/>
      </c>
      <c r="P33" s="10">
        <f>IF(INDEX(drops!$A$2:$A$21,2)="","",INDEX(drops!$AK$2:$AK$21,2))</f>
        <v/>
      </c>
      <c r="Q33" s="12">
        <f>IF(INDEX(drops!$A$2:$A$21,2)="","",INDEX(drops!$AL$2:$AL$21,2))</f>
        <v/>
      </c>
      <c r="R33">
        <f>IF(INDEX(drops!$A$2:$A$21,2)="","",INDEX(drops!$AM$2:$AM$21,2))</f>
        <v/>
      </c>
      <c r="S33">
        <f>IF(INDEX(drops!$A$2:$A$21,2)="","",INDEX(drops!$AN$2:$AN$21,2))</f>
        <v/>
      </c>
      <c r="T33">
        <f>IF(INDEX(drops!$A$2:$A$21,2)="","",INDEX(drops!$AO$2:$AO$21,2))</f>
        <v/>
      </c>
    </row>
    <row r="34">
      <c r="A34">
        <f>IF(INDEX(drops!$A$2:$A$21,3)="","",INDEX(drops!$A$2:$A$21,3))</f>
        <v/>
      </c>
      <c r="B34" s="9">
        <f>IF(INDEX(drops!$A$2:$A$21,3)="","",INDEX(drops!$B$2:$B$21,3))</f>
        <v/>
      </c>
      <c r="C34">
        <f>IF(INDEX(drops!$A$2:$A$21,3)="","",INDEX(drops!$C$2:$C$21,3))</f>
        <v/>
      </c>
      <c r="D34">
        <f>IF(INDEX(drops!$A$2:$A$21,3)="","",INDEX(drops!$D$2:$D$21,3))</f>
        <v/>
      </c>
      <c r="E34">
        <f>IF(INDEX(drops!$A$2:$A$21,3)="","",INDEX(drops!$I$2:$I$21,3))</f>
        <v/>
      </c>
      <c r="F34">
        <f>IF(INDEX(drops!$A$2:$A$21,3)="","",INDEX(drops!$X$2:$X$21,3))</f>
        <v/>
      </c>
      <c r="G34" s="9">
        <f>IF(INDEX(drops!$A$2:$A$21,3)="","",INDEX(drops!$Y$2:$Y$21,3))</f>
        <v/>
      </c>
      <c r="H34">
        <f>IF(INDEX(drops!$A$2:$A$21,3)="","",INDEX(drops!$AA$2:$AA$21,3))</f>
        <v/>
      </c>
      <c r="I34">
        <f>IF(INDEX(drops!$A$2:$A$21,3)="","",INDEX(drops!$Z$2:$Z$21,3))</f>
        <v/>
      </c>
      <c r="J34">
        <f>IF(INDEX(drops!$A$2:$A$21,3)="","",INDEX(drops!$AB$2:$AB$21,3))</f>
        <v/>
      </c>
      <c r="K34" s="10">
        <f>IF(INDEX(drops!$A$2:$A$21,3)="","",INDEX(drops!$AC$2:$AC$21,3))</f>
        <v/>
      </c>
      <c r="L34" s="10">
        <f>IF(INDEX(drops!$A$2:$A$21,3)="","",INDEX(drops!$AG$2:$AG$21,3))</f>
        <v/>
      </c>
      <c r="M34" s="10">
        <f>IF(INDEX(drops!$A$2:$A$21,3)="","",INDEX(drops!$AH$2:$AH$21,3))</f>
        <v/>
      </c>
      <c r="N34" s="11">
        <f>IF(INDEX(drops!$A$2:$A$21,3)="","",INDEX(drops!$AI$2:$AI$21,3))</f>
        <v/>
      </c>
      <c r="O34" s="10">
        <f>IF(INDEX(drops!$A$2:$A$21,3)="","",INDEX(drops!$AJ$2:$AJ$21,3))</f>
        <v/>
      </c>
      <c r="P34" s="10">
        <f>IF(INDEX(drops!$A$2:$A$21,3)="","",INDEX(drops!$AK$2:$AK$21,3))</f>
        <v/>
      </c>
      <c r="Q34" s="12">
        <f>IF(INDEX(drops!$A$2:$A$21,3)="","",INDEX(drops!$AL$2:$AL$21,3))</f>
        <v/>
      </c>
      <c r="R34">
        <f>IF(INDEX(drops!$A$2:$A$21,3)="","",INDEX(drops!$AM$2:$AM$21,3))</f>
        <v/>
      </c>
      <c r="S34">
        <f>IF(INDEX(drops!$A$2:$A$21,3)="","",INDEX(drops!$AN$2:$AN$21,3))</f>
        <v/>
      </c>
      <c r="T34">
        <f>IF(INDEX(drops!$A$2:$A$21,3)="","",INDEX(drops!$AO$2:$AO$21,3))</f>
        <v/>
      </c>
    </row>
    <row r="35">
      <c r="A35">
        <f>IF(INDEX(drops!$A$2:$A$21,4)="","",INDEX(drops!$A$2:$A$21,4))</f>
        <v/>
      </c>
      <c r="B35" s="9">
        <f>IF(INDEX(drops!$A$2:$A$21,4)="","",INDEX(drops!$B$2:$B$21,4))</f>
        <v/>
      </c>
      <c r="C35">
        <f>IF(INDEX(drops!$A$2:$A$21,4)="","",INDEX(drops!$C$2:$C$21,4))</f>
        <v/>
      </c>
      <c r="D35">
        <f>IF(INDEX(drops!$A$2:$A$21,4)="","",INDEX(drops!$D$2:$D$21,4))</f>
        <v/>
      </c>
      <c r="E35">
        <f>IF(INDEX(drops!$A$2:$A$21,4)="","",INDEX(drops!$I$2:$I$21,4))</f>
        <v/>
      </c>
      <c r="F35">
        <f>IF(INDEX(drops!$A$2:$A$21,4)="","",INDEX(drops!$X$2:$X$21,4))</f>
        <v/>
      </c>
      <c r="G35" s="9">
        <f>IF(INDEX(drops!$A$2:$A$21,4)="","",INDEX(drops!$Y$2:$Y$21,4))</f>
        <v/>
      </c>
      <c r="H35">
        <f>IF(INDEX(drops!$A$2:$A$21,4)="","",INDEX(drops!$AA$2:$AA$21,4))</f>
        <v/>
      </c>
      <c r="I35">
        <f>IF(INDEX(drops!$A$2:$A$21,4)="","",INDEX(drops!$Z$2:$Z$21,4))</f>
        <v/>
      </c>
      <c r="J35">
        <f>IF(INDEX(drops!$A$2:$A$21,4)="","",INDEX(drops!$AB$2:$AB$21,4))</f>
        <v/>
      </c>
      <c r="K35" s="10">
        <f>IF(INDEX(drops!$A$2:$A$21,4)="","",INDEX(drops!$AC$2:$AC$21,4))</f>
        <v/>
      </c>
      <c r="L35" s="10">
        <f>IF(INDEX(drops!$A$2:$A$21,4)="","",INDEX(drops!$AG$2:$AG$21,4))</f>
        <v/>
      </c>
      <c r="M35" s="10">
        <f>IF(INDEX(drops!$A$2:$A$21,4)="","",INDEX(drops!$AH$2:$AH$21,4))</f>
        <v/>
      </c>
      <c r="N35" s="11">
        <f>IF(INDEX(drops!$A$2:$A$21,4)="","",INDEX(drops!$AI$2:$AI$21,4))</f>
        <v/>
      </c>
      <c r="O35" s="10">
        <f>IF(INDEX(drops!$A$2:$A$21,4)="","",INDEX(drops!$AJ$2:$AJ$21,4))</f>
        <v/>
      </c>
      <c r="P35" s="10">
        <f>IF(INDEX(drops!$A$2:$A$21,4)="","",INDEX(drops!$AK$2:$AK$21,4))</f>
        <v/>
      </c>
      <c r="Q35" s="12">
        <f>IF(INDEX(drops!$A$2:$A$21,4)="","",INDEX(drops!$AL$2:$AL$21,4))</f>
        <v/>
      </c>
      <c r="R35">
        <f>IF(INDEX(drops!$A$2:$A$21,4)="","",INDEX(drops!$AM$2:$AM$21,4))</f>
        <v/>
      </c>
      <c r="S35">
        <f>IF(INDEX(drops!$A$2:$A$21,4)="","",INDEX(drops!$AN$2:$AN$21,4))</f>
        <v/>
      </c>
      <c r="T35">
        <f>IF(INDEX(drops!$A$2:$A$21,4)="","",INDEX(drops!$AO$2:$AO$21,4))</f>
        <v/>
      </c>
    </row>
    <row r="36">
      <c r="A36">
        <f>IF(INDEX(drops!$A$2:$A$21,5)="","",INDEX(drops!$A$2:$A$21,5))</f>
        <v/>
      </c>
      <c r="B36" s="9">
        <f>IF(INDEX(drops!$A$2:$A$21,5)="","",INDEX(drops!$B$2:$B$21,5))</f>
        <v/>
      </c>
      <c r="C36">
        <f>IF(INDEX(drops!$A$2:$A$21,5)="","",INDEX(drops!$C$2:$C$21,5))</f>
        <v/>
      </c>
      <c r="D36">
        <f>IF(INDEX(drops!$A$2:$A$21,5)="","",INDEX(drops!$D$2:$D$21,5))</f>
        <v/>
      </c>
      <c r="E36">
        <f>IF(INDEX(drops!$A$2:$A$21,5)="","",INDEX(drops!$I$2:$I$21,5))</f>
        <v/>
      </c>
      <c r="F36">
        <f>IF(INDEX(drops!$A$2:$A$21,5)="","",INDEX(drops!$X$2:$X$21,5))</f>
        <v/>
      </c>
      <c r="G36" s="9">
        <f>IF(INDEX(drops!$A$2:$A$21,5)="","",INDEX(drops!$Y$2:$Y$21,5))</f>
        <v/>
      </c>
      <c r="H36">
        <f>IF(INDEX(drops!$A$2:$A$21,5)="","",INDEX(drops!$AA$2:$AA$21,5))</f>
        <v/>
      </c>
      <c r="I36">
        <f>IF(INDEX(drops!$A$2:$A$21,5)="","",INDEX(drops!$Z$2:$Z$21,5))</f>
        <v/>
      </c>
      <c r="J36">
        <f>IF(INDEX(drops!$A$2:$A$21,5)="","",INDEX(drops!$AB$2:$AB$21,5))</f>
        <v/>
      </c>
      <c r="K36" s="10">
        <f>IF(INDEX(drops!$A$2:$A$21,5)="","",INDEX(drops!$AC$2:$AC$21,5))</f>
        <v/>
      </c>
      <c r="L36" s="10">
        <f>IF(INDEX(drops!$A$2:$A$21,5)="","",INDEX(drops!$AG$2:$AG$21,5))</f>
        <v/>
      </c>
      <c r="M36" s="10">
        <f>IF(INDEX(drops!$A$2:$A$21,5)="","",INDEX(drops!$AH$2:$AH$21,5))</f>
        <v/>
      </c>
      <c r="N36" s="11">
        <f>IF(INDEX(drops!$A$2:$A$21,5)="","",INDEX(drops!$AI$2:$AI$21,5))</f>
        <v/>
      </c>
      <c r="O36" s="10">
        <f>IF(INDEX(drops!$A$2:$A$21,5)="","",INDEX(drops!$AJ$2:$AJ$21,5))</f>
        <v/>
      </c>
      <c r="P36" s="10">
        <f>IF(INDEX(drops!$A$2:$A$21,5)="","",INDEX(drops!$AK$2:$AK$21,5))</f>
        <v/>
      </c>
      <c r="Q36" s="12">
        <f>IF(INDEX(drops!$A$2:$A$21,5)="","",INDEX(drops!$AL$2:$AL$21,5))</f>
        <v/>
      </c>
      <c r="R36">
        <f>IF(INDEX(drops!$A$2:$A$21,5)="","",INDEX(drops!$AM$2:$AM$21,5))</f>
        <v/>
      </c>
      <c r="S36">
        <f>IF(INDEX(drops!$A$2:$A$21,5)="","",INDEX(drops!$AN$2:$AN$21,5))</f>
        <v/>
      </c>
      <c r="T36">
        <f>IF(INDEX(drops!$A$2:$A$21,5)="","",INDEX(drops!$AO$2:$AO$21,5))</f>
        <v/>
      </c>
    </row>
    <row r="37">
      <c r="A37">
        <f>IF(INDEX(drops!$A$2:$A$21,6)="","",INDEX(drops!$A$2:$A$21,6))</f>
        <v/>
      </c>
      <c r="B37" s="9">
        <f>IF(INDEX(drops!$A$2:$A$21,6)="","",INDEX(drops!$B$2:$B$21,6))</f>
        <v/>
      </c>
      <c r="C37">
        <f>IF(INDEX(drops!$A$2:$A$21,6)="","",INDEX(drops!$C$2:$C$21,6))</f>
        <v/>
      </c>
      <c r="D37">
        <f>IF(INDEX(drops!$A$2:$A$21,6)="","",INDEX(drops!$D$2:$D$21,6))</f>
        <v/>
      </c>
      <c r="E37">
        <f>IF(INDEX(drops!$A$2:$A$21,6)="","",INDEX(drops!$I$2:$I$21,6))</f>
        <v/>
      </c>
      <c r="F37">
        <f>IF(INDEX(drops!$A$2:$A$21,6)="","",INDEX(drops!$X$2:$X$21,6))</f>
        <v/>
      </c>
      <c r="G37" s="9">
        <f>IF(INDEX(drops!$A$2:$A$21,6)="","",INDEX(drops!$Y$2:$Y$21,6))</f>
        <v/>
      </c>
      <c r="H37">
        <f>IF(INDEX(drops!$A$2:$A$21,6)="","",INDEX(drops!$AA$2:$AA$21,6))</f>
        <v/>
      </c>
      <c r="I37">
        <f>IF(INDEX(drops!$A$2:$A$21,6)="","",INDEX(drops!$Z$2:$Z$21,6))</f>
        <v/>
      </c>
      <c r="J37">
        <f>IF(INDEX(drops!$A$2:$A$21,6)="","",INDEX(drops!$AB$2:$AB$21,6))</f>
        <v/>
      </c>
      <c r="K37" s="10">
        <f>IF(INDEX(drops!$A$2:$A$21,6)="","",INDEX(drops!$AC$2:$AC$21,6))</f>
        <v/>
      </c>
      <c r="L37" s="10">
        <f>IF(INDEX(drops!$A$2:$A$21,6)="","",INDEX(drops!$AG$2:$AG$21,6))</f>
        <v/>
      </c>
      <c r="M37" s="10">
        <f>IF(INDEX(drops!$A$2:$A$21,6)="","",INDEX(drops!$AH$2:$AH$21,6))</f>
        <v/>
      </c>
      <c r="N37" s="11">
        <f>IF(INDEX(drops!$A$2:$A$21,6)="","",INDEX(drops!$AI$2:$AI$21,6))</f>
        <v/>
      </c>
      <c r="O37" s="10">
        <f>IF(INDEX(drops!$A$2:$A$21,6)="","",INDEX(drops!$AJ$2:$AJ$21,6))</f>
        <v/>
      </c>
      <c r="P37" s="10">
        <f>IF(INDEX(drops!$A$2:$A$21,6)="","",INDEX(drops!$AK$2:$AK$21,6))</f>
        <v/>
      </c>
      <c r="Q37" s="12">
        <f>IF(INDEX(drops!$A$2:$A$21,6)="","",INDEX(drops!$AL$2:$AL$21,6))</f>
        <v/>
      </c>
      <c r="R37">
        <f>IF(INDEX(drops!$A$2:$A$21,6)="","",INDEX(drops!$AM$2:$AM$21,6))</f>
        <v/>
      </c>
      <c r="S37">
        <f>IF(INDEX(drops!$A$2:$A$21,6)="","",INDEX(drops!$AN$2:$AN$21,6))</f>
        <v/>
      </c>
      <c r="T37">
        <f>IF(INDEX(drops!$A$2:$A$21,6)="","",INDEX(drops!$AO$2:$AO$21,6))</f>
        <v/>
      </c>
    </row>
    <row r="38">
      <c r="A38">
        <f>IF(INDEX(drops!$A$2:$A$21,7)="","",INDEX(drops!$A$2:$A$21,7))</f>
        <v/>
      </c>
      <c r="B38" s="9">
        <f>IF(INDEX(drops!$A$2:$A$21,7)="","",INDEX(drops!$B$2:$B$21,7))</f>
        <v/>
      </c>
      <c r="C38">
        <f>IF(INDEX(drops!$A$2:$A$21,7)="","",INDEX(drops!$C$2:$C$21,7))</f>
        <v/>
      </c>
      <c r="D38">
        <f>IF(INDEX(drops!$A$2:$A$21,7)="","",INDEX(drops!$D$2:$D$21,7))</f>
        <v/>
      </c>
      <c r="E38">
        <f>IF(INDEX(drops!$A$2:$A$21,7)="","",INDEX(drops!$I$2:$I$21,7))</f>
        <v/>
      </c>
      <c r="F38">
        <f>IF(INDEX(drops!$A$2:$A$21,7)="","",INDEX(drops!$X$2:$X$21,7))</f>
        <v/>
      </c>
      <c r="G38" s="9">
        <f>IF(INDEX(drops!$A$2:$A$21,7)="","",INDEX(drops!$Y$2:$Y$21,7))</f>
        <v/>
      </c>
      <c r="H38">
        <f>IF(INDEX(drops!$A$2:$A$21,7)="","",INDEX(drops!$AA$2:$AA$21,7))</f>
        <v/>
      </c>
      <c r="I38">
        <f>IF(INDEX(drops!$A$2:$A$21,7)="","",INDEX(drops!$Z$2:$Z$21,7))</f>
        <v/>
      </c>
      <c r="J38">
        <f>IF(INDEX(drops!$A$2:$A$21,7)="","",INDEX(drops!$AB$2:$AB$21,7))</f>
        <v/>
      </c>
      <c r="K38" s="10">
        <f>IF(INDEX(drops!$A$2:$A$21,7)="","",INDEX(drops!$AC$2:$AC$21,7))</f>
        <v/>
      </c>
      <c r="L38" s="10">
        <f>IF(INDEX(drops!$A$2:$A$21,7)="","",INDEX(drops!$AG$2:$AG$21,7))</f>
        <v/>
      </c>
      <c r="M38" s="10">
        <f>IF(INDEX(drops!$A$2:$A$21,7)="","",INDEX(drops!$AH$2:$AH$21,7))</f>
        <v/>
      </c>
      <c r="N38" s="11">
        <f>IF(INDEX(drops!$A$2:$A$21,7)="","",INDEX(drops!$AI$2:$AI$21,7))</f>
        <v/>
      </c>
      <c r="O38" s="10">
        <f>IF(INDEX(drops!$A$2:$A$21,7)="","",INDEX(drops!$AJ$2:$AJ$21,7))</f>
        <v/>
      </c>
      <c r="P38" s="10">
        <f>IF(INDEX(drops!$A$2:$A$21,7)="","",INDEX(drops!$AK$2:$AK$21,7))</f>
        <v/>
      </c>
      <c r="Q38" s="12">
        <f>IF(INDEX(drops!$A$2:$A$21,7)="","",INDEX(drops!$AL$2:$AL$21,7))</f>
        <v/>
      </c>
      <c r="R38">
        <f>IF(INDEX(drops!$A$2:$A$21,7)="","",INDEX(drops!$AM$2:$AM$21,7))</f>
        <v/>
      </c>
      <c r="S38">
        <f>IF(INDEX(drops!$A$2:$A$21,7)="","",INDEX(drops!$AN$2:$AN$21,7))</f>
        <v/>
      </c>
      <c r="T38">
        <f>IF(INDEX(drops!$A$2:$A$21,7)="","",INDEX(drops!$AO$2:$AO$21,7))</f>
        <v/>
      </c>
    </row>
    <row r="39">
      <c r="A39">
        <f>IF(INDEX(drops!$A$2:$A$21,8)="","",INDEX(drops!$A$2:$A$21,8))</f>
        <v/>
      </c>
      <c r="B39" s="9">
        <f>IF(INDEX(drops!$A$2:$A$21,8)="","",INDEX(drops!$B$2:$B$21,8))</f>
        <v/>
      </c>
      <c r="C39">
        <f>IF(INDEX(drops!$A$2:$A$21,8)="","",INDEX(drops!$C$2:$C$21,8))</f>
        <v/>
      </c>
      <c r="D39">
        <f>IF(INDEX(drops!$A$2:$A$21,8)="","",INDEX(drops!$D$2:$D$21,8))</f>
        <v/>
      </c>
      <c r="E39">
        <f>IF(INDEX(drops!$A$2:$A$21,8)="","",INDEX(drops!$I$2:$I$21,8))</f>
        <v/>
      </c>
      <c r="F39">
        <f>IF(INDEX(drops!$A$2:$A$21,8)="","",INDEX(drops!$X$2:$X$21,8))</f>
        <v/>
      </c>
      <c r="G39" s="9">
        <f>IF(INDEX(drops!$A$2:$A$21,8)="","",INDEX(drops!$Y$2:$Y$21,8))</f>
        <v/>
      </c>
      <c r="H39">
        <f>IF(INDEX(drops!$A$2:$A$21,8)="","",INDEX(drops!$AA$2:$AA$21,8))</f>
        <v/>
      </c>
      <c r="I39">
        <f>IF(INDEX(drops!$A$2:$A$21,8)="","",INDEX(drops!$Z$2:$Z$21,8))</f>
        <v/>
      </c>
      <c r="J39">
        <f>IF(INDEX(drops!$A$2:$A$21,8)="","",INDEX(drops!$AB$2:$AB$21,8))</f>
        <v/>
      </c>
      <c r="K39" s="10">
        <f>IF(INDEX(drops!$A$2:$A$21,8)="","",INDEX(drops!$AC$2:$AC$21,8))</f>
        <v/>
      </c>
      <c r="L39" s="10">
        <f>IF(INDEX(drops!$A$2:$A$21,8)="","",INDEX(drops!$AG$2:$AG$21,8))</f>
        <v/>
      </c>
      <c r="M39" s="10">
        <f>IF(INDEX(drops!$A$2:$A$21,8)="","",INDEX(drops!$AH$2:$AH$21,8))</f>
        <v/>
      </c>
      <c r="N39" s="11">
        <f>IF(INDEX(drops!$A$2:$A$21,8)="","",INDEX(drops!$AI$2:$AI$21,8))</f>
        <v/>
      </c>
      <c r="O39" s="10">
        <f>IF(INDEX(drops!$A$2:$A$21,8)="","",INDEX(drops!$AJ$2:$AJ$21,8))</f>
        <v/>
      </c>
      <c r="P39" s="10">
        <f>IF(INDEX(drops!$A$2:$A$21,8)="","",INDEX(drops!$AK$2:$AK$21,8))</f>
        <v/>
      </c>
      <c r="Q39" s="12">
        <f>IF(INDEX(drops!$A$2:$A$21,8)="","",INDEX(drops!$AL$2:$AL$21,8))</f>
        <v/>
      </c>
      <c r="R39">
        <f>IF(INDEX(drops!$A$2:$A$21,8)="","",INDEX(drops!$AM$2:$AM$21,8))</f>
        <v/>
      </c>
      <c r="S39">
        <f>IF(INDEX(drops!$A$2:$A$21,8)="","",INDEX(drops!$AN$2:$AN$21,8))</f>
        <v/>
      </c>
      <c r="T39">
        <f>IF(INDEX(drops!$A$2:$A$21,8)="","",INDEX(drops!$AO$2:$AO$21,8))</f>
        <v/>
      </c>
    </row>
    <row r="40">
      <c r="A40">
        <f>IF(INDEX(drops!$A$2:$A$21,9)="","",INDEX(drops!$A$2:$A$21,9))</f>
        <v/>
      </c>
      <c r="B40" s="9">
        <f>IF(INDEX(drops!$A$2:$A$21,9)="","",INDEX(drops!$B$2:$B$21,9))</f>
        <v/>
      </c>
      <c r="C40">
        <f>IF(INDEX(drops!$A$2:$A$21,9)="","",INDEX(drops!$C$2:$C$21,9))</f>
        <v/>
      </c>
      <c r="D40">
        <f>IF(INDEX(drops!$A$2:$A$21,9)="","",INDEX(drops!$D$2:$D$21,9))</f>
        <v/>
      </c>
      <c r="E40">
        <f>IF(INDEX(drops!$A$2:$A$21,9)="","",INDEX(drops!$I$2:$I$21,9))</f>
        <v/>
      </c>
      <c r="F40">
        <f>IF(INDEX(drops!$A$2:$A$21,9)="","",INDEX(drops!$X$2:$X$21,9))</f>
        <v/>
      </c>
      <c r="G40" s="9">
        <f>IF(INDEX(drops!$A$2:$A$21,9)="","",INDEX(drops!$Y$2:$Y$21,9))</f>
        <v/>
      </c>
      <c r="H40">
        <f>IF(INDEX(drops!$A$2:$A$21,9)="","",INDEX(drops!$AA$2:$AA$21,9))</f>
        <v/>
      </c>
      <c r="I40">
        <f>IF(INDEX(drops!$A$2:$A$21,9)="","",INDEX(drops!$Z$2:$Z$21,9))</f>
        <v/>
      </c>
      <c r="J40">
        <f>IF(INDEX(drops!$A$2:$A$21,9)="","",INDEX(drops!$AB$2:$AB$21,9))</f>
        <v/>
      </c>
      <c r="K40" s="10">
        <f>IF(INDEX(drops!$A$2:$A$21,9)="","",INDEX(drops!$AC$2:$AC$21,9))</f>
        <v/>
      </c>
      <c r="L40" s="10">
        <f>IF(INDEX(drops!$A$2:$A$21,9)="","",INDEX(drops!$AG$2:$AG$21,9))</f>
        <v/>
      </c>
      <c r="M40" s="10">
        <f>IF(INDEX(drops!$A$2:$A$21,9)="","",INDEX(drops!$AH$2:$AH$21,9))</f>
        <v/>
      </c>
      <c r="N40" s="11">
        <f>IF(INDEX(drops!$A$2:$A$21,9)="","",INDEX(drops!$AI$2:$AI$21,9))</f>
        <v/>
      </c>
      <c r="O40" s="10">
        <f>IF(INDEX(drops!$A$2:$A$21,9)="","",INDEX(drops!$AJ$2:$AJ$21,9))</f>
        <v/>
      </c>
      <c r="P40" s="10">
        <f>IF(INDEX(drops!$A$2:$A$21,9)="","",INDEX(drops!$AK$2:$AK$21,9))</f>
        <v/>
      </c>
      <c r="Q40" s="12">
        <f>IF(INDEX(drops!$A$2:$A$21,9)="","",INDEX(drops!$AL$2:$AL$21,9))</f>
        <v/>
      </c>
      <c r="R40">
        <f>IF(INDEX(drops!$A$2:$A$21,9)="","",INDEX(drops!$AM$2:$AM$21,9))</f>
        <v/>
      </c>
      <c r="S40">
        <f>IF(INDEX(drops!$A$2:$A$21,9)="","",INDEX(drops!$AN$2:$AN$21,9))</f>
        <v/>
      </c>
      <c r="T40">
        <f>IF(INDEX(drops!$A$2:$A$21,9)="","",INDEX(drops!$AO$2:$AO$21,9))</f>
        <v/>
      </c>
    </row>
    <row r="41">
      <c r="A41">
        <f>IF(INDEX(drops!$A$2:$A$21,10)="","",INDEX(drops!$A$2:$A$21,10))</f>
        <v/>
      </c>
      <c r="B41" s="9">
        <f>IF(INDEX(drops!$A$2:$A$21,10)="","",INDEX(drops!$B$2:$B$21,10))</f>
        <v/>
      </c>
      <c r="C41">
        <f>IF(INDEX(drops!$A$2:$A$21,10)="","",INDEX(drops!$C$2:$C$21,10))</f>
        <v/>
      </c>
      <c r="D41">
        <f>IF(INDEX(drops!$A$2:$A$21,10)="","",INDEX(drops!$D$2:$D$21,10))</f>
        <v/>
      </c>
      <c r="E41">
        <f>IF(INDEX(drops!$A$2:$A$21,10)="","",INDEX(drops!$I$2:$I$21,10))</f>
        <v/>
      </c>
      <c r="F41">
        <f>IF(INDEX(drops!$A$2:$A$21,10)="","",INDEX(drops!$X$2:$X$21,10))</f>
        <v/>
      </c>
      <c r="G41" s="9">
        <f>IF(INDEX(drops!$A$2:$A$21,10)="","",INDEX(drops!$Y$2:$Y$21,10))</f>
        <v/>
      </c>
      <c r="H41">
        <f>IF(INDEX(drops!$A$2:$A$21,10)="","",INDEX(drops!$AA$2:$AA$21,10))</f>
        <v/>
      </c>
      <c r="I41">
        <f>IF(INDEX(drops!$A$2:$A$21,10)="","",INDEX(drops!$Z$2:$Z$21,10))</f>
        <v/>
      </c>
      <c r="J41">
        <f>IF(INDEX(drops!$A$2:$A$21,10)="","",INDEX(drops!$AB$2:$AB$21,10))</f>
        <v/>
      </c>
      <c r="K41" s="10">
        <f>IF(INDEX(drops!$A$2:$A$21,10)="","",INDEX(drops!$AC$2:$AC$21,10))</f>
        <v/>
      </c>
      <c r="L41" s="10">
        <f>IF(INDEX(drops!$A$2:$A$21,10)="","",INDEX(drops!$AG$2:$AG$21,10))</f>
        <v/>
      </c>
      <c r="M41" s="10">
        <f>IF(INDEX(drops!$A$2:$A$21,10)="","",INDEX(drops!$AH$2:$AH$21,10))</f>
        <v/>
      </c>
      <c r="N41" s="11">
        <f>IF(INDEX(drops!$A$2:$A$21,10)="","",INDEX(drops!$AI$2:$AI$21,10))</f>
        <v/>
      </c>
      <c r="O41" s="10">
        <f>IF(INDEX(drops!$A$2:$A$21,10)="","",INDEX(drops!$AJ$2:$AJ$21,10))</f>
        <v/>
      </c>
      <c r="P41" s="10">
        <f>IF(INDEX(drops!$A$2:$A$21,10)="","",INDEX(drops!$AK$2:$AK$21,10))</f>
        <v/>
      </c>
      <c r="Q41" s="12">
        <f>IF(INDEX(drops!$A$2:$A$21,10)="","",INDEX(drops!$AL$2:$AL$21,10))</f>
        <v/>
      </c>
      <c r="R41">
        <f>IF(INDEX(drops!$A$2:$A$21,10)="","",INDEX(drops!$AM$2:$AM$21,10))</f>
        <v/>
      </c>
      <c r="S41">
        <f>IF(INDEX(drops!$A$2:$A$21,10)="","",INDEX(drops!$AN$2:$AN$21,10))</f>
        <v/>
      </c>
      <c r="T41">
        <f>IF(INDEX(drops!$A$2:$A$21,10)="","",INDEX(drops!$AO$2:$AO$21,10))</f>
        <v/>
      </c>
    </row>
    <row r="42">
      <c r="A42">
        <f>IF(INDEX(drops!$A$2:$A$21,11)="","",INDEX(drops!$A$2:$A$21,11))</f>
        <v/>
      </c>
      <c r="B42" s="9">
        <f>IF(INDEX(drops!$A$2:$A$21,11)="","",INDEX(drops!$B$2:$B$21,11))</f>
        <v/>
      </c>
      <c r="C42">
        <f>IF(INDEX(drops!$A$2:$A$21,11)="","",INDEX(drops!$C$2:$C$21,11))</f>
        <v/>
      </c>
      <c r="D42">
        <f>IF(INDEX(drops!$A$2:$A$21,11)="","",INDEX(drops!$D$2:$D$21,11))</f>
        <v/>
      </c>
      <c r="E42">
        <f>IF(INDEX(drops!$A$2:$A$21,11)="","",INDEX(drops!$I$2:$I$21,11))</f>
        <v/>
      </c>
      <c r="F42">
        <f>IF(INDEX(drops!$A$2:$A$21,11)="","",INDEX(drops!$X$2:$X$21,11))</f>
        <v/>
      </c>
      <c r="G42" s="9">
        <f>IF(INDEX(drops!$A$2:$A$21,11)="","",INDEX(drops!$Y$2:$Y$21,11))</f>
        <v/>
      </c>
      <c r="H42">
        <f>IF(INDEX(drops!$A$2:$A$21,11)="","",INDEX(drops!$AA$2:$AA$21,11))</f>
        <v/>
      </c>
      <c r="I42">
        <f>IF(INDEX(drops!$A$2:$A$21,11)="","",INDEX(drops!$Z$2:$Z$21,11))</f>
        <v/>
      </c>
      <c r="J42">
        <f>IF(INDEX(drops!$A$2:$A$21,11)="","",INDEX(drops!$AB$2:$AB$21,11))</f>
        <v/>
      </c>
      <c r="K42" s="10">
        <f>IF(INDEX(drops!$A$2:$A$21,11)="","",INDEX(drops!$AC$2:$AC$21,11))</f>
        <v/>
      </c>
      <c r="L42" s="10">
        <f>IF(INDEX(drops!$A$2:$A$21,11)="","",INDEX(drops!$AG$2:$AG$21,11))</f>
        <v/>
      </c>
      <c r="M42" s="10">
        <f>IF(INDEX(drops!$A$2:$A$21,11)="","",INDEX(drops!$AH$2:$AH$21,11))</f>
        <v/>
      </c>
      <c r="N42" s="11">
        <f>IF(INDEX(drops!$A$2:$A$21,11)="","",INDEX(drops!$AI$2:$AI$21,11))</f>
        <v/>
      </c>
      <c r="O42" s="10">
        <f>IF(INDEX(drops!$A$2:$A$21,11)="","",INDEX(drops!$AJ$2:$AJ$21,11))</f>
        <v/>
      </c>
      <c r="P42" s="10">
        <f>IF(INDEX(drops!$A$2:$A$21,11)="","",INDEX(drops!$AK$2:$AK$21,11))</f>
        <v/>
      </c>
      <c r="Q42" s="12">
        <f>IF(INDEX(drops!$A$2:$A$21,11)="","",INDEX(drops!$AL$2:$AL$21,11))</f>
        <v/>
      </c>
      <c r="R42">
        <f>IF(INDEX(drops!$A$2:$A$21,11)="","",INDEX(drops!$AM$2:$AM$21,11))</f>
        <v/>
      </c>
      <c r="S42">
        <f>IF(INDEX(drops!$A$2:$A$21,11)="","",INDEX(drops!$AN$2:$AN$21,11))</f>
        <v/>
      </c>
      <c r="T42">
        <f>IF(INDEX(drops!$A$2:$A$21,11)="","",INDEX(drops!$AO$2:$AO$21,11))</f>
        <v/>
      </c>
    </row>
    <row r="43">
      <c r="A43">
        <f>IF(INDEX(drops!$A$2:$A$21,12)="","",INDEX(drops!$A$2:$A$21,12))</f>
        <v/>
      </c>
      <c r="B43" s="9">
        <f>IF(INDEX(drops!$A$2:$A$21,12)="","",INDEX(drops!$B$2:$B$21,12))</f>
        <v/>
      </c>
      <c r="C43">
        <f>IF(INDEX(drops!$A$2:$A$21,12)="","",INDEX(drops!$C$2:$C$21,12))</f>
        <v/>
      </c>
      <c r="D43">
        <f>IF(INDEX(drops!$A$2:$A$21,12)="","",INDEX(drops!$D$2:$D$21,12))</f>
        <v/>
      </c>
      <c r="E43">
        <f>IF(INDEX(drops!$A$2:$A$21,12)="","",INDEX(drops!$I$2:$I$21,12))</f>
        <v/>
      </c>
      <c r="F43">
        <f>IF(INDEX(drops!$A$2:$A$21,12)="","",INDEX(drops!$X$2:$X$21,12))</f>
        <v/>
      </c>
      <c r="G43" s="9">
        <f>IF(INDEX(drops!$A$2:$A$21,12)="","",INDEX(drops!$Y$2:$Y$21,12))</f>
        <v/>
      </c>
      <c r="H43">
        <f>IF(INDEX(drops!$A$2:$A$21,12)="","",INDEX(drops!$AA$2:$AA$21,12))</f>
        <v/>
      </c>
      <c r="I43">
        <f>IF(INDEX(drops!$A$2:$A$21,12)="","",INDEX(drops!$Z$2:$Z$21,12))</f>
        <v/>
      </c>
      <c r="J43">
        <f>IF(INDEX(drops!$A$2:$A$21,12)="","",INDEX(drops!$AB$2:$AB$21,12))</f>
        <v/>
      </c>
      <c r="K43" s="10">
        <f>IF(INDEX(drops!$A$2:$A$21,12)="","",INDEX(drops!$AC$2:$AC$21,12))</f>
        <v/>
      </c>
      <c r="L43" s="10">
        <f>IF(INDEX(drops!$A$2:$A$21,12)="","",INDEX(drops!$AG$2:$AG$21,12))</f>
        <v/>
      </c>
      <c r="M43" s="10">
        <f>IF(INDEX(drops!$A$2:$A$21,12)="","",INDEX(drops!$AH$2:$AH$21,12))</f>
        <v/>
      </c>
      <c r="N43" s="11">
        <f>IF(INDEX(drops!$A$2:$A$21,12)="","",INDEX(drops!$AI$2:$AI$21,12))</f>
        <v/>
      </c>
      <c r="O43" s="10">
        <f>IF(INDEX(drops!$A$2:$A$21,12)="","",INDEX(drops!$AJ$2:$AJ$21,12))</f>
        <v/>
      </c>
      <c r="P43" s="10">
        <f>IF(INDEX(drops!$A$2:$A$21,12)="","",INDEX(drops!$AK$2:$AK$21,12))</f>
        <v/>
      </c>
      <c r="Q43" s="12">
        <f>IF(INDEX(drops!$A$2:$A$21,12)="","",INDEX(drops!$AL$2:$AL$21,12))</f>
        <v/>
      </c>
      <c r="R43">
        <f>IF(INDEX(drops!$A$2:$A$21,12)="","",INDEX(drops!$AM$2:$AM$21,12))</f>
        <v/>
      </c>
      <c r="S43">
        <f>IF(INDEX(drops!$A$2:$A$21,12)="","",INDEX(drops!$AN$2:$AN$21,12))</f>
        <v/>
      </c>
      <c r="T43">
        <f>IF(INDEX(drops!$A$2:$A$21,12)="","",INDEX(drops!$AO$2:$AO$21,12))</f>
        <v/>
      </c>
    </row>
    <row r="44">
      <c r="A44">
        <f>IF(INDEX(drops!$A$2:$A$21,13)="","",INDEX(drops!$A$2:$A$21,13))</f>
        <v/>
      </c>
      <c r="B44" s="9">
        <f>IF(INDEX(drops!$A$2:$A$21,13)="","",INDEX(drops!$B$2:$B$21,13))</f>
        <v/>
      </c>
      <c r="C44">
        <f>IF(INDEX(drops!$A$2:$A$21,13)="","",INDEX(drops!$C$2:$C$21,13))</f>
        <v/>
      </c>
      <c r="D44">
        <f>IF(INDEX(drops!$A$2:$A$21,13)="","",INDEX(drops!$D$2:$D$21,13))</f>
        <v/>
      </c>
      <c r="E44">
        <f>IF(INDEX(drops!$A$2:$A$21,13)="","",INDEX(drops!$I$2:$I$21,13))</f>
        <v/>
      </c>
      <c r="F44">
        <f>IF(INDEX(drops!$A$2:$A$21,13)="","",INDEX(drops!$X$2:$X$21,13))</f>
        <v/>
      </c>
      <c r="G44" s="9">
        <f>IF(INDEX(drops!$A$2:$A$21,13)="","",INDEX(drops!$Y$2:$Y$21,13))</f>
        <v/>
      </c>
      <c r="H44">
        <f>IF(INDEX(drops!$A$2:$A$21,13)="","",INDEX(drops!$AA$2:$AA$21,13))</f>
        <v/>
      </c>
      <c r="I44">
        <f>IF(INDEX(drops!$A$2:$A$21,13)="","",INDEX(drops!$Z$2:$Z$21,13))</f>
        <v/>
      </c>
      <c r="J44">
        <f>IF(INDEX(drops!$A$2:$A$21,13)="","",INDEX(drops!$AB$2:$AB$21,13))</f>
        <v/>
      </c>
      <c r="K44" s="10">
        <f>IF(INDEX(drops!$A$2:$A$21,13)="","",INDEX(drops!$AC$2:$AC$21,13))</f>
        <v/>
      </c>
      <c r="L44" s="10">
        <f>IF(INDEX(drops!$A$2:$A$21,13)="","",INDEX(drops!$AG$2:$AG$21,13))</f>
        <v/>
      </c>
      <c r="M44" s="10">
        <f>IF(INDEX(drops!$A$2:$A$21,13)="","",INDEX(drops!$AH$2:$AH$21,13))</f>
        <v/>
      </c>
      <c r="N44" s="11">
        <f>IF(INDEX(drops!$A$2:$A$21,13)="","",INDEX(drops!$AI$2:$AI$21,13))</f>
        <v/>
      </c>
      <c r="O44" s="10">
        <f>IF(INDEX(drops!$A$2:$A$21,13)="","",INDEX(drops!$AJ$2:$AJ$21,13))</f>
        <v/>
      </c>
      <c r="P44" s="10">
        <f>IF(INDEX(drops!$A$2:$A$21,13)="","",INDEX(drops!$AK$2:$AK$21,13))</f>
        <v/>
      </c>
      <c r="Q44" s="12">
        <f>IF(INDEX(drops!$A$2:$A$21,13)="","",INDEX(drops!$AL$2:$AL$21,13))</f>
        <v/>
      </c>
      <c r="R44">
        <f>IF(INDEX(drops!$A$2:$A$21,13)="","",INDEX(drops!$AM$2:$AM$21,13))</f>
        <v/>
      </c>
      <c r="S44">
        <f>IF(INDEX(drops!$A$2:$A$21,13)="","",INDEX(drops!$AN$2:$AN$21,13))</f>
        <v/>
      </c>
      <c r="T44">
        <f>IF(INDEX(drops!$A$2:$A$21,13)="","",INDEX(drops!$AO$2:$AO$21,13))</f>
        <v/>
      </c>
    </row>
    <row r="45">
      <c r="A45">
        <f>IF(INDEX(drops!$A$2:$A$21,14)="","",INDEX(drops!$A$2:$A$21,14))</f>
        <v/>
      </c>
      <c r="B45" s="9">
        <f>IF(INDEX(drops!$A$2:$A$21,14)="","",INDEX(drops!$B$2:$B$21,14))</f>
        <v/>
      </c>
      <c r="C45">
        <f>IF(INDEX(drops!$A$2:$A$21,14)="","",INDEX(drops!$C$2:$C$21,14))</f>
        <v/>
      </c>
      <c r="D45">
        <f>IF(INDEX(drops!$A$2:$A$21,14)="","",INDEX(drops!$D$2:$D$21,14))</f>
        <v/>
      </c>
      <c r="E45">
        <f>IF(INDEX(drops!$A$2:$A$21,14)="","",INDEX(drops!$I$2:$I$21,14))</f>
        <v/>
      </c>
      <c r="F45">
        <f>IF(INDEX(drops!$A$2:$A$21,14)="","",INDEX(drops!$X$2:$X$21,14))</f>
        <v/>
      </c>
      <c r="G45" s="9">
        <f>IF(INDEX(drops!$A$2:$A$21,14)="","",INDEX(drops!$Y$2:$Y$21,14))</f>
        <v/>
      </c>
      <c r="H45">
        <f>IF(INDEX(drops!$A$2:$A$21,14)="","",INDEX(drops!$AA$2:$AA$21,14))</f>
        <v/>
      </c>
      <c r="I45">
        <f>IF(INDEX(drops!$A$2:$A$21,14)="","",INDEX(drops!$Z$2:$Z$21,14))</f>
        <v/>
      </c>
      <c r="J45">
        <f>IF(INDEX(drops!$A$2:$A$21,14)="","",INDEX(drops!$AB$2:$AB$21,14))</f>
        <v/>
      </c>
      <c r="K45" s="10">
        <f>IF(INDEX(drops!$A$2:$A$21,14)="","",INDEX(drops!$AC$2:$AC$21,14))</f>
        <v/>
      </c>
      <c r="L45" s="10">
        <f>IF(INDEX(drops!$A$2:$A$21,14)="","",INDEX(drops!$AG$2:$AG$21,14))</f>
        <v/>
      </c>
      <c r="M45" s="10">
        <f>IF(INDEX(drops!$A$2:$A$21,14)="","",INDEX(drops!$AH$2:$AH$21,14))</f>
        <v/>
      </c>
      <c r="N45" s="11">
        <f>IF(INDEX(drops!$A$2:$A$21,14)="","",INDEX(drops!$AI$2:$AI$21,14))</f>
        <v/>
      </c>
      <c r="O45" s="10">
        <f>IF(INDEX(drops!$A$2:$A$21,14)="","",INDEX(drops!$AJ$2:$AJ$21,14))</f>
        <v/>
      </c>
      <c r="P45" s="10">
        <f>IF(INDEX(drops!$A$2:$A$21,14)="","",INDEX(drops!$AK$2:$AK$21,14))</f>
        <v/>
      </c>
      <c r="Q45" s="12">
        <f>IF(INDEX(drops!$A$2:$A$21,14)="","",INDEX(drops!$AL$2:$AL$21,14))</f>
        <v/>
      </c>
      <c r="R45">
        <f>IF(INDEX(drops!$A$2:$A$21,14)="","",INDEX(drops!$AM$2:$AM$21,14))</f>
        <v/>
      </c>
      <c r="S45">
        <f>IF(INDEX(drops!$A$2:$A$21,14)="","",INDEX(drops!$AN$2:$AN$21,14))</f>
        <v/>
      </c>
      <c r="T45">
        <f>IF(INDEX(drops!$A$2:$A$21,14)="","",INDEX(drops!$AO$2:$AO$21,14))</f>
        <v/>
      </c>
    </row>
    <row r="46">
      <c r="A46">
        <f>IF(INDEX(drops!$A$2:$A$21,15)="","",INDEX(drops!$A$2:$A$21,15))</f>
        <v/>
      </c>
      <c r="B46" s="9">
        <f>IF(INDEX(drops!$A$2:$A$21,15)="","",INDEX(drops!$B$2:$B$21,15))</f>
        <v/>
      </c>
      <c r="C46">
        <f>IF(INDEX(drops!$A$2:$A$21,15)="","",INDEX(drops!$C$2:$C$21,15))</f>
        <v/>
      </c>
      <c r="D46">
        <f>IF(INDEX(drops!$A$2:$A$21,15)="","",INDEX(drops!$D$2:$D$21,15))</f>
        <v/>
      </c>
      <c r="E46">
        <f>IF(INDEX(drops!$A$2:$A$21,15)="","",INDEX(drops!$I$2:$I$21,15))</f>
        <v/>
      </c>
      <c r="F46">
        <f>IF(INDEX(drops!$A$2:$A$21,15)="","",INDEX(drops!$X$2:$X$21,15))</f>
        <v/>
      </c>
      <c r="G46" s="9">
        <f>IF(INDEX(drops!$A$2:$A$21,15)="","",INDEX(drops!$Y$2:$Y$21,15))</f>
        <v/>
      </c>
      <c r="H46">
        <f>IF(INDEX(drops!$A$2:$A$21,15)="","",INDEX(drops!$AA$2:$AA$21,15))</f>
        <v/>
      </c>
      <c r="I46">
        <f>IF(INDEX(drops!$A$2:$A$21,15)="","",INDEX(drops!$Z$2:$Z$21,15))</f>
        <v/>
      </c>
      <c r="J46">
        <f>IF(INDEX(drops!$A$2:$A$21,15)="","",INDEX(drops!$AB$2:$AB$21,15))</f>
        <v/>
      </c>
      <c r="K46" s="10">
        <f>IF(INDEX(drops!$A$2:$A$21,15)="","",INDEX(drops!$AC$2:$AC$21,15))</f>
        <v/>
      </c>
      <c r="L46" s="10">
        <f>IF(INDEX(drops!$A$2:$A$21,15)="","",INDEX(drops!$AG$2:$AG$21,15))</f>
        <v/>
      </c>
      <c r="M46" s="10">
        <f>IF(INDEX(drops!$A$2:$A$21,15)="","",INDEX(drops!$AH$2:$AH$21,15))</f>
        <v/>
      </c>
      <c r="N46" s="11">
        <f>IF(INDEX(drops!$A$2:$A$21,15)="","",INDEX(drops!$AI$2:$AI$21,15))</f>
        <v/>
      </c>
      <c r="O46" s="10">
        <f>IF(INDEX(drops!$A$2:$A$21,15)="","",INDEX(drops!$AJ$2:$AJ$21,15))</f>
        <v/>
      </c>
      <c r="P46" s="10">
        <f>IF(INDEX(drops!$A$2:$A$21,15)="","",INDEX(drops!$AK$2:$AK$21,15))</f>
        <v/>
      </c>
      <c r="Q46" s="12">
        <f>IF(INDEX(drops!$A$2:$A$21,15)="","",INDEX(drops!$AL$2:$AL$21,15))</f>
        <v/>
      </c>
      <c r="R46">
        <f>IF(INDEX(drops!$A$2:$A$21,15)="","",INDEX(drops!$AM$2:$AM$21,15))</f>
        <v/>
      </c>
      <c r="S46">
        <f>IF(INDEX(drops!$A$2:$A$21,15)="","",INDEX(drops!$AN$2:$AN$21,15))</f>
        <v/>
      </c>
      <c r="T46">
        <f>IF(INDEX(drops!$A$2:$A$21,15)="","",INDEX(drops!$AO$2:$AO$21,15))</f>
        <v/>
      </c>
    </row>
    <row r="47">
      <c r="A47"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8">
      <c r="A48" s="8" t="inlineStr">
        <is>
          <t>Campaigns (every rung kept separate)</t>
        </is>
      </c>
    </row>
    <row r="49">
      <c r="A49" s="6" t="inlineStr">
        <is>
          <t>campaign</t>
        </is>
      </c>
      <c r="B49" s="6" t="inlineStr">
        <is>
          <t>brand</t>
        </is>
      </c>
      <c r="C49" s="6" t="inlineStr">
        <is>
          <t>drop</t>
        </is>
      </c>
      <c r="D49" s="6" t="inlineStr">
        <is>
          <t>tier</t>
        </is>
      </c>
      <c r="E49" s="6" t="inlineStr">
        <is>
          <t>ship release</t>
        </is>
      </c>
      <c r="F49" s="6" t="inlineStr">
        <is>
          <t>offices approved</t>
        </is>
      </c>
      <c r="G49" s="6" t="inlineStr">
        <is>
          <t>on the drop</t>
        </is>
      </c>
      <c r="H49" s="6" t="inlineStr">
        <is>
          <t>contracted</t>
        </is>
      </c>
      <c r="I49" s="6" t="inlineStr">
        <is>
          <t>delivered</t>
        </is>
      </c>
      <c r="J49" s="6" t="inlineStr">
        <is>
          <t>placed within 1 bd</t>
        </is>
      </c>
      <c r="K49" s="6" t="inlineStr">
        <is>
          <t>share</t>
        </is>
      </c>
      <c r="L49" s="6" t="inlineStr">
        <is>
          <t>topped up</t>
        </is>
      </c>
      <c r="M49" s="6" t="inlineStr">
        <is>
          <t>depleted by day 5</t>
        </is>
      </c>
      <c r="N49" s="6" t="inlineStr">
        <is>
          <t>responded</t>
        </is>
      </c>
      <c r="O49" s="6" t="inlineStr">
        <is>
          <t>fewest at one office</t>
        </is>
      </c>
      <c r="P49" s="6" t="inlineStr">
        <is>
          <t>said they tried</t>
        </is>
      </c>
      <c r="Q49" s="6" t="inlineStr">
        <is>
          <t>avg rating</t>
        </is>
      </c>
      <c r="R49" s="6" t="inlineStr">
        <is>
          <t>QR scans</t>
        </is>
      </c>
      <c r="S49" s="6" t="inlineStr">
        <is>
          <t>code redemptions</t>
        </is>
      </c>
      <c r="T49" s="6" t="inlineStr">
        <is>
          <t>revenue</t>
        </is>
      </c>
      <c r="U49" s="6" t="inlineStr">
        <is>
          <t>per founder hour, before overhead</t>
        </is>
      </c>
      <c r="V49" s="6" t="inlineStr">
        <is>
          <t>G2 placed</t>
        </is>
      </c>
      <c r="W49" s="6" t="inlineStr">
        <is>
          <t>G2 responses</t>
        </is>
      </c>
      <c r="X49" s="6" t="inlineStr">
        <is>
          <t>G2 report</t>
        </is>
      </c>
      <c r="Y49" s="6" t="inlineStr">
        <is>
          <t>buy again</t>
        </is>
      </c>
      <c r="Z49" s="6" t="inlineStr">
        <is>
          <t>checks</t>
        </is>
      </c>
    </row>
    <row r="50">
      <c r="A50">
        <f>IF(INDEX(campaigns!$A$2:$A$51,1)="","",INDEX(campaigns!$A$2:$A$51,1))</f>
        <v/>
      </c>
      <c r="B50">
        <f>IF(INDEX(campaigns!$A$2:$A$51,1)="","",INDEX(campaigns!$BE$2:$BE$51,1))</f>
        <v/>
      </c>
      <c r="C50" s="9">
        <f>IF(INDEX(campaigns!$A$2:$A$51,1)="","",INDEX(campaigns!$BG$2:$BG$51,1))</f>
        <v/>
      </c>
      <c r="D50">
        <f>IF(INDEX(campaigns!$A$2:$A$51,1)="","",INDEX(campaigns!$D$2:$D$51,1))</f>
        <v/>
      </c>
      <c r="E50">
        <f>IF(INDEX(campaigns!$A$2:$A$51,1)="","",INDEX(campaigns!$BW$2:$BW$51,1))</f>
        <v/>
      </c>
      <c r="F50">
        <f>IF(INDEX(campaigns!$A$2:$A$51,1)="","",INDEX(campaigns!$BO$2:$BO$51,1))</f>
        <v/>
      </c>
      <c r="G50">
        <f>IF(INDEX(campaigns!$A$2:$A$51,1)="","",INDEX(campaigns!$BP$2:$BP$51,1))</f>
        <v/>
      </c>
      <c r="H50">
        <f>IF(INDEX(campaigns!$A$2:$A$51,1)="","",INDEX(campaigns!$F$2:$F$51,1))</f>
        <v/>
      </c>
      <c r="I50">
        <f>IF(INDEX(campaigns!$A$2:$A$51,1)="","",INDEX(campaigns!$CB$2:$CB$51,1))</f>
        <v/>
      </c>
      <c r="J50">
        <f>IF(INDEX(campaigns!$A$2:$A$51,1)="","",INDEX(campaigns!$CD$2:$CD$51,1))</f>
        <v/>
      </c>
      <c r="K50" s="12">
        <f>IF(INDEX(campaigns!$A$2:$A$51,1)="","",INDEX(campaigns!$CE$2:$CE$51,1))</f>
        <v/>
      </c>
      <c r="L50">
        <f>IF(INDEX(campaigns!$A$2:$A$51,1)="","",INDEX(campaigns!$CF$2:$CF$51,1))</f>
        <v/>
      </c>
      <c r="M50">
        <f>IF(INDEX(campaigns!$A$2:$A$51,1)="","",INDEX(campaigns!$CG$2:$CG$51,1))</f>
        <v/>
      </c>
      <c r="N50">
        <f>IF(INDEX(campaigns!$A$2:$A$51,1)="","",INDEX(campaigns!$CH$2:$CH$51,1))</f>
        <v/>
      </c>
      <c r="O50">
        <f>IF(INDEX(campaigns!$A$2:$A$51,1)="","",INDEX(campaigns!$CI$2:$CI$51,1))</f>
        <v/>
      </c>
      <c r="P50">
        <f>IF(INDEX(campaigns!$A$2:$A$51,1)="","",INDEX(campaigns!$CK$2:$CK$51,1))</f>
        <v/>
      </c>
      <c r="Q50" s="11">
        <f>IF(INDEX(campaigns!$A$2:$A$51,1)="","",INDEX(campaigns!$CP$2:$CP$51,1))</f>
        <v/>
      </c>
      <c r="R50">
        <f>IF(INDEX(campaigns!$A$2:$A$51,1)="","",INDEX(campaigns!$CX$2:$CX$51,1))</f>
        <v/>
      </c>
      <c r="S50">
        <f>IF(INDEX(campaigns!$A$2:$A$51,1)="","",INDEX(campaigns!$CZ$2:$CZ$51,1))</f>
        <v/>
      </c>
      <c r="T50" s="10">
        <f>IF(INDEX(campaigns!$A$2:$A$51,1)="","",INDEX(campaigns!$DC$2:$DC$51,1))</f>
        <v/>
      </c>
      <c r="U50" s="10">
        <f>IF(INDEX(campaigns!$A$2:$A$51,1)="","",INDEX(campaigns!$DM$2:$DM$51,1))</f>
        <v/>
      </c>
      <c r="V50">
        <f>IF(INDEX(campaigns!$A$2:$A$51,1)="","",INDEX(campaigns!$DS$2:$DS$51,1))</f>
        <v/>
      </c>
      <c r="W50">
        <f>IF(INDEX(campaigns!$A$2:$A$51,1)="","",INDEX(campaigns!$DT$2:$DT$51,1))</f>
        <v/>
      </c>
      <c r="X50">
        <f>IF(INDEX(campaigns!$A$2:$A$51,1)="","",INDEX(campaigns!$DU$2:$DU$51,1))</f>
        <v/>
      </c>
      <c r="Y50">
        <f>IF(INDEX(campaigns!$A$2:$A$51,1)="","",INDEX(campaigns!$AV$2:$AV$51,1))</f>
        <v/>
      </c>
      <c r="Z50">
        <f>IF(INDEX(campaigns!$A$2:$A$51,1)="","",INDEX(campaigns!$DV$2:$DV$51,1))</f>
        <v/>
      </c>
    </row>
    <row r="51">
      <c r="A51">
        <f>IF(INDEX(campaigns!$A$2:$A$51,2)="","",INDEX(campaigns!$A$2:$A$51,2))</f>
        <v/>
      </c>
      <c r="B51">
        <f>IF(INDEX(campaigns!$A$2:$A$51,2)="","",INDEX(campaigns!$BE$2:$BE$51,2))</f>
        <v/>
      </c>
      <c r="C51" s="9">
        <f>IF(INDEX(campaigns!$A$2:$A$51,2)="","",INDEX(campaigns!$BG$2:$BG$51,2))</f>
        <v/>
      </c>
      <c r="D51">
        <f>IF(INDEX(campaigns!$A$2:$A$51,2)="","",INDEX(campaigns!$D$2:$D$51,2))</f>
        <v/>
      </c>
      <c r="E51">
        <f>IF(INDEX(campaigns!$A$2:$A$51,2)="","",INDEX(campaigns!$BW$2:$BW$51,2))</f>
        <v/>
      </c>
      <c r="F51">
        <f>IF(INDEX(campaigns!$A$2:$A$51,2)="","",INDEX(campaigns!$BO$2:$BO$51,2))</f>
        <v/>
      </c>
      <c r="G51">
        <f>IF(INDEX(campaigns!$A$2:$A$51,2)="","",INDEX(campaigns!$BP$2:$BP$51,2))</f>
        <v/>
      </c>
      <c r="H51">
        <f>IF(INDEX(campaigns!$A$2:$A$51,2)="","",INDEX(campaigns!$F$2:$F$51,2))</f>
        <v/>
      </c>
      <c r="I51">
        <f>IF(INDEX(campaigns!$A$2:$A$51,2)="","",INDEX(campaigns!$CB$2:$CB$51,2))</f>
        <v/>
      </c>
      <c r="J51">
        <f>IF(INDEX(campaigns!$A$2:$A$51,2)="","",INDEX(campaigns!$CD$2:$CD$51,2))</f>
        <v/>
      </c>
      <c r="K51" s="12">
        <f>IF(INDEX(campaigns!$A$2:$A$51,2)="","",INDEX(campaigns!$CE$2:$CE$51,2))</f>
        <v/>
      </c>
      <c r="L51">
        <f>IF(INDEX(campaigns!$A$2:$A$51,2)="","",INDEX(campaigns!$CF$2:$CF$51,2))</f>
        <v/>
      </c>
      <c r="M51">
        <f>IF(INDEX(campaigns!$A$2:$A$51,2)="","",INDEX(campaigns!$CG$2:$CG$51,2))</f>
        <v/>
      </c>
      <c r="N51">
        <f>IF(INDEX(campaigns!$A$2:$A$51,2)="","",INDEX(campaigns!$CH$2:$CH$51,2))</f>
        <v/>
      </c>
      <c r="O51">
        <f>IF(INDEX(campaigns!$A$2:$A$51,2)="","",INDEX(campaigns!$CI$2:$CI$51,2))</f>
        <v/>
      </c>
      <c r="P51">
        <f>IF(INDEX(campaigns!$A$2:$A$51,2)="","",INDEX(campaigns!$CK$2:$CK$51,2))</f>
        <v/>
      </c>
      <c r="Q51" s="11">
        <f>IF(INDEX(campaigns!$A$2:$A$51,2)="","",INDEX(campaigns!$CP$2:$CP$51,2))</f>
        <v/>
      </c>
      <c r="R51">
        <f>IF(INDEX(campaigns!$A$2:$A$51,2)="","",INDEX(campaigns!$CX$2:$CX$51,2))</f>
        <v/>
      </c>
      <c r="S51">
        <f>IF(INDEX(campaigns!$A$2:$A$51,2)="","",INDEX(campaigns!$CZ$2:$CZ$51,2))</f>
        <v/>
      </c>
      <c r="T51" s="10">
        <f>IF(INDEX(campaigns!$A$2:$A$51,2)="","",INDEX(campaigns!$DC$2:$DC$51,2))</f>
        <v/>
      </c>
      <c r="U51" s="10">
        <f>IF(INDEX(campaigns!$A$2:$A$51,2)="","",INDEX(campaigns!$DM$2:$DM$51,2))</f>
        <v/>
      </c>
      <c r="V51">
        <f>IF(INDEX(campaigns!$A$2:$A$51,2)="","",INDEX(campaigns!$DS$2:$DS$51,2))</f>
        <v/>
      </c>
      <c r="W51">
        <f>IF(INDEX(campaigns!$A$2:$A$51,2)="","",INDEX(campaigns!$DT$2:$DT$51,2))</f>
        <v/>
      </c>
      <c r="X51">
        <f>IF(INDEX(campaigns!$A$2:$A$51,2)="","",INDEX(campaigns!$DU$2:$DU$51,2))</f>
        <v/>
      </c>
      <c r="Y51">
        <f>IF(INDEX(campaigns!$A$2:$A$51,2)="","",INDEX(campaigns!$AV$2:$AV$51,2))</f>
        <v/>
      </c>
      <c r="Z51">
        <f>IF(INDEX(campaigns!$A$2:$A$51,2)="","",INDEX(campaigns!$DV$2:$DV$51,2))</f>
        <v/>
      </c>
    </row>
    <row r="52">
      <c r="A52">
        <f>IF(INDEX(campaigns!$A$2:$A$51,3)="","",INDEX(campaigns!$A$2:$A$51,3))</f>
        <v/>
      </c>
      <c r="B52">
        <f>IF(INDEX(campaigns!$A$2:$A$51,3)="","",INDEX(campaigns!$BE$2:$BE$51,3))</f>
        <v/>
      </c>
      <c r="C52" s="9">
        <f>IF(INDEX(campaigns!$A$2:$A$51,3)="","",INDEX(campaigns!$BG$2:$BG$51,3))</f>
        <v/>
      </c>
      <c r="D52">
        <f>IF(INDEX(campaigns!$A$2:$A$51,3)="","",INDEX(campaigns!$D$2:$D$51,3))</f>
        <v/>
      </c>
      <c r="E52">
        <f>IF(INDEX(campaigns!$A$2:$A$51,3)="","",INDEX(campaigns!$BW$2:$BW$51,3))</f>
        <v/>
      </c>
      <c r="F52">
        <f>IF(INDEX(campaigns!$A$2:$A$51,3)="","",INDEX(campaigns!$BO$2:$BO$51,3))</f>
        <v/>
      </c>
      <c r="G52">
        <f>IF(INDEX(campaigns!$A$2:$A$51,3)="","",INDEX(campaigns!$BP$2:$BP$51,3))</f>
        <v/>
      </c>
      <c r="H52">
        <f>IF(INDEX(campaigns!$A$2:$A$51,3)="","",INDEX(campaigns!$F$2:$F$51,3))</f>
        <v/>
      </c>
      <c r="I52">
        <f>IF(INDEX(campaigns!$A$2:$A$51,3)="","",INDEX(campaigns!$CB$2:$CB$51,3))</f>
        <v/>
      </c>
      <c r="J52">
        <f>IF(INDEX(campaigns!$A$2:$A$51,3)="","",INDEX(campaigns!$CD$2:$CD$51,3))</f>
        <v/>
      </c>
      <c r="K52" s="12">
        <f>IF(INDEX(campaigns!$A$2:$A$51,3)="","",INDEX(campaigns!$CE$2:$CE$51,3))</f>
        <v/>
      </c>
      <c r="L52">
        <f>IF(INDEX(campaigns!$A$2:$A$51,3)="","",INDEX(campaigns!$CF$2:$CF$51,3))</f>
        <v/>
      </c>
      <c r="M52">
        <f>IF(INDEX(campaigns!$A$2:$A$51,3)="","",INDEX(campaigns!$CG$2:$CG$51,3))</f>
        <v/>
      </c>
      <c r="N52">
        <f>IF(INDEX(campaigns!$A$2:$A$51,3)="","",INDEX(campaigns!$CH$2:$CH$51,3))</f>
        <v/>
      </c>
      <c r="O52">
        <f>IF(INDEX(campaigns!$A$2:$A$51,3)="","",INDEX(campaigns!$CI$2:$CI$51,3))</f>
        <v/>
      </c>
      <c r="P52">
        <f>IF(INDEX(campaigns!$A$2:$A$51,3)="","",INDEX(campaigns!$CK$2:$CK$51,3))</f>
        <v/>
      </c>
      <c r="Q52" s="11">
        <f>IF(INDEX(campaigns!$A$2:$A$51,3)="","",INDEX(campaigns!$CP$2:$CP$51,3))</f>
        <v/>
      </c>
      <c r="R52">
        <f>IF(INDEX(campaigns!$A$2:$A$51,3)="","",INDEX(campaigns!$CX$2:$CX$51,3))</f>
        <v/>
      </c>
      <c r="S52">
        <f>IF(INDEX(campaigns!$A$2:$A$51,3)="","",INDEX(campaigns!$CZ$2:$CZ$51,3))</f>
        <v/>
      </c>
      <c r="T52" s="10">
        <f>IF(INDEX(campaigns!$A$2:$A$51,3)="","",INDEX(campaigns!$DC$2:$DC$51,3))</f>
        <v/>
      </c>
      <c r="U52" s="10">
        <f>IF(INDEX(campaigns!$A$2:$A$51,3)="","",INDEX(campaigns!$DM$2:$DM$51,3))</f>
        <v/>
      </c>
      <c r="V52">
        <f>IF(INDEX(campaigns!$A$2:$A$51,3)="","",INDEX(campaigns!$DS$2:$DS$51,3))</f>
        <v/>
      </c>
      <c r="W52">
        <f>IF(INDEX(campaigns!$A$2:$A$51,3)="","",INDEX(campaigns!$DT$2:$DT$51,3))</f>
        <v/>
      </c>
      <c r="X52">
        <f>IF(INDEX(campaigns!$A$2:$A$51,3)="","",INDEX(campaigns!$DU$2:$DU$51,3))</f>
        <v/>
      </c>
      <c r="Y52">
        <f>IF(INDEX(campaigns!$A$2:$A$51,3)="","",INDEX(campaigns!$AV$2:$AV$51,3))</f>
        <v/>
      </c>
      <c r="Z52">
        <f>IF(INDEX(campaigns!$A$2:$A$51,3)="","",INDEX(campaigns!$DV$2:$DV$51,3))</f>
        <v/>
      </c>
    </row>
    <row r="53">
      <c r="A53">
        <f>IF(INDEX(campaigns!$A$2:$A$51,4)="","",INDEX(campaigns!$A$2:$A$51,4))</f>
        <v/>
      </c>
      <c r="B53">
        <f>IF(INDEX(campaigns!$A$2:$A$51,4)="","",INDEX(campaigns!$BE$2:$BE$51,4))</f>
        <v/>
      </c>
      <c r="C53" s="9">
        <f>IF(INDEX(campaigns!$A$2:$A$51,4)="","",INDEX(campaigns!$BG$2:$BG$51,4))</f>
        <v/>
      </c>
      <c r="D53">
        <f>IF(INDEX(campaigns!$A$2:$A$51,4)="","",INDEX(campaigns!$D$2:$D$51,4))</f>
        <v/>
      </c>
      <c r="E53">
        <f>IF(INDEX(campaigns!$A$2:$A$51,4)="","",INDEX(campaigns!$BW$2:$BW$51,4))</f>
        <v/>
      </c>
      <c r="F53">
        <f>IF(INDEX(campaigns!$A$2:$A$51,4)="","",INDEX(campaigns!$BO$2:$BO$51,4))</f>
        <v/>
      </c>
      <c r="G53">
        <f>IF(INDEX(campaigns!$A$2:$A$51,4)="","",INDEX(campaigns!$BP$2:$BP$51,4))</f>
        <v/>
      </c>
      <c r="H53">
        <f>IF(INDEX(campaigns!$A$2:$A$51,4)="","",INDEX(campaigns!$F$2:$F$51,4))</f>
        <v/>
      </c>
      <c r="I53">
        <f>IF(INDEX(campaigns!$A$2:$A$51,4)="","",INDEX(campaigns!$CB$2:$CB$51,4))</f>
        <v/>
      </c>
      <c r="J53">
        <f>IF(INDEX(campaigns!$A$2:$A$51,4)="","",INDEX(campaigns!$CD$2:$CD$51,4))</f>
        <v/>
      </c>
      <c r="K53" s="12">
        <f>IF(INDEX(campaigns!$A$2:$A$51,4)="","",INDEX(campaigns!$CE$2:$CE$51,4))</f>
        <v/>
      </c>
      <c r="L53">
        <f>IF(INDEX(campaigns!$A$2:$A$51,4)="","",INDEX(campaigns!$CF$2:$CF$51,4))</f>
        <v/>
      </c>
      <c r="M53">
        <f>IF(INDEX(campaigns!$A$2:$A$51,4)="","",INDEX(campaigns!$CG$2:$CG$51,4))</f>
        <v/>
      </c>
      <c r="N53">
        <f>IF(INDEX(campaigns!$A$2:$A$51,4)="","",INDEX(campaigns!$CH$2:$CH$51,4))</f>
        <v/>
      </c>
      <c r="O53">
        <f>IF(INDEX(campaigns!$A$2:$A$51,4)="","",INDEX(campaigns!$CI$2:$CI$51,4))</f>
        <v/>
      </c>
      <c r="P53">
        <f>IF(INDEX(campaigns!$A$2:$A$51,4)="","",INDEX(campaigns!$CK$2:$CK$51,4))</f>
        <v/>
      </c>
      <c r="Q53" s="11">
        <f>IF(INDEX(campaigns!$A$2:$A$51,4)="","",INDEX(campaigns!$CP$2:$CP$51,4))</f>
        <v/>
      </c>
      <c r="R53">
        <f>IF(INDEX(campaigns!$A$2:$A$51,4)="","",INDEX(campaigns!$CX$2:$CX$51,4))</f>
        <v/>
      </c>
      <c r="S53">
        <f>IF(INDEX(campaigns!$A$2:$A$51,4)="","",INDEX(campaigns!$CZ$2:$CZ$51,4))</f>
        <v/>
      </c>
      <c r="T53" s="10">
        <f>IF(INDEX(campaigns!$A$2:$A$51,4)="","",INDEX(campaigns!$DC$2:$DC$51,4))</f>
        <v/>
      </c>
      <c r="U53" s="10">
        <f>IF(INDEX(campaigns!$A$2:$A$51,4)="","",INDEX(campaigns!$DM$2:$DM$51,4))</f>
        <v/>
      </c>
      <c r="V53">
        <f>IF(INDEX(campaigns!$A$2:$A$51,4)="","",INDEX(campaigns!$DS$2:$DS$51,4))</f>
        <v/>
      </c>
      <c r="W53">
        <f>IF(INDEX(campaigns!$A$2:$A$51,4)="","",INDEX(campaigns!$DT$2:$DT$51,4))</f>
        <v/>
      </c>
      <c r="X53">
        <f>IF(INDEX(campaigns!$A$2:$A$51,4)="","",INDEX(campaigns!$DU$2:$DU$51,4))</f>
        <v/>
      </c>
      <c r="Y53">
        <f>IF(INDEX(campaigns!$A$2:$A$51,4)="","",INDEX(campaigns!$AV$2:$AV$51,4))</f>
        <v/>
      </c>
      <c r="Z53">
        <f>IF(INDEX(campaigns!$A$2:$A$51,4)="","",INDEX(campaigns!$DV$2:$DV$51,4))</f>
        <v/>
      </c>
    </row>
    <row r="54">
      <c r="A54">
        <f>IF(INDEX(campaigns!$A$2:$A$51,5)="","",INDEX(campaigns!$A$2:$A$51,5))</f>
        <v/>
      </c>
      <c r="B54">
        <f>IF(INDEX(campaigns!$A$2:$A$51,5)="","",INDEX(campaigns!$BE$2:$BE$51,5))</f>
        <v/>
      </c>
      <c r="C54" s="9">
        <f>IF(INDEX(campaigns!$A$2:$A$51,5)="","",INDEX(campaigns!$BG$2:$BG$51,5))</f>
        <v/>
      </c>
      <c r="D54">
        <f>IF(INDEX(campaigns!$A$2:$A$51,5)="","",INDEX(campaigns!$D$2:$D$51,5))</f>
        <v/>
      </c>
      <c r="E54">
        <f>IF(INDEX(campaigns!$A$2:$A$51,5)="","",INDEX(campaigns!$BW$2:$BW$51,5))</f>
        <v/>
      </c>
      <c r="F54">
        <f>IF(INDEX(campaigns!$A$2:$A$51,5)="","",INDEX(campaigns!$BO$2:$BO$51,5))</f>
        <v/>
      </c>
      <c r="G54">
        <f>IF(INDEX(campaigns!$A$2:$A$51,5)="","",INDEX(campaigns!$BP$2:$BP$51,5))</f>
        <v/>
      </c>
      <c r="H54">
        <f>IF(INDEX(campaigns!$A$2:$A$51,5)="","",INDEX(campaigns!$F$2:$F$51,5))</f>
        <v/>
      </c>
      <c r="I54">
        <f>IF(INDEX(campaigns!$A$2:$A$51,5)="","",INDEX(campaigns!$CB$2:$CB$51,5))</f>
        <v/>
      </c>
      <c r="J54">
        <f>IF(INDEX(campaigns!$A$2:$A$51,5)="","",INDEX(campaigns!$CD$2:$CD$51,5))</f>
        <v/>
      </c>
      <c r="K54" s="12">
        <f>IF(INDEX(campaigns!$A$2:$A$51,5)="","",INDEX(campaigns!$CE$2:$CE$51,5))</f>
        <v/>
      </c>
      <c r="L54">
        <f>IF(INDEX(campaigns!$A$2:$A$51,5)="","",INDEX(campaigns!$CF$2:$CF$51,5))</f>
        <v/>
      </c>
      <c r="M54">
        <f>IF(INDEX(campaigns!$A$2:$A$51,5)="","",INDEX(campaigns!$CG$2:$CG$51,5))</f>
        <v/>
      </c>
      <c r="N54">
        <f>IF(INDEX(campaigns!$A$2:$A$51,5)="","",INDEX(campaigns!$CH$2:$CH$51,5))</f>
        <v/>
      </c>
      <c r="O54">
        <f>IF(INDEX(campaigns!$A$2:$A$51,5)="","",INDEX(campaigns!$CI$2:$CI$51,5))</f>
        <v/>
      </c>
      <c r="P54">
        <f>IF(INDEX(campaigns!$A$2:$A$51,5)="","",INDEX(campaigns!$CK$2:$CK$51,5))</f>
        <v/>
      </c>
      <c r="Q54" s="11">
        <f>IF(INDEX(campaigns!$A$2:$A$51,5)="","",INDEX(campaigns!$CP$2:$CP$51,5))</f>
        <v/>
      </c>
      <c r="R54">
        <f>IF(INDEX(campaigns!$A$2:$A$51,5)="","",INDEX(campaigns!$CX$2:$CX$51,5))</f>
        <v/>
      </c>
      <c r="S54">
        <f>IF(INDEX(campaigns!$A$2:$A$51,5)="","",INDEX(campaigns!$CZ$2:$CZ$51,5))</f>
        <v/>
      </c>
      <c r="T54" s="10">
        <f>IF(INDEX(campaigns!$A$2:$A$51,5)="","",INDEX(campaigns!$DC$2:$DC$51,5))</f>
        <v/>
      </c>
      <c r="U54" s="10">
        <f>IF(INDEX(campaigns!$A$2:$A$51,5)="","",INDEX(campaigns!$DM$2:$DM$51,5))</f>
        <v/>
      </c>
      <c r="V54">
        <f>IF(INDEX(campaigns!$A$2:$A$51,5)="","",INDEX(campaigns!$DS$2:$DS$51,5))</f>
        <v/>
      </c>
      <c r="W54">
        <f>IF(INDEX(campaigns!$A$2:$A$51,5)="","",INDEX(campaigns!$DT$2:$DT$51,5))</f>
        <v/>
      </c>
      <c r="X54">
        <f>IF(INDEX(campaigns!$A$2:$A$51,5)="","",INDEX(campaigns!$DU$2:$DU$51,5))</f>
        <v/>
      </c>
      <c r="Y54">
        <f>IF(INDEX(campaigns!$A$2:$A$51,5)="","",INDEX(campaigns!$AV$2:$AV$51,5))</f>
        <v/>
      </c>
      <c r="Z54">
        <f>IF(INDEX(campaigns!$A$2:$A$51,5)="","",INDEX(campaigns!$DV$2:$DV$51,5))</f>
        <v/>
      </c>
    </row>
    <row r="55">
      <c r="A55">
        <f>IF(INDEX(campaigns!$A$2:$A$51,6)="","",INDEX(campaigns!$A$2:$A$51,6))</f>
        <v/>
      </c>
      <c r="B55">
        <f>IF(INDEX(campaigns!$A$2:$A$51,6)="","",INDEX(campaigns!$BE$2:$BE$51,6))</f>
        <v/>
      </c>
      <c r="C55" s="9">
        <f>IF(INDEX(campaigns!$A$2:$A$51,6)="","",INDEX(campaigns!$BG$2:$BG$51,6))</f>
        <v/>
      </c>
      <c r="D55">
        <f>IF(INDEX(campaigns!$A$2:$A$51,6)="","",INDEX(campaigns!$D$2:$D$51,6))</f>
        <v/>
      </c>
      <c r="E55">
        <f>IF(INDEX(campaigns!$A$2:$A$51,6)="","",INDEX(campaigns!$BW$2:$BW$51,6))</f>
        <v/>
      </c>
      <c r="F55">
        <f>IF(INDEX(campaigns!$A$2:$A$51,6)="","",INDEX(campaigns!$BO$2:$BO$51,6))</f>
        <v/>
      </c>
      <c r="G55">
        <f>IF(INDEX(campaigns!$A$2:$A$51,6)="","",INDEX(campaigns!$BP$2:$BP$51,6))</f>
        <v/>
      </c>
      <c r="H55">
        <f>IF(INDEX(campaigns!$A$2:$A$51,6)="","",INDEX(campaigns!$F$2:$F$51,6))</f>
        <v/>
      </c>
      <c r="I55">
        <f>IF(INDEX(campaigns!$A$2:$A$51,6)="","",INDEX(campaigns!$CB$2:$CB$51,6))</f>
        <v/>
      </c>
      <c r="J55">
        <f>IF(INDEX(campaigns!$A$2:$A$51,6)="","",INDEX(campaigns!$CD$2:$CD$51,6))</f>
        <v/>
      </c>
      <c r="K55" s="12">
        <f>IF(INDEX(campaigns!$A$2:$A$51,6)="","",INDEX(campaigns!$CE$2:$CE$51,6))</f>
        <v/>
      </c>
      <c r="L55">
        <f>IF(INDEX(campaigns!$A$2:$A$51,6)="","",INDEX(campaigns!$CF$2:$CF$51,6))</f>
        <v/>
      </c>
      <c r="M55">
        <f>IF(INDEX(campaigns!$A$2:$A$51,6)="","",INDEX(campaigns!$CG$2:$CG$51,6))</f>
        <v/>
      </c>
      <c r="N55">
        <f>IF(INDEX(campaigns!$A$2:$A$51,6)="","",INDEX(campaigns!$CH$2:$CH$51,6))</f>
        <v/>
      </c>
      <c r="O55">
        <f>IF(INDEX(campaigns!$A$2:$A$51,6)="","",INDEX(campaigns!$CI$2:$CI$51,6))</f>
        <v/>
      </c>
      <c r="P55">
        <f>IF(INDEX(campaigns!$A$2:$A$51,6)="","",INDEX(campaigns!$CK$2:$CK$51,6))</f>
        <v/>
      </c>
      <c r="Q55" s="11">
        <f>IF(INDEX(campaigns!$A$2:$A$51,6)="","",INDEX(campaigns!$CP$2:$CP$51,6))</f>
        <v/>
      </c>
      <c r="R55">
        <f>IF(INDEX(campaigns!$A$2:$A$51,6)="","",INDEX(campaigns!$CX$2:$CX$51,6))</f>
        <v/>
      </c>
      <c r="S55">
        <f>IF(INDEX(campaigns!$A$2:$A$51,6)="","",INDEX(campaigns!$CZ$2:$CZ$51,6))</f>
        <v/>
      </c>
      <c r="T55" s="10">
        <f>IF(INDEX(campaigns!$A$2:$A$51,6)="","",INDEX(campaigns!$DC$2:$DC$51,6))</f>
        <v/>
      </c>
      <c r="U55" s="10">
        <f>IF(INDEX(campaigns!$A$2:$A$51,6)="","",INDEX(campaigns!$DM$2:$DM$51,6))</f>
        <v/>
      </c>
      <c r="V55">
        <f>IF(INDEX(campaigns!$A$2:$A$51,6)="","",INDEX(campaigns!$DS$2:$DS$51,6))</f>
        <v/>
      </c>
      <c r="W55">
        <f>IF(INDEX(campaigns!$A$2:$A$51,6)="","",INDEX(campaigns!$DT$2:$DT$51,6))</f>
        <v/>
      </c>
      <c r="X55">
        <f>IF(INDEX(campaigns!$A$2:$A$51,6)="","",INDEX(campaigns!$DU$2:$DU$51,6))</f>
        <v/>
      </c>
      <c r="Y55">
        <f>IF(INDEX(campaigns!$A$2:$A$51,6)="","",INDEX(campaigns!$AV$2:$AV$51,6))</f>
        <v/>
      </c>
      <c r="Z55">
        <f>IF(INDEX(campaigns!$A$2:$A$51,6)="","",INDEX(campaigns!$DV$2:$DV$51,6))</f>
        <v/>
      </c>
    </row>
    <row r="56">
      <c r="A56">
        <f>IF(INDEX(campaigns!$A$2:$A$51,7)="","",INDEX(campaigns!$A$2:$A$51,7))</f>
        <v/>
      </c>
      <c r="B56">
        <f>IF(INDEX(campaigns!$A$2:$A$51,7)="","",INDEX(campaigns!$BE$2:$BE$51,7))</f>
        <v/>
      </c>
      <c r="C56" s="9">
        <f>IF(INDEX(campaigns!$A$2:$A$51,7)="","",INDEX(campaigns!$BG$2:$BG$51,7))</f>
        <v/>
      </c>
      <c r="D56">
        <f>IF(INDEX(campaigns!$A$2:$A$51,7)="","",INDEX(campaigns!$D$2:$D$51,7))</f>
        <v/>
      </c>
      <c r="E56">
        <f>IF(INDEX(campaigns!$A$2:$A$51,7)="","",INDEX(campaigns!$BW$2:$BW$51,7))</f>
        <v/>
      </c>
      <c r="F56">
        <f>IF(INDEX(campaigns!$A$2:$A$51,7)="","",INDEX(campaigns!$BO$2:$BO$51,7))</f>
        <v/>
      </c>
      <c r="G56">
        <f>IF(INDEX(campaigns!$A$2:$A$51,7)="","",INDEX(campaigns!$BP$2:$BP$51,7))</f>
        <v/>
      </c>
      <c r="H56">
        <f>IF(INDEX(campaigns!$A$2:$A$51,7)="","",INDEX(campaigns!$F$2:$F$51,7))</f>
        <v/>
      </c>
      <c r="I56">
        <f>IF(INDEX(campaigns!$A$2:$A$51,7)="","",INDEX(campaigns!$CB$2:$CB$51,7))</f>
        <v/>
      </c>
      <c r="J56">
        <f>IF(INDEX(campaigns!$A$2:$A$51,7)="","",INDEX(campaigns!$CD$2:$CD$51,7))</f>
        <v/>
      </c>
      <c r="K56" s="12">
        <f>IF(INDEX(campaigns!$A$2:$A$51,7)="","",INDEX(campaigns!$CE$2:$CE$51,7))</f>
        <v/>
      </c>
      <c r="L56">
        <f>IF(INDEX(campaigns!$A$2:$A$51,7)="","",INDEX(campaigns!$CF$2:$CF$51,7))</f>
        <v/>
      </c>
      <c r="M56">
        <f>IF(INDEX(campaigns!$A$2:$A$51,7)="","",INDEX(campaigns!$CG$2:$CG$51,7))</f>
        <v/>
      </c>
      <c r="N56">
        <f>IF(INDEX(campaigns!$A$2:$A$51,7)="","",INDEX(campaigns!$CH$2:$CH$51,7))</f>
        <v/>
      </c>
      <c r="O56">
        <f>IF(INDEX(campaigns!$A$2:$A$51,7)="","",INDEX(campaigns!$CI$2:$CI$51,7))</f>
        <v/>
      </c>
      <c r="P56">
        <f>IF(INDEX(campaigns!$A$2:$A$51,7)="","",INDEX(campaigns!$CK$2:$CK$51,7))</f>
        <v/>
      </c>
      <c r="Q56" s="11">
        <f>IF(INDEX(campaigns!$A$2:$A$51,7)="","",INDEX(campaigns!$CP$2:$CP$51,7))</f>
        <v/>
      </c>
      <c r="R56">
        <f>IF(INDEX(campaigns!$A$2:$A$51,7)="","",INDEX(campaigns!$CX$2:$CX$51,7))</f>
        <v/>
      </c>
      <c r="S56">
        <f>IF(INDEX(campaigns!$A$2:$A$51,7)="","",INDEX(campaigns!$CZ$2:$CZ$51,7))</f>
        <v/>
      </c>
      <c r="T56" s="10">
        <f>IF(INDEX(campaigns!$A$2:$A$51,7)="","",INDEX(campaigns!$DC$2:$DC$51,7))</f>
        <v/>
      </c>
      <c r="U56" s="10">
        <f>IF(INDEX(campaigns!$A$2:$A$51,7)="","",INDEX(campaigns!$DM$2:$DM$51,7))</f>
        <v/>
      </c>
      <c r="V56">
        <f>IF(INDEX(campaigns!$A$2:$A$51,7)="","",INDEX(campaigns!$DS$2:$DS$51,7))</f>
        <v/>
      </c>
      <c r="W56">
        <f>IF(INDEX(campaigns!$A$2:$A$51,7)="","",INDEX(campaigns!$DT$2:$DT$51,7))</f>
        <v/>
      </c>
      <c r="X56">
        <f>IF(INDEX(campaigns!$A$2:$A$51,7)="","",INDEX(campaigns!$DU$2:$DU$51,7))</f>
        <v/>
      </c>
      <c r="Y56">
        <f>IF(INDEX(campaigns!$A$2:$A$51,7)="","",INDEX(campaigns!$AV$2:$AV$51,7))</f>
        <v/>
      </c>
      <c r="Z56">
        <f>IF(INDEX(campaigns!$A$2:$A$51,7)="","",INDEX(campaigns!$DV$2:$DV$51,7))</f>
        <v/>
      </c>
    </row>
    <row r="57">
      <c r="A57">
        <f>IF(INDEX(campaigns!$A$2:$A$51,8)="","",INDEX(campaigns!$A$2:$A$51,8))</f>
        <v/>
      </c>
      <c r="B57">
        <f>IF(INDEX(campaigns!$A$2:$A$51,8)="","",INDEX(campaigns!$BE$2:$BE$51,8))</f>
        <v/>
      </c>
      <c r="C57" s="9">
        <f>IF(INDEX(campaigns!$A$2:$A$51,8)="","",INDEX(campaigns!$BG$2:$BG$51,8))</f>
        <v/>
      </c>
      <c r="D57">
        <f>IF(INDEX(campaigns!$A$2:$A$51,8)="","",INDEX(campaigns!$D$2:$D$51,8))</f>
        <v/>
      </c>
      <c r="E57">
        <f>IF(INDEX(campaigns!$A$2:$A$51,8)="","",INDEX(campaigns!$BW$2:$BW$51,8))</f>
        <v/>
      </c>
      <c r="F57">
        <f>IF(INDEX(campaigns!$A$2:$A$51,8)="","",INDEX(campaigns!$BO$2:$BO$51,8))</f>
        <v/>
      </c>
      <c r="G57">
        <f>IF(INDEX(campaigns!$A$2:$A$51,8)="","",INDEX(campaigns!$BP$2:$BP$51,8))</f>
        <v/>
      </c>
      <c r="H57">
        <f>IF(INDEX(campaigns!$A$2:$A$51,8)="","",INDEX(campaigns!$F$2:$F$51,8))</f>
        <v/>
      </c>
      <c r="I57">
        <f>IF(INDEX(campaigns!$A$2:$A$51,8)="","",INDEX(campaigns!$CB$2:$CB$51,8))</f>
        <v/>
      </c>
      <c r="J57">
        <f>IF(INDEX(campaigns!$A$2:$A$51,8)="","",INDEX(campaigns!$CD$2:$CD$51,8))</f>
        <v/>
      </c>
      <c r="K57" s="12">
        <f>IF(INDEX(campaigns!$A$2:$A$51,8)="","",INDEX(campaigns!$CE$2:$CE$51,8))</f>
        <v/>
      </c>
      <c r="L57">
        <f>IF(INDEX(campaigns!$A$2:$A$51,8)="","",INDEX(campaigns!$CF$2:$CF$51,8))</f>
        <v/>
      </c>
      <c r="M57">
        <f>IF(INDEX(campaigns!$A$2:$A$51,8)="","",INDEX(campaigns!$CG$2:$CG$51,8))</f>
        <v/>
      </c>
      <c r="N57">
        <f>IF(INDEX(campaigns!$A$2:$A$51,8)="","",INDEX(campaigns!$CH$2:$CH$51,8))</f>
        <v/>
      </c>
      <c r="O57">
        <f>IF(INDEX(campaigns!$A$2:$A$51,8)="","",INDEX(campaigns!$CI$2:$CI$51,8))</f>
        <v/>
      </c>
      <c r="P57">
        <f>IF(INDEX(campaigns!$A$2:$A$51,8)="","",INDEX(campaigns!$CK$2:$CK$51,8))</f>
        <v/>
      </c>
      <c r="Q57" s="11">
        <f>IF(INDEX(campaigns!$A$2:$A$51,8)="","",INDEX(campaigns!$CP$2:$CP$51,8))</f>
        <v/>
      </c>
      <c r="R57">
        <f>IF(INDEX(campaigns!$A$2:$A$51,8)="","",INDEX(campaigns!$CX$2:$CX$51,8))</f>
        <v/>
      </c>
      <c r="S57">
        <f>IF(INDEX(campaigns!$A$2:$A$51,8)="","",INDEX(campaigns!$CZ$2:$CZ$51,8))</f>
        <v/>
      </c>
      <c r="T57" s="10">
        <f>IF(INDEX(campaigns!$A$2:$A$51,8)="","",INDEX(campaigns!$DC$2:$DC$51,8))</f>
        <v/>
      </c>
      <c r="U57" s="10">
        <f>IF(INDEX(campaigns!$A$2:$A$51,8)="","",INDEX(campaigns!$DM$2:$DM$51,8))</f>
        <v/>
      </c>
      <c r="V57">
        <f>IF(INDEX(campaigns!$A$2:$A$51,8)="","",INDEX(campaigns!$DS$2:$DS$51,8))</f>
        <v/>
      </c>
      <c r="W57">
        <f>IF(INDEX(campaigns!$A$2:$A$51,8)="","",INDEX(campaigns!$DT$2:$DT$51,8))</f>
        <v/>
      </c>
      <c r="X57">
        <f>IF(INDEX(campaigns!$A$2:$A$51,8)="","",INDEX(campaigns!$DU$2:$DU$51,8))</f>
        <v/>
      </c>
      <c r="Y57">
        <f>IF(INDEX(campaigns!$A$2:$A$51,8)="","",INDEX(campaigns!$AV$2:$AV$51,8))</f>
        <v/>
      </c>
      <c r="Z57">
        <f>IF(INDEX(campaigns!$A$2:$A$51,8)="","",INDEX(campaigns!$DV$2:$DV$51,8))</f>
        <v/>
      </c>
    </row>
    <row r="58">
      <c r="A58">
        <f>IF(INDEX(campaigns!$A$2:$A$51,9)="","",INDEX(campaigns!$A$2:$A$51,9))</f>
        <v/>
      </c>
      <c r="B58">
        <f>IF(INDEX(campaigns!$A$2:$A$51,9)="","",INDEX(campaigns!$BE$2:$BE$51,9))</f>
        <v/>
      </c>
      <c r="C58" s="9">
        <f>IF(INDEX(campaigns!$A$2:$A$51,9)="","",INDEX(campaigns!$BG$2:$BG$51,9))</f>
        <v/>
      </c>
      <c r="D58">
        <f>IF(INDEX(campaigns!$A$2:$A$51,9)="","",INDEX(campaigns!$D$2:$D$51,9))</f>
        <v/>
      </c>
      <c r="E58">
        <f>IF(INDEX(campaigns!$A$2:$A$51,9)="","",INDEX(campaigns!$BW$2:$BW$51,9))</f>
        <v/>
      </c>
      <c r="F58">
        <f>IF(INDEX(campaigns!$A$2:$A$51,9)="","",INDEX(campaigns!$BO$2:$BO$51,9))</f>
        <v/>
      </c>
      <c r="G58">
        <f>IF(INDEX(campaigns!$A$2:$A$51,9)="","",INDEX(campaigns!$BP$2:$BP$51,9))</f>
        <v/>
      </c>
      <c r="H58">
        <f>IF(INDEX(campaigns!$A$2:$A$51,9)="","",INDEX(campaigns!$F$2:$F$51,9))</f>
        <v/>
      </c>
      <c r="I58">
        <f>IF(INDEX(campaigns!$A$2:$A$51,9)="","",INDEX(campaigns!$CB$2:$CB$51,9))</f>
        <v/>
      </c>
      <c r="J58">
        <f>IF(INDEX(campaigns!$A$2:$A$51,9)="","",INDEX(campaigns!$CD$2:$CD$51,9))</f>
        <v/>
      </c>
      <c r="K58" s="12">
        <f>IF(INDEX(campaigns!$A$2:$A$51,9)="","",INDEX(campaigns!$CE$2:$CE$51,9))</f>
        <v/>
      </c>
      <c r="L58">
        <f>IF(INDEX(campaigns!$A$2:$A$51,9)="","",INDEX(campaigns!$CF$2:$CF$51,9))</f>
        <v/>
      </c>
      <c r="M58">
        <f>IF(INDEX(campaigns!$A$2:$A$51,9)="","",INDEX(campaigns!$CG$2:$CG$51,9))</f>
        <v/>
      </c>
      <c r="N58">
        <f>IF(INDEX(campaigns!$A$2:$A$51,9)="","",INDEX(campaigns!$CH$2:$CH$51,9))</f>
        <v/>
      </c>
      <c r="O58">
        <f>IF(INDEX(campaigns!$A$2:$A$51,9)="","",INDEX(campaigns!$CI$2:$CI$51,9))</f>
        <v/>
      </c>
      <c r="P58">
        <f>IF(INDEX(campaigns!$A$2:$A$51,9)="","",INDEX(campaigns!$CK$2:$CK$51,9))</f>
        <v/>
      </c>
      <c r="Q58" s="11">
        <f>IF(INDEX(campaigns!$A$2:$A$51,9)="","",INDEX(campaigns!$CP$2:$CP$51,9))</f>
        <v/>
      </c>
      <c r="R58">
        <f>IF(INDEX(campaigns!$A$2:$A$51,9)="","",INDEX(campaigns!$CX$2:$CX$51,9))</f>
        <v/>
      </c>
      <c r="S58">
        <f>IF(INDEX(campaigns!$A$2:$A$51,9)="","",INDEX(campaigns!$CZ$2:$CZ$51,9))</f>
        <v/>
      </c>
      <c r="T58" s="10">
        <f>IF(INDEX(campaigns!$A$2:$A$51,9)="","",INDEX(campaigns!$DC$2:$DC$51,9))</f>
        <v/>
      </c>
      <c r="U58" s="10">
        <f>IF(INDEX(campaigns!$A$2:$A$51,9)="","",INDEX(campaigns!$DM$2:$DM$51,9))</f>
        <v/>
      </c>
      <c r="V58">
        <f>IF(INDEX(campaigns!$A$2:$A$51,9)="","",INDEX(campaigns!$DS$2:$DS$51,9))</f>
        <v/>
      </c>
      <c r="W58">
        <f>IF(INDEX(campaigns!$A$2:$A$51,9)="","",INDEX(campaigns!$DT$2:$DT$51,9))</f>
        <v/>
      </c>
      <c r="X58">
        <f>IF(INDEX(campaigns!$A$2:$A$51,9)="","",INDEX(campaigns!$DU$2:$DU$51,9))</f>
        <v/>
      </c>
      <c r="Y58">
        <f>IF(INDEX(campaigns!$A$2:$A$51,9)="","",INDEX(campaigns!$AV$2:$AV$51,9))</f>
        <v/>
      </c>
      <c r="Z58">
        <f>IF(INDEX(campaigns!$A$2:$A$51,9)="","",INDEX(campaigns!$DV$2:$DV$51,9))</f>
        <v/>
      </c>
    </row>
    <row r="59">
      <c r="A59">
        <f>IF(INDEX(campaigns!$A$2:$A$51,10)="","",INDEX(campaigns!$A$2:$A$51,10))</f>
        <v/>
      </c>
      <c r="B59">
        <f>IF(INDEX(campaigns!$A$2:$A$51,10)="","",INDEX(campaigns!$BE$2:$BE$51,10))</f>
        <v/>
      </c>
      <c r="C59" s="9">
        <f>IF(INDEX(campaigns!$A$2:$A$51,10)="","",INDEX(campaigns!$BG$2:$BG$51,10))</f>
        <v/>
      </c>
      <c r="D59">
        <f>IF(INDEX(campaigns!$A$2:$A$51,10)="","",INDEX(campaigns!$D$2:$D$51,10))</f>
        <v/>
      </c>
      <c r="E59">
        <f>IF(INDEX(campaigns!$A$2:$A$51,10)="","",INDEX(campaigns!$BW$2:$BW$51,10))</f>
        <v/>
      </c>
      <c r="F59">
        <f>IF(INDEX(campaigns!$A$2:$A$51,10)="","",INDEX(campaigns!$BO$2:$BO$51,10))</f>
        <v/>
      </c>
      <c r="G59">
        <f>IF(INDEX(campaigns!$A$2:$A$51,10)="","",INDEX(campaigns!$BP$2:$BP$51,10))</f>
        <v/>
      </c>
      <c r="H59">
        <f>IF(INDEX(campaigns!$A$2:$A$51,10)="","",INDEX(campaigns!$F$2:$F$51,10))</f>
        <v/>
      </c>
      <c r="I59">
        <f>IF(INDEX(campaigns!$A$2:$A$51,10)="","",INDEX(campaigns!$CB$2:$CB$51,10))</f>
        <v/>
      </c>
      <c r="J59">
        <f>IF(INDEX(campaigns!$A$2:$A$51,10)="","",INDEX(campaigns!$CD$2:$CD$51,10))</f>
        <v/>
      </c>
      <c r="K59" s="12">
        <f>IF(INDEX(campaigns!$A$2:$A$51,10)="","",INDEX(campaigns!$CE$2:$CE$51,10))</f>
        <v/>
      </c>
      <c r="L59">
        <f>IF(INDEX(campaigns!$A$2:$A$51,10)="","",INDEX(campaigns!$CF$2:$CF$51,10))</f>
        <v/>
      </c>
      <c r="M59">
        <f>IF(INDEX(campaigns!$A$2:$A$51,10)="","",INDEX(campaigns!$CG$2:$CG$51,10))</f>
        <v/>
      </c>
      <c r="N59">
        <f>IF(INDEX(campaigns!$A$2:$A$51,10)="","",INDEX(campaigns!$CH$2:$CH$51,10))</f>
        <v/>
      </c>
      <c r="O59">
        <f>IF(INDEX(campaigns!$A$2:$A$51,10)="","",INDEX(campaigns!$CI$2:$CI$51,10))</f>
        <v/>
      </c>
      <c r="P59">
        <f>IF(INDEX(campaigns!$A$2:$A$51,10)="","",INDEX(campaigns!$CK$2:$CK$51,10))</f>
        <v/>
      </c>
      <c r="Q59" s="11">
        <f>IF(INDEX(campaigns!$A$2:$A$51,10)="","",INDEX(campaigns!$CP$2:$CP$51,10))</f>
        <v/>
      </c>
      <c r="R59">
        <f>IF(INDEX(campaigns!$A$2:$A$51,10)="","",INDEX(campaigns!$CX$2:$CX$51,10))</f>
        <v/>
      </c>
      <c r="S59">
        <f>IF(INDEX(campaigns!$A$2:$A$51,10)="","",INDEX(campaigns!$CZ$2:$CZ$51,10))</f>
        <v/>
      </c>
      <c r="T59" s="10">
        <f>IF(INDEX(campaigns!$A$2:$A$51,10)="","",INDEX(campaigns!$DC$2:$DC$51,10))</f>
        <v/>
      </c>
      <c r="U59" s="10">
        <f>IF(INDEX(campaigns!$A$2:$A$51,10)="","",INDEX(campaigns!$DM$2:$DM$51,10))</f>
        <v/>
      </c>
      <c r="V59">
        <f>IF(INDEX(campaigns!$A$2:$A$51,10)="","",INDEX(campaigns!$DS$2:$DS$51,10))</f>
        <v/>
      </c>
      <c r="W59">
        <f>IF(INDEX(campaigns!$A$2:$A$51,10)="","",INDEX(campaigns!$DT$2:$DT$51,10))</f>
        <v/>
      </c>
      <c r="X59">
        <f>IF(INDEX(campaigns!$A$2:$A$51,10)="","",INDEX(campaigns!$DU$2:$DU$51,10))</f>
        <v/>
      </c>
      <c r="Y59">
        <f>IF(INDEX(campaigns!$A$2:$A$51,10)="","",INDEX(campaigns!$AV$2:$AV$51,10))</f>
        <v/>
      </c>
      <c r="Z59">
        <f>IF(INDEX(campaigns!$A$2:$A$51,10)="","",INDEX(campaigns!$DV$2:$DV$51,10))</f>
        <v/>
      </c>
    </row>
    <row r="60">
      <c r="A60">
        <f>IF(INDEX(campaigns!$A$2:$A$51,11)="","",INDEX(campaigns!$A$2:$A$51,11))</f>
        <v/>
      </c>
      <c r="B60">
        <f>IF(INDEX(campaigns!$A$2:$A$51,11)="","",INDEX(campaigns!$BE$2:$BE$51,11))</f>
        <v/>
      </c>
      <c r="C60" s="9">
        <f>IF(INDEX(campaigns!$A$2:$A$51,11)="","",INDEX(campaigns!$BG$2:$BG$51,11))</f>
        <v/>
      </c>
      <c r="D60">
        <f>IF(INDEX(campaigns!$A$2:$A$51,11)="","",INDEX(campaigns!$D$2:$D$51,11))</f>
        <v/>
      </c>
      <c r="E60">
        <f>IF(INDEX(campaigns!$A$2:$A$51,11)="","",INDEX(campaigns!$BW$2:$BW$51,11))</f>
        <v/>
      </c>
      <c r="F60">
        <f>IF(INDEX(campaigns!$A$2:$A$51,11)="","",INDEX(campaigns!$BO$2:$BO$51,11))</f>
        <v/>
      </c>
      <c r="G60">
        <f>IF(INDEX(campaigns!$A$2:$A$51,11)="","",INDEX(campaigns!$BP$2:$BP$51,11))</f>
        <v/>
      </c>
      <c r="H60">
        <f>IF(INDEX(campaigns!$A$2:$A$51,11)="","",INDEX(campaigns!$F$2:$F$51,11))</f>
        <v/>
      </c>
      <c r="I60">
        <f>IF(INDEX(campaigns!$A$2:$A$51,11)="","",INDEX(campaigns!$CB$2:$CB$51,11))</f>
        <v/>
      </c>
      <c r="J60">
        <f>IF(INDEX(campaigns!$A$2:$A$51,11)="","",INDEX(campaigns!$CD$2:$CD$51,11))</f>
        <v/>
      </c>
      <c r="K60" s="12">
        <f>IF(INDEX(campaigns!$A$2:$A$51,11)="","",INDEX(campaigns!$CE$2:$CE$51,11))</f>
        <v/>
      </c>
      <c r="L60">
        <f>IF(INDEX(campaigns!$A$2:$A$51,11)="","",INDEX(campaigns!$CF$2:$CF$51,11))</f>
        <v/>
      </c>
      <c r="M60">
        <f>IF(INDEX(campaigns!$A$2:$A$51,11)="","",INDEX(campaigns!$CG$2:$CG$51,11))</f>
        <v/>
      </c>
      <c r="N60">
        <f>IF(INDEX(campaigns!$A$2:$A$51,11)="","",INDEX(campaigns!$CH$2:$CH$51,11))</f>
        <v/>
      </c>
      <c r="O60">
        <f>IF(INDEX(campaigns!$A$2:$A$51,11)="","",INDEX(campaigns!$CI$2:$CI$51,11))</f>
        <v/>
      </c>
      <c r="P60">
        <f>IF(INDEX(campaigns!$A$2:$A$51,11)="","",INDEX(campaigns!$CK$2:$CK$51,11))</f>
        <v/>
      </c>
      <c r="Q60" s="11">
        <f>IF(INDEX(campaigns!$A$2:$A$51,11)="","",INDEX(campaigns!$CP$2:$CP$51,11))</f>
        <v/>
      </c>
      <c r="R60">
        <f>IF(INDEX(campaigns!$A$2:$A$51,11)="","",INDEX(campaigns!$CX$2:$CX$51,11))</f>
        <v/>
      </c>
      <c r="S60">
        <f>IF(INDEX(campaigns!$A$2:$A$51,11)="","",INDEX(campaigns!$CZ$2:$CZ$51,11))</f>
        <v/>
      </c>
      <c r="T60" s="10">
        <f>IF(INDEX(campaigns!$A$2:$A$51,11)="","",INDEX(campaigns!$DC$2:$DC$51,11))</f>
        <v/>
      </c>
      <c r="U60" s="10">
        <f>IF(INDEX(campaigns!$A$2:$A$51,11)="","",INDEX(campaigns!$DM$2:$DM$51,11))</f>
        <v/>
      </c>
      <c r="V60">
        <f>IF(INDEX(campaigns!$A$2:$A$51,11)="","",INDEX(campaigns!$DS$2:$DS$51,11))</f>
        <v/>
      </c>
      <c r="W60">
        <f>IF(INDEX(campaigns!$A$2:$A$51,11)="","",INDEX(campaigns!$DT$2:$DT$51,11))</f>
        <v/>
      </c>
      <c r="X60">
        <f>IF(INDEX(campaigns!$A$2:$A$51,11)="","",INDEX(campaigns!$DU$2:$DU$51,11))</f>
        <v/>
      </c>
      <c r="Y60">
        <f>IF(INDEX(campaigns!$A$2:$A$51,11)="","",INDEX(campaigns!$AV$2:$AV$51,11))</f>
        <v/>
      </c>
      <c r="Z60">
        <f>IF(INDEX(campaigns!$A$2:$A$51,11)="","",INDEX(campaigns!$DV$2:$DV$51,11))</f>
        <v/>
      </c>
    </row>
    <row r="61">
      <c r="A61">
        <f>IF(INDEX(campaigns!$A$2:$A$51,12)="","",INDEX(campaigns!$A$2:$A$51,12))</f>
        <v/>
      </c>
      <c r="B61">
        <f>IF(INDEX(campaigns!$A$2:$A$51,12)="","",INDEX(campaigns!$BE$2:$BE$51,12))</f>
        <v/>
      </c>
      <c r="C61" s="9">
        <f>IF(INDEX(campaigns!$A$2:$A$51,12)="","",INDEX(campaigns!$BG$2:$BG$51,12))</f>
        <v/>
      </c>
      <c r="D61">
        <f>IF(INDEX(campaigns!$A$2:$A$51,12)="","",INDEX(campaigns!$D$2:$D$51,12))</f>
        <v/>
      </c>
      <c r="E61">
        <f>IF(INDEX(campaigns!$A$2:$A$51,12)="","",INDEX(campaigns!$BW$2:$BW$51,12))</f>
        <v/>
      </c>
      <c r="F61">
        <f>IF(INDEX(campaigns!$A$2:$A$51,12)="","",INDEX(campaigns!$BO$2:$BO$51,12))</f>
        <v/>
      </c>
      <c r="G61">
        <f>IF(INDEX(campaigns!$A$2:$A$51,12)="","",INDEX(campaigns!$BP$2:$BP$51,12))</f>
        <v/>
      </c>
      <c r="H61">
        <f>IF(INDEX(campaigns!$A$2:$A$51,12)="","",INDEX(campaigns!$F$2:$F$51,12))</f>
        <v/>
      </c>
      <c r="I61">
        <f>IF(INDEX(campaigns!$A$2:$A$51,12)="","",INDEX(campaigns!$CB$2:$CB$51,12))</f>
        <v/>
      </c>
      <c r="J61">
        <f>IF(INDEX(campaigns!$A$2:$A$51,12)="","",INDEX(campaigns!$CD$2:$CD$51,12))</f>
        <v/>
      </c>
      <c r="K61" s="12">
        <f>IF(INDEX(campaigns!$A$2:$A$51,12)="","",INDEX(campaigns!$CE$2:$CE$51,12))</f>
        <v/>
      </c>
      <c r="L61">
        <f>IF(INDEX(campaigns!$A$2:$A$51,12)="","",INDEX(campaigns!$CF$2:$CF$51,12))</f>
        <v/>
      </c>
      <c r="M61">
        <f>IF(INDEX(campaigns!$A$2:$A$51,12)="","",INDEX(campaigns!$CG$2:$CG$51,12))</f>
        <v/>
      </c>
      <c r="N61">
        <f>IF(INDEX(campaigns!$A$2:$A$51,12)="","",INDEX(campaigns!$CH$2:$CH$51,12))</f>
        <v/>
      </c>
      <c r="O61">
        <f>IF(INDEX(campaigns!$A$2:$A$51,12)="","",INDEX(campaigns!$CI$2:$CI$51,12))</f>
        <v/>
      </c>
      <c r="P61">
        <f>IF(INDEX(campaigns!$A$2:$A$51,12)="","",INDEX(campaigns!$CK$2:$CK$51,12))</f>
        <v/>
      </c>
      <c r="Q61" s="11">
        <f>IF(INDEX(campaigns!$A$2:$A$51,12)="","",INDEX(campaigns!$CP$2:$CP$51,12))</f>
        <v/>
      </c>
      <c r="R61">
        <f>IF(INDEX(campaigns!$A$2:$A$51,12)="","",INDEX(campaigns!$CX$2:$CX$51,12))</f>
        <v/>
      </c>
      <c r="S61">
        <f>IF(INDEX(campaigns!$A$2:$A$51,12)="","",INDEX(campaigns!$CZ$2:$CZ$51,12))</f>
        <v/>
      </c>
      <c r="T61" s="10">
        <f>IF(INDEX(campaigns!$A$2:$A$51,12)="","",INDEX(campaigns!$DC$2:$DC$51,12))</f>
        <v/>
      </c>
      <c r="U61" s="10">
        <f>IF(INDEX(campaigns!$A$2:$A$51,12)="","",INDEX(campaigns!$DM$2:$DM$51,12))</f>
        <v/>
      </c>
      <c r="V61">
        <f>IF(INDEX(campaigns!$A$2:$A$51,12)="","",INDEX(campaigns!$DS$2:$DS$51,12))</f>
        <v/>
      </c>
      <c r="W61">
        <f>IF(INDEX(campaigns!$A$2:$A$51,12)="","",INDEX(campaigns!$DT$2:$DT$51,12))</f>
        <v/>
      </c>
      <c r="X61">
        <f>IF(INDEX(campaigns!$A$2:$A$51,12)="","",INDEX(campaigns!$DU$2:$DU$51,12))</f>
        <v/>
      </c>
      <c r="Y61">
        <f>IF(INDEX(campaigns!$A$2:$A$51,12)="","",INDEX(campaigns!$AV$2:$AV$51,12))</f>
        <v/>
      </c>
      <c r="Z61">
        <f>IF(INDEX(campaigns!$A$2:$A$51,12)="","",INDEX(campaigns!$DV$2:$DV$51,12))</f>
        <v/>
      </c>
    </row>
    <row r="62">
      <c r="A62">
        <f>IF(INDEX(campaigns!$A$2:$A$51,13)="","",INDEX(campaigns!$A$2:$A$51,13))</f>
        <v/>
      </c>
      <c r="B62">
        <f>IF(INDEX(campaigns!$A$2:$A$51,13)="","",INDEX(campaigns!$BE$2:$BE$51,13))</f>
        <v/>
      </c>
      <c r="C62" s="9">
        <f>IF(INDEX(campaigns!$A$2:$A$51,13)="","",INDEX(campaigns!$BG$2:$BG$51,13))</f>
        <v/>
      </c>
      <c r="D62">
        <f>IF(INDEX(campaigns!$A$2:$A$51,13)="","",INDEX(campaigns!$D$2:$D$51,13))</f>
        <v/>
      </c>
      <c r="E62">
        <f>IF(INDEX(campaigns!$A$2:$A$51,13)="","",INDEX(campaigns!$BW$2:$BW$51,13))</f>
        <v/>
      </c>
      <c r="F62">
        <f>IF(INDEX(campaigns!$A$2:$A$51,13)="","",INDEX(campaigns!$BO$2:$BO$51,13))</f>
        <v/>
      </c>
      <c r="G62">
        <f>IF(INDEX(campaigns!$A$2:$A$51,13)="","",INDEX(campaigns!$BP$2:$BP$51,13))</f>
        <v/>
      </c>
      <c r="H62">
        <f>IF(INDEX(campaigns!$A$2:$A$51,13)="","",INDEX(campaigns!$F$2:$F$51,13))</f>
        <v/>
      </c>
      <c r="I62">
        <f>IF(INDEX(campaigns!$A$2:$A$51,13)="","",INDEX(campaigns!$CB$2:$CB$51,13))</f>
        <v/>
      </c>
      <c r="J62">
        <f>IF(INDEX(campaigns!$A$2:$A$51,13)="","",INDEX(campaigns!$CD$2:$CD$51,13))</f>
        <v/>
      </c>
      <c r="K62" s="12">
        <f>IF(INDEX(campaigns!$A$2:$A$51,13)="","",INDEX(campaigns!$CE$2:$CE$51,13))</f>
        <v/>
      </c>
      <c r="L62">
        <f>IF(INDEX(campaigns!$A$2:$A$51,13)="","",INDEX(campaigns!$CF$2:$CF$51,13))</f>
        <v/>
      </c>
      <c r="M62">
        <f>IF(INDEX(campaigns!$A$2:$A$51,13)="","",INDEX(campaigns!$CG$2:$CG$51,13))</f>
        <v/>
      </c>
      <c r="N62">
        <f>IF(INDEX(campaigns!$A$2:$A$51,13)="","",INDEX(campaigns!$CH$2:$CH$51,13))</f>
        <v/>
      </c>
      <c r="O62">
        <f>IF(INDEX(campaigns!$A$2:$A$51,13)="","",INDEX(campaigns!$CI$2:$CI$51,13))</f>
        <v/>
      </c>
      <c r="P62">
        <f>IF(INDEX(campaigns!$A$2:$A$51,13)="","",INDEX(campaigns!$CK$2:$CK$51,13))</f>
        <v/>
      </c>
      <c r="Q62" s="11">
        <f>IF(INDEX(campaigns!$A$2:$A$51,13)="","",INDEX(campaigns!$CP$2:$CP$51,13))</f>
        <v/>
      </c>
      <c r="R62">
        <f>IF(INDEX(campaigns!$A$2:$A$51,13)="","",INDEX(campaigns!$CX$2:$CX$51,13))</f>
        <v/>
      </c>
      <c r="S62">
        <f>IF(INDEX(campaigns!$A$2:$A$51,13)="","",INDEX(campaigns!$CZ$2:$CZ$51,13))</f>
        <v/>
      </c>
      <c r="T62" s="10">
        <f>IF(INDEX(campaigns!$A$2:$A$51,13)="","",INDEX(campaigns!$DC$2:$DC$51,13))</f>
        <v/>
      </c>
      <c r="U62" s="10">
        <f>IF(INDEX(campaigns!$A$2:$A$51,13)="","",INDEX(campaigns!$DM$2:$DM$51,13))</f>
        <v/>
      </c>
      <c r="V62">
        <f>IF(INDEX(campaigns!$A$2:$A$51,13)="","",INDEX(campaigns!$DS$2:$DS$51,13))</f>
        <v/>
      </c>
      <c r="W62">
        <f>IF(INDEX(campaigns!$A$2:$A$51,13)="","",INDEX(campaigns!$DT$2:$DT$51,13))</f>
        <v/>
      </c>
      <c r="X62">
        <f>IF(INDEX(campaigns!$A$2:$A$51,13)="","",INDEX(campaigns!$DU$2:$DU$51,13))</f>
        <v/>
      </c>
      <c r="Y62">
        <f>IF(INDEX(campaigns!$A$2:$A$51,13)="","",INDEX(campaigns!$AV$2:$AV$51,13))</f>
        <v/>
      </c>
      <c r="Z62">
        <f>IF(INDEX(campaigns!$A$2:$A$51,13)="","",INDEX(campaigns!$DV$2:$DV$51,13))</f>
        <v/>
      </c>
    </row>
    <row r="63">
      <c r="A63">
        <f>IF(INDEX(campaigns!$A$2:$A$51,14)="","",INDEX(campaigns!$A$2:$A$51,14))</f>
        <v/>
      </c>
      <c r="B63">
        <f>IF(INDEX(campaigns!$A$2:$A$51,14)="","",INDEX(campaigns!$BE$2:$BE$51,14))</f>
        <v/>
      </c>
      <c r="C63" s="9">
        <f>IF(INDEX(campaigns!$A$2:$A$51,14)="","",INDEX(campaigns!$BG$2:$BG$51,14))</f>
        <v/>
      </c>
      <c r="D63">
        <f>IF(INDEX(campaigns!$A$2:$A$51,14)="","",INDEX(campaigns!$D$2:$D$51,14))</f>
        <v/>
      </c>
      <c r="E63">
        <f>IF(INDEX(campaigns!$A$2:$A$51,14)="","",INDEX(campaigns!$BW$2:$BW$51,14))</f>
        <v/>
      </c>
      <c r="F63">
        <f>IF(INDEX(campaigns!$A$2:$A$51,14)="","",INDEX(campaigns!$BO$2:$BO$51,14))</f>
        <v/>
      </c>
      <c r="G63">
        <f>IF(INDEX(campaigns!$A$2:$A$51,14)="","",INDEX(campaigns!$BP$2:$BP$51,14))</f>
        <v/>
      </c>
      <c r="H63">
        <f>IF(INDEX(campaigns!$A$2:$A$51,14)="","",INDEX(campaigns!$F$2:$F$51,14))</f>
        <v/>
      </c>
      <c r="I63">
        <f>IF(INDEX(campaigns!$A$2:$A$51,14)="","",INDEX(campaigns!$CB$2:$CB$51,14))</f>
        <v/>
      </c>
      <c r="J63">
        <f>IF(INDEX(campaigns!$A$2:$A$51,14)="","",INDEX(campaigns!$CD$2:$CD$51,14))</f>
        <v/>
      </c>
      <c r="K63" s="12">
        <f>IF(INDEX(campaigns!$A$2:$A$51,14)="","",INDEX(campaigns!$CE$2:$CE$51,14))</f>
        <v/>
      </c>
      <c r="L63">
        <f>IF(INDEX(campaigns!$A$2:$A$51,14)="","",INDEX(campaigns!$CF$2:$CF$51,14))</f>
        <v/>
      </c>
      <c r="M63">
        <f>IF(INDEX(campaigns!$A$2:$A$51,14)="","",INDEX(campaigns!$CG$2:$CG$51,14))</f>
        <v/>
      </c>
      <c r="N63">
        <f>IF(INDEX(campaigns!$A$2:$A$51,14)="","",INDEX(campaigns!$CH$2:$CH$51,14))</f>
        <v/>
      </c>
      <c r="O63">
        <f>IF(INDEX(campaigns!$A$2:$A$51,14)="","",INDEX(campaigns!$CI$2:$CI$51,14))</f>
        <v/>
      </c>
      <c r="P63">
        <f>IF(INDEX(campaigns!$A$2:$A$51,14)="","",INDEX(campaigns!$CK$2:$CK$51,14))</f>
        <v/>
      </c>
      <c r="Q63" s="11">
        <f>IF(INDEX(campaigns!$A$2:$A$51,14)="","",INDEX(campaigns!$CP$2:$CP$51,14))</f>
        <v/>
      </c>
      <c r="R63">
        <f>IF(INDEX(campaigns!$A$2:$A$51,14)="","",INDEX(campaigns!$CX$2:$CX$51,14))</f>
        <v/>
      </c>
      <c r="S63">
        <f>IF(INDEX(campaigns!$A$2:$A$51,14)="","",INDEX(campaigns!$CZ$2:$CZ$51,14))</f>
        <v/>
      </c>
      <c r="T63" s="10">
        <f>IF(INDEX(campaigns!$A$2:$A$51,14)="","",INDEX(campaigns!$DC$2:$DC$51,14))</f>
        <v/>
      </c>
      <c r="U63" s="10">
        <f>IF(INDEX(campaigns!$A$2:$A$51,14)="","",INDEX(campaigns!$DM$2:$DM$51,14))</f>
        <v/>
      </c>
      <c r="V63">
        <f>IF(INDEX(campaigns!$A$2:$A$51,14)="","",INDEX(campaigns!$DS$2:$DS$51,14))</f>
        <v/>
      </c>
      <c r="W63">
        <f>IF(INDEX(campaigns!$A$2:$A$51,14)="","",INDEX(campaigns!$DT$2:$DT$51,14))</f>
        <v/>
      </c>
      <c r="X63">
        <f>IF(INDEX(campaigns!$A$2:$A$51,14)="","",INDEX(campaigns!$DU$2:$DU$51,14))</f>
        <v/>
      </c>
      <c r="Y63">
        <f>IF(INDEX(campaigns!$A$2:$A$51,14)="","",INDEX(campaigns!$AV$2:$AV$51,14))</f>
        <v/>
      </c>
      <c r="Z63">
        <f>IF(INDEX(campaigns!$A$2:$A$51,14)="","",INDEX(campaigns!$DV$2:$DV$51,14))</f>
        <v/>
      </c>
    </row>
    <row r="64">
      <c r="A64">
        <f>IF(INDEX(campaigns!$A$2:$A$51,15)="","",INDEX(campaigns!$A$2:$A$51,15))</f>
        <v/>
      </c>
      <c r="B64">
        <f>IF(INDEX(campaigns!$A$2:$A$51,15)="","",INDEX(campaigns!$BE$2:$BE$51,15))</f>
        <v/>
      </c>
      <c r="C64" s="9">
        <f>IF(INDEX(campaigns!$A$2:$A$51,15)="","",INDEX(campaigns!$BG$2:$BG$51,15))</f>
        <v/>
      </c>
      <c r="D64">
        <f>IF(INDEX(campaigns!$A$2:$A$51,15)="","",INDEX(campaigns!$D$2:$D$51,15))</f>
        <v/>
      </c>
      <c r="E64">
        <f>IF(INDEX(campaigns!$A$2:$A$51,15)="","",INDEX(campaigns!$BW$2:$BW$51,15))</f>
        <v/>
      </c>
      <c r="F64">
        <f>IF(INDEX(campaigns!$A$2:$A$51,15)="","",INDEX(campaigns!$BO$2:$BO$51,15))</f>
        <v/>
      </c>
      <c r="G64">
        <f>IF(INDEX(campaigns!$A$2:$A$51,15)="","",INDEX(campaigns!$BP$2:$BP$51,15))</f>
        <v/>
      </c>
      <c r="H64">
        <f>IF(INDEX(campaigns!$A$2:$A$51,15)="","",INDEX(campaigns!$F$2:$F$51,15))</f>
        <v/>
      </c>
      <c r="I64">
        <f>IF(INDEX(campaigns!$A$2:$A$51,15)="","",INDEX(campaigns!$CB$2:$CB$51,15))</f>
        <v/>
      </c>
      <c r="J64">
        <f>IF(INDEX(campaigns!$A$2:$A$51,15)="","",INDEX(campaigns!$CD$2:$CD$51,15))</f>
        <v/>
      </c>
      <c r="K64" s="12">
        <f>IF(INDEX(campaigns!$A$2:$A$51,15)="","",INDEX(campaigns!$CE$2:$CE$51,15))</f>
        <v/>
      </c>
      <c r="L64">
        <f>IF(INDEX(campaigns!$A$2:$A$51,15)="","",INDEX(campaigns!$CF$2:$CF$51,15))</f>
        <v/>
      </c>
      <c r="M64">
        <f>IF(INDEX(campaigns!$A$2:$A$51,15)="","",INDEX(campaigns!$CG$2:$CG$51,15))</f>
        <v/>
      </c>
      <c r="N64">
        <f>IF(INDEX(campaigns!$A$2:$A$51,15)="","",INDEX(campaigns!$CH$2:$CH$51,15))</f>
        <v/>
      </c>
      <c r="O64">
        <f>IF(INDEX(campaigns!$A$2:$A$51,15)="","",INDEX(campaigns!$CI$2:$CI$51,15))</f>
        <v/>
      </c>
      <c r="P64">
        <f>IF(INDEX(campaigns!$A$2:$A$51,15)="","",INDEX(campaigns!$CK$2:$CK$51,15))</f>
        <v/>
      </c>
      <c r="Q64" s="11">
        <f>IF(INDEX(campaigns!$A$2:$A$51,15)="","",INDEX(campaigns!$CP$2:$CP$51,15))</f>
        <v/>
      </c>
      <c r="R64">
        <f>IF(INDEX(campaigns!$A$2:$A$51,15)="","",INDEX(campaigns!$CX$2:$CX$51,15))</f>
        <v/>
      </c>
      <c r="S64">
        <f>IF(INDEX(campaigns!$A$2:$A$51,15)="","",INDEX(campaigns!$CZ$2:$CZ$51,15))</f>
        <v/>
      </c>
      <c r="T64" s="10">
        <f>IF(INDEX(campaigns!$A$2:$A$51,15)="","",INDEX(campaigns!$DC$2:$DC$51,15))</f>
        <v/>
      </c>
      <c r="U64" s="10">
        <f>IF(INDEX(campaigns!$A$2:$A$51,15)="","",INDEX(campaigns!$DM$2:$DM$51,15))</f>
        <v/>
      </c>
      <c r="V64">
        <f>IF(INDEX(campaigns!$A$2:$A$51,15)="","",INDEX(campaigns!$DS$2:$DS$51,15))</f>
        <v/>
      </c>
      <c r="W64">
        <f>IF(INDEX(campaigns!$A$2:$A$51,15)="","",INDEX(campaigns!$DT$2:$DT$51,15))</f>
        <v/>
      </c>
      <c r="X64">
        <f>IF(INDEX(campaigns!$A$2:$A$51,15)="","",INDEX(campaigns!$DU$2:$DU$51,15))</f>
        <v/>
      </c>
      <c r="Y64">
        <f>IF(INDEX(campaigns!$A$2:$A$51,15)="","",INDEX(campaigns!$AV$2:$AV$51,15))</f>
        <v/>
      </c>
      <c r="Z64">
        <f>IF(INDEX(campaigns!$A$2:$A$51,15)="","",INDEX(campaigns!$DV$2:$DV$51,15))</f>
        <v/>
      </c>
    </row>
    <row r="65">
      <c r="A65">
        <f>IF(INDEX(campaigns!$A$2:$A$51,16)="","",INDEX(campaigns!$A$2:$A$51,16))</f>
        <v/>
      </c>
      <c r="B65">
        <f>IF(INDEX(campaigns!$A$2:$A$51,16)="","",INDEX(campaigns!$BE$2:$BE$51,16))</f>
        <v/>
      </c>
      <c r="C65" s="9">
        <f>IF(INDEX(campaigns!$A$2:$A$51,16)="","",INDEX(campaigns!$BG$2:$BG$51,16))</f>
        <v/>
      </c>
      <c r="D65">
        <f>IF(INDEX(campaigns!$A$2:$A$51,16)="","",INDEX(campaigns!$D$2:$D$51,16))</f>
        <v/>
      </c>
      <c r="E65">
        <f>IF(INDEX(campaigns!$A$2:$A$51,16)="","",INDEX(campaigns!$BW$2:$BW$51,16))</f>
        <v/>
      </c>
      <c r="F65">
        <f>IF(INDEX(campaigns!$A$2:$A$51,16)="","",INDEX(campaigns!$BO$2:$BO$51,16))</f>
        <v/>
      </c>
      <c r="G65">
        <f>IF(INDEX(campaigns!$A$2:$A$51,16)="","",INDEX(campaigns!$BP$2:$BP$51,16))</f>
        <v/>
      </c>
      <c r="H65">
        <f>IF(INDEX(campaigns!$A$2:$A$51,16)="","",INDEX(campaigns!$F$2:$F$51,16))</f>
        <v/>
      </c>
      <c r="I65">
        <f>IF(INDEX(campaigns!$A$2:$A$51,16)="","",INDEX(campaigns!$CB$2:$CB$51,16))</f>
        <v/>
      </c>
      <c r="J65">
        <f>IF(INDEX(campaigns!$A$2:$A$51,16)="","",INDEX(campaigns!$CD$2:$CD$51,16))</f>
        <v/>
      </c>
      <c r="K65" s="12">
        <f>IF(INDEX(campaigns!$A$2:$A$51,16)="","",INDEX(campaigns!$CE$2:$CE$51,16))</f>
        <v/>
      </c>
      <c r="L65">
        <f>IF(INDEX(campaigns!$A$2:$A$51,16)="","",INDEX(campaigns!$CF$2:$CF$51,16))</f>
        <v/>
      </c>
      <c r="M65">
        <f>IF(INDEX(campaigns!$A$2:$A$51,16)="","",INDEX(campaigns!$CG$2:$CG$51,16))</f>
        <v/>
      </c>
      <c r="N65">
        <f>IF(INDEX(campaigns!$A$2:$A$51,16)="","",INDEX(campaigns!$CH$2:$CH$51,16))</f>
        <v/>
      </c>
      <c r="O65">
        <f>IF(INDEX(campaigns!$A$2:$A$51,16)="","",INDEX(campaigns!$CI$2:$CI$51,16))</f>
        <v/>
      </c>
      <c r="P65">
        <f>IF(INDEX(campaigns!$A$2:$A$51,16)="","",INDEX(campaigns!$CK$2:$CK$51,16))</f>
        <v/>
      </c>
      <c r="Q65" s="11">
        <f>IF(INDEX(campaigns!$A$2:$A$51,16)="","",INDEX(campaigns!$CP$2:$CP$51,16))</f>
        <v/>
      </c>
      <c r="R65">
        <f>IF(INDEX(campaigns!$A$2:$A$51,16)="","",INDEX(campaigns!$CX$2:$CX$51,16))</f>
        <v/>
      </c>
      <c r="S65">
        <f>IF(INDEX(campaigns!$A$2:$A$51,16)="","",INDEX(campaigns!$CZ$2:$CZ$51,16))</f>
        <v/>
      </c>
      <c r="T65" s="10">
        <f>IF(INDEX(campaigns!$A$2:$A$51,16)="","",INDEX(campaigns!$DC$2:$DC$51,16))</f>
        <v/>
      </c>
      <c r="U65" s="10">
        <f>IF(INDEX(campaigns!$A$2:$A$51,16)="","",INDEX(campaigns!$DM$2:$DM$51,16))</f>
        <v/>
      </c>
      <c r="V65">
        <f>IF(INDEX(campaigns!$A$2:$A$51,16)="","",INDEX(campaigns!$DS$2:$DS$51,16))</f>
        <v/>
      </c>
      <c r="W65">
        <f>IF(INDEX(campaigns!$A$2:$A$51,16)="","",INDEX(campaigns!$DT$2:$DT$51,16))</f>
        <v/>
      </c>
      <c r="X65">
        <f>IF(INDEX(campaigns!$A$2:$A$51,16)="","",INDEX(campaigns!$DU$2:$DU$51,16))</f>
        <v/>
      </c>
      <c r="Y65">
        <f>IF(INDEX(campaigns!$A$2:$A$51,16)="","",INDEX(campaigns!$AV$2:$AV$51,16))</f>
        <v/>
      </c>
      <c r="Z65">
        <f>IF(INDEX(campaigns!$A$2:$A$51,16)="","",INDEX(campaigns!$DV$2:$DV$51,16))</f>
        <v/>
      </c>
    </row>
    <row r="66">
      <c r="A66">
        <f>IF(INDEX(campaigns!$A$2:$A$51,17)="","",INDEX(campaigns!$A$2:$A$51,17))</f>
        <v/>
      </c>
      <c r="B66">
        <f>IF(INDEX(campaigns!$A$2:$A$51,17)="","",INDEX(campaigns!$BE$2:$BE$51,17))</f>
        <v/>
      </c>
      <c r="C66" s="9">
        <f>IF(INDEX(campaigns!$A$2:$A$51,17)="","",INDEX(campaigns!$BG$2:$BG$51,17))</f>
        <v/>
      </c>
      <c r="D66">
        <f>IF(INDEX(campaigns!$A$2:$A$51,17)="","",INDEX(campaigns!$D$2:$D$51,17))</f>
        <v/>
      </c>
      <c r="E66">
        <f>IF(INDEX(campaigns!$A$2:$A$51,17)="","",INDEX(campaigns!$BW$2:$BW$51,17))</f>
        <v/>
      </c>
      <c r="F66">
        <f>IF(INDEX(campaigns!$A$2:$A$51,17)="","",INDEX(campaigns!$BO$2:$BO$51,17))</f>
        <v/>
      </c>
      <c r="G66">
        <f>IF(INDEX(campaigns!$A$2:$A$51,17)="","",INDEX(campaigns!$BP$2:$BP$51,17))</f>
        <v/>
      </c>
      <c r="H66">
        <f>IF(INDEX(campaigns!$A$2:$A$51,17)="","",INDEX(campaigns!$F$2:$F$51,17))</f>
        <v/>
      </c>
      <c r="I66">
        <f>IF(INDEX(campaigns!$A$2:$A$51,17)="","",INDEX(campaigns!$CB$2:$CB$51,17))</f>
        <v/>
      </c>
      <c r="J66">
        <f>IF(INDEX(campaigns!$A$2:$A$51,17)="","",INDEX(campaigns!$CD$2:$CD$51,17))</f>
        <v/>
      </c>
      <c r="K66" s="12">
        <f>IF(INDEX(campaigns!$A$2:$A$51,17)="","",INDEX(campaigns!$CE$2:$CE$51,17))</f>
        <v/>
      </c>
      <c r="L66">
        <f>IF(INDEX(campaigns!$A$2:$A$51,17)="","",INDEX(campaigns!$CF$2:$CF$51,17))</f>
        <v/>
      </c>
      <c r="M66">
        <f>IF(INDEX(campaigns!$A$2:$A$51,17)="","",INDEX(campaigns!$CG$2:$CG$51,17))</f>
        <v/>
      </c>
      <c r="N66">
        <f>IF(INDEX(campaigns!$A$2:$A$51,17)="","",INDEX(campaigns!$CH$2:$CH$51,17))</f>
        <v/>
      </c>
      <c r="O66">
        <f>IF(INDEX(campaigns!$A$2:$A$51,17)="","",INDEX(campaigns!$CI$2:$CI$51,17))</f>
        <v/>
      </c>
      <c r="P66">
        <f>IF(INDEX(campaigns!$A$2:$A$51,17)="","",INDEX(campaigns!$CK$2:$CK$51,17))</f>
        <v/>
      </c>
      <c r="Q66" s="11">
        <f>IF(INDEX(campaigns!$A$2:$A$51,17)="","",INDEX(campaigns!$CP$2:$CP$51,17))</f>
        <v/>
      </c>
      <c r="R66">
        <f>IF(INDEX(campaigns!$A$2:$A$51,17)="","",INDEX(campaigns!$CX$2:$CX$51,17))</f>
        <v/>
      </c>
      <c r="S66">
        <f>IF(INDEX(campaigns!$A$2:$A$51,17)="","",INDEX(campaigns!$CZ$2:$CZ$51,17))</f>
        <v/>
      </c>
      <c r="T66" s="10">
        <f>IF(INDEX(campaigns!$A$2:$A$51,17)="","",INDEX(campaigns!$DC$2:$DC$51,17))</f>
        <v/>
      </c>
      <c r="U66" s="10">
        <f>IF(INDEX(campaigns!$A$2:$A$51,17)="","",INDEX(campaigns!$DM$2:$DM$51,17))</f>
        <v/>
      </c>
      <c r="V66">
        <f>IF(INDEX(campaigns!$A$2:$A$51,17)="","",INDEX(campaigns!$DS$2:$DS$51,17))</f>
        <v/>
      </c>
      <c r="W66">
        <f>IF(INDEX(campaigns!$A$2:$A$51,17)="","",INDEX(campaigns!$DT$2:$DT$51,17))</f>
        <v/>
      </c>
      <c r="X66">
        <f>IF(INDEX(campaigns!$A$2:$A$51,17)="","",INDEX(campaigns!$DU$2:$DU$51,17))</f>
        <v/>
      </c>
      <c r="Y66">
        <f>IF(INDEX(campaigns!$A$2:$A$51,17)="","",INDEX(campaigns!$AV$2:$AV$51,17))</f>
        <v/>
      </c>
      <c r="Z66">
        <f>IF(INDEX(campaigns!$A$2:$A$51,17)="","",INDEX(campaigns!$DV$2:$DV$51,17))</f>
        <v/>
      </c>
    </row>
    <row r="67">
      <c r="A67">
        <f>IF(INDEX(campaigns!$A$2:$A$51,18)="","",INDEX(campaigns!$A$2:$A$51,18))</f>
        <v/>
      </c>
      <c r="B67">
        <f>IF(INDEX(campaigns!$A$2:$A$51,18)="","",INDEX(campaigns!$BE$2:$BE$51,18))</f>
        <v/>
      </c>
      <c r="C67" s="9">
        <f>IF(INDEX(campaigns!$A$2:$A$51,18)="","",INDEX(campaigns!$BG$2:$BG$51,18))</f>
        <v/>
      </c>
      <c r="D67">
        <f>IF(INDEX(campaigns!$A$2:$A$51,18)="","",INDEX(campaigns!$D$2:$D$51,18))</f>
        <v/>
      </c>
      <c r="E67">
        <f>IF(INDEX(campaigns!$A$2:$A$51,18)="","",INDEX(campaigns!$BW$2:$BW$51,18))</f>
        <v/>
      </c>
      <c r="F67">
        <f>IF(INDEX(campaigns!$A$2:$A$51,18)="","",INDEX(campaigns!$BO$2:$BO$51,18))</f>
        <v/>
      </c>
      <c r="G67">
        <f>IF(INDEX(campaigns!$A$2:$A$51,18)="","",INDEX(campaigns!$BP$2:$BP$51,18))</f>
        <v/>
      </c>
      <c r="H67">
        <f>IF(INDEX(campaigns!$A$2:$A$51,18)="","",INDEX(campaigns!$F$2:$F$51,18))</f>
        <v/>
      </c>
      <c r="I67">
        <f>IF(INDEX(campaigns!$A$2:$A$51,18)="","",INDEX(campaigns!$CB$2:$CB$51,18))</f>
        <v/>
      </c>
      <c r="J67">
        <f>IF(INDEX(campaigns!$A$2:$A$51,18)="","",INDEX(campaigns!$CD$2:$CD$51,18))</f>
        <v/>
      </c>
      <c r="K67" s="12">
        <f>IF(INDEX(campaigns!$A$2:$A$51,18)="","",INDEX(campaigns!$CE$2:$CE$51,18))</f>
        <v/>
      </c>
      <c r="L67">
        <f>IF(INDEX(campaigns!$A$2:$A$51,18)="","",INDEX(campaigns!$CF$2:$CF$51,18))</f>
        <v/>
      </c>
      <c r="M67">
        <f>IF(INDEX(campaigns!$A$2:$A$51,18)="","",INDEX(campaigns!$CG$2:$CG$51,18))</f>
        <v/>
      </c>
      <c r="N67">
        <f>IF(INDEX(campaigns!$A$2:$A$51,18)="","",INDEX(campaigns!$CH$2:$CH$51,18))</f>
        <v/>
      </c>
      <c r="O67">
        <f>IF(INDEX(campaigns!$A$2:$A$51,18)="","",INDEX(campaigns!$CI$2:$CI$51,18))</f>
        <v/>
      </c>
      <c r="P67">
        <f>IF(INDEX(campaigns!$A$2:$A$51,18)="","",INDEX(campaigns!$CK$2:$CK$51,18))</f>
        <v/>
      </c>
      <c r="Q67" s="11">
        <f>IF(INDEX(campaigns!$A$2:$A$51,18)="","",INDEX(campaigns!$CP$2:$CP$51,18))</f>
        <v/>
      </c>
      <c r="R67">
        <f>IF(INDEX(campaigns!$A$2:$A$51,18)="","",INDEX(campaigns!$CX$2:$CX$51,18))</f>
        <v/>
      </c>
      <c r="S67">
        <f>IF(INDEX(campaigns!$A$2:$A$51,18)="","",INDEX(campaigns!$CZ$2:$CZ$51,18))</f>
        <v/>
      </c>
      <c r="T67" s="10">
        <f>IF(INDEX(campaigns!$A$2:$A$51,18)="","",INDEX(campaigns!$DC$2:$DC$51,18))</f>
        <v/>
      </c>
      <c r="U67" s="10">
        <f>IF(INDEX(campaigns!$A$2:$A$51,18)="","",INDEX(campaigns!$DM$2:$DM$51,18))</f>
        <v/>
      </c>
      <c r="V67">
        <f>IF(INDEX(campaigns!$A$2:$A$51,18)="","",INDEX(campaigns!$DS$2:$DS$51,18))</f>
        <v/>
      </c>
      <c r="W67">
        <f>IF(INDEX(campaigns!$A$2:$A$51,18)="","",INDEX(campaigns!$DT$2:$DT$51,18))</f>
        <v/>
      </c>
      <c r="X67">
        <f>IF(INDEX(campaigns!$A$2:$A$51,18)="","",INDEX(campaigns!$DU$2:$DU$51,18))</f>
        <v/>
      </c>
      <c r="Y67">
        <f>IF(INDEX(campaigns!$A$2:$A$51,18)="","",INDEX(campaigns!$AV$2:$AV$51,18))</f>
        <v/>
      </c>
      <c r="Z67">
        <f>IF(INDEX(campaigns!$A$2:$A$51,18)="","",INDEX(campaigns!$DV$2:$DV$51,18))</f>
        <v/>
      </c>
    </row>
    <row r="68">
      <c r="A68">
        <f>IF(INDEX(campaigns!$A$2:$A$51,19)="","",INDEX(campaigns!$A$2:$A$51,19))</f>
        <v/>
      </c>
      <c r="B68">
        <f>IF(INDEX(campaigns!$A$2:$A$51,19)="","",INDEX(campaigns!$BE$2:$BE$51,19))</f>
        <v/>
      </c>
      <c r="C68" s="9">
        <f>IF(INDEX(campaigns!$A$2:$A$51,19)="","",INDEX(campaigns!$BG$2:$BG$51,19))</f>
        <v/>
      </c>
      <c r="D68">
        <f>IF(INDEX(campaigns!$A$2:$A$51,19)="","",INDEX(campaigns!$D$2:$D$51,19))</f>
        <v/>
      </c>
      <c r="E68">
        <f>IF(INDEX(campaigns!$A$2:$A$51,19)="","",INDEX(campaigns!$BW$2:$BW$51,19))</f>
        <v/>
      </c>
      <c r="F68">
        <f>IF(INDEX(campaigns!$A$2:$A$51,19)="","",INDEX(campaigns!$BO$2:$BO$51,19))</f>
        <v/>
      </c>
      <c r="G68">
        <f>IF(INDEX(campaigns!$A$2:$A$51,19)="","",INDEX(campaigns!$BP$2:$BP$51,19))</f>
        <v/>
      </c>
      <c r="H68">
        <f>IF(INDEX(campaigns!$A$2:$A$51,19)="","",INDEX(campaigns!$F$2:$F$51,19))</f>
        <v/>
      </c>
      <c r="I68">
        <f>IF(INDEX(campaigns!$A$2:$A$51,19)="","",INDEX(campaigns!$CB$2:$CB$51,19))</f>
        <v/>
      </c>
      <c r="J68">
        <f>IF(INDEX(campaigns!$A$2:$A$51,19)="","",INDEX(campaigns!$CD$2:$CD$51,19))</f>
        <v/>
      </c>
      <c r="K68" s="12">
        <f>IF(INDEX(campaigns!$A$2:$A$51,19)="","",INDEX(campaigns!$CE$2:$CE$51,19))</f>
        <v/>
      </c>
      <c r="L68">
        <f>IF(INDEX(campaigns!$A$2:$A$51,19)="","",INDEX(campaigns!$CF$2:$CF$51,19))</f>
        <v/>
      </c>
      <c r="M68">
        <f>IF(INDEX(campaigns!$A$2:$A$51,19)="","",INDEX(campaigns!$CG$2:$CG$51,19))</f>
        <v/>
      </c>
      <c r="N68">
        <f>IF(INDEX(campaigns!$A$2:$A$51,19)="","",INDEX(campaigns!$CH$2:$CH$51,19))</f>
        <v/>
      </c>
      <c r="O68">
        <f>IF(INDEX(campaigns!$A$2:$A$51,19)="","",INDEX(campaigns!$CI$2:$CI$51,19))</f>
        <v/>
      </c>
      <c r="P68">
        <f>IF(INDEX(campaigns!$A$2:$A$51,19)="","",INDEX(campaigns!$CK$2:$CK$51,19))</f>
        <v/>
      </c>
      <c r="Q68" s="11">
        <f>IF(INDEX(campaigns!$A$2:$A$51,19)="","",INDEX(campaigns!$CP$2:$CP$51,19))</f>
        <v/>
      </c>
      <c r="R68">
        <f>IF(INDEX(campaigns!$A$2:$A$51,19)="","",INDEX(campaigns!$CX$2:$CX$51,19))</f>
        <v/>
      </c>
      <c r="S68">
        <f>IF(INDEX(campaigns!$A$2:$A$51,19)="","",INDEX(campaigns!$CZ$2:$CZ$51,19))</f>
        <v/>
      </c>
      <c r="T68" s="10">
        <f>IF(INDEX(campaigns!$A$2:$A$51,19)="","",INDEX(campaigns!$DC$2:$DC$51,19))</f>
        <v/>
      </c>
      <c r="U68" s="10">
        <f>IF(INDEX(campaigns!$A$2:$A$51,19)="","",INDEX(campaigns!$DM$2:$DM$51,19))</f>
        <v/>
      </c>
      <c r="V68">
        <f>IF(INDEX(campaigns!$A$2:$A$51,19)="","",INDEX(campaigns!$DS$2:$DS$51,19))</f>
        <v/>
      </c>
      <c r="W68">
        <f>IF(INDEX(campaigns!$A$2:$A$51,19)="","",INDEX(campaigns!$DT$2:$DT$51,19))</f>
        <v/>
      </c>
      <c r="X68">
        <f>IF(INDEX(campaigns!$A$2:$A$51,19)="","",INDEX(campaigns!$DU$2:$DU$51,19))</f>
        <v/>
      </c>
      <c r="Y68">
        <f>IF(INDEX(campaigns!$A$2:$A$51,19)="","",INDEX(campaigns!$AV$2:$AV$51,19))</f>
        <v/>
      </c>
      <c r="Z68">
        <f>IF(INDEX(campaigns!$A$2:$A$51,19)="","",INDEX(campaigns!$DV$2:$DV$51,19))</f>
        <v/>
      </c>
    </row>
    <row r="69">
      <c r="A69">
        <f>IF(INDEX(campaigns!$A$2:$A$51,20)="","",INDEX(campaigns!$A$2:$A$51,20))</f>
        <v/>
      </c>
      <c r="B69">
        <f>IF(INDEX(campaigns!$A$2:$A$51,20)="","",INDEX(campaigns!$BE$2:$BE$51,20))</f>
        <v/>
      </c>
      <c r="C69" s="9">
        <f>IF(INDEX(campaigns!$A$2:$A$51,20)="","",INDEX(campaigns!$BG$2:$BG$51,20))</f>
        <v/>
      </c>
      <c r="D69">
        <f>IF(INDEX(campaigns!$A$2:$A$51,20)="","",INDEX(campaigns!$D$2:$D$51,20))</f>
        <v/>
      </c>
      <c r="E69">
        <f>IF(INDEX(campaigns!$A$2:$A$51,20)="","",INDEX(campaigns!$BW$2:$BW$51,20))</f>
        <v/>
      </c>
      <c r="F69">
        <f>IF(INDEX(campaigns!$A$2:$A$51,20)="","",INDEX(campaigns!$BO$2:$BO$51,20))</f>
        <v/>
      </c>
      <c r="G69">
        <f>IF(INDEX(campaigns!$A$2:$A$51,20)="","",INDEX(campaigns!$BP$2:$BP$51,20))</f>
        <v/>
      </c>
      <c r="H69">
        <f>IF(INDEX(campaigns!$A$2:$A$51,20)="","",INDEX(campaigns!$F$2:$F$51,20))</f>
        <v/>
      </c>
      <c r="I69">
        <f>IF(INDEX(campaigns!$A$2:$A$51,20)="","",INDEX(campaigns!$CB$2:$CB$51,20))</f>
        <v/>
      </c>
      <c r="J69">
        <f>IF(INDEX(campaigns!$A$2:$A$51,20)="","",INDEX(campaigns!$CD$2:$CD$51,20))</f>
        <v/>
      </c>
      <c r="K69" s="12">
        <f>IF(INDEX(campaigns!$A$2:$A$51,20)="","",INDEX(campaigns!$CE$2:$CE$51,20))</f>
        <v/>
      </c>
      <c r="L69">
        <f>IF(INDEX(campaigns!$A$2:$A$51,20)="","",INDEX(campaigns!$CF$2:$CF$51,20))</f>
        <v/>
      </c>
      <c r="M69">
        <f>IF(INDEX(campaigns!$A$2:$A$51,20)="","",INDEX(campaigns!$CG$2:$CG$51,20))</f>
        <v/>
      </c>
      <c r="N69">
        <f>IF(INDEX(campaigns!$A$2:$A$51,20)="","",INDEX(campaigns!$CH$2:$CH$51,20))</f>
        <v/>
      </c>
      <c r="O69">
        <f>IF(INDEX(campaigns!$A$2:$A$51,20)="","",INDEX(campaigns!$CI$2:$CI$51,20))</f>
        <v/>
      </c>
      <c r="P69">
        <f>IF(INDEX(campaigns!$A$2:$A$51,20)="","",INDEX(campaigns!$CK$2:$CK$51,20))</f>
        <v/>
      </c>
      <c r="Q69" s="11">
        <f>IF(INDEX(campaigns!$A$2:$A$51,20)="","",INDEX(campaigns!$CP$2:$CP$51,20))</f>
        <v/>
      </c>
      <c r="R69">
        <f>IF(INDEX(campaigns!$A$2:$A$51,20)="","",INDEX(campaigns!$CX$2:$CX$51,20))</f>
        <v/>
      </c>
      <c r="S69">
        <f>IF(INDEX(campaigns!$A$2:$A$51,20)="","",INDEX(campaigns!$CZ$2:$CZ$51,20))</f>
        <v/>
      </c>
      <c r="T69" s="10">
        <f>IF(INDEX(campaigns!$A$2:$A$51,20)="","",INDEX(campaigns!$DC$2:$DC$51,20))</f>
        <v/>
      </c>
      <c r="U69" s="10">
        <f>IF(INDEX(campaigns!$A$2:$A$51,20)="","",INDEX(campaigns!$DM$2:$DM$51,20))</f>
        <v/>
      </c>
      <c r="V69">
        <f>IF(INDEX(campaigns!$A$2:$A$51,20)="","",INDEX(campaigns!$DS$2:$DS$51,20))</f>
        <v/>
      </c>
      <c r="W69">
        <f>IF(INDEX(campaigns!$A$2:$A$51,20)="","",INDEX(campaigns!$DT$2:$DT$51,20))</f>
        <v/>
      </c>
      <c r="X69">
        <f>IF(INDEX(campaigns!$A$2:$A$51,20)="","",INDEX(campaigns!$DU$2:$DU$51,20))</f>
        <v/>
      </c>
      <c r="Y69">
        <f>IF(INDEX(campaigns!$A$2:$A$51,20)="","",INDEX(campaigns!$AV$2:$AV$51,20))</f>
        <v/>
      </c>
      <c r="Z69">
        <f>IF(INDEX(campaigns!$A$2:$A$51,20)="","",INDEX(campaigns!$DV$2:$DV$51,20))</f>
        <v/>
      </c>
    </row>
    <row r="70">
      <c r="A70">
        <f>IF(INDEX(campaigns!$A$2:$A$51,21)="","",INDEX(campaigns!$A$2:$A$51,21))</f>
        <v/>
      </c>
      <c r="B70">
        <f>IF(INDEX(campaigns!$A$2:$A$51,21)="","",INDEX(campaigns!$BE$2:$BE$51,21))</f>
        <v/>
      </c>
      <c r="C70" s="9">
        <f>IF(INDEX(campaigns!$A$2:$A$51,21)="","",INDEX(campaigns!$BG$2:$BG$51,21))</f>
        <v/>
      </c>
      <c r="D70">
        <f>IF(INDEX(campaigns!$A$2:$A$51,21)="","",INDEX(campaigns!$D$2:$D$51,21))</f>
        <v/>
      </c>
      <c r="E70">
        <f>IF(INDEX(campaigns!$A$2:$A$51,21)="","",INDEX(campaigns!$BW$2:$BW$51,21))</f>
        <v/>
      </c>
      <c r="F70">
        <f>IF(INDEX(campaigns!$A$2:$A$51,21)="","",INDEX(campaigns!$BO$2:$BO$51,21))</f>
        <v/>
      </c>
      <c r="G70">
        <f>IF(INDEX(campaigns!$A$2:$A$51,21)="","",INDEX(campaigns!$BP$2:$BP$51,21))</f>
        <v/>
      </c>
      <c r="H70">
        <f>IF(INDEX(campaigns!$A$2:$A$51,21)="","",INDEX(campaigns!$F$2:$F$51,21))</f>
        <v/>
      </c>
      <c r="I70">
        <f>IF(INDEX(campaigns!$A$2:$A$51,21)="","",INDEX(campaigns!$CB$2:$CB$51,21))</f>
        <v/>
      </c>
      <c r="J70">
        <f>IF(INDEX(campaigns!$A$2:$A$51,21)="","",INDEX(campaigns!$CD$2:$CD$51,21))</f>
        <v/>
      </c>
      <c r="K70" s="12">
        <f>IF(INDEX(campaigns!$A$2:$A$51,21)="","",INDEX(campaigns!$CE$2:$CE$51,21))</f>
        <v/>
      </c>
      <c r="L70">
        <f>IF(INDEX(campaigns!$A$2:$A$51,21)="","",INDEX(campaigns!$CF$2:$CF$51,21))</f>
        <v/>
      </c>
      <c r="M70">
        <f>IF(INDEX(campaigns!$A$2:$A$51,21)="","",INDEX(campaigns!$CG$2:$CG$51,21))</f>
        <v/>
      </c>
      <c r="N70">
        <f>IF(INDEX(campaigns!$A$2:$A$51,21)="","",INDEX(campaigns!$CH$2:$CH$51,21))</f>
        <v/>
      </c>
      <c r="O70">
        <f>IF(INDEX(campaigns!$A$2:$A$51,21)="","",INDEX(campaigns!$CI$2:$CI$51,21))</f>
        <v/>
      </c>
      <c r="P70">
        <f>IF(INDEX(campaigns!$A$2:$A$51,21)="","",INDEX(campaigns!$CK$2:$CK$51,21))</f>
        <v/>
      </c>
      <c r="Q70" s="11">
        <f>IF(INDEX(campaigns!$A$2:$A$51,21)="","",INDEX(campaigns!$CP$2:$CP$51,21))</f>
        <v/>
      </c>
      <c r="R70">
        <f>IF(INDEX(campaigns!$A$2:$A$51,21)="","",INDEX(campaigns!$CX$2:$CX$51,21))</f>
        <v/>
      </c>
      <c r="S70">
        <f>IF(INDEX(campaigns!$A$2:$A$51,21)="","",INDEX(campaigns!$CZ$2:$CZ$51,21))</f>
        <v/>
      </c>
      <c r="T70" s="10">
        <f>IF(INDEX(campaigns!$A$2:$A$51,21)="","",INDEX(campaigns!$DC$2:$DC$51,21))</f>
        <v/>
      </c>
      <c r="U70" s="10">
        <f>IF(INDEX(campaigns!$A$2:$A$51,21)="","",INDEX(campaigns!$DM$2:$DM$51,21))</f>
        <v/>
      </c>
      <c r="V70">
        <f>IF(INDEX(campaigns!$A$2:$A$51,21)="","",INDEX(campaigns!$DS$2:$DS$51,21))</f>
        <v/>
      </c>
      <c r="W70">
        <f>IF(INDEX(campaigns!$A$2:$A$51,21)="","",INDEX(campaigns!$DT$2:$DT$51,21))</f>
        <v/>
      </c>
      <c r="X70">
        <f>IF(INDEX(campaigns!$A$2:$A$51,21)="","",INDEX(campaigns!$DU$2:$DU$51,21))</f>
        <v/>
      </c>
      <c r="Y70">
        <f>IF(INDEX(campaigns!$A$2:$A$51,21)="","",INDEX(campaigns!$AV$2:$AV$51,21))</f>
        <v/>
      </c>
      <c r="Z70">
        <f>IF(INDEX(campaigns!$A$2:$A$51,21)="","",INDEX(campaigns!$DV$2:$DV$51,21))</f>
        <v/>
      </c>
    </row>
    <row r="71">
      <c r="A71">
        <f>IF(INDEX(campaigns!$A$2:$A$51,22)="","",INDEX(campaigns!$A$2:$A$51,22))</f>
        <v/>
      </c>
      <c r="B71">
        <f>IF(INDEX(campaigns!$A$2:$A$51,22)="","",INDEX(campaigns!$BE$2:$BE$51,22))</f>
        <v/>
      </c>
      <c r="C71" s="9">
        <f>IF(INDEX(campaigns!$A$2:$A$51,22)="","",INDEX(campaigns!$BG$2:$BG$51,22))</f>
        <v/>
      </c>
      <c r="D71">
        <f>IF(INDEX(campaigns!$A$2:$A$51,22)="","",INDEX(campaigns!$D$2:$D$51,22))</f>
        <v/>
      </c>
      <c r="E71">
        <f>IF(INDEX(campaigns!$A$2:$A$51,22)="","",INDEX(campaigns!$BW$2:$BW$51,22))</f>
        <v/>
      </c>
      <c r="F71">
        <f>IF(INDEX(campaigns!$A$2:$A$51,22)="","",INDEX(campaigns!$BO$2:$BO$51,22))</f>
        <v/>
      </c>
      <c r="G71">
        <f>IF(INDEX(campaigns!$A$2:$A$51,22)="","",INDEX(campaigns!$BP$2:$BP$51,22))</f>
        <v/>
      </c>
      <c r="H71">
        <f>IF(INDEX(campaigns!$A$2:$A$51,22)="","",INDEX(campaigns!$F$2:$F$51,22))</f>
        <v/>
      </c>
      <c r="I71">
        <f>IF(INDEX(campaigns!$A$2:$A$51,22)="","",INDEX(campaigns!$CB$2:$CB$51,22))</f>
        <v/>
      </c>
      <c r="J71">
        <f>IF(INDEX(campaigns!$A$2:$A$51,22)="","",INDEX(campaigns!$CD$2:$CD$51,22))</f>
        <v/>
      </c>
      <c r="K71" s="12">
        <f>IF(INDEX(campaigns!$A$2:$A$51,22)="","",INDEX(campaigns!$CE$2:$CE$51,22))</f>
        <v/>
      </c>
      <c r="L71">
        <f>IF(INDEX(campaigns!$A$2:$A$51,22)="","",INDEX(campaigns!$CF$2:$CF$51,22))</f>
        <v/>
      </c>
      <c r="M71">
        <f>IF(INDEX(campaigns!$A$2:$A$51,22)="","",INDEX(campaigns!$CG$2:$CG$51,22))</f>
        <v/>
      </c>
      <c r="N71">
        <f>IF(INDEX(campaigns!$A$2:$A$51,22)="","",INDEX(campaigns!$CH$2:$CH$51,22))</f>
        <v/>
      </c>
      <c r="O71">
        <f>IF(INDEX(campaigns!$A$2:$A$51,22)="","",INDEX(campaigns!$CI$2:$CI$51,22))</f>
        <v/>
      </c>
      <c r="P71">
        <f>IF(INDEX(campaigns!$A$2:$A$51,22)="","",INDEX(campaigns!$CK$2:$CK$51,22))</f>
        <v/>
      </c>
      <c r="Q71" s="11">
        <f>IF(INDEX(campaigns!$A$2:$A$51,22)="","",INDEX(campaigns!$CP$2:$CP$51,22))</f>
        <v/>
      </c>
      <c r="R71">
        <f>IF(INDEX(campaigns!$A$2:$A$51,22)="","",INDEX(campaigns!$CX$2:$CX$51,22))</f>
        <v/>
      </c>
      <c r="S71">
        <f>IF(INDEX(campaigns!$A$2:$A$51,22)="","",INDEX(campaigns!$CZ$2:$CZ$51,22))</f>
        <v/>
      </c>
      <c r="T71" s="10">
        <f>IF(INDEX(campaigns!$A$2:$A$51,22)="","",INDEX(campaigns!$DC$2:$DC$51,22))</f>
        <v/>
      </c>
      <c r="U71" s="10">
        <f>IF(INDEX(campaigns!$A$2:$A$51,22)="","",INDEX(campaigns!$DM$2:$DM$51,22))</f>
        <v/>
      </c>
      <c r="V71">
        <f>IF(INDEX(campaigns!$A$2:$A$51,22)="","",INDEX(campaigns!$DS$2:$DS$51,22))</f>
        <v/>
      </c>
      <c r="W71">
        <f>IF(INDEX(campaigns!$A$2:$A$51,22)="","",INDEX(campaigns!$DT$2:$DT$51,22))</f>
        <v/>
      </c>
      <c r="X71">
        <f>IF(INDEX(campaigns!$A$2:$A$51,22)="","",INDEX(campaigns!$DU$2:$DU$51,22))</f>
        <v/>
      </c>
      <c r="Y71">
        <f>IF(INDEX(campaigns!$A$2:$A$51,22)="","",INDEX(campaigns!$AV$2:$AV$51,22))</f>
        <v/>
      </c>
      <c r="Z71">
        <f>IF(INDEX(campaigns!$A$2:$A$51,22)="","",INDEX(campaigns!$DV$2:$DV$51,22))</f>
        <v/>
      </c>
    </row>
    <row r="72">
      <c r="A72">
        <f>IF(INDEX(campaigns!$A$2:$A$51,23)="","",INDEX(campaigns!$A$2:$A$51,23))</f>
        <v/>
      </c>
      <c r="B72">
        <f>IF(INDEX(campaigns!$A$2:$A$51,23)="","",INDEX(campaigns!$BE$2:$BE$51,23))</f>
        <v/>
      </c>
      <c r="C72" s="9">
        <f>IF(INDEX(campaigns!$A$2:$A$51,23)="","",INDEX(campaigns!$BG$2:$BG$51,23))</f>
        <v/>
      </c>
      <c r="D72">
        <f>IF(INDEX(campaigns!$A$2:$A$51,23)="","",INDEX(campaigns!$D$2:$D$51,23))</f>
        <v/>
      </c>
      <c r="E72">
        <f>IF(INDEX(campaigns!$A$2:$A$51,23)="","",INDEX(campaigns!$BW$2:$BW$51,23))</f>
        <v/>
      </c>
      <c r="F72">
        <f>IF(INDEX(campaigns!$A$2:$A$51,23)="","",INDEX(campaigns!$BO$2:$BO$51,23))</f>
        <v/>
      </c>
      <c r="G72">
        <f>IF(INDEX(campaigns!$A$2:$A$51,23)="","",INDEX(campaigns!$BP$2:$BP$51,23))</f>
        <v/>
      </c>
      <c r="H72">
        <f>IF(INDEX(campaigns!$A$2:$A$51,23)="","",INDEX(campaigns!$F$2:$F$51,23))</f>
        <v/>
      </c>
      <c r="I72">
        <f>IF(INDEX(campaigns!$A$2:$A$51,23)="","",INDEX(campaigns!$CB$2:$CB$51,23))</f>
        <v/>
      </c>
      <c r="J72">
        <f>IF(INDEX(campaigns!$A$2:$A$51,23)="","",INDEX(campaigns!$CD$2:$CD$51,23))</f>
        <v/>
      </c>
      <c r="K72" s="12">
        <f>IF(INDEX(campaigns!$A$2:$A$51,23)="","",INDEX(campaigns!$CE$2:$CE$51,23))</f>
        <v/>
      </c>
      <c r="L72">
        <f>IF(INDEX(campaigns!$A$2:$A$51,23)="","",INDEX(campaigns!$CF$2:$CF$51,23))</f>
        <v/>
      </c>
      <c r="M72">
        <f>IF(INDEX(campaigns!$A$2:$A$51,23)="","",INDEX(campaigns!$CG$2:$CG$51,23))</f>
        <v/>
      </c>
      <c r="N72">
        <f>IF(INDEX(campaigns!$A$2:$A$51,23)="","",INDEX(campaigns!$CH$2:$CH$51,23))</f>
        <v/>
      </c>
      <c r="O72">
        <f>IF(INDEX(campaigns!$A$2:$A$51,23)="","",INDEX(campaigns!$CI$2:$CI$51,23))</f>
        <v/>
      </c>
      <c r="P72">
        <f>IF(INDEX(campaigns!$A$2:$A$51,23)="","",INDEX(campaigns!$CK$2:$CK$51,23))</f>
        <v/>
      </c>
      <c r="Q72" s="11">
        <f>IF(INDEX(campaigns!$A$2:$A$51,23)="","",INDEX(campaigns!$CP$2:$CP$51,23))</f>
        <v/>
      </c>
      <c r="R72">
        <f>IF(INDEX(campaigns!$A$2:$A$51,23)="","",INDEX(campaigns!$CX$2:$CX$51,23))</f>
        <v/>
      </c>
      <c r="S72">
        <f>IF(INDEX(campaigns!$A$2:$A$51,23)="","",INDEX(campaigns!$CZ$2:$CZ$51,23))</f>
        <v/>
      </c>
      <c r="T72" s="10">
        <f>IF(INDEX(campaigns!$A$2:$A$51,23)="","",INDEX(campaigns!$DC$2:$DC$51,23))</f>
        <v/>
      </c>
      <c r="U72" s="10">
        <f>IF(INDEX(campaigns!$A$2:$A$51,23)="","",INDEX(campaigns!$DM$2:$DM$51,23))</f>
        <v/>
      </c>
      <c r="V72">
        <f>IF(INDEX(campaigns!$A$2:$A$51,23)="","",INDEX(campaigns!$DS$2:$DS$51,23))</f>
        <v/>
      </c>
      <c r="W72">
        <f>IF(INDEX(campaigns!$A$2:$A$51,23)="","",INDEX(campaigns!$DT$2:$DT$51,23))</f>
        <v/>
      </c>
      <c r="X72">
        <f>IF(INDEX(campaigns!$A$2:$A$51,23)="","",INDEX(campaigns!$DU$2:$DU$51,23))</f>
        <v/>
      </c>
      <c r="Y72">
        <f>IF(INDEX(campaigns!$A$2:$A$51,23)="","",INDEX(campaigns!$AV$2:$AV$51,23))</f>
        <v/>
      </c>
      <c r="Z72">
        <f>IF(INDEX(campaigns!$A$2:$A$51,23)="","",INDEX(campaigns!$DV$2:$DV$51,23))</f>
        <v/>
      </c>
    </row>
    <row r="73">
      <c r="A73">
        <f>IF(INDEX(campaigns!$A$2:$A$51,24)="","",INDEX(campaigns!$A$2:$A$51,24))</f>
        <v/>
      </c>
      <c r="B73">
        <f>IF(INDEX(campaigns!$A$2:$A$51,24)="","",INDEX(campaigns!$BE$2:$BE$51,24))</f>
        <v/>
      </c>
      <c r="C73" s="9">
        <f>IF(INDEX(campaigns!$A$2:$A$51,24)="","",INDEX(campaigns!$BG$2:$BG$51,24))</f>
        <v/>
      </c>
      <c r="D73">
        <f>IF(INDEX(campaigns!$A$2:$A$51,24)="","",INDEX(campaigns!$D$2:$D$51,24))</f>
        <v/>
      </c>
      <c r="E73">
        <f>IF(INDEX(campaigns!$A$2:$A$51,24)="","",INDEX(campaigns!$BW$2:$BW$51,24))</f>
        <v/>
      </c>
      <c r="F73">
        <f>IF(INDEX(campaigns!$A$2:$A$51,24)="","",INDEX(campaigns!$BO$2:$BO$51,24))</f>
        <v/>
      </c>
      <c r="G73">
        <f>IF(INDEX(campaigns!$A$2:$A$51,24)="","",INDEX(campaigns!$BP$2:$BP$51,24))</f>
        <v/>
      </c>
      <c r="H73">
        <f>IF(INDEX(campaigns!$A$2:$A$51,24)="","",INDEX(campaigns!$F$2:$F$51,24))</f>
        <v/>
      </c>
      <c r="I73">
        <f>IF(INDEX(campaigns!$A$2:$A$51,24)="","",INDEX(campaigns!$CB$2:$CB$51,24))</f>
        <v/>
      </c>
      <c r="J73">
        <f>IF(INDEX(campaigns!$A$2:$A$51,24)="","",INDEX(campaigns!$CD$2:$CD$51,24))</f>
        <v/>
      </c>
      <c r="K73" s="12">
        <f>IF(INDEX(campaigns!$A$2:$A$51,24)="","",INDEX(campaigns!$CE$2:$CE$51,24))</f>
        <v/>
      </c>
      <c r="L73">
        <f>IF(INDEX(campaigns!$A$2:$A$51,24)="","",INDEX(campaigns!$CF$2:$CF$51,24))</f>
        <v/>
      </c>
      <c r="M73">
        <f>IF(INDEX(campaigns!$A$2:$A$51,24)="","",INDEX(campaigns!$CG$2:$CG$51,24))</f>
        <v/>
      </c>
      <c r="N73">
        <f>IF(INDEX(campaigns!$A$2:$A$51,24)="","",INDEX(campaigns!$CH$2:$CH$51,24))</f>
        <v/>
      </c>
      <c r="O73">
        <f>IF(INDEX(campaigns!$A$2:$A$51,24)="","",INDEX(campaigns!$CI$2:$CI$51,24))</f>
        <v/>
      </c>
      <c r="P73">
        <f>IF(INDEX(campaigns!$A$2:$A$51,24)="","",INDEX(campaigns!$CK$2:$CK$51,24))</f>
        <v/>
      </c>
      <c r="Q73" s="11">
        <f>IF(INDEX(campaigns!$A$2:$A$51,24)="","",INDEX(campaigns!$CP$2:$CP$51,24))</f>
        <v/>
      </c>
      <c r="R73">
        <f>IF(INDEX(campaigns!$A$2:$A$51,24)="","",INDEX(campaigns!$CX$2:$CX$51,24))</f>
        <v/>
      </c>
      <c r="S73">
        <f>IF(INDEX(campaigns!$A$2:$A$51,24)="","",INDEX(campaigns!$CZ$2:$CZ$51,24))</f>
        <v/>
      </c>
      <c r="T73" s="10">
        <f>IF(INDEX(campaigns!$A$2:$A$51,24)="","",INDEX(campaigns!$DC$2:$DC$51,24))</f>
        <v/>
      </c>
      <c r="U73" s="10">
        <f>IF(INDEX(campaigns!$A$2:$A$51,24)="","",INDEX(campaigns!$DM$2:$DM$51,24))</f>
        <v/>
      </c>
      <c r="V73">
        <f>IF(INDEX(campaigns!$A$2:$A$51,24)="","",INDEX(campaigns!$DS$2:$DS$51,24))</f>
        <v/>
      </c>
      <c r="W73">
        <f>IF(INDEX(campaigns!$A$2:$A$51,24)="","",INDEX(campaigns!$DT$2:$DT$51,24))</f>
        <v/>
      </c>
      <c r="X73">
        <f>IF(INDEX(campaigns!$A$2:$A$51,24)="","",INDEX(campaigns!$DU$2:$DU$51,24))</f>
        <v/>
      </c>
      <c r="Y73">
        <f>IF(INDEX(campaigns!$A$2:$A$51,24)="","",INDEX(campaigns!$AV$2:$AV$51,24))</f>
        <v/>
      </c>
      <c r="Z73">
        <f>IF(INDEX(campaigns!$A$2:$A$51,24)="","",INDEX(campaigns!$DV$2:$DV$51,24))</f>
        <v/>
      </c>
    </row>
    <row r="74">
      <c r="A74">
        <f>IF(INDEX(campaigns!$A$2:$A$51,25)="","",INDEX(campaigns!$A$2:$A$51,25))</f>
        <v/>
      </c>
      <c r="B74">
        <f>IF(INDEX(campaigns!$A$2:$A$51,25)="","",INDEX(campaigns!$BE$2:$BE$51,25))</f>
        <v/>
      </c>
      <c r="C74" s="9">
        <f>IF(INDEX(campaigns!$A$2:$A$51,25)="","",INDEX(campaigns!$BG$2:$BG$51,25))</f>
        <v/>
      </c>
      <c r="D74">
        <f>IF(INDEX(campaigns!$A$2:$A$51,25)="","",INDEX(campaigns!$D$2:$D$51,25))</f>
        <v/>
      </c>
      <c r="E74">
        <f>IF(INDEX(campaigns!$A$2:$A$51,25)="","",INDEX(campaigns!$BW$2:$BW$51,25))</f>
        <v/>
      </c>
      <c r="F74">
        <f>IF(INDEX(campaigns!$A$2:$A$51,25)="","",INDEX(campaigns!$BO$2:$BO$51,25))</f>
        <v/>
      </c>
      <c r="G74">
        <f>IF(INDEX(campaigns!$A$2:$A$51,25)="","",INDEX(campaigns!$BP$2:$BP$51,25))</f>
        <v/>
      </c>
      <c r="H74">
        <f>IF(INDEX(campaigns!$A$2:$A$51,25)="","",INDEX(campaigns!$F$2:$F$51,25))</f>
        <v/>
      </c>
      <c r="I74">
        <f>IF(INDEX(campaigns!$A$2:$A$51,25)="","",INDEX(campaigns!$CB$2:$CB$51,25))</f>
        <v/>
      </c>
      <c r="J74">
        <f>IF(INDEX(campaigns!$A$2:$A$51,25)="","",INDEX(campaigns!$CD$2:$CD$51,25))</f>
        <v/>
      </c>
      <c r="K74" s="12">
        <f>IF(INDEX(campaigns!$A$2:$A$51,25)="","",INDEX(campaigns!$CE$2:$CE$51,25))</f>
        <v/>
      </c>
      <c r="L74">
        <f>IF(INDEX(campaigns!$A$2:$A$51,25)="","",INDEX(campaigns!$CF$2:$CF$51,25))</f>
        <v/>
      </c>
      <c r="M74">
        <f>IF(INDEX(campaigns!$A$2:$A$51,25)="","",INDEX(campaigns!$CG$2:$CG$51,25))</f>
        <v/>
      </c>
      <c r="N74">
        <f>IF(INDEX(campaigns!$A$2:$A$51,25)="","",INDEX(campaigns!$CH$2:$CH$51,25))</f>
        <v/>
      </c>
      <c r="O74">
        <f>IF(INDEX(campaigns!$A$2:$A$51,25)="","",INDEX(campaigns!$CI$2:$CI$51,25))</f>
        <v/>
      </c>
      <c r="P74">
        <f>IF(INDEX(campaigns!$A$2:$A$51,25)="","",INDEX(campaigns!$CK$2:$CK$51,25))</f>
        <v/>
      </c>
      <c r="Q74" s="11">
        <f>IF(INDEX(campaigns!$A$2:$A$51,25)="","",INDEX(campaigns!$CP$2:$CP$51,25))</f>
        <v/>
      </c>
      <c r="R74">
        <f>IF(INDEX(campaigns!$A$2:$A$51,25)="","",INDEX(campaigns!$CX$2:$CX$51,25))</f>
        <v/>
      </c>
      <c r="S74">
        <f>IF(INDEX(campaigns!$A$2:$A$51,25)="","",INDEX(campaigns!$CZ$2:$CZ$51,25))</f>
        <v/>
      </c>
      <c r="T74" s="10">
        <f>IF(INDEX(campaigns!$A$2:$A$51,25)="","",INDEX(campaigns!$DC$2:$DC$51,25))</f>
        <v/>
      </c>
      <c r="U74" s="10">
        <f>IF(INDEX(campaigns!$A$2:$A$51,25)="","",INDEX(campaigns!$DM$2:$DM$51,25))</f>
        <v/>
      </c>
      <c r="V74">
        <f>IF(INDEX(campaigns!$A$2:$A$51,25)="","",INDEX(campaigns!$DS$2:$DS$51,25))</f>
        <v/>
      </c>
      <c r="W74">
        <f>IF(INDEX(campaigns!$A$2:$A$51,25)="","",INDEX(campaigns!$DT$2:$DT$51,25))</f>
        <v/>
      </c>
      <c r="X74">
        <f>IF(INDEX(campaigns!$A$2:$A$51,25)="","",INDEX(campaigns!$DU$2:$DU$51,25))</f>
        <v/>
      </c>
      <c r="Y74">
        <f>IF(INDEX(campaigns!$A$2:$A$51,25)="","",INDEX(campaigns!$AV$2:$AV$51,25))</f>
        <v/>
      </c>
      <c r="Z74">
        <f>IF(INDEX(campaigns!$A$2:$A$51,25)="","",INDEX(campaigns!$DV$2:$DV$51,25))</f>
        <v/>
      </c>
    </row>
    <row r="75">
      <c r="A75">
        <f>IF(INDEX(campaigns!$A$2:$A$51,26)="","",INDEX(campaigns!$A$2:$A$51,26))</f>
        <v/>
      </c>
      <c r="B75">
        <f>IF(INDEX(campaigns!$A$2:$A$51,26)="","",INDEX(campaigns!$BE$2:$BE$51,26))</f>
        <v/>
      </c>
      <c r="C75" s="9">
        <f>IF(INDEX(campaigns!$A$2:$A$51,26)="","",INDEX(campaigns!$BG$2:$BG$51,26))</f>
        <v/>
      </c>
      <c r="D75">
        <f>IF(INDEX(campaigns!$A$2:$A$51,26)="","",INDEX(campaigns!$D$2:$D$51,26))</f>
        <v/>
      </c>
      <c r="E75">
        <f>IF(INDEX(campaigns!$A$2:$A$51,26)="","",INDEX(campaigns!$BW$2:$BW$51,26))</f>
        <v/>
      </c>
      <c r="F75">
        <f>IF(INDEX(campaigns!$A$2:$A$51,26)="","",INDEX(campaigns!$BO$2:$BO$51,26))</f>
        <v/>
      </c>
      <c r="G75">
        <f>IF(INDEX(campaigns!$A$2:$A$51,26)="","",INDEX(campaigns!$BP$2:$BP$51,26))</f>
        <v/>
      </c>
      <c r="H75">
        <f>IF(INDEX(campaigns!$A$2:$A$51,26)="","",INDEX(campaigns!$F$2:$F$51,26))</f>
        <v/>
      </c>
      <c r="I75">
        <f>IF(INDEX(campaigns!$A$2:$A$51,26)="","",INDEX(campaigns!$CB$2:$CB$51,26))</f>
        <v/>
      </c>
      <c r="J75">
        <f>IF(INDEX(campaigns!$A$2:$A$51,26)="","",INDEX(campaigns!$CD$2:$CD$51,26))</f>
        <v/>
      </c>
      <c r="K75" s="12">
        <f>IF(INDEX(campaigns!$A$2:$A$51,26)="","",INDEX(campaigns!$CE$2:$CE$51,26))</f>
        <v/>
      </c>
      <c r="L75">
        <f>IF(INDEX(campaigns!$A$2:$A$51,26)="","",INDEX(campaigns!$CF$2:$CF$51,26))</f>
        <v/>
      </c>
      <c r="M75">
        <f>IF(INDEX(campaigns!$A$2:$A$51,26)="","",INDEX(campaigns!$CG$2:$CG$51,26))</f>
        <v/>
      </c>
      <c r="N75">
        <f>IF(INDEX(campaigns!$A$2:$A$51,26)="","",INDEX(campaigns!$CH$2:$CH$51,26))</f>
        <v/>
      </c>
      <c r="O75">
        <f>IF(INDEX(campaigns!$A$2:$A$51,26)="","",INDEX(campaigns!$CI$2:$CI$51,26))</f>
        <v/>
      </c>
      <c r="P75">
        <f>IF(INDEX(campaigns!$A$2:$A$51,26)="","",INDEX(campaigns!$CK$2:$CK$51,26))</f>
        <v/>
      </c>
      <c r="Q75" s="11">
        <f>IF(INDEX(campaigns!$A$2:$A$51,26)="","",INDEX(campaigns!$CP$2:$CP$51,26))</f>
        <v/>
      </c>
      <c r="R75">
        <f>IF(INDEX(campaigns!$A$2:$A$51,26)="","",INDEX(campaigns!$CX$2:$CX$51,26))</f>
        <v/>
      </c>
      <c r="S75">
        <f>IF(INDEX(campaigns!$A$2:$A$51,26)="","",INDEX(campaigns!$CZ$2:$CZ$51,26))</f>
        <v/>
      </c>
      <c r="T75" s="10">
        <f>IF(INDEX(campaigns!$A$2:$A$51,26)="","",INDEX(campaigns!$DC$2:$DC$51,26))</f>
        <v/>
      </c>
      <c r="U75" s="10">
        <f>IF(INDEX(campaigns!$A$2:$A$51,26)="","",INDEX(campaigns!$DM$2:$DM$51,26))</f>
        <v/>
      </c>
      <c r="V75">
        <f>IF(INDEX(campaigns!$A$2:$A$51,26)="","",INDEX(campaigns!$DS$2:$DS$51,26))</f>
        <v/>
      </c>
      <c r="W75">
        <f>IF(INDEX(campaigns!$A$2:$A$51,26)="","",INDEX(campaigns!$DT$2:$DT$51,26))</f>
        <v/>
      </c>
      <c r="X75">
        <f>IF(INDEX(campaigns!$A$2:$A$51,26)="","",INDEX(campaigns!$DU$2:$DU$51,26))</f>
        <v/>
      </c>
      <c r="Y75">
        <f>IF(INDEX(campaigns!$A$2:$A$51,26)="","",INDEX(campaigns!$AV$2:$AV$51,26))</f>
        <v/>
      </c>
      <c r="Z75">
        <f>IF(INDEX(campaigns!$A$2:$A$51,26)="","",INDEX(campaigns!$DV$2:$DV$51,26))</f>
        <v/>
      </c>
    </row>
    <row r="76">
      <c r="A76">
        <f>IF(INDEX(campaigns!$A$2:$A$51,27)="","",INDEX(campaigns!$A$2:$A$51,27))</f>
        <v/>
      </c>
      <c r="B76">
        <f>IF(INDEX(campaigns!$A$2:$A$51,27)="","",INDEX(campaigns!$BE$2:$BE$51,27))</f>
        <v/>
      </c>
      <c r="C76" s="9">
        <f>IF(INDEX(campaigns!$A$2:$A$51,27)="","",INDEX(campaigns!$BG$2:$BG$51,27))</f>
        <v/>
      </c>
      <c r="D76">
        <f>IF(INDEX(campaigns!$A$2:$A$51,27)="","",INDEX(campaigns!$D$2:$D$51,27))</f>
        <v/>
      </c>
      <c r="E76">
        <f>IF(INDEX(campaigns!$A$2:$A$51,27)="","",INDEX(campaigns!$BW$2:$BW$51,27))</f>
        <v/>
      </c>
      <c r="F76">
        <f>IF(INDEX(campaigns!$A$2:$A$51,27)="","",INDEX(campaigns!$BO$2:$BO$51,27))</f>
        <v/>
      </c>
      <c r="G76">
        <f>IF(INDEX(campaigns!$A$2:$A$51,27)="","",INDEX(campaigns!$BP$2:$BP$51,27))</f>
        <v/>
      </c>
      <c r="H76">
        <f>IF(INDEX(campaigns!$A$2:$A$51,27)="","",INDEX(campaigns!$F$2:$F$51,27))</f>
        <v/>
      </c>
      <c r="I76">
        <f>IF(INDEX(campaigns!$A$2:$A$51,27)="","",INDEX(campaigns!$CB$2:$CB$51,27))</f>
        <v/>
      </c>
      <c r="J76">
        <f>IF(INDEX(campaigns!$A$2:$A$51,27)="","",INDEX(campaigns!$CD$2:$CD$51,27))</f>
        <v/>
      </c>
      <c r="K76" s="12">
        <f>IF(INDEX(campaigns!$A$2:$A$51,27)="","",INDEX(campaigns!$CE$2:$CE$51,27))</f>
        <v/>
      </c>
      <c r="L76">
        <f>IF(INDEX(campaigns!$A$2:$A$51,27)="","",INDEX(campaigns!$CF$2:$CF$51,27))</f>
        <v/>
      </c>
      <c r="M76">
        <f>IF(INDEX(campaigns!$A$2:$A$51,27)="","",INDEX(campaigns!$CG$2:$CG$51,27))</f>
        <v/>
      </c>
      <c r="N76">
        <f>IF(INDEX(campaigns!$A$2:$A$51,27)="","",INDEX(campaigns!$CH$2:$CH$51,27))</f>
        <v/>
      </c>
      <c r="O76">
        <f>IF(INDEX(campaigns!$A$2:$A$51,27)="","",INDEX(campaigns!$CI$2:$CI$51,27))</f>
        <v/>
      </c>
      <c r="P76">
        <f>IF(INDEX(campaigns!$A$2:$A$51,27)="","",INDEX(campaigns!$CK$2:$CK$51,27))</f>
        <v/>
      </c>
      <c r="Q76" s="11">
        <f>IF(INDEX(campaigns!$A$2:$A$51,27)="","",INDEX(campaigns!$CP$2:$CP$51,27))</f>
        <v/>
      </c>
      <c r="R76">
        <f>IF(INDEX(campaigns!$A$2:$A$51,27)="","",INDEX(campaigns!$CX$2:$CX$51,27))</f>
        <v/>
      </c>
      <c r="S76">
        <f>IF(INDEX(campaigns!$A$2:$A$51,27)="","",INDEX(campaigns!$CZ$2:$CZ$51,27))</f>
        <v/>
      </c>
      <c r="T76" s="10">
        <f>IF(INDEX(campaigns!$A$2:$A$51,27)="","",INDEX(campaigns!$DC$2:$DC$51,27))</f>
        <v/>
      </c>
      <c r="U76" s="10">
        <f>IF(INDEX(campaigns!$A$2:$A$51,27)="","",INDEX(campaigns!$DM$2:$DM$51,27))</f>
        <v/>
      </c>
      <c r="V76">
        <f>IF(INDEX(campaigns!$A$2:$A$51,27)="","",INDEX(campaigns!$DS$2:$DS$51,27))</f>
        <v/>
      </c>
      <c r="W76">
        <f>IF(INDEX(campaigns!$A$2:$A$51,27)="","",INDEX(campaigns!$DT$2:$DT$51,27))</f>
        <v/>
      </c>
      <c r="X76">
        <f>IF(INDEX(campaigns!$A$2:$A$51,27)="","",INDEX(campaigns!$DU$2:$DU$51,27))</f>
        <v/>
      </c>
      <c r="Y76">
        <f>IF(INDEX(campaigns!$A$2:$A$51,27)="","",INDEX(campaigns!$AV$2:$AV$51,27))</f>
        <v/>
      </c>
      <c r="Z76">
        <f>IF(INDEX(campaigns!$A$2:$A$51,27)="","",INDEX(campaigns!$DV$2:$DV$51,27))</f>
        <v/>
      </c>
    </row>
    <row r="77">
      <c r="A77">
        <f>IF(INDEX(campaigns!$A$2:$A$51,28)="","",INDEX(campaigns!$A$2:$A$51,28))</f>
        <v/>
      </c>
      <c r="B77">
        <f>IF(INDEX(campaigns!$A$2:$A$51,28)="","",INDEX(campaigns!$BE$2:$BE$51,28))</f>
        <v/>
      </c>
      <c r="C77" s="9">
        <f>IF(INDEX(campaigns!$A$2:$A$51,28)="","",INDEX(campaigns!$BG$2:$BG$51,28))</f>
        <v/>
      </c>
      <c r="D77">
        <f>IF(INDEX(campaigns!$A$2:$A$51,28)="","",INDEX(campaigns!$D$2:$D$51,28))</f>
        <v/>
      </c>
      <c r="E77">
        <f>IF(INDEX(campaigns!$A$2:$A$51,28)="","",INDEX(campaigns!$BW$2:$BW$51,28))</f>
        <v/>
      </c>
      <c r="F77">
        <f>IF(INDEX(campaigns!$A$2:$A$51,28)="","",INDEX(campaigns!$BO$2:$BO$51,28))</f>
        <v/>
      </c>
      <c r="G77">
        <f>IF(INDEX(campaigns!$A$2:$A$51,28)="","",INDEX(campaigns!$BP$2:$BP$51,28))</f>
        <v/>
      </c>
      <c r="H77">
        <f>IF(INDEX(campaigns!$A$2:$A$51,28)="","",INDEX(campaigns!$F$2:$F$51,28))</f>
        <v/>
      </c>
      <c r="I77">
        <f>IF(INDEX(campaigns!$A$2:$A$51,28)="","",INDEX(campaigns!$CB$2:$CB$51,28))</f>
        <v/>
      </c>
      <c r="J77">
        <f>IF(INDEX(campaigns!$A$2:$A$51,28)="","",INDEX(campaigns!$CD$2:$CD$51,28))</f>
        <v/>
      </c>
      <c r="K77" s="12">
        <f>IF(INDEX(campaigns!$A$2:$A$51,28)="","",INDEX(campaigns!$CE$2:$CE$51,28))</f>
        <v/>
      </c>
      <c r="L77">
        <f>IF(INDEX(campaigns!$A$2:$A$51,28)="","",INDEX(campaigns!$CF$2:$CF$51,28))</f>
        <v/>
      </c>
      <c r="M77">
        <f>IF(INDEX(campaigns!$A$2:$A$51,28)="","",INDEX(campaigns!$CG$2:$CG$51,28))</f>
        <v/>
      </c>
      <c r="N77">
        <f>IF(INDEX(campaigns!$A$2:$A$51,28)="","",INDEX(campaigns!$CH$2:$CH$51,28))</f>
        <v/>
      </c>
      <c r="O77">
        <f>IF(INDEX(campaigns!$A$2:$A$51,28)="","",INDEX(campaigns!$CI$2:$CI$51,28))</f>
        <v/>
      </c>
      <c r="P77">
        <f>IF(INDEX(campaigns!$A$2:$A$51,28)="","",INDEX(campaigns!$CK$2:$CK$51,28))</f>
        <v/>
      </c>
      <c r="Q77" s="11">
        <f>IF(INDEX(campaigns!$A$2:$A$51,28)="","",INDEX(campaigns!$CP$2:$CP$51,28))</f>
        <v/>
      </c>
      <c r="R77">
        <f>IF(INDEX(campaigns!$A$2:$A$51,28)="","",INDEX(campaigns!$CX$2:$CX$51,28))</f>
        <v/>
      </c>
      <c r="S77">
        <f>IF(INDEX(campaigns!$A$2:$A$51,28)="","",INDEX(campaigns!$CZ$2:$CZ$51,28))</f>
        <v/>
      </c>
      <c r="T77" s="10">
        <f>IF(INDEX(campaigns!$A$2:$A$51,28)="","",INDEX(campaigns!$DC$2:$DC$51,28))</f>
        <v/>
      </c>
      <c r="U77" s="10">
        <f>IF(INDEX(campaigns!$A$2:$A$51,28)="","",INDEX(campaigns!$DM$2:$DM$51,28))</f>
        <v/>
      </c>
      <c r="V77">
        <f>IF(INDEX(campaigns!$A$2:$A$51,28)="","",INDEX(campaigns!$DS$2:$DS$51,28))</f>
        <v/>
      </c>
      <c r="W77">
        <f>IF(INDEX(campaigns!$A$2:$A$51,28)="","",INDEX(campaigns!$DT$2:$DT$51,28))</f>
        <v/>
      </c>
      <c r="X77">
        <f>IF(INDEX(campaigns!$A$2:$A$51,28)="","",INDEX(campaigns!$DU$2:$DU$51,28))</f>
        <v/>
      </c>
      <c r="Y77">
        <f>IF(INDEX(campaigns!$A$2:$A$51,28)="","",INDEX(campaigns!$AV$2:$AV$51,28))</f>
        <v/>
      </c>
      <c r="Z77">
        <f>IF(INDEX(campaigns!$A$2:$A$51,28)="","",INDEX(campaigns!$DV$2:$DV$51,28))</f>
        <v/>
      </c>
    </row>
    <row r="78">
      <c r="A78">
        <f>IF(INDEX(campaigns!$A$2:$A$51,29)="","",INDEX(campaigns!$A$2:$A$51,29))</f>
        <v/>
      </c>
      <c r="B78">
        <f>IF(INDEX(campaigns!$A$2:$A$51,29)="","",INDEX(campaigns!$BE$2:$BE$51,29))</f>
        <v/>
      </c>
      <c r="C78" s="9">
        <f>IF(INDEX(campaigns!$A$2:$A$51,29)="","",INDEX(campaigns!$BG$2:$BG$51,29))</f>
        <v/>
      </c>
      <c r="D78">
        <f>IF(INDEX(campaigns!$A$2:$A$51,29)="","",INDEX(campaigns!$D$2:$D$51,29))</f>
        <v/>
      </c>
      <c r="E78">
        <f>IF(INDEX(campaigns!$A$2:$A$51,29)="","",INDEX(campaigns!$BW$2:$BW$51,29))</f>
        <v/>
      </c>
      <c r="F78">
        <f>IF(INDEX(campaigns!$A$2:$A$51,29)="","",INDEX(campaigns!$BO$2:$BO$51,29))</f>
        <v/>
      </c>
      <c r="G78">
        <f>IF(INDEX(campaigns!$A$2:$A$51,29)="","",INDEX(campaigns!$BP$2:$BP$51,29))</f>
        <v/>
      </c>
      <c r="H78">
        <f>IF(INDEX(campaigns!$A$2:$A$51,29)="","",INDEX(campaigns!$F$2:$F$51,29))</f>
        <v/>
      </c>
      <c r="I78">
        <f>IF(INDEX(campaigns!$A$2:$A$51,29)="","",INDEX(campaigns!$CB$2:$CB$51,29))</f>
        <v/>
      </c>
      <c r="J78">
        <f>IF(INDEX(campaigns!$A$2:$A$51,29)="","",INDEX(campaigns!$CD$2:$CD$51,29))</f>
        <v/>
      </c>
      <c r="K78" s="12">
        <f>IF(INDEX(campaigns!$A$2:$A$51,29)="","",INDEX(campaigns!$CE$2:$CE$51,29))</f>
        <v/>
      </c>
      <c r="L78">
        <f>IF(INDEX(campaigns!$A$2:$A$51,29)="","",INDEX(campaigns!$CF$2:$CF$51,29))</f>
        <v/>
      </c>
      <c r="M78">
        <f>IF(INDEX(campaigns!$A$2:$A$51,29)="","",INDEX(campaigns!$CG$2:$CG$51,29))</f>
        <v/>
      </c>
      <c r="N78">
        <f>IF(INDEX(campaigns!$A$2:$A$51,29)="","",INDEX(campaigns!$CH$2:$CH$51,29))</f>
        <v/>
      </c>
      <c r="O78">
        <f>IF(INDEX(campaigns!$A$2:$A$51,29)="","",INDEX(campaigns!$CI$2:$CI$51,29))</f>
        <v/>
      </c>
      <c r="P78">
        <f>IF(INDEX(campaigns!$A$2:$A$51,29)="","",INDEX(campaigns!$CK$2:$CK$51,29))</f>
        <v/>
      </c>
      <c r="Q78" s="11">
        <f>IF(INDEX(campaigns!$A$2:$A$51,29)="","",INDEX(campaigns!$CP$2:$CP$51,29))</f>
        <v/>
      </c>
      <c r="R78">
        <f>IF(INDEX(campaigns!$A$2:$A$51,29)="","",INDEX(campaigns!$CX$2:$CX$51,29))</f>
        <v/>
      </c>
      <c r="S78">
        <f>IF(INDEX(campaigns!$A$2:$A$51,29)="","",INDEX(campaigns!$CZ$2:$CZ$51,29))</f>
        <v/>
      </c>
      <c r="T78" s="10">
        <f>IF(INDEX(campaigns!$A$2:$A$51,29)="","",INDEX(campaigns!$DC$2:$DC$51,29))</f>
        <v/>
      </c>
      <c r="U78" s="10">
        <f>IF(INDEX(campaigns!$A$2:$A$51,29)="","",INDEX(campaigns!$DM$2:$DM$51,29))</f>
        <v/>
      </c>
      <c r="V78">
        <f>IF(INDEX(campaigns!$A$2:$A$51,29)="","",INDEX(campaigns!$DS$2:$DS$51,29))</f>
        <v/>
      </c>
      <c r="W78">
        <f>IF(INDEX(campaigns!$A$2:$A$51,29)="","",INDEX(campaigns!$DT$2:$DT$51,29))</f>
        <v/>
      </c>
      <c r="X78">
        <f>IF(INDEX(campaigns!$A$2:$A$51,29)="","",INDEX(campaigns!$DU$2:$DU$51,29))</f>
        <v/>
      </c>
      <c r="Y78">
        <f>IF(INDEX(campaigns!$A$2:$A$51,29)="","",INDEX(campaigns!$AV$2:$AV$51,29))</f>
        <v/>
      </c>
      <c r="Z78">
        <f>IF(INDEX(campaigns!$A$2:$A$51,29)="","",INDEX(campaigns!$DV$2:$DV$51,29))</f>
        <v/>
      </c>
    </row>
    <row r="79">
      <c r="A79">
        <f>IF(INDEX(campaigns!$A$2:$A$51,30)="","",INDEX(campaigns!$A$2:$A$51,30))</f>
        <v/>
      </c>
      <c r="B79">
        <f>IF(INDEX(campaigns!$A$2:$A$51,30)="","",INDEX(campaigns!$BE$2:$BE$51,30))</f>
        <v/>
      </c>
      <c r="C79" s="9">
        <f>IF(INDEX(campaigns!$A$2:$A$51,30)="","",INDEX(campaigns!$BG$2:$BG$51,30))</f>
        <v/>
      </c>
      <c r="D79">
        <f>IF(INDEX(campaigns!$A$2:$A$51,30)="","",INDEX(campaigns!$D$2:$D$51,30))</f>
        <v/>
      </c>
      <c r="E79">
        <f>IF(INDEX(campaigns!$A$2:$A$51,30)="","",INDEX(campaigns!$BW$2:$BW$51,30))</f>
        <v/>
      </c>
      <c r="F79">
        <f>IF(INDEX(campaigns!$A$2:$A$51,30)="","",INDEX(campaigns!$BO$2:$BO$51,30))</f>
        <v/>
      </c>
      <c r="G79">
        <f>IF(INDEX(campaigns!$A$2:$A$51,30)="","",INDEX(campaigns!$BP$2:$BP$51,30))</f>
        <v/>
      </c>
      <c r="H79">
        <f>IF(INDEX(campaigns!$A$2:$A$51,30)="","",INDEX(campaigns!$F$2:$F$51,30))</f>
        <v/>
      </c>
      <c r="I79">
        <f>IF(INDEX(campaigns!$A$2:$A$51,30)="","",INDEX(campaigns!$CB$2:$CB$51,30))</f>
        <v/>
      </c>
      <c r="J79">
        <f>IF(INDEX(campaigns!$A$2:$A$51,30)="","",INDEX(campaigns!$CD$2:$CD$51,30))</f>
        <v/>
      </c>
      <c r="K79" s="12">
        <f>IF(INDEX(campaigns!$A$2:$A$51,30)="","",INDEX(campaigns!$CE$2:$CE$51,30))</f>
        <v/>
      </c>
      <c r="L79">
        <f>IF(INDEX(campaigns!$A$2:$A$51,30)="","",INDEX(campaigns!$CF$2:$CF$51,30))</f>
        <v/>
      </c>
      <c r="M79">
        <f>IF(INDEX(campaigns!$A$2:$A$51,30)="","",INDEX(campaigns!$CG$2:$CG$51,30))</f>
        <v/>
      </c>
      <c r="N79">
        <f>IF(INDEX(campaigns!$A$2:$A$51,30)="","",INDEX(campaigns!$CH$2:$CH$51,30))</f>
        <v/>
      </c>
      <c r="O79">
        <f>IF(INDEX(campaigns!$A$2:$A$51,30)="","",INDEX(campaigns!$CI$2:$CI$51,30))</f>
        <v/>
      </c>
      <c r="P79">
        <f>IF(INDEX(campaigns!$A$2:$A$51,30)="","",INDEX(campaigns!$CK$2:$CK$51,30))</f>
        <v/>
      </c>
      <c r="Q79" s="11">
        <f>IF(INDEX(campaigns!$A$2:$A$51,30)="","",INDEX(campaigns!$CP$2:$CP$51,30))</f>
        <v/>
      </c>
      <c r="R79">
        <f>IF(INDEX(campaigns!$A$2:$A$51,30)="","",INDEX(campaigns!$CX$2:$CX$51,30))</f>
        <v/>
      </c>
      <c r="S79">
        <f>IF(INDEX(campaigns!$A$2:$A$51,30)="","",INDEX(campaigns!$CZ$2:$CZ$51,30))</f>
        <v/>
      </c>
      <c r="T79" s="10">
        <f>IF(INDEX(campaigns!$A$2:$A$51,30)="","",INDEX(campaigns!$DC$2:$DC$51,30))</f>
        <v/>
      </c>
      <c r="U79" s="10">
        <f>IF(INDEX(campaigns!$A$2:$A$51,30)="","",INDEX(campaigns!$DM$2:$DM$51,30))</f>
        <v/>
      </c>
      <c r="V79">
        <f>IF(INDEX(campaigns!$A$2:$A$51,30)="","",INDEX(campaigns!$DS$2:$DS$51,30))</f>
        <v/>
      </c>
      <c r="W79">
        <f>IF(INDEX(campaigns!$A$2:$A$51,30)="","",INDEX(campaigns!$DT$2:$DT$51,30))</f>
        <v/>
      </c>
      <c r="X79">
        <f>IF(INDEX(campaigns!$A$2:$A$51,30)="","",INDEX(campaigns!$DU$2:$DU$51,30))</f>
        <v/>
      </c>
      <c r="Y79">
        <f>IF(INDEX(campaigns!$A$2:$A$51,30)="","",INDEX(campaigns!$AV$2:$AV$51,30))</f>
        <v/>
      </c>
      <c r="Z79">
        <f>IF(INDEX(campaigns!$A$2:$A$51,30)="","",INDEX(campaigns!$DV$2:$DV$51,30))</f>
        <v/>
      </c>
    </row>
    <row r="81">
      <c r="A81" s="14" t="inlineStr">
        <is>
          <t>Incremental purchases are not measured. No column here adds the rungs together.</t>
        </is>
      </c>
    </row>
    <row r="83">
      <c r="A83" s="8" t="inlineStr">
        <is>
          <t>Founder hours by activity</t>
        </is>
      </c>
    </row>
    <row r="84">
      <c r="A84" s="6" t="inlineStr">
        <is>
          <t>activity</t>
        </is>
      </c>
      <c r="B84" s="6" t="inlineStr">
        <is>
          <t>all hours</t>
        </is>
      </c>
      <c r="C84" s="6" t="inlineStr">
        <is>
          <t>not tied to a drop</t>
        </is>
      </c>
      <c r="D84" s="6">
        <f>IF(INDEX(drops!$A$2:$A$21,1)="","",INDEX(drops!$A$2:$A$21,1))</f>
        <v/>
      </c>
      <c r="E84" s="6">
        <f>IF(INDEX(drops!$A$2:$A$21,2)="","",INDEX(drops!$A$2:$A$21,2))</f>
        <v/>
      </c>
      <c r="F84" s="6">
        <f>IF(INDEX(drops!$A$2:$A$21,3)="","",INDEX(drops!$A$2:$A$21,3))</f>
        <v/>
      </c>
      <c r="G84" s="6">
        <f>IF(INDEX(drops!$A$2:$A$21,4)="","",INDEX(drops!$A$2:$A$21,4))</f>
        <v/>
      </c>
      <c r="H84" s="6">
        <f>IF(INDEX(drops!$A$2:$A$21,5)="","",INDEX(drops!$A$2:$A$21,5))</f>
        <v/>
      </c>
      <c r="I84" s="6">
        <f>IF(INDEX(drops!$A$2:$A$21,6)="","",INDEX(drops!$A$2:$A$21,6))</f>
        <v/>
      </c>
    </row>
    <row r="85">
      <c r="A85" t="inlineStr">
        <is>
          <t>brand_sales</t>
        </is>
      </c>
      <c r="B85" s="11">
        <f>SUMIFS(hours!$E$2:$E$1501,hours!$D$2:$D$1501,"brand_sales")</f>
        <v/>
      </c>
      <c r="C85" s="11">
        <f>SUMIFS(hours!$E$2:$E$1501,hours!$D$2:$D$1501,"brand_sales",hours!$B$2:$B$1501,"")</f>
        <v/>
      </c>
      <c r="D85" s="11">
        <f>IF(D84="","",SUMIFS(hours!$E$2:$E$1501,hours!$D$2:$D$1501,"brand_sales",hours!$B$2:$B$1501,D84))</f>
        <v/>
      </c>
      <c r="E85" s="11">
        <f>IF(E84="","",SUMIFS(hours!$E$2:$E$1501,hours!$D$2:$D$1501,"brand_sales",hours!$B$2:$B$1501,E84))</f>
        <v/>
      </c>
      <c r="F85" s="11">
        <f>IF(F84="","",SUMIFS(hours!$E$2:$E$1501,hours!$D$2:$D$1501,"brand_sales",hours!$B$2:$B$1501,F84))</f>
        <v/>
      </c>
      <c r="G85" s="11">
        <f>IF(G84="","",SUMIFS(hours!$E$2:$E$1501,hours!$D$2:$D$1501,"brand_sales",hours!$B$2:$B$1501,G84))</f>
        <v/>
      </c>
      <c r="H85" s="11">
        <f>IF(H84="","",SUMIFS(hours!$E$2:$E$1501,hours!$D$2:$D$1501,"brand_sales",hours!$B$2:$B$1501,H84))</f>
        <v/>
      </c>
      <c r="I85" s="11">
        <f>IF(I84="","",SUMIFS(hours!$E$2:$E$1501,hours!$D$2:$D$1501,"brand_sales",hours!$B$2:$B$1501,I84))</f>
        <v/>
      </c>
    </row>
    <row r="86">
      <c r="A86" t="inlineStr">
        <is>
          <t>office_coordination</t>
        </is>
      </c>
      <c r="B86" s="11">
        <f>SUMIFS(hours!$E$2:$E$1501,hours!$D$2:$D$1501,"office_coordination")</f>
        <v/>
      </c>
      <c r="C86" s="11">
        <f>SUMIFS(hours!$E$2:$E$1501,hours!$D$2:$D$1501,"office_coordination",hours!$B$2:$B$1501,"")</f>
        <v/>
      </c>
      <c r="D86" s="11">
        <f>IF(D84="","",SUMIFS(hours!$E$2:$E$1501,hours!$D$2:$D$1501,"office_coordination",hours!$B$2:$B$1501,D84))</f>
        <v/>
      </c>
      <c r="E86" s="11">
        <f>IF(E84="","",SUMIFS(hours!$E$2:$E$1501,hours!$D$2:$D$1501,"office_coordination",hours!$B$2:$B$1501,E84))</f>
        <v/>
      </c>
      <c r="F86" s="11">
        <f>IF(F84="","",SUMIFS(hours!$E$2:$E$1501,hours!$D$2:$D$1501,"office_coordination",hours!$B$2:$B$1501,F84))</f>
        <v/>
      </c>
      <c r="G86" s="11">
        <f>IF(G84="","",SUMIFS(hours!$E$2:$E$1501,hours!$D$2:$D$1501,"office_coordination",hours!$B$2:$B$1501,G84))</f>
        <v/>
      </c>
      <c r="H86" s="11">
        <f>IF(H84="","",SUMIFS(hours!$E$2:$E$1501,hours!$D$2:$D$1501,"office_coordination",hours!$B$2:$B$1501,H84))</f>
        <v/>
      </c>
      <c r="I86" s="11">
        <f>IF(I84="","",SUMIFS(hours!$E$2:$E$1501,hours!$D$2:$D$1501,"office_coordination",hours!$B$2:$B$1501,I84))</f>
        <v/>
      </c>
    </row>
    <row r="87">
      <c r="A87" t="inlineStr">
        <is>
          <t>receiving_kitting</t>
        </is>
      </c>
      <c r="B87" s="11">
        <f>SUMIFS(hours!$E$2:$E$1501,hours!$D$2:$D$1501,"receiving_kitting")</f>
        <v/>
      </c>
      <c r="C87" s="11">
        <f>SUMIFS(hours!$E$2:$E$1501,hours!$D$2:$D$1501,"receiving_kitting",hours!$B$2:$B$1501,"")</f>
        <v/>
      </c>
      <c r="D87" s="11">
        <f>IF(D84="","",SUMIFS(hours!$E$2:$E$1501,hours!$D$2:$D$1501,"receiving_kitting",hours!$B$2:$B$1501,D84))</f>
        <v/>
      </c>
      <c r="E87" s="11">
        <f>IF(E84="","",SUMIFS(hours!$E$2:$E$1501,hours!$D$2:$D$1501,"receiving_kitting",hours!$B$2:$B$1501,E84))</f>
        <v/>
      </c>
      <c r="F87" s="11">
        <f>IF(F84="","",SUMIFS(hours!$E$2:$E$1501,hours!$D$2:$D$1501,"receiving_kitting",hours!$B$2:$B$1501,F84))</f>
        <v/>
      </c>
      <c r="G87" s="11">
        <f>IF(G84="","",SUMIFS(hours!$E$2:$E$1501,hours!$D$2:$D$1501,"receiving_kitting",hours!$B$2:$B$1501,G84))</f>
        <v/>
      </c>
      <c r="H87" s="11">
        <f>IF(H84="","",SUMIFS(hours!$E$2:$E$1501,hours!$D$2:$D$1501,"receiving_kitting",hours!$B$2:$B$1501,H84))</f>
        <v/>
      </c>
      <c r="I87" s="11">
        <f>IF(I84="","",SUMIFS(hours!$E$2:$E$1501,hours!$D$2:$D$1501,"receiving_kitting",hours!$B$2:$B$1501,I84))</f>
        <v/>
      </c>
    </row>
    <row r="88">
      <c r="A88" t="inlineStr">
        <is>
          <t>drop_day</t>
        </is>
      </c>
      <c r="B88" s="11">
        <f>SUMIFS(hours!$E$2:$E$1501,hours!$D$2:$D$1501,"drop_day")</f>
        <v/>
      </c>
      <c r="C88" s="11">
        <f>SUMIFS(hours!$E$2:$E$1501,hours!$D$2:$D$1501,"drop_day",hours!$B$2:$B$1501,"")</f>
        <v/>
      </c>
      <c r="D88" s="11">
        <f>IF(D84="","",SUMIFS(hours!$E$2:$E$1501,hours!$D$2:$D$1501,"drop_day",hours!$B$2:$B$1501,D84))</f>
        <v/>
      </c>
      <c r="E88" s="11">
        <f>IF(E84="","",SUMIFS(hours!$E$2:$E$1501,hours!$D$2:$D$1501,"drop_day",hours!$B$2:$B$1501,E84))</f>
        <v/>
      </c>
      <c r="F88" s="11">
        <f>IF(F84="","",SUMIFS(hours!$E$2:$E$1501,hours!$D$2:$D$1501,"drop_day",hours!$B$2:$B$1501,F84))</f>
        <v/>
      </c>
      <c r="G88" s="11">
        <f>IF(G84="","",SUMIFS(hours!$E$2:$E$1501,hours!$D$2:$D$1501,"drop_day",hours!$B$2:$B$1501,G84))</f>
        <v/>
      </c>
      <c r="H88" s="11">
        <f>IF(H84="","",SUMIFS(hours!$E$2:$E$1501,hours!$D$2:$D$1501,"drop_day",hours!$B$2:$B$1501,H84))</f>
        <v/>
      </c>
      <c r="I88" s="11">
        <f>IF(I84="","",SUMIFS(hours!$E$2:$E$1501,hours!$D$2:$D$1501,"drop_day",hours!$B$2:$B$1501,I84))</f>
        <v/>
      </c>
    </row>
    <row r="89">
      <c r="A89" t="inlineStr">
        <is>
          <t>checks_pickup</t>
        </is>
      </c>
      <c r="B89" s="11">
        <f>SUMIFS(hours!$E$2:$E$1501,hours!$D$2:$D$1501,"checks_pickup")</f>
        <v/>
      </c>
      <c r="C89" s="11">
        <f>SUMIFS(hours!$E$2:$E$1501,hours!$D$2:$D$1501,"checks_pickup",hours!$B$2:$B$1501,"")</f>
        <v/>
      </c>
      <c r="D89" s="11">
        <f>IF(D84="","",SUMIFS(hours!$E$2:$E$1501,hours!$D$2:$D$1501,"checks_pickup",hours!$B$2:$B$1501,D84))</f>
        <v/>
      </c>
      <c r="E89" s="11">
        <f>IF(E84="","",SUMIFS(hours!$E$2:$E$1501,hours!$D$2:$D$1501,"checks_pickup",hours!$B$2:$B$1501,E84))</f>
        <v/>
      </c>
      <c r="F89" s="11">
        <f>IF(F84="","",SUMIFS(hours!$E$2:$E$1501,hours!$D$2:$D$1501,"checks_pickup",hours!$B$2:$B$1501,F84))</f>
        <v/>
      </c>
      <c r="G89" s="11">
        <f>IF(G84="","",SUMIFS(hours!$E$2:$E$1501,hours!$D$2:$D$1501,"checks_pickup",hours!$B$2:$B$1501,G84))</f>
        <v/>
      </c>
      <c r="H89" s="11">
        <f>IF(H84="","",SUMIFS(hours!$E$2:$E$1501,hours!$D$2:$D$1501,"checks_pickup",hours!$B$2:$B$1501,H84))</f>
        <v/>
      </c>
      <c r="I89" s="11">
        <f>IF(I84="","",SUMIFS(hours!$E$2:$E$1501,hours!$D$2:$D$1501,"checks_pickup",hours!$B$2:$B$1501,I84))</f>
        <v/>
      </c>
    </row>
    <row r="90">
      <c r="A90" t="inlineStr">
        <is>
          <t>reporting_debriefs</t>
        </is>
      </c>
      <c r="B90" s="11">
        <f>SUMIFS(hours!$E$2:$E$1501,hours!$D$2:$D$1501,"reporting_debriefs")</f>
        <v/>
      </c>
      <c r="C90" s="11">
        <f>SUMIFS(hours!$E$2:$E$1501,hours!$D$2:$D$1501,"reporting_debriefs",hours!$B$2:$B$1501,"")</f>
        <v/>
      </c>
      <c r="D90" s="11">
        <f>IF(D84="","",SUMIFS(hours!$E$2:$E$1501,hours!$D$2:$D$1501,"reporting_debriefs",hours!$B$2:$B$1501,D84))</f>
        <v/>
      </c>
      <c r="E90" s="11">
        <f>IF(E84="","",SUMIFS(hours!$E$2:$E$1501,hours!$D$2:$D$1501,"reporting_debriefs",hours!$B$2:$B$1501,E84))</f>
        <v/>
      </c>
      <c r="F90" s="11">
        <f>IF(F84="","",SUMIFS(hours!$E$2:$E$1501,hours!$D$2:$D$1501,"reporting_debriefs",hours!$B$2:$B$1501,F84))</f>
        <v/>
      </c>
      <c r="G90" s="11">
        <f>IF(G84="","",SUMIFS(hours!$E$2:$E$1501,hours!$D$2:$D$1501,"reporting_debriefs",hours!$B$2:$B$1501,G84))</f>
        <v/>
      </c>
      <c r="H90" s="11">
        <f>IF(H84="","",SUMIFS(hours!$E$2:$E$1501,hours!$D$2:$D$1501,"reporting_debriefs",hours!$B$2:$B$1501,H84))</f>
        <v/>
      </c>
      <c r="I90" s="11">
        <f>IF(I84="","",SUMIFS(hours!$E$2:$E$1501,hours!$D$2:$D$1501,"reporting_debriefs",hours!$B$2:$B$1501,I84))</f>
        <v/>
      </c>
    </row>
    <row r="91">
      <c r="A91" t="inlineStr">
        <is>
          <t>admin_invoicing</t>
        </is>
      </c>
      <c r="B91" s="11">
        <f>SUMIFS(hours!$E$2:$E$1501,hours!$D$2:$D$1501,"admin_invoicing")</f>
        <v/>
      </c>
      <c r="C91" s="11">
        <f>SUMIFS(hours!$E$2:$E$1501,hours!$D$2:$D$1501,"admin_invoicing",hours!$B$2:$B$1501,"")</f>
        <v/>
      </c>
      <c r="D91" s="11">
        <f>IF(D84="","",SUMIFS(hours!$E$2:$E$1501,hours!$D$2:$D$1501,"admin_invoicing",hours!$B$2:$B$1501,D84))</f>
        <v/>
      </c>
      <c r="E91" s="11">
        <f>IF(E84="","",SUMIFS(hours!$E$2:$E$1501,hours!$D$2:$D$1501,"admin_invoicing",hours!$B$2:$B$1501,E84))</f>
        <v/>
      </c>
      <c r="F91" s="11">
        <f>IF(F84="","",SUMIFS(hours!$E$2:$E$1501,hours!$D$2:$D$1501,"admin_invoicing",hours!$B$2:$B$1501,F84))</f>
        <v/>
      </c>
      <c r="G91" s="11">
        <f>IF(G84="","",SUMIFS(hours!$E$2:$E$1501,hours!$D$2:$D$1501,"admin_invoicing",hours!$B$2:$B$1501,G84))</f>
        <v/>
      </c>
      <c r="H91" s="11">
        <f>IF(H84="","",SUMIFS(hours!$E$2:$E$1501,hours!$D$2:$D$1501,"admin_invoicing",hours!$B$2:$B$1501,H84))</f>
        <v/>
      </c>
      <c r="I91" s="11">
        <f>IF(I84="","",SUMIFS(hours!$E$2:$E$1501,hours!$D$2:$D$1501,"admin_invoicing",hours!$B$2:$B$1501,I84))</f>
        <v/>
      </c>
    </row>
    <row r="92">
      <c r="A92" s="6" t="inlineStr">
        <is>
          <t>total</t>
        </is>
      </c>
      <c r="B92" s="11">
        <f>SUM(B85:B91)</f>
        <v/>
      </c>
      <c r="C92" s="11">
        <f>SUM(C85:C91)</f>
        <v/>
      </c>
      <c r="D92" s="11">
        <f>IF(D84="","",SUM(D85:D91))</f>
        <v/>
      </c>
      <c r="E92" s="11">
        <f>IF(E84="","",SUM(E85:E91))</f>
        <v/>
      </c>
      <c r="F92" s="11">
        <f>IF(F84="","",SUM(F85:F91))</f>
        <v/>
      </c>
      <c r="G92" s="11">
        <f>IF(G84="","",SUM(G85:G91))</f>
        <v/>
      </c>
      <c r="H92" s="11">
        <f>IF(H84="","",SUM(H85:H91))</f>
        <v/>
      </c>
      <c r="I92" s="11">
        <f>IF(I84="","",SUM(I85:I91))</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conditionalFormatting sqref="B28">
    <cfRule type="expression" priority="22" dxfId="0">
      <formula>B28&gt;0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6"/>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4">
      <c r="A24" t="inlineStr">
        <is>
          <t>from an office not on the drop (it said no, or turned the brand away at the door)</t>
        </is>
      </c>
      <c r="C24">
        <f>IFERROR(INDEX(campaigns!$CW$2:$CW$51,MATCH($B$2,campaigns!$A$2:$A$51,0)),"")</f>
        <v/>
      </c>
    </row>
    <row r="26" ht="48" customHeight="1">
      <c r="A26"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6:N2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IFERROR(INDEX(campaigns!$CX$2:$CX$51,MATCH($B$2,campaigns!$A$2:$A$51,0)),"")</f>
        <v/>
      </c>
      <c r="F7" s="19">
        <f>IFERROR(INDEX(campaigns!$CZ$2:$CZ$51,MATCH($B$2,campaigns!$A$2:$A$51,0)),"")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brand"&amp;IF(IFERROR(INDEX(campaigns!$DA$2:$DA$51,MATCH($B$2,campaigns!$A$2:$A$51,0)),"")="",""," as of "&amp;TEXT(IFERROR(INDEX(campaigns!$DA$2:$DA$51,MATCH($B$2,campaigns!$A$2:$A$51,0)),""),"yyyy-mm-dd")))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IFERROR(INDEX(offices!$AI$2:$AI$61,MATCH(INDEX(approvals!$B$2:$B$251,MATCH($B$2&amp;"|"&amp;1,approvals!$AZ$2:$AZ$251,0)),offices!$A$2:$A$61,0)),"")</f>
        <v/>
      </c>
      <c r="C11">
        <f>IFERROR(SUBSTITUTE(INDEX(offices!$AK$2:$AK$61,MATCH(INDEX(approvals!$B$2:$B$251,MATCH($B$2&amp;"|"&amp;1,approvals!$AZ$2:$AZ$251,0)),offices!$A$2:$A$61,0)),"-","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IFERROR(INDEX(offices!$AI$2:$AI$61,MATCH(INDEX(approvals!$B$2:$B$251,MATCH($B$2&amp;"|"&amp;2,approvals!$AZ$2:$AZ$251,0)),offices!$A$2:$A$61,0)),"")</f>
        <v/>
      </c>
      <c r="C12">
        <f>IFERROR(SUBSTITUTE(INDEX(offices!$AK$2:$AK$61,MATCH(INDEX(approvals!$B$2:$B$251,MATCH($B$2&amp;"|"&amp;2,approvals!$AZ$2:$AZ$251,0)),offices!$A$2:$A$61,0)),"-","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IFERROR(INDEX(offices!$AI$2:$AI$61,MATCH(INDEX(approvals!$B$2:$B$251,MATCH($B$2&amp;"|"&amp;3,approvals!$AZ$2:$AZ$251,0)),offices!$A$2:$A$61,0)),"")</f>
        <v/>
      </c>
      <c r="C13">
        <f>IFERROR(SUBSTITUTE(INDEX(offices!$AK$2:$AK$61,MATCH(INDEX(approvals!$B$2:$B$251,MATCH($B$2&amp;"|"&amp;3,approvals!$AZ$2:$AZ$251,0)),offices!$A$2:$A$61,0)),"-","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IFERROR(INDEX(offices!$AI$2:$AI$61,MATCH(INDEX(approvals!$B$2:$B$251,MATCH($B$2&amp;"|"&amp;4,approvals!$AZ$2:$AZ$251,0)),offices!$A$2:$A$61,0)),"")</f>
        <v/>
      </c>
      <c r="C14">
        <f>IFERROR(SUBSTITUTE(INDEX(offices!$AK$2:$AK$61,MATCH(INDEX(approvals!$B$2:$B$251,MATCH($B$2&amp;"|"&amp;4,approvals!$AZ$2:$AZ$251,0)),offices!$A$2:$A$61,0)),"-","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IFERROR(INDEX(offices!$AI$2:$AI$61,MATCH(INDEX(approvals!$B$2:$B$251,MATCH($B$2&amp;"|"&amp;5,approvals!$AZ$2:$AZ$251,0)),offices!$A$2:$A$61,0)),"")</f>
        <v/>
      </c>
      <c r="C15">
        <f>IFERROR(SUBSTITUTE(INDEX(offices!$AK$2:$AK$61,MATCH(INDEX(approvals!$B$2:$B$251,MATCH($B$2&amp;"|"&amp;5,approvals!$AZ$2:$AZ$251,0)),offices!$A$2:$A$61,0)),"-","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IFERROR(INDEX(offices!$AI$2:$AI$61,MATCH(INDEX(approvals!$B$2:$B$251,MATCH($B$2&amp;"|"&amp;6,approvals!$AZ$2:$AZ$251,0)),offices!$A$2:$A$61,0)),"")</f>
        <v/>
      </c>
      <c r="C16">
        <f>IFERROR(SUBSTITUTE(INDEX(offices!$AK$2:$AK$61,MATCH(INDEX(approvals!$B$2:$B$251,MATCH($B$2&amp;"|"&amp;6,approvals!$AZ$2:$AZ$251,0)),offices!$A$2:$A$61,0)),"-","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IFERROR(INDEX(offices!$AI$2:$AI$61,MATCH(INDEX(approvals!$B$2:$B$251,MATCH($B$2&amp;"|"&amp;7,approvals!$AZ$2:$AZ$251,0)),offices!$A$2:$A$61,0)),"")</f>
        <v/>
      </c>
      <c r="C17">
        <f>IFERROR(SUBSTITUTE(INDEX(offices!$AK$2:$AK$61,MATCH(INDEX(approvals!$B$2:$B$251,MATCH($B$2&amp;"|"&amp;7,approvals!$AZ$2:$AZ$251,0)),offices!$A$2:$A$61,0)),"-","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IFERROR(INDEX(offices!$AI$2:$AI$61,MATCH(INDEX(approvals!$B$2:$B$251,MATCH($B$2&amp;"|"&amp;8,approvals!$AZ$2:$AZ$251,0)),offices!$A$2:$A$61,0)),"")</f>
        <v/>
      </c>
      <c r="C18">
        <f>IFERROR(SUBSTITUTE(INDEX(offices!$AK$2:$AK$61,MATCH(INDEX(approvals!$B$2:$B$251,MATCH($B$2&amp;"|"&amp;8,approvals!$AZ$2:$AZ$251,0)),offices!$A$2:$A$61,0)),"-","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IFERROR(INDEX(offices!$AI$2:$AI$61,MATCH(INDEX(approvals!$B$2:$B$251,MATCH($B$2&amp;"|"&amp;9,approvals!$AZ$2:$AZ$251,0)),offices!$A$2:$A$61,0)),"")</f>
        <v/>
      </c>
      <c r="C19">
        <f>IFERROR(SUBSTITUTE(INDEX(offices!$AK$2:$AK$61,MATCH(INDEX(approvals!$B$2:$B$251,MATCH($B$2&amp;"|"&amp;9,approvals!$AZ$2:$AZ$251,0)),offices!$A$2:$A$61,0)),"-","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IFERROR(INDEX(offices!$AI$2:$AI$61,MATCH(INDEX(approvals!$B$2:$B$251,MATCH($B$2&amp;"|"&amp;10,approvals!$AZ$2:$AZ$251,0)),offices!$A$2:$A$61,0)),"")</f>
        <v/>
      </c>
      <c r="C20">
        <f>IFERROR(SUBSTITUTE(INDEX(offices!$AK$2:$AK$61,MATCH(INDEX(approvals!$B$2:$B$251,MATCH($B$2&amp;"|"&amp;10,approvals!$AZ$2:$AZ$251,0)),offices!$A$2:$A$61,0)),"-","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IFERROR(INDEX(offices!$AI$2:$AI$61,MATCH(INDEX(approvals!$B$2:$B$251,MATCH($B$2&amp;"|"&amp;11,approvals!$AZ$2:$AZ$251,0)),offices!$A$2:$A$61,0)),"")</f>
        <v/>
      </c>
      <c r="C21">
        <f>IFERROR(SUBSTITUTE(INDEX(offices!$AK$2:$AK$61,MATCH(INDEX(approvals!$B$2:$B$251,MATCH($B$2&amp;"|"&amp;11,approvals!$AZ$2:$AZ$251,0)),offices!$A$2:$A$61,0)),"-","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IFERROR(INDEX(offices!$AI$2:$AI$61,MATCH(INDEX(approvals!$B$2:$B$251,MATCH($B$2&amp;"|"&amp;12,approvals!$AZ$2:$AZ$251,0)),offices!$A$2:$A$61,0)),"")</f>
        <v/>
      </c>
      <c r="C22">
        <f>IFERROR(SUBSTITUTE(INDEX(offices!$AK$2:$AK$61,MATCH(INDEX(approvals!$B$2:$B$251,MATCH($B$2&amp;"|"&amp;12,approvals!$AZ$2:$AZ$251,0)),offices!$A$2:$A$61,0)),"-","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go.example.com</t>
        </is>
      </c>
      <c r="C9" s="16" t="inlineStr">
        <is>
          <t>The short-link domain (links/QR-AND-LINKS.md). Never put the company name in a link's back-half.</t>
        </is>
      </c>
    </row>
    <row r="10">
      <c r="A10" s="6" t="inlineStr">
        <is>
          <t>survey_privacy_url</t>
        </is>
      </c>
      <c r="B10" t="inlineStr">
        <is>
          <t>https://example.com/survey-privacy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n">
        <v>46472</v>
      </c>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A2" t="inlineStr">
        <is>
          <t>SAMPLE-DRP-001</t>
        </is>
      </c>
      <c r="B2" s="9" t="n">
        <v>46399</v>
      </c>
      <c r="C2" t="inlineStr">
        <is>
          <t>founder</t>
        </is>
      </c>
      <c r="D2" t="inlineStr">
        <is>
          <t>confirmed</t>
        </is>
      </c>
      <c r="E2" t="inlineStr">
        <is>
          <t>SAMPLE receiving address (founder's home, sealed cases)</t>
        </is>
      </c>
      <c r="F2" t="inlineStr">
        <is>
          <t>SAMPLE car service between stops</t>
        </is>
      </c>
      <c r="G2" t="inlineStr">
        <is>
          <t>SAMPLE backup (briefed 2027-01-08)</t>
        </is>
      </c>
      <c r="H2" t="inlineStr">
        <is>
          <t>SAMPLE campaign zero</t>
        </is>
      </c>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IF($A2="","",SUMIFS(campaigns!$DC$2:$DC$51,campaigns!$B$2:$B$51,$A2))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IF($A2="","",$AC2-SUMIFS(campaigns!$DG$2:$DG$51,campaigns!$B$2:$B$51,$A2)-$AG2)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IF(OR($A2="",$T2=""),"",COUNTIFS(campaigns!$B$2:$B$51,$A2,campaigns!$DU$2:$DU$51,"late"))</f>
        <v/>
      </c>
      <c r="AO2" s="25">
        <f>IF($A2="","",COUNTIFS(campaigns!$B$2:$B$51,$A2,campaigns!$AV$2:$AV$51,"yes"))</f>
        <v/>
      </c>
    </row>
    <row r="3">
      <c r="A3" t="inlineStr">
        <is>
          <t>SAMPLE-DRP-002</t>
        </is>
      </c>
      <c r="B3" s="9" t="n">
        <v>46427</v>
      </c>
      <c r="C3" t="inlineStr">
        <is>
          <t>courier</t>
        </is>
      </c>
      <c r="D3" t="inlineStr">
        <is>
          <t>confirmed</t>
        </is>
      </c>
      <c r="E3" t="inlineStr">
        <is>
          <t>SAMPLE receiving address (founder's home, sealed cases)</t>
        </is>
      </c>
      <c r="F3" t="inlineStr">
        <is>
          <t>SAMPLE Example Courier, booking SAMPLE-BK-0209, pickup 7:45 am</t>
        </is>
      </c>
      <c r="G3" t="inlineStr">
        <is>
          <t>SAMPLE backup (briefed 2027-02-05)</t>
        </is>
      </c>
      <c r="H3" t="inlineStr">
        <is>
          <t>SAMPLE first standard run</t>
        </is>
      </c>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IF($A3="","",SUMIFS(campaigns!$DC$2:$DC$51,campaigns!$B$2:$B$51,$A3))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IF($A3="","",$AC3-SUMIFS(campaigns!$DG$2:$DG$51,campaigns!$B$2:$B$51,$A3)-$AG3)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IF(OR($A3="",$T3=""),"",COUNTIFS(campaigns!$B$2:$B$51,$A3,campaigns!$DU$2:$DU$51,"late"))</f>
        <v/>
      </c>
      <c r="AO3" s="25">
        <f>IF($A3="","",COUNTIFS(campaigns!$B$2:$B$51,$A3,campaigns!$AV$2:$AV$51,"yes"))</f>
        <v/>
      </c>
    </row>
    <row r="4">
      <c r="A4" t="inlineStr">
        <is>
          <t>SAMPLE-DRP-003</t>
        </is>
      </c>
      <c r="B4" s="9" t="n">
        <v>46441</v>
      </c>
      <c r="C4" t="inlineStr">
        <is>
          <t>courier</t>
        </is>
      </c>
      <c r="D4" t="inlineStr">
        <is>
          <t>confirmed</t>
        </is>
      </c>
      <c r="E4" t="inlineStr">
        <is>
          <t>SAMPLE receiving address (founder's home, sealed cases)</t>
        </is>
      </c>
      <c r="F4" t="inlineStr">
        <is>
          <t>SAMPLE Example Courier, booking SAMPLE-BK-0223, pickup 7:45 am</t>
        </is>
      </c>
      <c r="G4" t="inlineStr">
        <is>
          <t>SAMPLE backup (briefed 2027-02-19)</t>
        </is>
      </c>
      <c r="H4" t="inlineStr">
        <is>
          <t>SAMPLE second standard run (exception run)</t>
        </is>
      </c>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IF($A4="","",SUMIFS(campaigns!$DC$2:$DC$51,campaigns!$B$2:$B$51,$A4))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IF($A4="","",$AC4-SUMIFS(campaigns!$DG$2:$DG$51,campaigns!$B$2:$B$51,$A4)-$AG4)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IF(OR($A4="",$T4=""),"",COUNTIFS(campaigns!$B$2:$B$51,$A4,campaigns!$DU$2:$DU$51,"late"))</f>
        <v/>
      </c>
      <c r="AO4" s="25">
        <f>IF($A4="","",COUNTIFS(campaigns!$B$2:$B$51,$A4,campaigns!$AV$2:$AV$51,"yes"))</f>
        <v/>
      </c>
    </row>
    <row r="5">
      <c r="B5" s="9" t="n"/>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IF($A5="","",SUMIFS(campaigns!$DC$2:$DC$51,campaigns!$B$2:$B$51,$A5))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IF($A5="","",$AC5-SUMIFS(campaigns!$DG$2:$DG$51,campaigns!$B$2:$B$51,$A5)-$AG5)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IF(OR($A5="",$T5=""),"",COUNTIFS(campaigns!$B$2:$B$51,$A5,campaigns!$DU$2:$DU$51,"late"))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IF($A6="","",SUMIFS(campaigns!$DC$2:$DC$51,campaigns!$B$2:$B$51,$A6))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IF($A6="","",$AC6-SUMIFS(campaigns!$DG$2:$DG$51,campaigns!$B$2:$B$51,$A6)-$AG6)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IF(OR($A6="",$T6=""),"",COUNTIFS(campaigns!$B$2:$B$51,$A6,campaigns!$DU$2:$DU$51,"late"))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IF($A7="","",SUMIFS(campaigns!$DC$2:$DC$51,campaigns!$B$2:$B$51,$A7))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IF($A7="","",$AC7-SUMIFS(campaigns!$DG$2:$DG$51,campaigns!$B$2:$B$51,$A7)-$AG7)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IF(OR($A7="",$T7=""),"",COUNTIFS(campaigns!$B$2:$B$51,$A7,campaigns!$DU$2:$DU$51,"late"))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IF($A8="","",SUMIFS(campaigns!$DC$2:$DC$51,campaigns!$B$2:$B$51,$A8))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IF($A8="","",$AC8-SUMIFS(campaigns!$DG$2:$DG$51,campaigns!$B$2:$B$51,$A8)-$AG8)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IF(OR($A8="",$T8=""),"",COUNTIFS(campaigns!$B$2:$B$51,$A8,campaigns!$DU$2:$DU$51,"late"))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IF($A9="","",SUMIFS(campaigns!$DC$2:$DC$51,campaigns!$B$2:$B$51,$A9))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IF($A9="","",$AC9-SUMIFS(campaigns!$DG$2:$DG$51,campaigns!$B$2:$B$51,$A9)-$AG9)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IF(OR($A9="",$T9=""),"",COUNTIFS(campaigns!$B$2:$B$51,$A9,campaigns!$DU$2:$DU$51,"late"))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IF($A10="","",SUMIFS(campaigns!$DC$2:$DC$51,campaigns!$B$2:$B$51,$A10))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IF($A10="","",$AC10-SUMIFS(campaigns!$DG$2:$DG$51,campaigns!$B$2:$B$51,$A10)-$AG10)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IF(OR($A10="",$T10=""),"",COUNTIFS(campaigns!$B$2:$B$51,$A10,campaigns!$DU$2:$DU$51,"late"))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IF($A11="","",SUMIFS(campaigns!$DC$2:$DC$51,campaigns!$B$2:$B$51,$A11))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IF($A11="","",$AC11-SUMIFS(campaigns!$DG$2:$DG$51,campaigns!$B$2:$B$51,$A11)-$AG11)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IF(OR($A11="",$T11=""),"",COUNTIFS(campaigns!$B$2:$B$51,$A11,campaigns!$DU$2:$DU$51,"late"))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IF($A12="","",SUMIFS(campaigns!$DC$2:$DC$51,campaigns!$B$2:$B$51,$A12))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IF($A12="","",$AC12-SUMIFS(campaigns!$DG$2:$DG$51,campaigns!$B$2:$B$51,$A12)-$AG12)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IF(OR($A12="",$T12=""),"",COUNTIFS(campaigns!$B$2:$B$51,$A12,campaigns!$DU$2:$DU$51,"late"))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IF($A13="","",SUMIFS(campaigns!$DC$2:$DC$51,campaigns!$B$2:$B$51,$A13))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IF($A13="","",$AC13-SUMIFS(campaigns!$DG$2:$DG$51,campaigns!$B$2:$B$51,$A13)-$AG13)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IF(OR($A13="",$T13=""),"",COUNTIFS(campaigns!$B$2:$B$51,$A13,campaigns!$DU$2:$DU$51,"late"))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IF($A14="","",SUMIFS(campaigns!$DC$2:$DC$51,campaigns!$B$2:$B$51,$A14))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IF($A14="","",$AC14-SUMIFS(campaigns!$DG$2:$DG$51,campaigns!$B$2:$B$51,$A14)-$AG14)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IF(OR($A14="",$T14=""),"",COUNTIFS(campaigns!$B$2:$B$51,$A14,campaigns!$DU$2:$DU$51,"late"))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IF($A15="","",SUMIFS(campaigns!$DC$2:$DC$51,campaigns!$B$2:$B$51,$A15))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IF($A15="","",$AC15-SUMIFS(campaigns!$DG$2:$DG$51,campaigns!$B$2:$B$51,$A15)-$AG15)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IF(OR($A15="",$T15=""),"",COUNTIFS(campaigns!$B$2:$B$51,$A15,campaigns!$DU$2:$DU$51,"late"))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IF($A16="","",SUMIFS(campaigns!$DC$2:$DC$51,campaigns!$B$2:$B$51,$A16))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IF($A16="","",$AC16-SUMIFS(campaigns!$DG$2:$DG$51,campaigns!$B$2:$B$51,$A16)-$AG16)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IF(OR($A16="",$T16=""),"",COUNTIFS(campaigns!$B$2:$B$51,$A16,campaigns!$DU$2:$DU$51,"late"))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IF($A17="","",SUMIFS(campaigns!$DC$2:$DC$51,campaigns!$B$2:$B$51,$A17))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IF($A17="","",$AC17-SUMIFS(campaigns!$DG$2:$DG$51,campaigns!$B$2:$B$51,$A17)-$AG17)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IF(OR($A17="",$T17=""),"",COUNTIFS(campaigns!$B$2:$B$51,$A17,campaigns!$DU$2:$DU$51,"late"))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IF($A18="","",SUMIFS(campaigns!$DC$2:$DC$51,campaigns!$B$2:$B$51,$A18))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IF($A18="","",$AC18-SUMIFS(campaigns!$DG$2:$DG$51,campaigns!$B$2:$B$51,$A18)-$AG18)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IF(OR($A18="",$T18=""),"",COUNTIFS(campaigns!$B$2:$B$51,$A18,campaigns!$DU$2:$DU$51,"late"))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IF($A19="","",SUMIFS(campaigns!$DC$2:$DC$51,campaigns!$B$2:$B$51,$A19))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IF($A19="","",$AC19-SUMIFS(campaigns!$DG$2:$DG$51,campaigns!$B$2:$B$51,$A19)-$AG19)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IF(OR($A19="",$T19=""),"",COUNTIFS(campaigns!$B$2:$B$51,$A19,campaigns!$DU$2:$DU$51,"late"))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IF($A20="","",SUMIFS(campaigns!$DC$2:$DC$51,campaigns!$B$2:$B$51,$A20))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IF($A20="","",$AC20-SUMIFS(campaigns!$DG$2:$DG$51,campaigns!$B$2:$B$51,$A20)-$AG20)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IF(OR($A20="",$T20=""),"",COUNTIFS(campaigns!$B$2:$B$51,$A20,campaigns!$DU$2:$DU$51,"late"))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IF($A21="","",SUMIFS(campaigns!$DC$2:$DC$51,campaigns!$B$2:$B$51,$A21))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IF($A21="","",$AC21-SUMIFS(campaigns!$DG$2:$DG$51,campaigns!$B$2:$B$51,$A21)-$AG21)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IF(OR($A21="",$T21=""),"",COUNTIFS(campaigns!$B$2:$B$51,$A21,campaigns!$DU$2:$DU$51,"late"))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V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11" customWidth="1" min="105" max="105"/>
    <col width="8" customWidth="1" min="106" max="106"/>
    <col width="10" customWidth="1" min="107" max="107"/>
    <col width="10" customWidth="1" min="108" max="108"/>
    <col width="11" customWidth="1" min="109" max="109"/>
    <col width="11" customWidth="1" min="110" max="110"/>
    <col width="9" customWidth="1" min="111" max="111"/>
    <col width="10" customWidth="1" min="112" max="112"/>
    <col width="10" customWidth="1" min="113" max="113"/>
    <col width="8" customWidth="1" min="114" max="114"/>
    <col width="8" customWidth="1" min="115" max="115"/>
    <col width="10" customWidth="1" min="116" max="116"/>
    <col width="10" customWidth="1" min="117" max="117"/>
    <col width="8" customWidth="1" min="118" max="118"/>
    <col width="8" customWidth="1" min="119" max="119"/>
    <col width="11" customWidth="1" min="120" max="120"/>
    <col width="11" customWidth="1" min="121" max="121"/>
    <col width="11" customWidth="1" min="122" max="122"/>
    <col width="7" customWidth="1" min="123" max="123"/>
    <col width="7" customWidth="1" min="124" max="124"/>
    <col width="7" customWidth="1" min="125" max="125"/>
    <col width="40" customWidth="1" min="126" max="126"/>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responses_office_not_on_drop</t>
        </is>
      </c>
      <c r="CX1" s="24" t="inlineStr">
        <is>
          <t>qr_scans</t>
        </is>
      </c>
      <c r="CY1" s="24" t="inlineStr">
        <is>
          <t>post_link_opens</t>
        </is>
      </c>
      <c r="CZ1" s="24" t="inlineStr">
        <is>
          <t>code_redemptions_to_date</t>
        </is>
      </c>
      <c r="DA1" s="24" t="inlineStr">
        <is>
          <t>code_redemptions_as_of</t>
        </is>
      </c>
      <c r="DB1" s="24" t="inlineStr">
        <is>
          <t>code_redemptions_day30</t>
        </is>
      </c>
      <c r="DC1" s="24" t="inlineStr">
        <is>
          <t>revenue_usd</t>
        </is>
      </c>
      <c r="DD1" s="24" t="inlineStr">
        <is>
          <t>deposit_usd</t>
        </is>
      </c>
      <c r="DE1" s="24" t="inlineStr">
        <is>
          <t>deposit_paid_date</t>
        </is>
      </c>
      <c r="DF1" s="24" t="inlineStr">
        <is>
          <t>invoice_paid_date</t>
        </is>
      </c>
      <c r="DG1" s="24" t="inlineStr">
        <is>
          <t>processing_fee_usd</t>
        </is>
      </c>
      <c r="DH1" s="24" t="inlineStr">
        <is>
          <t>direct_cost_usd</t>
        </is>
      </c>
      <c r="DI1" s="24" t="inlineStr">
        <is>
          <t>shared_cost_usd</t>
        </is>
      </c>
      <c r="DJ1" s="24" t="inlineStr">
        <is>
          <t>hours_direct</t>
        </is>
      </c>
      <c r="DK1" s="24" t="inlineStr">
        <is>
          <t>hours_shared</t>
        </is>
      </c>
      <c r="DL1" s="24" t="inlineStr">
        <is>
          <t>contribution_usd</t>
        </is>
      </c>
      <c r="DM1" s="24" t="inlineStr">
        <is>
          <t>contribution_per_hour_usd</t>
        </is>
      </c>
      <c r="DN1" s="24" t="inlineStr">
        <is>
          <t>photo_compliance</t>
        </is>
      </c>
      <c r="DO1" s="24" t="inlineStr">
        <is>
          <t>placement_lag_hours_avg</t>
        </is>
      </c>
      <c r="DP1" s="24" t="inlineStr">
        <is>
          <t>report_due</t>
        </is>
      </c>
      <c r="DQ1" s="24" t="inlineStr">
        <is>
          <t>debrief_due</t>
        </is>
      </c>
      <c r="DR1" s="24" t="inlineStr">
        <is>
          <t>redemption_check_date</t>
        </is>
      </c>
      <c r="DS1" s="24" t="inlineStr">
        <is>
          <t>gate2_placed</t>
        </is>
      </c>
      <c r="DT1" s="24" t="inlineStr">
        <is>
          <t>gate2_responses</t>
        </is>
      </c>
      <c r="DU1" s="24" t="inlineStr">
        <is>
          <t>gate2_report_on_time</t>
        </is>
      </c>
      <c r="DV1" s="24" t="inlineStr">
        <is>
          <t>checks</t>
        </is>
      </c>
    </row>
    <row r="2">
      <c r="A2" t="inlineStr">
        <is>
          <t>SAMPLE-CMP-001</t>
        </is>
      </c>
      <c r="B2" t="inlineStr">
        <is>
          <t>SAMPLE-DRP-001</t>
        </is>
      </c>
      <c r="C2" t="inlineStr">
        <is>
          <t>SAMPLE-BR-001</t>
        </is>
      </c>
      <c r="D2" t="inlineStr">
        <is>
          <t>founding</t>
        </is>
      </c>
      <c r="F2" t="n">
        <v>5</v>
      </c>
      <c r="G2" s="10" t="n"/>
      <c r="H2" s="9" t="n">
        <v>46363</v>
      </c>
      <c r="I2" t="inlineStr">
        <is>
          <t>0.8</t>
        </is>
      </c>
      <c r="J2" t="inlineStr">
        <is>
          <t>SAMPLE Sea Salt Lentil Crisps, 1 oz bags</t>
        </is>
      </c>
      <c r="L2" t="inlineStr">
        <is>
          <t>SAMPLE Two friends in Queens make lentil crisps that taste like a snack, not a compromise. Baked in small batches in Long Island City.</t>
        </is>
      </c>
      <c r="M2" t="inlineStr">
        <is>
          <t>contains_statement</t>
        </is>
      </c>
      <c r="N2" t="inlineStr">
        <is>
          <t>SAMPLE Contains: milk, sesame.</t>
        </is>
      </c>
      <c r="O2" t="inlineStr">
        <is>
          <t>SAMPLE Made in a facility that also processes tree nuts.</t>
        </is>
      </c>
      <c r="U2" t="inlineStr">
        <is>
          <t>SAMPLE Example Market, 1 Example Street</t>
        </is>
      </c>
      <c r="V2" t="inlineStr">
        <is>
          <t>SAMPLEDESK15</t>
        </is>
      </c>
      <c r="W2" t="inlineStr">
        <is>
          <t>example.com</t>
        </is>
      </c>
      <c r="X2" t="inlineStr">
        <is>
          <t>https://example.com/brightside/office</t>
        </is>
      </c>
      <c r="Y2" t="inlineStr">
        <is>
          <t>release</t>
        </is>
      </c>
      <c r="Z2" t="inlineStr">
        <is>
          <t>Y</t>
        </is>
      </c>
      <c r="AA2" t="inlineStr">
        <is>
          <t>https://example.com/brightside/privacy</t>
        </is>
      </c>
      <c r="AB2" s="9" t="n">
        <v>46370</v>
      </c>
      <c r="AC2" s="9" t="n">
        <v>46370</v>
      </c>
      <c r="AD2" s="9" t="n">
        <v>46370</v>
      </c>
      <c r="AF2" s="9" t="n">
        <v>46377</v>
      </c>
      <c r="AG2" s="9" t="n">
        <v>46374</v>
      </c>
      <c r="AH2" t="n">
        <v>275</v>
      </c>
      <c r="AI2" t="inlineStr">
        <is>
          <t>https://docs.google.com/forms/d/e/SAMPLE-CMP-001-FORM/viewform</t>
        </is>
      </c>
      <c r="AJ2" t="inlineStr">
        <is>
          <t>https://docs.google.com/forms/d/e/SAMPLE-CMP-001-FORM/viewform?usp=pp_url&amp;entry.1000001=CARDCODE</t>
        </is>
      </c>
      <c r="AK2" t="inlineStr">
        <is>
          <t>https://docs.google.com/forms/d/e/SAMPLE-CMP-001-NEWS/viewform</t>
        </is>
      </c>
      <c r="AL2" t="inlineStr">
        <is>
          <t>SAMPLE Saw it by the coffee machine and took two. Really good.</t>
        </is>
      </c>
      <c r="AM2" t="inlineStr">
        <is>
          <t>SAMPLE A bit too salty for me.</t>
        </is>
      </c>
      <c r="AN2" t="inlineStr">
        <is>
          <t>SAMPLE Asked [name removed] to save me a bag. Really good.</t>
        </is>
      </c>
      <c r="AO2" t="inlineStr">
        <is>
          <t>SAMPLE Office D placed a day late; agree a placement time at intake.
SAMPLE Four people found it gone by the time they looked.
SAMPLE Salt level came up in comments more than once.</t>
        </is>
      </c>
      <c r="AP2" t="inlineStr">
        <is>
          <t>SAMPLE Renew into offices A, C and E at the founding price. Same card.</t>
        </is>
      </c>
      <c r="AT2" s="9" t="n">
        <v>46409</v>
      </c>
      <c r="AU2" s="9" t="n">
        <v>46414</v>
      </c>
      <c r="AV2" t="inlineStr">
        <is>
          <t>yes</t>
        </is>
      </c>
      <c r="AW2" t="inlineStr">
        <is>
          <t>Y</t>
        </is>
      </c>
      <c r="AX2" t="inlineStr">
        <is>
          <t>SAMPLE renews into the first standard run at the founding lock</t>
        </is>
      </c>
      <c r="AY2" s="9" t="n">
        <v>46407</v>
      </c>
      <c r="AZ2" t="n">
        <v>7</v>
      </c>
      <c r="BA2" s="9" t="n">
        <v>46407</v>
      </c>
      <c r="BB2" s="9" t="n">
        <v>46437</v>
      </c>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IF($A2="","",SUMIFS(approvals!$AL$2:$AL$251,approvals!$A$2:$A$251,$A2,approvals!$Q$2:$Q$251,"Y"))</f>
        <v/>
      </c>
      <c r="CI2" s="25">
        <f>IF($A2="","",IF(N($BP2)=0,"",SUMPRODUCT(MIN(approvals!$BB$2:$BB$251+(approvals!$A$2:$A$251&lt;&gt;$A2)*1000000))))</f>
        <v/>
      </c>
      <c r="CJ2" s="25">
        <f>IF($A2="","",COUNTIFS(approvals!$A$2:$A$251,$A2,approvals!$Q$2:$Q$251,"Y",approvals!$AL$2:$AL$251,"&lt;"&amp;config!$B$30))</f>
        <v/>
      </c>
      <c r="CK2" s="25">
        <f>IF($A2="","",SUMIFS(approvals!$AM$2:$AM$251,approvals!$A$2:$A$251,$A2,approvals!$Q$2:$Q$251,"Y"))</f>
        <v/>
      </c>
      <c r="CL2" s="25">
        <f>IF($A2="","",SUMIFS(approvals!$AQ$2:$AQ$251,approvals!$A$2:$A$251,$A2,approvals!$Q$2:$Q$251,"Y"))</f>
        <v/>
      </c>
      <c r="CM2" s="25">
        <f>IF($A2="","",SUMIFS(approvals!$AR$2:$AR$251,approvals!$A$2:$A$251,$A2,approvals!$Q$2:$Q$251,"Y"))</f>
        <v/>
      </c>
      <c r="CN2" s="25">
        <f>IF($A2="","",SUMIFS(approvals!$AS$2:$AS$251,approvals!$A$2:$A$251,$A2,approvals!$Q$2:$Q$251,"Y"))</f>
        <v/>
      </c>
      <c r="CO2" s="25">
        <f>IF($A2="","",SUMIFS(approvals!$AT$2:$AT$251,approvals!$A$2:$A$251,$A2,approvals!$Q$2:$Q$251,"Y"))</f>
        <v/>
      </c>
      <c r="CP2" s="28">
        <f>IF($A2="","",IF(N($CO2)=0,"",ROUND(SUMIFS(approvals!$AU$2:$AU$251,approvals!$A$2:$A$251,$A2,approvals!$Q$2:$Q$251,"Y")/$CO2,1)))</f>
        <v/>
      </c>
      <c r="CQ2" s="25">
        <f>IF($A2="","",SUMIFS(approvals!$AV$2:$AV$251,approvals!$A$2:$A$251,$A2,approvals!$Q$2:$Q$251,"Y"))</f>
        <v/>
      </c>
      <c r="CR2" s="25">
        <f>IF($A2="","",SUMIFS(approvals!$AW$2:$AW$251,approvals!$A$2:$A$251,$A2,approvals!$Q$2:$Q$251,"Y"))</f>
        <v/>
      </c>
      <c r="CS2" s="25">
        <f>IF($A2="","",SUMIFS(approvals!$AX$2:$AX$251,approvals!$A$2:$A$251,$A2,approvals!$Q$2:$Q$251,"Y"))</f>
        <v/>
      </c>
      <c r="CT2" s="25">
        <f>IF($A2="","",SUMIFS(approvals!$AY$2:$AY$251,approvals!$A$2:$A$251,$A2,approvals!$Q$2:$Q$251,"Y"))</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N($CW2)))</f>
        <v/>
      </c>
      <c r="CW2" s="25">
        <f>IF($A2="","",IF($BG2="","",SUMIFS(approvals!$AL$2:$AL$251,approvals!$A$2:$A$251,$A2,approvals!$Q$2:$Q$251,"&lt;&gt;Y")))</f>
        <v/>
      </c>
      <c r="CX2" s="25">
        <f>IF($A2="","",SUMIFS(approvals!$AN$2:$AN$251,approvals!$A$2:$A$251,$A2,approvals!$Q$2:$Q$251,"Y"))</f>
        <v/>
      </c>
      <c r="CY2" s="25">
        <f>IF($A2="","",SUMIFS(approvals!$AO$2:$AO$251,approvals!$A$2:$A$251,$A2,approvals!$Q$2:$Q$251,"Y"))</f>
        <v/>
      </c>
      <c r="CZ2" s="25">
        <f>IF($A2="","",IF($DA2="","",SUMIFS(redemptions!$C$2:$C$121,redemptions!$A$2:$A$121,$A2,redemptions!$B$2:$B$121,$DA2)))</f>
        <v/>
      </c>
      <c r="DA2" s="26">
        <f>IF($A2="","",IFERROR(1/(1/SUMPRODUCT(MAX((redemptions!$A$2:$A$121=$A2)*redemptions!$B$2:$B$121))),""))</f>
        <v/>
      </c>
      <c r="DB2" s="25">
        <f>IF($A2="","",IF(COUNTIFS(redemptions!$A$2:$A$121,$A2,redemptions!$H$2:$H$121,"Y")=0,"",SUMIFS(redemptions!$C$2:$C$121,redemptions!$A$2:$A$121,$A2,redemptions!$B$2:$B$121,SUMPRODUCT(MIN((redemptions!$A$2:$A$121=$A2)*(redemptions!$H$2:$H$121="Y")*redemptions!$B$2:$B$121+((redemptions!$A$2:$A$121&lt;&gt;$A2)+(redemptions!$H$2:$H$121&lt;&gt;"Y")&gt;0)*1000000)))))</f>
        <v/>
      </c>
      <c r="DC2" s="27">
        <f>IF($A2="","",SUMIFS(invoices!$E$2:$E$151,invoices!$B$2:$B$151,$A2))</f>
        <v/>
      </c>
      <c r="DD2" s="27">
        <f>IF($A2="","",IF(COUNTIFS(invoices!$B$2:$B$151,$A2,invoices!$C$2:$C$151,"standard_deposit",invoices!$H$2:$H$151,"&gt;0")=0,"",SUMIFS(invoices!$I$2:$I$151,invoices!$B$2:$B$151,$A2,invoices!$C$2:$C$151,"standard_deposit")))</f>
        <v/>
      </c>
      <c r="DE2" s="26">
        <f>IF($A2="","",IFERROR(1/(1/SUMPRODUCT(MAX((invoices!$B$2:$B$151=$A2)*(invoices!$C$2:$C$151="standard_deposit")*invoices!$H$2:$H$151))),""))</f>
        <v/>
      </c>
      <c r="DF2" s="26">
        <f>IF($A2="","",IFERROR(1/(1/SUMPRODUCT(MAX((invoices!$B$2:$B$151=$A2)*((invoices!$C$2:$C$151="founding_full")+(invoices!$C$2:$C$151="standard_balance"))*invoices!$H$2:$H$151))),""))</f>
        <v/>
      </c>
      <c r="DG2" s="27">
        <f>IF($A2="","",SUMIFS(invoices!$L$2:$L$151,invoices!$B$2:$B$151,$A2))</f>
        <v/>
      </c>
      <c r="DH2" s="27">
        <f>IF($A2="","",SUMIFS(costs!$E$2:$E$301,costs!$C$2:$C$301,$A2))</f>
        <v/>
      </c>
      <c r="DI2" s="27">
        <f>IF($A2="","",ROUND(IF(SUMIFS(campaigns!$BO$2:$BO$51,campaigns!$B$2:$B$51,$B2)=0,0,$BO2/SUMIFS(campaigns!$BO$2:$BO$51,campaigns!$B$2:$B$51,$B2))*(SUMIFS(costs!$E$2:$E$301,costs!$B$2:$B$301,$B2)-SUMPRODUCT((costs!$B$2:$B$301=$B2)*(LEN(costs!$C$2:$C$301)&gt;0)*costs!$E$2:$E$301)),2))</f>
        <v/>
      </c>
      <c r="DJ2" s="28">
        <f>IF($A2="","",SUMIFS(hours!$E$2:$E$1501,hours!$C$2:$C$1501,$A2))</f>
        <v/>
      </c>
      <c r="DK2" s="28">
        <f>IF($A2="","",ROUND(IF(SUMIFS(campaigns!$BO$2:$BO$51,campaigns!$B$2:$B$51,$B2)=0,0,$BO2/SUMIFS(campaigns!$BO$2:$BO$51,campaigns!$B$2:$B$51,$B2))*(SUMIFS(hours!$E$2:$E$1501,hours!$B$2:$B$1501,$B2)-SUMPRODUCT((hours!$B$2:$B$1501=$B2)*(LEN(hours!$C$2:$C$1501)&gt;0)*hours!$E$2:$E$1501)),2))</f>
        <v/>
      </c>
      <c r="DL2" s="27">
        <f>IF($A2="","",$DC2-$DG2-$DH2-$DI2)</f>
        <v/>
      </c>
      <c r="DM2" s="27">
        <f>IF($A2="","",IF(N($DJ2)+N($DK2)=0,"",ROUND($DL2/($DJ2+$DK2),2)))</f>
        <v/>
      </c>
      <c r="DN2" s="29">
        <f>IF($A2="","",IF(N($BP2)=0,"",COUNTIFS(approvals!$A$2:$A$251,$A2,approvals!$Q$2:$Q$251,"Y",approvals!$AK$2:$AK$251,"Y")/$BP2))</f>
        <v/>
      </c>
      <c r="DO2" s="28">
        <f>IF($A2="","",IF(COUNTIFS(approvals!$A$2:$A$251,$A2,approvals!$AC$2:$AC$251,"&gt;=0")=0,"",ROUND(SUMIFS(approvals!$AC$2:$AC$251,approvals!$A$2:$A$251,$A2)/COUNTIFS(approvals!$A$2:$A$251,$A2,approvals!$AC$2:$AC$251,"&gt;=0"),1)))</f>
        <v/>
      </c>
      <c r="DP2" s="26">
        <f>IF($A2="","",IFERROR(IF(INDEX(drops!$T$2:$T$21,MATCH($B2,drops!$A$2:$A$21,0))="","",INDEX(drops!$T$2:$T$21,MATCH($B2,drops!$A$2:$A$21,0))),""))</f>
        <v/>
      </c>
      <c r="DQ2" s="26">
        <f>IF($A2="","",IFERROR(IF(INDEX(drops!$U$2:$U$21,MATCH($B2,drops!$A$2:$A$21,0))="","",INDEX(drops!$U$2:$U$21,MATCH($B2,drops!$A$2:$A$21,0))),""))</f>
        <v/>
      </c>
      <c r="DR2" s="26">
        <f>IF($A2="","",IFERROR(IF(INDEX(drops!$W$2:$W$21,MATCH($B2,drops!$A$2:$A$21,0))="","",INDEX(drops!$W$2:$W$21,MATCH($B2,drops!$A$2:$A$21,0))),""))</f>
        <v/>
      </c>
      <c r="DS2" s="25">
        <f>IF($A2="","",IF($CE2="","",IF($CE2&gt;=config!$B$31,"pass","miss")))</f>
        <v/>
      </c>
      <c r="DT2" s="25">
        <f>IF($A2="","",IF($CI2="","",IF($CI2&gt;=config!$B$30,"pass","miss")))</f>
        <v/>
      </c>
      <c r="DU2" s="25">
        <f>IF($A2="","",IF($AT2="",IF($DP2="","",IF(IF(config!$B$37&lt;&gt;"",config!$B$37,TODAY())&gt;$DP2,"late","due")),IF($AT2&lt;=$DP2,"pass","late")))</f>
        <v/>
      </c>
      <c r="DV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A3" t="inlineStr">
        <is>
          <t>SAMPLE-CMP-002</t>
        </is>
      </c>
      <c r="B3" t="inlineStr">
        <is>
          <t>SAMPLE-DRP-001</t>
        </is>
      </c>
      <c r="C3" t="inlineStr">
        <is>
          <t>SAMPLE-BR-002</t>
        </is>
      </c>
      <c r="D3" t="inlineStr">
        <is>
          <t>founding</t>
        </is>
      </c>
      <c r="F3" t="n">
        <v>5</v>
      </c>
      <c r="G3" s="10" t="n"/>
      <c r="H3" s="9" t="n">
        <v>46364</v>
      </c>
      <c r="I3" t="inlineStr">
        <is>
          <t>0.8</t>
        </is>
      </c>
      <c r="J3" t="inlineStr">
        <is>
          <t>SAMPLE Grapefruit Sparkling Water, 12 oz cans</t>
        </is>
      </c>
      <c r="K3" t="n">
        <v>24</v>
      </c>
      <c r="L3" t="inlineStr">
        <is>
          <t>SAMPLE A Brooklyn sparkling water with real grapefruit and nothing else. Started in a Red Hook kitchen in 2023.</t>
        </is>
      </c>
      <c r="M3" t="inlineStr">
        <is>
          <t>single_ingredient</t>
        </is>
      </c>
      <c r="N3" t="inlineStr">
        <is>
          <t>SAMPLE Sparkling Water, Grapefruit Juice</t>
        </is>
      </c>
      <c r="U3" t="inlineStr">
        <is>
          <t>SAMPLE Example Grocer, 20 Example Avenue</t>
        </is>
      </c>
      <c r="V3" t="inlineStr">
        <is>
          <t>SAMPLEFIZZ10</t>
        </is>
      </c>
      <c r="W3" t="inlineStr">
        <is>
          <t>example.com</t>
        </is>
      </c>
      <c r="Y3" t="inlineStr">
        <is>
          <t>return</t>
        </is>
      </c>
      <c r="Z3" t="inlineStr">
        <is>
          <t>N</t>
        </is>
      </c>
      <c r="AB3" s="9" t="n">
        <v>46371</v>
      </c>
      <c r="AC3" s="9" t="n">
        <v>46370</v>
      </c>
      <c r="AD3" s="9" t="n">
        <v>46370</v>
      </c>
      <c r="AF3" s="9" t="n">
        <v>46377</v>
      </c>
      <c r="AG3" s="9" t="n">
        <v>46374</v>
      </c>
      <c r="AH3" t="n">
        <v>275</v>
      </c>
      <c r="AI3" t="inlineStr">
        <is>
          <t>https://docs.google.com/forms/d/e/SAMPLE-CMP-002-FORM/viewform</t>
        </is>
      </c>
      <c r="AJ3" t="inlineStr">
        <is>
          <t>https://docs.google.com/forms/d/e/SAMPLE-CMP-002-FORM/viewform?usp=pp_url&amp;entry.1000001=CARDCODE</t>
        </is>
      </c>
      <c r="AL3" t="inlineStr">
        <is>
          <t>SAMPLE Gone before lunch on Wednesday.</t>
        </is>
      </c>
      <c r="AM3" t="inlineStr">
        <is>
          <t>SAMPLE Not my thing but my team liked it.</t>
        </is>
      </c>
      <c r="AN3" t="inlineStr">
        <is>
          <t>SAMPLE Nice that it lists the allergens on the card.</t>
        </is>
      </c>
      <c r="AO3" t="inlineStr">
        <is>
          <t>SAMPLE Office C ran out by day 3 and needed a top-up.
SAMPLE 16 cans could not be placed (short-dated or dented).
SAMPLE Drinks went faster in the larger offices.</t>
        </is>
      </c>
      <c r="AP3" t="inlineStr">
        <is>
          <t>SAMPLE Renew only with fresher stock; ship 90 or more days of shelf life.</t>
        </is>
      </c>
      <c r="AT3" s="9" t="n">
        <v>46409</v>
      </c>
      <c r="AU3" s="9" t="n">
        <v>46414</v>
      </c>
      <c r="AV3" t="inlineStr">
        <is>
          <t>maybe</t>
        </is>
      </c>
      <c r="AW3" t="inlineStr">
        <is>
          <t>N</t>
        </is>
      </c>
      <c r="AX3" t="inlineStr">
        <is>
          <t>SAMPLE not now; asked again in April</t>
        </is>
      </c>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IF($A3="","",SUMIFS(approvals!$AL$2:$AL$251,approvals!$A$2:$A$251,$A3,approvals!$Q$2:$Q$251,"Y"))</f>
        <v/>
      </c>
      <c r="CI3" s="25">
        <f>IF($A3="","",IF(N($BP3)=0,"",SUMPRODUCT(MIN(approvals!$BB$2:$BB$251+(approvals!$A$2:$A$251&lt;&gt;$A3)*1000000))))</f>
        <v/>
      </c>
      <c r="CJ3" s="25">
        <f>IF($A3="","",COUNTIFS(approvals!$A$2:$A$251,$A3,approvals!$Q$2:$Q$251,"Y",approvals!$AL$2:$AL$251,"&lt;"&amp;config!$B$30))</f>
        <v/>
      </c>
      <c r="CK3" s="25">
        <f>IF($A3="","",SUMIFS(approvals!$AM$2:$AM$251,approvals!$A$2:$A$251,$A3,approvals!$Q$2:$Q$251,"Y"))</f>
        <v/>
      </c>
      <c r="CL3" s="25">
        <f>IF($A3="","",SUMIFS(approvals!$AQ$2:$AQ$251,approvals!$A$2:$A$251,$A3,approvals!$Q$2:$Q$251,"Y"))</f>
        <v/>
      </c>
      <c r="CM3" s="25">
        <f>IF($A3="","",SUMIFS(approvals!$AR$2:$AR$251,approvals!$A$2:$A$251,$A3,approvals!$Q$2:$Q$251,"Y"))</f>
        <v/>
      </c>
      <c r="CN3" s="25">
        <f>IF($A3="","",SUMIFS(approvals!$AS$2:$AS$251,approvals!$A$2:$A$251,$A3,approvals!$Q$2:$Q$251,"Y"))</f>
        <v/>
      </c>
      <c r="CO3" s="25">
        <f>IF($A3="","",SUMIFS(approvals!$AT$2:$AT$251,approvals!$A$2:$A$251,$A3,approvals!$Q$2:$Q$251,"Y"))</f>
        <v/>
      </c>
      <c r="CP3" s="28">
        <f>IF($A3="","",IF(N($CO3)=0,"",ROUND(SUMIFS(approvals!$AU$2:$AU$251,approvals!$A$2:$A$251,$A3,approvals!$Q$2:$Q$251,"Y")/$CO3,1)))</f>
        <v/>
      </c>
      <c r="CQ3" s="25">
        <f>IF($A3="","",SUMIFS(approvals!$AV$2:$AV$251,approvals!$A$2:$A$251,$A3,approvals!$Q$2:$Q$251,"Y"))</f>
        <v/>
      </c>
      <c r="CR3" s="25">
        <f>IF($A3="","",SUMIFS(approvals!$AW$2:$AW$251,approvals!$A$2:$A$251,$A3,approvals!$Q$2:$Q$251,"Y"))</f>
        <v/>
      </c>
      <c r="CS3" s="25">
        <f>IF($A3="","",SUMIFS(approvals!$AX$2:$AX$251,approvals!$A$2:$A$251,$A3,approvals!$Q$2:$Q$251,"Y"))</f>
        <v/>
      </c>
      <c r="CT3" s="25">
        <f>IF($A3="","",SUMIFS(approvals!$AY$2:$AY$251,approvals!$A$2:$A$251,$A3,approvals!$Q$2:$Q$251,"Y"))</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N($CW3)))</f>
        <v/>
      </c>
      <c r="CW3" s="25">
        <f>IF($A3="","",IF($BG3="","",SUMIFS(approvals!$AL$2:$AL$251,approvals!$A$2:$A$251,$A3,approvals!$Q$2:$Q$251,"&lt;&gt;Y")))</f>
        <v/>
      </c>
      <c r="CX3" s="25">
        <f>IF($A3="","",SUMIFS(approvals!$AN$2:$AN$251,approvals!$A$2:$A$251,$A3,approvals!$Q$2:$Q$251,"Y"))</f>
        <v/>
      </c>
      <c r="CY3" s="25">
        <f>IF($A3="","",SUMIFS(approvals!$AO$2:$AO$251,approvals!$A$2:$A$251,$A3,approvals!$Q$2:$Q$251,"Y"))</f>
        <v/>
      </c>
      <c r="CZ3" s="25">
        <f>IF($A3="","",IF($DA3="","",SUMIFS(redemptions!$C$2:$C$121,redemptions!$A$2:$A$121,$A3,redemptions!$B$2:$B$121,$DA3)))</f>
        <v/>
      </c>
      <c r="DA3" s="26">
        <f>IF($A3="","",IFERROR(1/(1/SUMPRODUCT(MAX((redemptions!$A$2:$A$121=$A3)*redemptions!$B$2:$B$121))),""))</f>
        <v/>
      </c>
      <c r="DB3" s="25">
        <f>IF($A3="","",IF(COUNTIFS(redemptions!$A$2:$A$121,$A3,redemptions!$H$2:$H$121,"Y")=0,"",SUMIFS(redemptions!$C$2:$C$121,redemptions!$A$2:$A$121,$A3,redemptions!$B$2:$B$121,SUMPRODUCT(MIN((redemptions!$A$2:$A$121=$A3)*(redemptions!$H$2:$H$121="Y")*redemptions!$B$2:$B$121+((redemptions!$A$2:$A$121&lt;&gt;$A3)+(redemptions!$H$2:$H$121&lt;&gt;"Y")&gt;0)*1000000)))))</f>
        <v/>
      </c>
      <c r="DC3" s="27">
        <f>IF($A3="","",SUMIFS(invoices!$E$2:$E$151,invoices!$B$2:$B$151,$A3))</f>
        <v/>
      </c>
      <c r="DD3" s="27">
        <f>IF($A3="","",IF(COUNTIFS(invoices!$B$2:$B$151,$A3,invoices!$C$2:$C$151,"standard_deposit",invoices!$H$2:$H$151,"&gt;0")=0,"",SUMIFS(invoices!$I$2:$I$151,invoices!$B$2:$B$151,$A3,invoices!$C$2:$C$151,"standard_deposit")))</f>
        <v/>
      </c>
      <c r="DE3" s="26">
        <f>IF($A3="","",IFERROR(1/(1/SUMPRODUCT(MAX((invoices!$B$2:$B$151=$A3)*(invoices!$C$2:$C$151="standard_deposit")*invoices!$H$2:$H$151))),""))</f>
        <v/>
      </c>
      <c r="DF3" s="26">
        <f>IF($A3="","",IFERROR(1/(1/SUMPRODUCT(MAX((invoices!$B$2:$B$151=$A3)*((invoices!$C$2:$C$151="founding_full")+(invoices!$C$2:$C$151="standard_balance"))*invoices!$H$2:$H$151))),""))</f>
        <v/>
      </c>
      <c r="DG3" s="27">
        <f>IF($A3="","",SUMIFS(invoices!$L$2:$L$151,invoices!$B$2:$B$151,$A3))</f>
        <v/>
      </c>
      <c r="DH3" s="27">
        <f>IF($A3="","",SUMIFS(costs!$E$2:$E$301,costs!$C$2:$C$301,$A3))</f>
        <v/>
      </c>
      <c r="DI3" s="27">
        <f>IF($A3="","",ROUND(IF(SUMIFS(campaigns!$BO$2:$BO$51,campaigns!$B$2:$B$51,$B3)=0,0,$BO3/SUMIFS(campaigns!$BO$2:$BO$51,campaigns!$B$2:$B$51,$B3))*(SUMIFS(costs!$E$2:$E$301,costs!$B$2:$B$301,$B3)-SUMPRODUCT((costs!$B$2:$B$301=$B3)*(LEN(costs!$C$2:$C$301)&gt;0)*costs!$E$2:$E$301)),2))</f>
        <v/>
      </c>
      <c r="DJ3" s="28">
        <f>IF($A3="","",SUMIFS(hours!$E$2:$E$1501,hours!$C$2:$C$1501,$A3))</f>
        <v/>
      </c>
      <c r="DK3" s="28">
        <f>IF($A3="","",ROUND(IF(SUMIFS(campaigns!$BO$2:$BO$51,campaigns!$B$2:$B$51,$B3)=0,0,$BO3/SUMIFS(campaigns!$BO$2:$BO$51,campaigns!$B$2:$B$51,$B3))*(SUMIFS(hours!$E$2:$E$1501,hours!$B$2:$B$1501,$B3)-SUMPRODUCT((hours!$B$2:$B$1501=$B3)*(LEN(hours!$C$2:$C$1501)&gt;0)*hours!$E$2:$E$1501)),2))</f>
        <v/>
      </c>
      <c r="DL3" s="27">
        <f>IF($A3="","",$DC3-$DG3-$DH3-$DI3)</f>
        <v/>
      </c>
      <c r="DM3" s="27">
        <f>IF($A3="","",IF(N($DJ3)+N($DK3)=0,"",ROUND($DL3/($DJ3+$DK3),2)))</f>
        <v/>
      </c>
      <c r="DN3" s="29">
        <f>IF($A3="","",IF(N($BP3)=0,"",COUNTIFS(approvals!$A$2:$A$251,$A3,approvals!$Q$2:$Q$251,"Y",approvals!$AK$2:$AK$251,"Y")/$BP3))</f>
        <v/>
      </c>
      <c r="DO3" s="28">
        <f>IF($A3="","",IF(COUNTIFS(approvals!$A$2:$A$251,$A3,approvals!$AC$2:$AC$251,"&gt;=0")=0,"",ROUND(SUMIFS(approvals!$AC$2:$AC$251,approvals!$A$2:$A$251,$A3)/COUNTIFS(approvals!$A$2:$A$251,$A3,approvals!$AC$2:$AC$251,"&gt;=0"),1)))</f>
        <v/>
      </c>
      <c r="DP3" s="26">
        <f>IF($A3="","",IFERROR(IF(INDEX(drops!$T$2:$T$21,MATCH($B3,drops!$A$2:$A$21,0))="","",INDEX(drops!$T$2:$T$21,MATCH($B3,drops!$A$2:$A$21,0))),""))</f>
        <v/>
      </c>
      <c r="DQ3" s="26">
        <f>IF($A3="","",IFERROR(IF(INDEX(drops!$U$2:$U$21,MATCH($B3,drops!$A$2:$A$21,0))="","",INDEX(drops!$U$2:$U$21,MATCH($B3,drops!$A$2:$A$21,0))),""))</f>
        <v/>
      </c>
      <c r="DR3" s="26">
        <f>IF($A3="","",IFERROR(IF(INDEX(drops!$W$2:$W$21,MATCH($B3,drops!$A$2:$A$21,0))="","",INDEX(drops!$W$2:$W$21,MATCH($B3,drops!$A$2:$A$21,0))),""))</f>
        <v/>
      </c>
      <c r="DS3" s="25">
        <f>IF($A3="","",IF($CE3="","",IF($CE3&gt;=config!$B$31,"pass","miss")))</f>
        <v/>
      </c>
      <c r="DT3" s="25">
        <f>IF($A3="","",IF($CI3="","",IF($CI3&gt;=config!$B$30,"pass","miss")))</f>
        <v/>
      </c>
      <c r="DU3" s="25">
        <f>IF($A3="","",IF($AT3="",IF($DP3="","",IF(IF(config!$B$37&lt;&gt;"",config!$B$37,TODAY())&gt;$DP3,"late","due")),IF($AT3&lt;=$DP3,"pass","late")))</f>
        <v/>
      </c>
      <c r="DV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A4" t="inlineStr">
        <is>
          <t>SAMPLE-CMP-003</t>
        </is>
      </c>
      <c r="B4" t="inlineStr">
        <is>
          <t>SAMPLE-DRP-002</t>
        </is>
      </c>
      <c r="C4" t="inlineStr">
        <is>
          <t>SAMPLE-BR-003</t>
        </is>
      </c>
      <c r="D4" t="inlineStr">
        <is>
          <t>standard</t>
        </is>
      </c>
      <c r="F4" t="n">
        <v>10</v>
      </c>
      <c r="G4" s="10" t="n"/>
      <c r="H4" s="9" t="n">
        <v>46391</v>
      </c>
      <c r="I4" t="inlineStr">
        <is>
          <t>0.8</t>
        </is>
      </c>
      <c r="J4" t="inlineStr">
        <is>
          <t>SAMPLE Oat &amp; Date Bars, 1.4 oz</t>
        </is>
      </c>
      <c r="L4" t="inlineStr">
        <is>
          <t>SAMPLE Oat and date bars from a Jersey City bakery that started as a farmers-market stand. Four ingredients, no surprises.</t>
        </is>
      </c>
      <c r="M4" t="inlineStr">
        <is>
          <t>contains_statement</t>
        </is>
      </c>
      <c r="N4" t="inlineStr">
        <is>
          <t>SAMPLE Contains: oats (gluten), almonds.</t>
        </is>
      </c>
      <c r="O4" t="inlineStr">
        <is>
          <t>SAMPLE May contain peanuts.</t>
        </is>
      </c>
      <c r="U4" t="inlineStr">
        <is>
          <t>SAMPLE Example Market, 1 Example Street</t>
        </is>
      </c>
      <c r="V4" t="inlineStr">
        <is>
          <t>SAMPLEBAR20</t>
        </is>
      </c>
      <c r="W4" t="inlineStr">
        <is>
          <t>example.com</t>
        </is>
      </c>
      <c r="Y4" t="inlineStr">
        <is>
          <t>release</t>
        </is>
      </c>
      <c r="Z4" t="inlineStr">
        <is>
          <t>N</t>
        </is>
      </c>
      <c r="AB4" s="9" t="n">
        <v>46394</v>
      </c>
      <c r="AC4" s="9" t="n">
        <v>46394</v>
      </c>
      <c r="AD4" s="9" t="n">
        <v>46394</v>
      </c>
      <c r="AF4" s="9" t="n">
        <v>46416</v>
      </c>
      <c r="AG4" s="9" t="n">
        <v>46402</v>
      </c>
      <c r="AH4" t="n">
        <v>567</v>
      </c>
      <c r="AI4" t="inlineStr">
        <is>
          <t>https://docs.google.com/forms/d/e/SAMPLE-CMP-003-FORM/viewform</t>
        </is>
      </c>
      <c r="AJ4" t="inlineStr">
        <is>
          <t>https://docs.google.com/forms/d/e/SAMPLE-CMP-003-FORM/viewform?usp=pp_url&amp;entry.1000001=CARDCODE</t>
        </is>
      </c>
      <c r="AL4" t="inlineStr">
        <is>
          <t>SAMPLE Tastes like an oatmeal cookie, in a good way.</t>
        </is>
      </c>
      <c r="AM4" t="inlineStr">
        <is>
          <t>SAMPLE Wish it came in a smaller size.</t>
        </is>
      </c>
      <c r="AN4" t="inlineStr">
        <is>
          <t>SAMPLE Saved one for my kid.</t>
        </is>
      </c>
      <c r="AO4" t="inlineStr">
        <is>
          <t>SAMPLE Shipped 57 short; every office got 3 fewer.
SAMPLE Bars lasted longer than chips in most offices.
SAMPLE Size came up: one comment asked for a smaller bar.</t>
        </is>
      </c>
      <c r="AP4" t="inlineStr">
        <is>
          <t>SAMPLE Renew into the same ten offices with a smaller bar if you make one.</t>
        </is>
      </c>
      <c r="AT4" s="9" t="n">
        <v>46437</v>
      </c>
      <c r="AU4" s="9" t="n">
        <v>46442</v>
      </c>
      <c r="AV4" t="inlineStr">
        <is>
          <t>yes</t>
        </is>
      </c>
      <c r="AW4" t="inlineStr">
        <is>
          <t>Y</t>
        </is>
      </c>
      <c r="AX4" t="inlineStr">
        <is>
          <t>SAMPLE renews into the March drop</t>
        </is>
      </c>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IF($A4="","",SUMIFS(approvals!$AL$2:$AL$251,approvals!$A$2:$A$251,$A4,approvals!$Q$2:$Q$251,"Y"))</f>
        <v/>
      </c>
      <c r="CI4" s="25">
        <f>IF($A4="","",IF(N($BP4)=0,"",SUMPRODUCT(MIN(approvals!$BB$2:$BB$251+(approvals!$A$2:$A$251&lt;&gt;$A4)*1000000))))</f>
        <v/>
      </c>
      <c r="CJ4" s="25">
        <f>IF($A4="","",COUNTIFS(approvals!$A$2:$A$251,$A4,approvals!$Q$2:$Q$251,"Y",approvals!$AL$2:$AL$251,"&lt;"&amp;config!$B$30))</f>
        <v/>
      </c>
      <c r="CK4" s="25">
        <f>IF($A4="","",SUMIFS(approvals!$AM$2:$AM$251,approvals!$A$2:$A$251,$A4,approvals!$Q$2:$Q$251,"Y"))</f>
        <v/>
      </c>
      <c r="CL4" s="25">
        <f>IF($A4="","",SUMIFS(approvals!$AQ$2:$AQ$251,approvals!$A$2:$A$251,$A4,approvals!$Q$2:$Q$251,"Y"))</f>
        <v/>
      </c>
      <c r="CM4" s="25">
        <f>IF($A4="","",SUMIFS(approvals!$AR$2:$AR$251,approvals!$A$2:$A$251,$A4,approvals!$Q$2:$Q$251,"Y"))</f>
        <v/>
      </c>
      <c r="CN4" s="25">
        <f>IF($A4="","",SUMIFS(approvals!$AS$2:$AS$251,approvals!$A$2:$A$251,$A4,approvals!$Q$2:$Q$251,"Y"))</f>
        <v/>
      </c>
      <c r="CO4" s="25">
        <f>IF($A4="","",SUMIFS(approvals!$AT$2:$AT$251,approvals!$A$2:$A$251,$A4,approvals!$Q$2:$Q$251,"Y"))</f>
        <v/>
      </c>
      <c r="CP4" s="28">
        <f>IF($A4="","",IF(N($CO4)=0,"",ROUND(SUMIFS(approvals!$AU$2:$AU$251,approvals!$A$2:$A$251,$A4,approvals!$Q$2:$Q$251,"Y")/$CO4,1)))</f>
        <v/>
      </c>
      <c r="CQ4" s="25">
        <f>IF($A4="","",SUMIFS(approvals!$AV$2:$AV$251,approvals!$A$2:$A$251,$A4,approvals!$Q$2:$Q$251,"Y"))</f>
        <v/>
      </c>
      <c r="CR4" s="25">
        <f>IF($A4="","",SUMIFS(approvals!$AW$2:$AW$251,approvals!$A$2:$A$251,$A4,approvals!$Q$2:$Q$251,"Y"))</f>
        <v/>
      </c>
      <c r="CS4" s="25">
        <f>IF($A4="","",SUMIFS(approvals!$AX$2:$AX$251,approvals!$A$2:$A$251,$A4,approvals!$Q$2:$Q$251,"Y"))</f>
        <v/>
      </c>
      <c r="CT4" s="25">
        <f>IF($A4="","",SUMIFS(approvals!$AY$2:$AY$251,approvals!$A$2:$A$251,$A4,approvals!$Q$2:$Q$251,"Y"))</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N($CW4)))</f>
        <v/>
      </c>
      <c r="CW4" s="25">
        <f>IF($A4="","",IF($BG4="","",SUMIFS(approvals!$AL$2:$AL$251,approvals!$A$2:$A$251,$A4,approvals!$Q$2:$Q$251,"&lt;&gt;Y")))</f>
        <v/>
      </c>
      <c r="CX4" s="25">
        <f>IF($A4="","",SUMIFS(approvals!$AN$2:$AN$251,approvals!$A$2:$A$251,$A4,approvals!$Q$2:$Q$251,"Y"))</f>
        <v/>
      </c>
      <c r="CY4" s="25">
        <f>IF($A4="","",SUMIFS(approvals!$AO$2:$AO$251,approvals!$A$2:$A$251,$A4,approvals!$Q$2:$Q$251,"Y"))</f>
        <v/>
      </c>
      <c r="CZ4" s="25">
        <f>IF($A4="","",IF($DA4="","",SUMIFS(redemptions!$C$2:$C$121,redemptions!$A$2:$A$121,$A4,redemptions!$B$2:$B$121,$DA4)))</f>
        <v/>
      </c>
      <c r="DA4" s="26">
        <f>IF($A4="","",IFERROR(1/(1/SUMPRODUCT(MAX((redemptions!$A$2:$A$121=$A4)*redemptions!$B$2:$B$121))),""))</f>
        <v/>
      </c>
      <c r="DB4" s="25">
        <f>IF($A4="","",IF(COUNTIFS(redemptions!$A$2:$A$121,$A4,redemptions!$H$2:$H$121,"Y")=0,"",SUMIFS(redemptions!$C$2:$C$121,redemptions!$A$2:$A$121,$A4,redemptions!$B$2:$B$121,SUMPRODUCT(MIN((redemptions!$A$2:$A$121=$A4)*(redemptions!$H$2:$H$121="Y")*redemptions!$B$2:$B$121+((redemptions!$A$2:$A$121&lt;&gt;$A4)+(redemptions!$H$2:$H$121&lt;&gt;"Y")&gt;0)*1000000)))))</f>
        <v/>
      </c>
      <c r="DC4" s="27">
        <f>IF($A4="","",SUMIFS(invoices!$E$2:$E$151,invoices!$B$2:$B$151,$A4))</f>
        <v/>
      </c>
      <c r="DD4" s="27">
        <f>IF($A4="","",IF(COUNTIFS(invoices!$B$2:$B$151,$A4,invoices!$C$2:$C$151,"standard_deposit",invoices!$H$2:$H$151,"&gt;0")=0,"",SUMIFS(invoices!$I$2:$I$151,invoices!$B$2:$B$151,$A4,invoices!$C$2:$C$151,"standard_deposit")))</f>
        <v/>
      </c>
      <c r="DE4" s="26">
        <f>IF($A4="","",IFERROR(1/(1/SUMPRODUCT(MAX((invoices!$B$2:$B$151=$A4)*(invoices!$C$2:$C$151="standard_deposit")*invoices!$H$2:$H$151))),""))</f>
        <v/>
      </c>
      <c r="DF4" s="26">
        <f>IF($A4="","",IFERROR(1/(1/SUMPRODUCT(MAX((invoices!$B$2:$B$151=$A4)*((invoices!$C$2:$C$151="founding_full")+(invoices!$C$2:$C$151="standard_balance"))*invoices!$H$2:$H$151))),""))</f>
        <v/>
      </c>
      <c r="DG4" s="27">
        <f>IF($A4="","",SUMIFS(invoices!$L$2:$L$151,invoices!$B$2:$B$151,$A4))</f>
        <v/>
      </c>
      <c r="DH4" s="27">
        <f>IF($A4="","",SUMIFS(costs!$E$2:$E$301,costs!$C$2:$C$301,$A4))</f>
        <v/>
      </c>
      <c r="DI4" s="27">
        <f>IF($A4="","",ROUND(IF(SUMIFS(campaigns!$BO$2:$BO$51,campaigns!$B$2:$B$51,$B4)=0,0,$BO4/SUMIFS(campaigns!$BO$2:$BO$51,campaigns!$B$2:$B$51,$B4))*(SUMIFS(costs!$E$2:$E$301,costs!$B$2:$B$301,$B4)-SUMPRODUCT((costs!$B$2:$B$301=$B4)*(LEN(costs!$C$2:$C$301)&gt;0)*costs!$E$2:$E$301)),2))</f>
        <v/>
      </c>
      <c r="DJ4" s="28">
        <f>IF($A4="","",SUMIFS(hours!$E$2:$E$1501,hours!$C$2:$C$1501,$A4))</f>
        <v/>
      </c>
      <c r="DK4" s="28">
        <f>IF($A4="","",ROUND(IF(SUMIFS(campaigns!$BO$2:$BO$51,campaigns!$B$2:$B$51,$B4)=0,0,$BO4/SUMIFS(campaigns!$BO$2:$BO$51,campaigns!$B$2:$B$51,$B4))*(SUMIFS(hours!$E$2:$E$1501,hours!$B$2:$B$1501,$B4)-SUMPRODUCT((hours!$B$2:$B$1501=$B4)*(LEN(hours!$C$2:$C$1501)&gt;0)*hours!$E$2:$E$1501)),2))</f>
        <v/>
      </c>
      <c r="DL4" s="27">
        <f>IF($A4="","",$DC4-$DG4-$DH4-$DI4)</f>
        <v/>
      </c>
      <c r="DM4" s="27">
        <f>IF($A4="","",IF(N($DJ4)+N($DK4)=0,"",ROUND($DL4/($DJ4+$DK4),2)))</f>
        <v/>
      </c>
      <c r="DN4" s="29">
        <f>IF($A4="","",IF(N($BP4)=0,"",COUNTIFS(approvals!$A$2:$A$251,$A4,approvals!$Q$2:$Q$251,"Y",approvals!$AK$2:$AK$251,"Y")/$BP4))</f>
        <v/>
      </c>
      <c r="DO4" s="28">
        <f>IF($A4="","",IF(COUNTIFS(approvals!$A$2:$A$251,$A4,approvals!$AC$2:$AC$251,"&gt;=0")=0,"",ROUND(SUMIFS(approvals!$AC$2:$AC$251,approvals!$A$2:$A$251,$A4)/COUNTIFS(approvals!$A$2:$A$251,$A4,approvals!$AC$2:$AC$251,"&gt;=0"),1)))</f>
        <v/>
      </c>
      <c r="DP4" s="26">
        <f>IF($A4="","",IFERROR(IF(INDEX(drops!$T$2:$T$21,MATCH($B4,drops!$A$2:$A$21,0))="","",INDEX(drops!$T$2:$T$21,MATCH($B4,drops!$A$2:$A$21,0))),""))</f>
        <v/>
      </c>
      <c r="DQ4" s="26">
        <f>IF($A4="","",IFERROR(IF(INDEX(drops!$U$2:$U$21,MATCH($B4,drops!$A$2:$A$21,0))="","",INDEX(drops!$U$2:$U$21,MATCH($B4,drops!$A$2:$A$21,0))),""))</f>
        <v/>
      </c>
      <c r="DR4" s="26">
        <f>IF($A4="","",IFERROR(IF(INDEX(drops!$W$2:$W$21,MATCH($B4,drops!$A$2:$A$21,0))="","",INDEX(drops!$W$2:$W$21,MATCH($B4,drops!$A$2:$A$21,0))),""))</f>
        <v/>
      </c>
      <c r="DS4" s="25">
        <f>IF($A4="","",IF($CE4="","",IF($CE4&gt;=config!$B$31,"pass","miss")))</f>
        <v/>
      </c>
      <c r="DT4" s="25">
        <f>IF($A4="","",IF($CI4="","",IF($CI4&gt;=config!$B$30,"pass","miss")))</f>
        <v/>
      </c>
      <c r="DU4" s="25">
        <f>IF($A4="","",IF($AT4="",IF($DP4="","",IF(IF(config!$B$37&lt;&gt;"",config!$B$37,TODAY())&gt;$DP4,"late","due")),IF($AT4&lt;=$DP4,"pass","late")))</f>
        <v/>
      </c>
      <c r="DV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A5" t="inlineStr">
        <is>
          <t>SAMPLE-CMP-004</t>
        </is>
      </c>
      <c r="B5" t="inlineStr">
        <is>
          <t>SAMPLE-DRP-002</t>
        </is>
      </c>
      <c r="C5" t="inlineStr">
        <is>
          <t>SAMPLE-BR-004</t>
        </is>
      </c>
      <c r="D5" t="inlineStr">
        <is>
          <t>standard</t>
        </is>
      </c>
      <c r="F5" t="n">
        <v>10</v>
      </c>
      <c r="G5" s="10" t="n"/>
      <c r="H5" s="9" t="n">
        <v>46393</v>
      </c>
      <c r="I5" t="inlineStr">
        <is>
          <t>0.8</t>
        </is>
      </c>
      <c r="J5" t="inlineStr">
        <is>
          <t>SAMPLE Dried Mango Strips, 1 oz</t>
        </is>
      </c>
      <c r="L5" t="inlineStr">
        <is>
          <t>SAMPLE Dried mango from one Hudson Valley co-op, cut thick and nothing added. Started by two sisters in 2022.</t>
        </is>
      </c>
      <c r="M5" t="inlineStr">
        <is>
          <t>single_ingredient</t>
        </is>
      </c>
      <c r="N5" t="inlineStr">
        <is>
          <t>SAMPLE Dried Mango</t>
        </is>
      </c>
      <c r="O5" t="inlineStr">
        <is>
          <t>SAMPLE Packed in a facility that also handles tree nuts.</t>
        </is>
      </c>
      <c r="U5" t="inlineStr">
        <is>
          <t>SAMPLE Example Grocer, 20 Example Avenue</t>
        </is>
      </c>
      <c r="V5" t="inlineStr">
        <is>
          <t>SAMPLEMANGO</t>
        </is>
      </c>
      <c r="W5" t="inlineStr">
        <is>
          <t>example.com</t>
        </is>
      </c>
      <c r="Y5" t="inlineStr">
        <is>
          <t>return</t>
        </is>
      </c>
      <c r="Z5" t="inlineStr">
        <is>
          <t>Y</t>
        </is>
      </c>
      <c r="AA5" t="inlineStr">
        <is>
          <t>https://example.com/orchardrow/privacy</t>
        </is>
      </c>
      <c r="AB5" s="9" t="n">
        <v>46398</v>
      </c>
      <c r="AC5" s="9" t="n">
        <v>46398</v>
      </c>
      <c r="AD5" s="9" t="n">
        <v>46398</v>
      </c>
      <c r="AF5" s="9" t="n">
        <v>46416</v>
      </c>
      <c r="AG5" s="9" t="n">
        <v>46402</v>
      </c>
      <c r="AH5" t="n">
        <v>501</v>
      </c>
      <c r="AI5" t="inlineStr">
        <is>
          <t>https://docs.google.com/forms/d/e/SAMPLE-CMP-004-FORM/viewform</t>
        </is>
      </c>
      <c r="AJ5" t="inlineStr">
        <is>
          <t>https://docs.google.com/forms/d/e/SAMPLE-CMP-004-FORM/viewform?usp=pp_url&amp;entry.1000001=CARDCODE</t>
        </is>
      </c>
      <c r="AK5" t="inlineStr">
        <is>
          <t>https://docs.google.com/forms/d/e/SAMPLE-CMP-004-NEWS/viewform</t>
        </is>
      </c>
      <c r="AL5" t="inlineStr">
        <is>
          <t>SAMPLE Thick and chewy, nothing like the airport stuff.</t>
        </is>
      </c>
      <c r="AM5" t="inlineStr">
        <is>
          <t>SAMPLE Too sweet for me.</t>
        </is>
      </c>
      <c r="AN5" t="inlineStr">
        <is>
          <t>SAMPLE Where is it sold near here?</t>
        </is>
      </c>
      <c r="AO5" t="inlineStr">
        <is>
          <t>SAMPLE One office declined over a tree-nut veto; ask about may-contain lines at approval.
SAMPLE Went fastest in the two largest offices.
SAMPLE Sweetness split the comments.</t>
        </is>
      </c>
      <c r="AP5" t="inlineStr">
        <is>
          <t>SAMPLE Renew into offices with no tree-nut veto; same card.</t>
        </is>
      </c>
      <c r="AT5" s="9" t="n">
        <v>46437</v>
      </c>
      <c r="AU5" s="9" t="n">
        <v>46442</v>
      </c>
      <c r="AV5" t="inlineStr">
        <is>
          <t>maybe</t>
        </is>
      </c>
      <c r="AW5" t="inlineStr">
        <is>
          <t>pending</t>
        </is>
      </c>
      <c r="AY5" s="9" t="n">
        <v>46435</v>
      </c>
      <c r="AZ5" t="n">
        <v>4</v>
      </c>
      <c r="BA5" s="9" t="n">
        <v>46435</v>
      </c>
      <c r="BB5" s="9" t="n">
        <v>46465</v>
      </c>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IF($A5="","",SUMIFS(approvals!$AL$2:$AL$251,approvals!$A$2:$A$251,$A5,approvals!$Q$2:$Q$251,"Y"))</f>
        <v/>
      </c>
      <c r="CI5" s="25">
        <f>IF($A5="","",IF(N($BP5)=0,"",SUMPRODUCT(MIN(approvals!$BB$2:$BB$251+(approvals!$A$2:$A$251&lt;&gt;$A5)*1000000))))</f>
        <v/>
      </c>
      <c r="CJ5" s="25">
        <f>IF($A5="","",COUNTIFS(approvals!$A$2:$A$251,$A5,approvals!$Q$2:$Q$251,"Y",approvals!$AL$2:$AL$251,"&lt;"&amp;config!$B$30))</f>
        <v/>
      </c>
      <c r="CK5" s="25">
        <f>IF($A5="","",SUMIFS(approvals!$AM$2:$AM$251,approvals!$A$2:$A$251,$A5,approvals!$Q$2:$Q$251,"Y"))</f>
        <v/>
      </c>
      <c r="CL5" s="25">
        <f>IF($A5="","",SUMIFS(approvals!$AQ$2:$AQ$251,approvals!$A$2:$A$251,$A5,approvals!$Q$2:$Q$251,"Y"))</f>
        <v/>
      </c>
      <c r="CM5" s="25">
        <f>IF($A5="","",SUMIFS(approvals!$AR$2:$AR$251,approvals!$A$2:$A$251,$A5,approvals!$Q$2:$Q$251,"Y"))</f>
        <v/>
      </c>
      <c r="CN5" s="25">
        <f>IF($A5="","",SUMIFS(approvals!$AS$2:$AS$251,approvals!$A$2:$A$251,$A5,approvals!$Q$2:$Q$251,"Y"))</f>
        <v/>
      </c>
      <c r="CO5" s="25">
        <f>IF($A5="","",SUMIFS(approvals!$AT$2:$AT$251,approvals!$A$2:$A$251,$A5,approvals!$Q$2:$Q$251,"Y"))</f>
        <v/>
      </c>
      <c r="CP5" s="28">
        <f>IF($A5="","",IF(N($CO5)=0,"",ROUND(SUMIFS(approvals!$AU$2:$AU$251,approvals!$A$2:$A$251,$A5,approvals!$Q$2:$Q$251,"Y")/$CO5,1)))</f>
        <v/>
      </c>
      <c r="CQ5" s="25">
        <f>IF($A5="","",SUMIFS(approvals!$AV$2:$AV$251,approvals!$A$2:$A$251,$A5,approvals!$Q$2:$Q$251,"Y"))</f>
        <v/>
      </c>
      <c r="CR5" s="25">
        <f>IF($A5="","",SUMIFS(approvals!$AW$2:$AW$251,approvals!$A$2:$A$251,$A5,approvals!$Q$2:$Q$251,"Y"))</f>
        <v/>
      </c>
      <c r="CS5" s="25">
        <f>IF($A5="","",SUMIFS(approvals!$AX$2:$AX$251,approvals!$A$2:$A$251,$A5,approvals!$Q$2:$Q$251,"Y"))</f>
        <v/>
      </c>
      <c r="CT5" s="25">
        <f>IF($A5="","",SUMIFS(approvals!$AY$2:$AY$251,approvals!$A$2:$A$251,$A5,approvals!$Q$2:$Q$251,"Y"))</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N($CW5)))</f>
        <v/>
      </c>
      <c r="CW5" s="25">
        <f>IF($A5="","",IF($BG5="","",SUMIFS(approvals!$AL$2:$AL$251,approvals!$A$2:$A$251,$A5,approvals!$Q$2:$Q$251,"&lt;&gt;Y")))</f>
        <v/>
      </c>
      <c r="CX5" s="25">
        <f>IF($A5="","",SUMIFS(approvals!$AN$2:$AN$251,approvals!$A$2:$A$251,$A5,approvals!$Q$2:$Q$251,"Y"))</f>
        <v/>
      </c>
      <c r="CY5" s="25">
        <f>IF($A5="","",SUMIFS(approvals!$AO$2:$AO$251,approvals!$A$2:$A$251,$A5,approvals!$Q$2:$Q$251,"Y"))</f>
        <v/>
      </c>
      <c r="CZ5" s="25">
        <f>IF($A5="","",IF($DA5="","",SUMIFS(redemptions!$C$2:$C$121,redemptions!$A$2:$A$121,$A5,redemptions!$B$2:$B$121,$DA5)))</f>
        <v/>
      </c>
      <c r="DA5" s="26">
        <f>IF($A5="","",IFERROR(1/(1/SUMPRODUCT(MAX((redemptions!$A$2:$A$121=$A5)*redemptions!$B$2:$B$121))),""))</f>
        <v/>
      </c>
      <c r="DB5" s="25">
        <f>IF($A5="","",IF(COUNTIFS(redemptions!$A$2:$A$121,$A5,redemptions!$H$2:$H$121,"Y")=0,"",SUMIFS(redemptions!$C$2:$C$121,redemptions!$A$2:$A$121,$A5,redemptions!$B$2:$B$121,SUMPRODUCT(MIN((redemptions!$A$2:$A$121=$A5)*(redemptions!$H$2:$H$121="Y")*redemptions!$B$2:$B$121+((redemptions!$A$2:$A$121&lt;&gt;$A5)+(redemptions!$H$2:$H$121&lt;&gt;"Y")&gt;0)*1000000)))))</f>
        <v/>
      </c>
      <c r="DC5" s="27">
        <f>IF($A5="","",SUMIFS(invoices!$E$2:$E$151,invoices!$B$2:$B$151,$A5))</f>
        <v/>
      </c>
      <c r="DD5" s="27">
        <f>IF($A5="","",IF(COUNTIFS(invoices!$B$2:$B$151,$A5,invoices!$C$2:$C$151,"standard_deposit",invoices!$H$2:$H$151,"&gt;0")=0,"",SUMIFS(invoices!$I$2:$I$151,invoices!$B$2:$B$151,$A5,invoices!$C$2:$C$151,"standard_deposit")))</f>
        <v/>
      </c>
      <c r="DE5" s="26">
        <f>IF($A5="","",IFERROR(1/(1/SUMPRODUCT(MAX((invoices!$B$2:$B$151=$A5)*(invoices!$C$2:$C$151="standard_deposit")*invoices!$H$2:$H$151))),""))</f>
        <v/>
      </c>
      <c r="DF5" s="26">
        <f>IF($A5="","",IFERROR(1/(1/SUMPRODUCT(MAX((invoices!$B$2:$B$151=$A5)*((invoices!$C$2:$C$151="founding_full")+(invoices!$C$2:$C$151="standard_balance"))*invoices!$H$2:$H$151))),""))</f>
        <v/>
      </c>
      <c r="DG5" s="27">
        <f>IF($A5="","",SUMIFS(invoices!$L$2:$L$151,invoices!$B$2:$B$151,$A5))</f>
        <v/>
      </c>
      <c r="DH5" s="27">
        <f>IF($A5="","",SUMIFS(costs!$E$2:$E$301,costs!$C$2:$C$301,$A5))</f>
        <v/>
      </c>
      <c r="DI5" s="27">
        <f>IF($A5="","",ROUND(IF(SUMIFS(campaigns!$BO$2:$BO$51,campaigns!$B$2:$B$51,$B5)=0,0,$BO5/SUMIFS(campaigns!$BO$2:$BO$51,campaigns!$B$2:$B$51,$B5))*(SUMIFS(costs!$E$2:$E$301,costs!$B$2:$B$301,$B5)-SUMPRODUCT((costs!$B$2:$B$301=$B5)*(LEN(costs!$C$2:$C$301)&gt;0)*costs!$E$2:$E$301)),2))</f>
        <v/>
      </c>
      <c r="DJ5" s="28">
        <f>IF($A5="","",SUMIFS(hours!$E$2:$E$1501,hours!$C$2:$C$1501,$A5))</f>
        <v/>
      </c>
      <c r="DK5" s="28">
        <f>IF($A5="","",ROUND(IF(SUMIFS(campaigns!$BO$2:$BO$51,campaigns!$B$2:$B$51,$B5)=0,0,$BO5/SUMIFS(campaigns!$BO$2:$BO$51,campaigns!$B$2:$B$51,$B5))*(SUMIFS(hours!$E$2:$E$1501,hours!$B$2:$B$1501,$B5)-SUMPRODUCT((hours!$B$2:$B$1501=$B5)*(LEN(hours!$C$2:$C$1501)&gt;0)*hours!$E$2:$E$1501)),2))</f>
        <v/>
      </c>
      <c r="DL5" s="27">
        <f>IF($A5="","",$DC5-$DG5-$DH5-$DI5)</f>
        <v/>
      </c>
      <c r="DM5" s="27">
        <f>IF($A5="","",IF(N($DJ5)+N($DK5)=0,"",ROUND($DL5/($DJ5+$DK5),2)))</f>
        <v/>
      </c>
      <c r="DN5" s="29">
        <f>IF($A5="","",IF(N($BP5)=0,"",COUNTIFS(approvals!$A$2:$A$251,$A5,approvals!$Q$2:$Q$251,"Y",approvals!$AK$2:$AK$251,"Y")/$BP5))</f>
        <v/>
      </c>
      <c r="DO5" s="28">
        <f>IF($A5="","",IF(COUNTIFS(approvals!$A$2:$A$251,$A5,approvals!$AC$2:$AC$251,"&gt;=0")=0,"",ROUND(SUMIFS(approvals!$AC$2:$AC$251,approvals!$A$2:$A$251,$A5)/COUNTIFS(approvals!$A$2:$A$251,$A5,approvals!$AC$2:$AC$251,"&gt;=0"),1)))</f>
        <v/>
      </c>
      <c r="DP5" s="26">
        <f>IF($A5="","",IFERROR(IF(INDEX(drops!$T$2:$T$21,MATCH($B5,drops!$A$2:$A$21,0))="","",INDEX(drops!$T$2:$T$21,MATCH($B5,drops!$A$2:$A$21,0))),""))</f>
        <v/>
      </c>
      <c r="DQ5" s="26">
        <f>IF($A5="","",IFERROR(IF(INDEX(drops!$U$2:$U$21,MATCH($B5,drops!$A$2:$A$21,0))="","",INDEX(drops!$U$2:$U$21,MATCH($B5,drops!$A$2:$A$21,0))),""))</f>
        <v/>
      </c>
      <c r="DR5" s="26">
        <f>IF($A5="","",IFERROR(IF(INDEX(drops!$W$2:$W$21,MATCH($B5,drops!$A$2:$A$21,0))="","",INDEX(drops!$W$2:$W$21,MATCH($B5,drops!$A$2:$A$21,0))),""))</f>
        <v/>
      </c>
      <c r="DS5" s="25">
        <f>IF($A5="","",IF($CE5="","",IF($CE5&gt;=config!$B$31,"pass","miss")))</f>
        <v/>
      </c>
      <c r="DT5" s="25">
        <f>IF($A5="","",IF($CI5="","",IF($CI5&gt;=config!$B$30,"pass","miss")))</f>
        <v/>
      </c>
      <c r="DU5" s="25">
        <f>IF($A5="","",IF($AT5="",IF($DP5="","",IF(IF(config!$B$37&lt;&gt;"",config!$B$37,TODAY())&gt;$DP5,"late","due")),IF($AT5&lt;=$DP5,"pass","late")))</f>
        <v/>
      </c>
      <c r="DV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A6" t="inlineStr">
        <is>
          <t>SAMPLE-CMP-005</t>
        </is>
      </c>
      <c r="B6" t="inlineStr">
        <is>
          <t>SAMPLE-DRP-002</t>
        </is>
      </c>
      <c r="C6" t="inlineStr">
        <is>
          <t>SAMPLE-BR-005</t>
        </is>
      </c>
      <c r="D6" t="inlineStr">
        <is>
          <t>standard</t>
        </is>
      </c>
      <c r="F6" t="n">
        <v>10</v>
      </c>
      <c r="G6" s="10" t="n"/>
      <c r="H6" s="9" t="n">
        <v>46395</v>
      </c>
      <c r="I6" t="inlineStr">
        <is>
          <t>0.8</t>
        </is>
      </c>
      <c r="J6" t="inlineStr">
        <is>
          <t>SAMPLE Kettle Chips, Sea Salt, 1 oz bags</t>
        </is>
      </c>
      <c r="K6" t="n">
        <v>24</v>
      </c>
      <c r="L6" t="inlineStr">
        <is>
          <t>SAMPLE Kettle chips fried in small batches near Albany, from one farm's potatoes. Salt, oil, potatoes, done.</t>
        </is>
      </c>
      <c r="M6" t="inlineStr">
        <is>
          <t>ingredient_list</t>
        </is>
      </c>
      <c r="N6" t="inlineStr">
        <is>
          <t>SAMPLE Ingredients: potatoes, sunflower oil, sea salt.</t>
        </is>
      </c>
      <c r="U6" t="inlineStr">
        <is>
          <t>SAMPLE Example Market, 1 Example Street</t>
        </is>
      </c>
      <c r="V6" t="inlineStr">
        <is>
          <t>SAMPLECRUNCH</t>
        </is>
      </c>
      <c r="W6" t="inlineStr">
        <is>
          <t>example.com</t>
        </is>
      </c>
      <c r="Y6" t="inlineStr">
        <is>
          <t>release</t>
        </is>
      </c>
      <c r="Z6" t="inlineStr">
        <is>
          <t>N</t>
        </is>
      </c>
      <c r="AB6" s="9" t="n">
        <v>46399</v>
      </c>
      <c r="AC6" s="9" t="n">
        <v>46399</v>
      </c>
      <c r="AD6" s="9" t="n">
        <v>46399</v>
      </c>
      <c r="AF6" s="9" t="n">
        <v>46416</v>
      </c>
      <c r="AG6" s="9" t="n">
        <v>46402</v>
      </c>
      <c r="AH6" t="n">
        <v>567</v>
      </c>
      <c r="AI6" t="inlineStr">
        <is>
          <t>https://docs.google.com/forms/d/e/SAMPLE-CMP-005-FORM/viewform</t>
        </is>
      </c>
      <c r="AJ6" t="inlineStr">
        <is>
          <t>https://docs.google.com/forms/d/e/SAMPLE-CMP-005-FORM/viewform?usp=pp_url&amp;entry.1000001=CARDCODE</t>
        </is>
      </c>
      <c r="AL6" t="inlineStr">
        <is>
          <t>SAMPLE Proper crunch.</t>
        </is>
      </c>
      <c r="AM6" t="inlineStr">
        <is>
          <t>SAMPLE Bag was half air, but good chips.</t>
        </is>
      </c>
      <c r="AN6" t="inlineStr">
        <is>
          <t>SAMPLE Bought a bag at the market after.</t>
        </is>
      </c>
      <c r="AO6" t="inlineStr">
        <is>
          <t>SAMPLE Office J reached four responses, under the five it committed to.
SAMPLE Chips ran out by day 3 in four offices.
SAMPLE Fill level of the bag came up once.</t>
        </is>
      </c>
      <c r="AP6" t="inlineStr">
        <is>
          <t>SAMPLE Renew with 20% more units for the four offices that ran out.</t>
        </is>
      </c>
      <c r="AT6" s="9" t="n">
        <v>46437</v>
      </c>
      <c r="AU6" s="9" t="n">
        <v>46442</v>
      </c>
      <c r="AV6" t="inlineStr">
        <is>
          <t>yes</t>
        </is>
      </c>
      <c r="AW6" t="inlineStr">
        <is>
          <t>pending</t>
        </is>
      </c>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IF($A6="","",SUMIFS(approvals!$AL$2:$AL$251,approvals!$A$2:$A$251,$A6,approvals!$Q$2:$Q$251,"Y"))</f>
        <v/>
      </c>
      <c r="CI6" s="25">
        <f>IF($A6="","",IF(N($BP6)=0,"",SUMPRODUCT(MIN(approvals!$BB$2:$BB$251+(approvals!$A$2:$A$251&lt;&gt;$A6)*1000000))))</f>
        <v/>
      </c>
      <c r="CJ6" s="25">
        <f>IF($A6="","",COUNTIFS(approvals!$A$2:$A$251,$A6,approvals!$Q$2:$Q$251,"Y",approvals!$AL$2:$AL$251,"&lt;"&amp;config!$B$30))</f>
        <v/>
      </c>
      <c r="CK6" s="25">
        <f>IF($A6="","",SUMIFS(approvals!$AM$2:$AM$251,approvals!$A$2:$A$251,$A6,approvals!$Q$2:$Q$251,"Y"))</f>
        <v/>
      </c>
      <c r="CL6" s="25">
        <f>IF($A6="","",SUMIFS(approvals!$AQ$2:$AQ$251,approvals!$A$2:$A$251,$A6,approvals!$Q$2:$Q$251,"Y"))</f>
        <v/>
      </c>
      <c r="CM6" s="25">
        <f>IF($A6="","",SUMIFS(approvals!$AR$2:$AR$251,approvals!$A$2:$A$251,$A6,approvals!$Q$2:$Q$251,"Y"))</f>
        <v/>
      </c>
      <c r="CN6" s="25">
        <f>IF($A6="","",SUMIFS(approvals!$AS$2:$AS$251,approvals!$A$2:$A$251,$A6,approvals!$Q$2:$Q$251,"Y"))</f>
        <v/>
      </c>
      <c r="CO6" s="25">
        <f>IF($A6="","",SUMIFS(approvals!$AT$2:$AT$251,approvals!$A$2:$A$251,$A6,approvals!$Q$2:$Q$251,"Y"))</f>
        <v/>
      </c>
      <c r="CP6" s="28">
        <f>IF($A6="","",IF(N($CO6)=0,"",ROUND(SUMIFS(approvals!$AU$2:$AU$251,approvals!$A$2:$A$251,$A6,approvals!$Q$2:$Q$251,"Y")/$CO6,1)))</f>
        <v/>
      </c>
      <c r="CQ6" s="25">
        <f>IF($A6="","",SUMIFS(approvals!$AV$2:$AV$251,approvals!$A$2:$A$251,$A6,approvals!$Q$2:$Q$251,"Y"))</f>
        <v/>
      </c>
      <c r="CR6" s="25">
        <f>IF($A6="","",SUMIFS(approvals!$AW$2:$AW$251,approvals!$A$2:$A$251,$A6,approvals!$Q$2:$Q$251,"Y"))</f>
        <v/>
      </c>
      <c r="CS6" s="25">
        <f>IF($A6="","",SUMIFS(approvals!$AX$2:$AX$251,approvals!$A$2:$A$251,$A6,approvals!$Q$2:$Q$251,"Y"))</f>
        <v/>
      </c>
      <c r="CT6" s="25">
        <f>IF($A6="","",SUMIFS(approvals!$AY$2:$AY$251,approvals!$A$2:$A$251,$A6,approvals!$Q$2:$Q$251,"Y"))</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N($CW6)))</f>
        <v/>
      </c>
      <c r="CW6" s="25">
        <f>IF($A6="","",IF($BG6="","",SUMIFS(approvals!$AL$2:$AL$251,approvals!$A$2:$A$251,$A6,approvals!$Q$2:$Q$251,"&lt;&gt;Y")))</f>
        <v/>
      </c>
      <c r="CX6" s="25">
        <f>IF($A6="","",SUMIFS(approvals!$AN$2:$AN$251,approvals!$A$2:$A$251,$A6,approvals!$Q$2:$Q$251,"Y"))</f>
        <v/>
      </c>
      <c r="CY6" s="25">
        <f>IF($A6="","",SUMIFS(approvals!$AO$2:$AO$251,approvals!$A$2:$A$251,$A6,approvals!$Q$2:$Q$251,"Y"))</f>
        <v/>
      </c>
      <c r="CZ6" s="25">
        <f>IF($A6="","",IF($DA6="","",SUMIFS(redemptions!$C$2:$C$121,redemptions!$A$2:$A$121,$A6,redemptions!$B$2:$B$121,$DA6)))</f>
        <v/>
      </c>
      <c r="DA6" s="26">
        <f>IF($A6="","",IFERROR(1/(1/SUMPRODUCT(MAX((redemptions!$A$2:$A$121=$A6)*redemptions!$B$2:$B$121))),""))</f>
        <v/>
      </c>
      <c r="DB6" s="25">
        <f>IF($A6="","",IF(COUNTIFS(redemptions!$A$2:$A$121,$A6,redemptions!$H$2:$H$121,"Y")=0,"",SUMIFS(redemptions!$C$2:$C$121,redemptions!$A$2:$A$121,$A6,redemptions!$B$2:$B$121,SUMPRODUCT(MIN((redemptions!$A$2:$A$121=$A6)*(redemptions!$H$2:$H$121="Y")*redemptions!$B$2:$B$121+((redemptions!$A$2:$A$121&lt;&gt;$A6)+(redemptions!$H$2:$H$121&lt;&gt;"Y")&gt;0)*1000000)))))</f>
        <v/>
      </c>
      <c r="DC6" s="27">
        <f>IF($A6="","",SUMIFS(invoices!$E$2:$E$151,invoices!$B$2:$B$151,$A6))</f>
        <v/>
      </c>
      <c r="DD6" s="27">
        <f>IF($A6="","",IF(COUNTIFS(invoices!$B$2:$B$151,$A6,invoices!$C$2:$C$151,"standard_deposit",invoices!$H$2:$H$151,"&gt;0")=0,"",SUMIFS(invoices!$I$2:$I$151,invoices!$B$2:$B$151,$A6,invoices!$C$2:$C$151,"standard_deposit")))</f>
        <v/>
      </c>
      <c r="DE6" s="26">
        <f>IF($A6="","",IFERROR(1/(1/SUMPRODUCT(MAX((invoices!$B$2:$B$151=$A6)*(invoices!$C$2:$C$151="standard_deposit")*invoices!$H$2:$H$151))),""))</f>
        <v/>
      </c>
      <c r="DF6" s="26">
        <f>IF($A6="","",IFERROR(1/(1/SUMPRODUCT(MAX((invoices!$B$2:$B$151=$A6)*((invoices!$C$2:$C$151="founding_full")+(invoices!$C$2:$C$151="standard_balance"))*invoices!$H$2:$H$151))),""))</f>
        <v/>
      </c>
      <c r="DG6" s="27">
        <f>IF($A6="","",SUMIFS(invoices!$L$2:$L$151,invoices!$B$2:$B$151,$A6))</f>
        <v/>
      </c>
      <c r="DH6" s="27">
        <f>IF($A6="","",SUMIFS(costs!$E$2:$E$301,costs!$C$2:$C$301,$A6))</f>
        <v/>
      </c>
      <c r="DI6" s="27">
        <f>IF($A6="","",ROUND(IF(SUMIFS(campaigns!$BO$2:$BO$51,campaigns!$B$2:$B$51,$B6)=0,0,$BO6/SUMIFS(campaigns!$BO$2:$BO$51,campaigns!$B$2:$B$51,$B6))*(SUMIFS(costs!$E$2:$E$301,costs!$B$2:$B$301,$B6)-SUMPRODUCT((costs!$B$2:$B$301=$B6)*(LEN(costs!$C$2:$C$301)&gt;0)*costs!$E$2:$E$301)),2))</f>
        <v/>
      </c>
      <c r="DJ6" s="28">
        <f>IF($A6="","",SUMIFS(hours!$E$2:$E$1501,hours!$C$2:$C$1501,$A6))</f>
        <v/>
      </c>
      <c r="DK6" s="28">
        <f>IF($A6="","",ROUND(IF(SUMIFS(campaigns!$BO$2:$BO$51,campaigns!$B$2:$B$51,$B6)=0,0,$BO6/SUMIFS(campaigns!$BO$2:$BO$51,campaigns!$B$2:$B$51,$B6))*(SUMIFS(hours!$E$2:$E$1501,hours!$B$2:$B$1501,$B6)-SUMPRODUCT((hours!$B$2:$B$1501=$B6)*(LEN(hours!$C$2:$C$1501)&gt;0)*hours!$E$2:$E$1501)),2))</f>
        <v/>
      </c>
      <c r="DL6" s="27">
        <f>IF($A6="","",$DC6-$DG6-$DH6-$DI6)</f>
        <v/>
      </c>
      <c r="DM6" s="27">
        <f>IF($A6="","",IF(N($DJ6)+N($DK6)=0,"",ROUND($DL6/($DJ6+$DK6),2)))</f>
        <v/>
      </c>
      <c r="DN6" s="29">
        <f>IF($A6="","",IF(N($BP6)=0,"",COUNTIFS(approvals!$A$2:$A$251,$A6,approvals!$Q$2:$Q$251,"Y",approvals!$AK$2:$AK$251,"Y")/$BP6))</f>
        <v/>
      </c>
      <c r="DO6" s="28">
        <f>IF($A6="","",IF(COUNTIFS(approvals!$A$2:$A$251,$A6,approvals!$AC$2:$AC$251,"&gt;=0")=0,"",ROUND(SUMIFS(approvals!$AC$2:$AC$251,approvals!$A$2:$A$251,$A6)/COUNTIFS(approvals!$A$2:$A$251,$A6,approvals!$AC$2:$AC$251,"&gt;=0"),1)))</f>
        <v/>
      </c>
      <c r="DP6" s="26">
        <f>IF($A6="","",IFERROR(IF(INDEX(drops!$T$2:$T$21,MATCH($B6,drops!$A$2:$A$21,0))="","",INDEX(drops!$T$2:$T$21,MATCH($B6,drops!$A$2:$A$21,0))),""))</f>
        <v/>
      </c>
      <c r="DQ6" s="26">
        <f>IF($A6="","",IFERROR(IF(INDEX(drops!$U$2:$U$21,MATCH($B6,drops!$A$2:$A$21,0))="","",INDEX(drops!$U$2:$U$21,MATCH($B6,drops!$A$2:$A$21,0))),""))</f>
        <v/>
      </c>
      <c r="DR6" s="26">
        <f>IF($A6="","",IFERROR(IF(INDEX(drops!$W$2:$W$21,MATCH($B6,drops!$A$2:$A$21,0))="","",INDEX(drops!$W$2:$W$21,MATCH($B6,drops!$A$2:$A$21,0))),""))</f>
        <v/>
      </c>
      <c r="DS6" s="25">
        <f>IF($A6="","",IF($CE6="","",IF($CE6&gt;=config!$B$31,"pass","miss")))</f>
        <v/>
      </c>
      <c r="DT6" s="25">
        <f>IF($A6="","",IF($CI6="","",IF($CI6&gt;=config!$B$30,"pass","miss")))</f>
        <v/>
      </c>
      <c r="DU6" s="25">
        <f>IF($A6="","",IF($AT6="",IF($DP6="","",IF(IF(config!$B$37&lt;&gt;"",config!$B$37,TODAY())&gt;$DP6,"late","due")),IF($AT6&lt;=$DP6,"pass","late")))</f>
        <v/>
      </c>
      <c r="DV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A7" t="inlineStr">
        <is>
          <t>SAMPLE-CMP-006</t>
        </is>
      </c>
      <c r="B7" t="inlineStr">
        <is>
          <t>SAMPLE-DRP-003</t>
        </is>
      </c>
      <c r="C7" t="inlineStr">
        <is>
          <t>SAMPLE-BR-006</t>
        </is>
      </c>
      <c r="D7" t="inlineStr">
        <is>
          <t>standard</t>
        </is>
      </c>
      <c r="F7" t="n">
        <v>10</v>
      </c>
      <c r="G7" s="10" t="n"/>
      <c r="H7" s="9" t="n">
        <v>46412</v>
      </c>
      <c r="I7" t="inlineStr">
        <is>
          <t>0.8</t>
        </is>
      </c>
      <c r="J7" t="inlineStr">
        <is>
          <t>SAMPLE Salt and Vinegar Potato Chips, 1 oz bags</t>
        </is>
      </c>
      <c r="L7" t="inlineStr">
        <is>
          <t>SAMPLE Potato chips cut and fried near Montauk by a former fishing family. Sharp vinegar, sea salt, nothing else.</t>
        </is>
      </c>
      <c r="M7" t="inlineStr">
        <is>
          <t>ingredient_list</t>
        </is>
      </c>
      <c r="N7" t="inlineStr">
        <is>
          <t>SAMPLE Ingredients: potatoes, sunflower oil, vinegar powder, sea salt.</t>
        </is>
      </c>
      <c r="U7" t="inlineStr">
        <is>
          <t>SAMPLE Example Market, 1 Example Street</t>
        </is>
      </c>
      <c r="V7" t="inlineStr">
        <is>
          <t>SAMPLESALT10</t>
        </is>
      </c>
      <c r="W7" t="inlineStr">
        <is>
          <t>example.com</t>
        </is>
      </c>
      <c r="Y7" t="inlineStr">
        <is>
          <t>release</t>
        </is>
      </c>
      <c r="Z7" t="inlineStr">
        <is>
          <t>N</t>
        </is>
      </c>
      <c r="AB7" s="9" t="n">
        <v>46415</v>
      </c>
      <c r="AC7" s="9" t="n">
        <v>46415</v>
      </c>
      <c r="AD7" s="9" t="n">
        <v>46415</v>
      </c>
      <c r="AF7" s="9" t="n">
        <v>46434</v>
      </c>
      <c r="AG7" s="9" t="n">
        <v>46415</v>
      </c>
      <c r="AH7" t="n">
        <v>567</v>
      </c>
      <c r="AI7" t="inlineStr">
        <is>
          <t>https://docs.google.com/forms/d/e/SAMPLE-CMP-006-FORM/viewform</t>
        </is>
      </c>
      <c r="AJ7" t="inlineStr">
        <is>
          <t>https://docs.google.com/forms/d/e/SAMPLE-CMP-006-FORM/viewform?usp=pp_url&amp;entry.1000001=CARDCODE</t>
        </is>
      </c>
      <c r="AL7" t="inlineStr">
        <is>
          <t>SAMPLE Really sharp vinegar, loved it.</t>
        </is>
      </c>
      <c r="AM7" t="inlineStr">
        <is>
          <t>SAMPLE Too salty for an afternoon snack.</t>
        </is>
      </c>
      <c r="AN7" t="inlineStr">
        <is>
          <t>SAMPLE Is this sold at the market on the corner?</t>
        </is>
      </c>
      <c r="AO7" t="inlineStr">
        <is>
          <t>SAMPLE Shipped 87 short; every office got 5 fewer.
SAMPLE One office declined at the door; it was not billed.
SAMPLE Vinegar strength split the comments.</t>
        </is>
      </c>
      <c r="AP7" t="inlineStr">
        <is>
          <t>SAMPLE Renew into the nine offices that took it; ship the full count.</t>
        </is>
      </c>
      <c r="AT7" s="9" t="n">
        <v>46450</v>
      </c>
      <c r="AU7" s="9" t="n">
        <v>46455</v>
      </c>
      <c r="AV7" t="inlineStr">
        <is>
          <t>yes</t>
        </is>
      </c>
      <c r="AW7" t="inlineStr">
        <is>
          <t>pending</t>
        </is>
      </c>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IF($A7="","",SUMIFS(approvals!$AL$2:$AL$251,approvals!$A$2:$A$251,$A7,approvals!$Q$2:$Q$251,"Y"))</f>
        <v/>
      </c>
      <c r="CI7" s="25">
        <f>IF($A7="","",IF(N($BP7)=0,"",SUMPRODUCT(MIN(approvals!$BB$2:$BB$251+(approvals!$A$2:$A$251&lt;&gt;$A7)*1000000))))</f>
        <v/>
      </c>
      <c r="CJ7" s="25">
        <f>IF($A7="","",COUNTIFS(approvals!$A$2:$A$251,$A7,approvals!$Q$2:$Q$251,"Y",approvals!$AL$2:$AL$251,"&lt;"&amp;config!$B$30))</f>
        <v/>
      </c>
      <c r="CK7" s="25">
        <f>IF($A7="","",SUMIFS(approvals!$AM$2:$AM$251,approvals!$A$2:$A$251,$A7,approvals!$Q$2:$Q$251,"Y"))</f>
        <v/>
      </c>
      <c r="CL7" s="25">
        <f>IF($A7="","",SUMIFS(approvals!$AQ$2:$AQ$251,approvals!$A$2:$A$251,$A7,approvals!$Q$2:$Q$251,"Y"))</f>
        <v/>
      </c>
      <c r="CM7" s="25">
        <f>IF($A7="","",SUMIFS(approvals!$AR$2:$AR$251,approvals!$A$2:$A$251,$A7,approvals!$Q$2:$Q$251,"Y"))</f>
        <v/>
      </c>
      <c r="CN7" s="25">
        <f>IF($A7="","",SUMIFS(approvals!$AS$2:$AS$251,approvals!$A$2:$A$251,$A7,approvals!$Q$2:$Q$251,"Y"))</f>
        <v/>
      </c>
      <c r="CO7" s="25">
        <f>IF($A7="","",SUMIFS(approvals!$AT$2:$AT$251,approvals!$A$2:$A$251,$A7,approvals!$Q$2:$Q$251,"Y"))</f>
        <v/>
      </c>
      <c r="CP7" s="28">
        <f>IF($A7="","",IF(N($CO7)=0,"",ROUND(SUMIFS(approvals!$AU$2:$AU$251,approvals!$A$2:$A$251,$A7,approvals!$Q$2:$Q$251,"Y")/$CO7,1)))</f>
        <v/>
      </c>
      <c r="CQ7" s="25">
        <f>IF($A7="","",SUMIFS(approvals!$AV$2:$AV$251,approvals!$A$2:$A$251,$A7,approvals!$Q$2:$Q$251,"Y"))</f>
        <v/>
      </c>
      <c r="CR7" s="25">
        <f>IF($A7="","",SUMIFS(approvals!$AW$2:$AW$251,approvals!$A$2:$A$251,$A7,approvals!$Q$2:$Q$251,"Y"))</f>
        <v/>
      </c>
      <c r="CS7" s="25">
        <f>IF($A7="","",SUMIFS(approvals!$AX$2:$AX$251,approvals!$A$2:$A$251,$A7,approvals!$Q$2:$Q$251,"Y"))</f>
        <v/>
      </c>
      <c r="CT7" s="25">
        <f>IF($A7="","",SUMIFS(approvals!$AY$2:$AY$251,approvals!$A$2:$A$251,$A7,approvals!$Q$2:$Q$251,"Y"))</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N($CW7)))</f>
        <v/>
      </c>
      <c r="CW7" s="25">
        <f>IF($A7="","",IF($BG7="","",SUMIFS(approvals!$AL$2:$AL$251,approvals!$A$2:$A$251,$A7,approvals!$Q$2:$Q$251,"&lt;&gt;Y")))</f>
        <v/>
      </c>
      <c r="CX7" s="25">
        <f>IF($A7="","",SUMIFS(approvals!$AN$2:$AN$251,approvals!$A$2:$A$251,$A7,approvals!$Q$2:$Q$251,"Y"))</f>
        <v/>
      </c>
      <c r="CY7" s="25">
        <f>IF($A7="","",SUMIFS(approvals!$AO$2:$AO$251,approvals!$A$2:$A$251,$A7,approvals!$Q$2:$Q$251,"Y"))</f>
        <v/>
      </c>
      <c r="CZ7" s="25">
        <f>IF($A7="","",IF($DA7="","",SUMIFS(redemptions!$C$2:$C$121,redemptions!$A$2:$A$121,$A7,redemptions!$B$2:$B$121,$DA7)))</f>
        <v/>
      </c>
      <c r="DA7" s="26">
        <f>IF($A7="","",IFERROR(1/(1/SUMPRODUCT(MAX((redemptions!$A$2:$A$121=$A7)*redemptions!$B$2:$B$121))),""))</f>
        <v/>
      </c>
      <c r="DB7" s="25">
        <f>IF($A7="","",IF(COUNTIFS(redemptions!$A$2:$A$121,$A7,redemptions!$H$2:$H$121,"Y")=0,"",SUMIFS(redemptions!$C$2:$C$121,redemptions!$A$2:$A$121,$A7,redemptions!$B$2:$B$121,SUMPRODUCT(MIN((redemptions!$A$2:$A$121=$A7)*(redemptions!$H$2:$H$121="Y")*redemptions!$B$2:$B$121+((redemptions!$A$2:$A$121&lt;&gt;$A7)+(redemptions!$H$2:$H$121&lt;&gt;"Y")&gt;0)*1000000)))))</f>
        <v/>
      </c>
      <c r="DC7" s="27">
        <f>IF($A7="","",SUMIFS(invoices!$E$2:$E$151,invoices!$B$2:$B$151,$A7))</f>
        <v/>
      </c>
      <c r="DD7" s="27">
        <f>IF($A7="","",IF(COUNTIFS(invoices!$B$2:$B$151,$A7,invoices!$C$2:$C$151,"standard_deposit",invoices!$H$2:$H$151,"&gt;0")=0,"",SUMIFS(invoices!$I$2:$I$151,invoices!$B$2:$B$151,$A7,invoices!$C$2:$C$151,"standard_deposit")))</f>
        <v/>
      </c>
      <c r="DE7" s="26">
        <f>IF($A7="","",IFERROR(1/(1/SUMPRODUCT(MAX((invoices!$B$2:$B$151=$A7)*(invoices!$C$2:$C$151="standard_deposit")*invoices!$H$2:$H$151))),""))</f>
        <v/>
      </c>
      <c r="DF7" s="26">
        <f>IF($A7="","",IFERROR(1/(1/SUMPRODUCT(MAX((invoices!$B$2:$B$151=$A7)*((invoices!$C$2:$C$151="founding_full")+(invoices!$C$2:$C$151="standard_balance"))*invoices!$H$2:$H$151))),""))</f>
        <v/>
      </c>
      <c r="DG7" s="27">
        <f>IF($A7="","",SUMIFS(invoices!$L$2:$L$151,invoices!$B$2:$B$151,$A7))</f>
        <v/>
      </c>
      <c r="DH7" s="27">
        <f>IF($A7="","",SUMIFS(costs!$E$2:$E$301,costs!$C$2:$C$301,$A7))</f>
        <v/>
      </c>
      <c r="DI7" s="27">
        <f>IF($A7="","",ROUND(IF(SUMIFS(campaigns!$BO$2:$BO$51,campaigns!$B$2:$B$51,$B7)=0,0,$BO7/SUMIFS(campaigns!$BO$2:$BO$51,campaigns!$B$2:$B$51,$B7))*(SUMIFS(costs!$E$2:$E$301,costs!$B$2:$B$301,$B7)-SUMPRODUCT((costs!$B$2:$B$301=$B7)*(LEN(costs!$C$2:$C$301)&gt;0)*costs!$E$2:$E$301)),2))</f>
        <v/>
      </c>
      <c r="DJ7" s="28">
        <f>IF($A7="","",SUMIFS(hours!$E$2:$E$1501,hours!$C$2:$C$1501,$A7))</f>
        <v/>
      </c>
      <c r="DK7" s="28">
        <f>IF($A7="","",ROUND(IF(SUMIFS(campaigns!$BO$2:$BO$51,campaigns!$B$2:$B$51,$B7)=0,0,$BO7/SUMIFS(campaigns!$BO$2:$BO$51,campaigns!$B$2:$B$51,$B7))*(SUMIFS(hours!$E$2:$E$1501,hours!$B$2:$B$1501,$B7)-SUMPRODUCT((hours!$B$2:$B$1501=$B7)*(LEN(hours!$C$2:$C$1501)&gt;0)*hours!$E$2:$E$1501)),2))</f>
        <v/>
      </c>
      <c r="DL7" s="27">
        <f>IF($A7="","",$DC7-$DG7-$DH7-$DI7)</f>
        <v/>
      </c>
      <c r="DM7" s="27">
        <f>IF($A7="","",IF(N($DJ7)+N($DK7)=0,"",ROUND($DL7/($DJ7+$DK7),2)))</f>
        <v/>
      </c>
      <c r="DN7" s="29">
        <f>IF($A7="","",IF(N($BP7)=0,"",COUNTIFS(approvals!$A$2:$A$251,$A7,approvals!$Q$2:$Q$251,"Y",approvals!$AK$2:$AK$251,"Y")/$BP7))</f>
        <v/>
      </c>
      <c r="DO7" s="28">
        <f>IF($A7="","",IF(COUNTIFS(approvals!$A$2:$A$251,$A7,approvals!$AC$2:$AC$251,"&gt;=0")=0,"",ROUND(SUMIFS(approvals!$AC$2:$AC$251,approvals!$A$2:$A$251,$A7)/COUNTIFS(approvals!$A$2:$A$251,$A7,approvals!$AC$2:$AC$251,"&gt;=0"),1)))</f>
        <v/>
      </c>
      <c r="DP7" s="26">
        <f>IF($A7="","",IFERROR(IF(INDEX(drops!$T$2:$T$21,MATCH($B7,drops!$A$2:$A$21,0))="","",INDEX(drops!$T$2:$T$21,MATCH($B7,drops!$A$2:$A$21,0))),""))</f>
        <v/>
      </c>
      <c r="DQ7" s="26">
        <f>IF($A7="","",IFERROR(IF(INDEX(drops!$U$2:$U$21,MATCH($B7,drops!$A$2:$A$21,0))="","",INDEX(drops!$U$2:$U$21,MATCH($B7,drops!$A$2:$A$21,0))),""))</f>
        <v/>
      </c>
      <c r="DR7" s="26">
        <f>IF($A7="","",IFERROR(IF(INDEX(drops!$W$2:$W$21,MATCH($B7,drops!$A$2:$A$21,0))="","",INDEX(drops!$W$2:$W$21,MATCH($B7,drops!$A$2:$A$21,0))),""))</f>
        <v/>
      </c>
      <c r="DS7" s="25">
        <f>IF($A7="","",IF($CE7="","",IF($CE7&gt;=config!$B$31,"pass","miss")))</f>
        <v/>
      </c>
      <c r="DT7" s="25">
        <f>IF($A7="","",IF($CI7="","",IF($CI7&gt;=config!$B$30,"pass","miss")))</f>
        <v/>
      </c>
      <c r="DU7" s="25">
        <f>IF($A7="","",IF($AT7="",IF($DP7="","",IF(IF(config!$B$37&lt;&gt;"",config!$B$37,TODAY())&gt;$DP7,"late","due")),IF($AT7&lt;=$DP7,"pass","late")))</f>
        <v/>
      </c>
      <c r="DV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G8" s="10" t="n"/>
      <c r="H8" s="9" t="n"/>
      <c r="AB8" s="9" t="n"/>
      <c r="AC8" s="9" t="n"/>
      <c r="AD8" s="9" t="n"/>
      <c r="AF8" s="9" t="n"/>
      <c r="AG8" s="9" t="n"/>
      <c r="AT8" s="9" t="n"/>
      <c r="AU8" s="9" t="n"/>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IF($A8="","",SUMIFS(approvals!$AL$2:$AL$251,approvals!$A$2:$A$251,$A8,approvals!$Q$2:$Q$251,"Y"))</f>
        <v/>
      </c>
      <c r="CI8" s="25">
        <f>IF($A8="","",IF(N($BP8)=0,"",SUMPRODUCT(MIN(approvals!$BB$2:$BB$251+(approvals!$A$2:$A$251&lt;&gt;$A8)*1000000))))</f>
        <v/>
      </c>
      <c r="CJ8" s="25">
        <f>IF($A8="","",COUNTIFS(approvals!$A$2:$A$251,$A8,approvals!$Q$2:$Q$251,"Y",approvals!$AL$2:$AL$251,"&lt;"&amp;config!$B$30))</f>
        <v/>
      </c>
      <c r="CK8" s="25">
        <f>IF($A8="","",SUMIFS(approvals!$AM$2:$AM$251,approvals!$A$2:$A$251,$A8,approvals!$Q$2:$Q$251,"Y"))</f>
        <v/>
      </c>
      <c r="CL8" s="25">
        <f>IF($A8="","",SUMIFS(approvals!$AQ$2:$AQ$251,approvals!$A$2:$A$251,$A8,approvals!$Q$2:$Q$251,"Y"))</f>
        <v/>
      </c>
      <c r="CM8" s="25">
        <f>IF($A8="","",SUMIFS(approvals!$AR$2:$AR$251,approvals!$A$2:$A$251,$A8,approvals!$Q$2:$Q$251,"Y"))</f>
        <v/>
      </c>
      <c r="CN8" s="25">
        <f>IF($A8="","",SUMIFS(approvals!$AS$2:$AS$251,approvals!$A$2:$A$251,$A8,approvals!$Q$2:$Q$251,"Y"))</f>
        <v/>
      </c>
      <c r="CO8" s="25">
        <f>IF($A8="","",SUMIFS(approvals!$AT$2:$AT$251,approvals!$A$2:$A$251,$A8,approvals!$Q$2:$Q$251,"Y"))</f>
        <v/>
      </c>
      <c r="CP8" s="28">
        <f>IF($A8="","",IF(N($CO8)=0,"",ROUND(SUMIFS(approvals!$AU$2:$AU$251,approvals!$A$2:$A$251,$A8,approvals!$Q$2:$Q$251,"Y")/$CO8,1)))</f>
        <v/>
      </c>
      <c r="CQ8" s="25">
        <f>IF($A8="","",SUMIFS(approvals!$AV$2:$AV$251,approvals!$A$2:$A$251,$A8,approvals!$Q$2:$Q$251,"Y"))</f>
        <v/>
      </c>
      <c r="CR8" s="25">
        <f>IF($A8="","",SUMIFS(approvals!$AW$2:$AW$251,approvals!$A$2:$A$251,$A8,approvals!$Q$2:$Q$251,"Y"))</f>
        <v/>
      </c>
      <c r="CS8" s="25">
        <f>IF($A8="","",SUMIFS(approvals!$AX$2:$AX$251,approvals!$A$2:$A$251,$A8,approvals!$Q$2:$Q$251,"Y"))</f>
        <v/>
      </c>
      <c r="CT8" s="25">
        <f>IF($A8="","",SUMIFS(approvals!$AY$2:$AY$251,approvals!$A$2:$A$251,$A8,approvals!$Q$2:$Q$251,"Y"))</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N($CW8)))</f>
        <v/>
      </c>
      <c r="CW8" s="25">
        <f>IF($A8="","",IF($BG8="","",SUMIFS(approvals!$AL$2:$AL$251,approvals!$A$2:$A$251,$A8,approvals!$Q$2:$Q$251,"&lt;&gt;Y")))</f>
        <v/>
      </c>
      <c r="CX8" s="25">
        <f>IF($A8="","",SUMIFS(approvals!$AN$2:$AN$251,approvals!$A$2:$A$251,$A8,approvals!$Q$2:$Q$251,"Y"))</f>
        <v/>
      </c>
      <c r="CY8" s="25">
        <f>IF($A8="","",SUMIFS(approvals!$AO$2:$AO$251,approvals!$A$2:$A$251,$A8,approvals!$Q$2:$Q$251,"Y"))</f>
        <v/>
      </c>
      <c r="CZ8" s="25">
        <f>IF($A8="","",IF($DA8="","",SUMIFS(redemptions!$C$2:$C$121,redemptions!$A$2:$A$121,$A8,redemptions!$B$2:$B$121,$DA8)))</f>
        <v/>
      </c>
      <c r="DA8" s="26">
        <f>IF($A8="","",IFERROR(1/(1/SUMPRODUCT(MAX((redemptions!$A$2:$A$121=$A8)*redemptions!$B$2:$B$121))),""))</f>
        <v/>
      </c>
      <c r="DB8" s="25">
        <f>IF($A8="","",IF(COUNTIFS(redemptions!$A$2:$A$121,$A8,redemptions!$H$2:$H$121,"Y")=0,"",SUMIFS(redemptions!$C$2:$C$121,redemptions!$A$2:$A$121,$A8,redemptions!$B$2:$B$121,SUMPRODUCT(MIN((redemptions!$A$2:$A$121=$A8)*(redemptions!$H$2:$H$121="Y")*redemptions!$B$2:$B$121+((redemptions!$A$2:$A$121&lt;&gt;$A8)+(redemptions!$H$2:$H$121&lt;&gt;"Y")&gt;0)*1000000)))))</f>
        <v/>
      </c>
      <c r="DC8" s="27">
        <f>IF($A8="","",SUMIFS(invoices!$E$2:$E$151,invoices!$B$2:$B$151,$A8))</f>
        <v/>
      </c>
      <c r="DD8" s="27">
        <f>IF($A8="","",IF(COUNTIFS(invoices!$B$2:$B$151,$A8,invoices!$C$2:$C$151,"standard_deposit",invoices!$H$2:$H$151,"&gt;0")=0,"",SUMIFS(invoices!$I$2:$I$151,invoices!$B$2:$B$151,$A8,invoices!$C$2:$C$151,"standard_deposit")))</f>
        <v/>
      </c>
      <c r="DE8" s="26">
        <f>IF($A8="","",IFERROR(1/(1/SUMPRODUCT(MAX((invoices!$B$2:$B$151=$A8)*(invoices!$C$2:$C$151="standard_deposit")*invoices!$H$2:$H$151))),""))</f>
        <v/>
      </c>
      <c r="DF8" s="26">
        <f>IF($A8="","",IFERROR(1/(1/SUMPRODUCT(MAX((invoices!$B$2:$B$151=$A8)*((invoices!$C$2:$C$151="founding_full")+(invoices!$C$2:$C$151="standard_balance"))*invoices!$H$2:$H$151))),""))</f>
        <v/>
      </c>
      <c r="DG8" s="27">
        <f>IF($A8="","",SUMIFS(invoices!$L$2:$L$151,invoices!$B$2:$B$151,$A8))</f>
        <v/>
      </c>
      <c r="DH8" s="27">
        <f>IF($A8="","",SUMIFS(costs!$E$2:$E$301,costs!$C$2:$C$301,$A8))</f>
        <v/>
      </c>
      <c r="DI8" s="27">
        <f>IF($A8="","",ROUND(IF(SUMIFS(campaigns!$BO$2:$BO$51,campaigns!$B$2:$B$51,$B8)=0,0,$BO8/SUMIFS(campaigns!$BO$2:$BO$51,campaigns!$B$2:$B$51,$B8))*(SUMIFS(costs!$E$2:$E$301,costs!$B$2:$B$301,$B8)-SUMPRODUCT((costs!$B$2:$B$301=$B8)*(LEN(costs!$C$2:$C$301)&gt;0)*costs!$E$2:$E$301)),2))</f>
        <v/>
      </c>
      <c r="DJ8" s="28">
        <f>IF($A8="","",SUMIFS(hours!$E$2:$E$1501,hours!$C$2:$C$1501,$A8))</f>
        <v/>
      </c>
      <c r="DK8" s="28">
        <f>IF($A8="","",ROUND(IF(SUMIFS(campaigns!$BO$2:$BO$51,campaigns!$B$2:$B$51,$B8)=0,0,$BO8/SUMIFS(campaigns!$BO$2:$BO$51,campaigns!$B$2:$B$51,$B8))*(SUMIFS(hours!$E$2:$E$1501,hours!$B$2:$B$1501,$B8)-SUMPRODUCT((hours!$B$2:$B$1501=$B8)*(LEN(hours!$C$2:$C$1501)&gt;0)*hours!$E$2:$E$1501)),2))</f>
        <v/>
      </c>
      <c r="DL8" s="27">
        <f>IF($A8="","",$DC8-$DG8-$DH8-$DI8)</f>
        <v/>
      </c>
      <c r="DM8" s="27">
        <f>IF($A8="","",IF(N($DJ8)+N($DK8)=0,"",ROUND($DL8/($DJ8+$DK8),2)))</f>
        <v/>
      </c>
      <c r="DN8" s="29">
        <f>IF($A8="","",IF(N($BP8)=0,"",COUNTIFS(approvals!$A$2:$A$251,$A8,approvals!$Q$2:$Q$251,"Y",approvals!$AK$2:$AK$251,"Y")/$BP8))</f>
        <v/>
      </c>
      <c r="DO8" s="28">
        <f>IF($A8="","",IF(COUNTIFS(approvals!$A$2:$A$251,$A8,approvals!$AC$2:$AC$251,"&gt;=0")=0,"",ROUND(SUMIFS(approvals!$AC$2:$AC$251,approvals!$A$2:$A$251,$A8)/COUNTIFS(approvals!$A$2:$A$251,$A8,approvals!$AC$2:$AC$251,"&gt;=0"),1)))</f>
        <v/>
      </c>
      <c r="DP8" s="26">
        <f>IF($A8="","",IFERROR(IF(INDEX(drops!$T$2:$T$21,MATCH($B8,drops!$A$2:$A$21,0))="","",INDEX(drops!$T$2:$T$21,MATCH($B8,drops!$A$2:$A$21,0))),""))</f>
        <v/>
      </c>
      <c r="DQ8" s="26">
        <f>IF($A8="","",IFERROR(IF(INDEX(drops!$U$2:$U$21,MATCH($B8,drops!$A$2:$A$21,0))="","",INDEX(drops!$U$2:$U$21,MATCH($B8,drops!$A$2:$A$21,0))),""))</f>
        <v/>
      </c>
      <c r="DR8" s="26">
        <f>IF($A8="","",IFERROR(IF(INDEX(drops!$W$2:$W$21,MATCH($B8,drops!$A$2:$A$21,0))="","",INDEX(drops!$W$2:$W$21,MATCH($B8,drops!$A$2:$A$21,0))),""))</f>
        <v/>
      </c>
      <c r="DS8" s="25">
        <f>IF($A8="","",IF($CE8="","",IF($CE8&gt;=config!$B$31,"pass","miss")))</f>
        <v/>
      </c>
      <c r="DT8" s="25">
        <f>IF($A8="","",IF($CI8="","",IF($CI8&gt;=config!$B$30,"pass","miss")))</f>
        <v/>
      </c>
      <c r="DU8" s="25">
        <f>IF($A8="","",IF($AT8="",IF($DP8="","",IF(IF(config!$B$37&lt;&gt;"",config!$B$37,TODAY())&gt;$DP8,"late","due")),IF($AT8&lt;=$DP8,"pass","late")))</f>
        <v/>
      </c>
      <c r="DV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G9" s="10" t="n"/>
      <c r="H9" s="9" t="n"/>
      <c r="AB9" s="9" t="n"/>
      <c r="AC9" s="9" t="n"/>
      <c r="AD9" s="9" t="n"/>
      <c r="AF9" s="9" t="n"/>
      <c r="AG9" s="9" t="n"/>
      <c r="AT9" s="9" t="n"/>
      <c r="AU9" s="9" t="n"/>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IF($A9="","",SUMIFS(approvals!$AL$2:$AL$251,approvals!$A$2:$A$251,$A9,approvals!$Q$2:$Q$251,"Y"))</f>
        <v/>
      </c>
      <c r="CI9" s="25">
        <f>IF($A9="","",IF(N($BP9)=0,"",SUMPRODUCT(MIN(approvals!$BB$2:$BB$251+(approvals!$A$2:$A$251&lt;&gt;$A9)*1000000))))</f>
        <v/>
      </c>
      <c r="CJ9" s="25">
        <f>IF($A9="","",COUNTIFS(approvals!$A$2:$A$251,$A9,approvals!$Q$2:$Q$251,"Y",approvals!$AL$2:$AL$251,"&lt;"&amp;config!$B$30))</f>
        <v/>
      </c>
      <c r="CK9" s="25">
        <f>IF($A9="","",SUMIFS(approvals!$AM$2:$AM$251,approvals!$A$2:$A$251,$A9,approvals!$Q$2:$Q$251,"Y"))</f>
        <v/>
      </c>
      <c r="CL9" s="25">
        <f>IF($A9="","",SUMIFS(approvals!$AQ$2:$AQ$251,approvals!$A$2:$A$251,$A9,approvals!$Q$2:$Q$251,"Y"))</f>
        <v/>
      </c>
      <c r="CM9" s="25">
        <f>IF($A9="","",SUMIFS(approvals!$AR$2:$AR$251,approvals!$A$2:$A$251,$A9,approvals!$Q$2:$Q$251,"Y"))</f>
        <v/>
      </c>
      <c r="CN9" s="25">
        <f>IF($A9="","",SUMIFS(approvals!$AS$2:$AS$251,approvals!$A$2:$A$251,$A9,approvals!$Q$2:$Q$251,"Y"))</f>
        <v/>
      </c>
      <c r="CO9" s="25">
        <f>IF($A9="","",SUMIFS(approvals!$AT$2:$AT$251,approvals!$A$2:$A$251,$A9,approvals!$Q$2:$Q$251,"Y"))</f>
        <v/>
      </c>
      <c r="CP9" s="28">
        <f>IF($A9="","",IF(N($CO9)=0,"",ROUND(SUMIFS(approvals!$AU$2:$AU$251,approvals!$A$2:$A$251,$A9,approvals!$Q$2:$Q$251,"Y")/$CO9,1)))</f>
        <v/>
      </c>
      <c r="CQ9" s="25">
        <f>IF($A9="","",SUMIFS(approvals!$AV$2:$AV$251,approvals!$A$2:$A$251,$A9,approvals!$Q$2:$Q$251,"Y"))</f>
        <v/>
      </c>
      <c r="CR9" s="25">
        <f>IF($A9="","",SUMIFS(approvals!$AW$2:$AW$251,approvals!$A$2:$A$251,$A9,approvals!$Q$2:$Q$251,"Y"))</f>
        <v/>
      </c>
      <c r="CS9" s="25">
        <f>IF($A9="","",SUMIFS(approvals!$AX$2:$AX$251,approvals!$A$2:$A$251,$A9,approvals!$Q$2:$Q$251,"Y"))</f>
        <v/>
      </c>
      <c r="CT9" s="25">
        <f>IF($A9="","",SUMIFS(approvals!$AY$2:$AY$251,approvals!$A$2:$A$251,$A9,approvals!$Q$2:$Q$251,"Y"))</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N($CW9)))</f>
        <v/>
      </c>
      <c r="CW9" s="25">
        <f>IF($A9="","",IF($BG9="","",SUMIFS(approvals!$AL$2:$AL$251,approvals!$A$2:$A$251,$A9,approvals!$Q$2:$Q$251,"&lt;&gt;Y")))</f>
        <v/>
      </c>
      <c r="CX9" s="25">
        <f>IF($A9="","",SUMIFS(approvals!$AN$2:$AN$251,approvals!$A$2:$A$251,$A9,approvals!$Q$2:$Q$251,"Y"))</f>
        <v/>
      </c>
      <c r="CY9" s="25">
        <f>IF($A9="","",SUMIFS(approvals!$AO$2:$AO$251,approvals!$A$2:$A$251,$A9,approvals!$Q$2:$Q$251,"Y"))</f>
        <v/>
      </c>
      <c r="CZ9" s="25">
        <f>IF($A9="","",IF($DA9="","",SUMIFS(redemptions!$C$2:$C$121,redemptions!$A$2:$A$121,$A9,redemptions!$B$2:$B$121,$DA9)))</f>
        <v/>
      </c>
      <c r="DA9" s="26">
        <f>IF($A9="","",IFERROR(1/(1/SUMPRODUCT(MAX((redemptions!$A$2:$A$121=$A9)*redemptions!$B$2:$B$121))),""))</f>
        <v/>
      </c>
      <c r="DB9" s="25">
        <f>IF($A9="","",IF(COUNTIFS(redemptions!$A$2:$A$121,$A9,redemptions!$H$2:$H$121,"Y")=0,"",SUMIFS(redemptions!$C$2:$C$121,redemptions!$A$2:$A$121,$A9,redemptions!$B$2:$B$121,SUMPRODUCT(MIN((redemptions!$A$2:$A$121=$A9)*(redemptions!$H$2:$H$121="Y")*redemptions!$B$2:$B$121+((redemptions!$A$2:$A$121&lt;&gt;$A9)+(redemptions!$H$2:$H$121&lt;&gt;"Y")&gt;0)*1000000)))))</f>
        <v/>
      </c>
      <c r="DC9" s="27">
        <f>IF($A9="","",SUMIFS(invoices!$E$2:$E$151,invoices!$B$2:$B$151,$A9))</f>
        <v/>
      </c>
      <c r="DD9" s="27">
        <f>IF($A9="","",IF(COUNTIFS(invoices!$B$2:$B$151,$A9,invoices!$C$2:$C$151,"standard_deposit",invoices!$H$2:$H$151,"&gt;0")=0,"",SUMIFS(invoices!$I$2:$I$151,invoices!$B$2:$B$151,$A9,invoices!$C$2:$C$151,"standard_deposit")))</f>
        <v/>
      </c>
      <c r="DE9" s="26">
        <f>IF($A9="","",IFERROR(1/(1/SUMPRODUCT(MAX((invoices!$B$2:$B$151=$A9)*(invoices!$C$2:$C$151="standard_deposit")*invoices!$H$2:$H$151))),""))</f>
        <v/>
      </c>
      <c r="DF9" s="26">
        <f>IF($A9="","",IFERROR(1/(1/SUMPRODUCT(MAX((invoices!$B$2:$B$151=$A9)*((invoices!$C$2:$C$151="founding_full")+(invoices!$C$2:$C$151="standard_balance"))*invoices!$H$2:$H$151))),""))</f>
        <v/>
      </c>
      <c r="DG9" s="27">
        <f>IF($A9="","",SUMIFS(invoices!$L$2:$L$151,invoices!$B$2:$B$151,$A9))</f>
        <v/>
      </c>
      <c r="DH9" s="27">
        <f>IF($A9="","",SUMIFS(costs!$E$2:$E$301,costs!$C$2:$C$301,$A9))</f>
        <v/>
      </c>
      <c r="DI9" s="27">
        <f>IF($A9="","",ROUND(IF(SUMIFS(campaigns!$BO$2:$BO$51,campaigns!$B$2:$B$51,$B9)=0,0,$BO9/SUMIFS(campaigns!$BO$2:$BO$51,campaigns!$B$2:$B$51,$B9))*(SUMIFS(costs!$E$2:$E$301,costs!$B$2:$B$301,$B9)-SUMPRODUCT((costs!$B$2:$B$301=$B9)*(LEN(costs!$C$2:$C$301)&gt;0)*costs!$E$2:$E$301)),2))</f>
        <v/>
      </c>
      <c r="DJ9" s="28">
        <f>IF($A9="","",SUMIFS(hours!$E$2:$E$1501,hours!$C$2:$C$1501,$A9))</f>
        <v/>
      </c>
      <c r="DK9" s="28">
        <f>IF($A9="","",ROUND(IF(SUMIFS(campaigns!$BO$2:$BO$51,campaigns!$B$2:$B$51,$B9)=0,0,$BO9/SUMIFS(campaigns!$BO$2:$BO$51,campaigns!$B$2:$B$51,$B9))*(SUMIFS(hours!$E$2:$E$1501,hours!$B$2:$B$1501,$B9)-SUMPRODUCT((hours!$B$2:$B$1501=$B9)*(LEN(hours!$C$2:$C$1501)&gt;0)*hours!$E$2:$E$1501)),2))</f>
        <v/>
      </c>
      <c r="DL9" s="27">
        <f>IF($A9="","",$DC9-$DG9-$DH9-$DI9)</f>
        <v/>
      </c>
      <c r="DM9" s="27">
        <f>IF($A9="","",IF(N($DJ9)+N($DK9)=0,"",ROUND($DL9/($DJ9+$DK9),2)))</f>
        <v/>
      </c>
      <c r="DN9" s="29">
        <f>IF($A9="","",IF(N($BP9)=0,"",COUNTIFS(approvals!$A$2:$A$251,$A9,approvals!$Q$2:$Q$251,"Y",approvals!$AK$2:$AK$251,"Y")/$BP9))</f>
        <v/>
      </c>
      <c r="DO9" s="28">
        <f>IF($A9="","",IF(COUNTIFS(approvals!$A$2:$A$251,$A9,approvals!$AC$2:$AC$251,"&gt;=0")=0,"",ROUND(SUMIFS(approvals!$AC$2:$AC$251,approvals!$A$2:$A$251,$A9)/COUNTIFS(approvals!$A$2:$A$251,$A9,approvals!$AC$2:$AC$251,"&gt;=0"),1)))</f>
        <v/>
      </c>
      <c r="DP9" s="26">
        <f>IF($A9="","",IFERROR(IF(INDEX(drops!$T$2:$T$21,MATCH($B9,drops!$A$2:$A$21,0))="","",INDEX(drops!$T$2:$T$21,MATCH($B9,drops!$A$2:$A$21,0))),""))</f>
        <v/>
      </c>
      <c r="DQ9" s="26">
        <f>IF($A9="","",IFERROR(IF(INDEX(drops!$U$2:$U$21,MATCH($B9,drops!$A$2:$A$21,0))="","",INDEX(drops!$U$2:$U$21,MATCH($B9,drops!$A$2:$A$21,0))),""))</f>
        <v/>
      </c>
      <c r="DR9" s="26">
        <f>IF($A9="","",IFERROR(IF(INDEX(drops!$W$2:$W$21,MATCH($B9,drops!$A$2:$A$21,0))="","",INDEX(drops!$W$2:$W$21,MATCH($B9,drops!$A$2:$A$21,0))),""))</f>
        <v/>
      </c>
      <c r="DS9" s="25">
        <f>IF($A9="","",IF($CE9="","",IF($CE9&gt;=config!$B$31,"pass","miss")))</f>
        <v/>
      </c>
      <c r="DT9" s="25">
        <f>IF($A9="","",IF($CI9="","",IF($CI9&gt;=config!$B$30,"pass","miss")))</f>
        <v/>
      </c>
      <c r="DU9" s="25">
        <f>IF($A9="","",IF($AT9="",IF($DP9="","",IF(IF(config!$B$37&lt;&gt;"",config!$B$37,TODAY())&gt;$DP9,"late","due")),IF($AT9&lt;=$DP9,"pass","late")))</f>
        <v/>
      </c>
      <c r="DV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IF($A10="","",SUMIFS(approvals!$AL$2:$AL$251,approvals!$A$2:$A$251,$A10,approvals!$Q$2:$Q$251,"Y"))</f>
        <v/>
      </c>
      <c r="CI10" s="25">
        <f>IF($A10="","",IF(N($BP10)=0,"",SUMPRODUCT(MIN(approvals!$BB$2:$BB$251+(approvals!$A$2:$A$251&lt;&gt;$A10)*1000000))))</f>
        <v/>
      </c>
      <c r="CJ10" s="25">
        <f>IF($A10="","",COUNTIFS(approvals!$A$2:$A$251,$A10,approvals!$Q$2:$Q$251,"Y",approvals!$AL$2:$AL$251,"&lt;"&amp;config!$B$30))</f>
        <v/>
      </c>
      <c r="CK10" s="25">
        <f>IF($A10="","",SUMIFS(approvals!$AM$2:$AM$251,approvals!$A$2:$A$251,$A10,approvals!$Q$2:$Q$251,"Y"))</f>
        <v/>
      </c>
      <c r="CL10" s="25">
        <f>IF($A10="","",SUMIFS(approvals!$AQ$2:$AQ$251,approvals!$A$2:$A$251,$A10,approvals!$Q$2:$Q$251,"Y"))</f>
        <v/>
      </c>
      <c r="CM10" s="25">
        <f>IF($A10="","",SUMIFS(approvals!$AR$2:$AR$251,approvals!$A$2:$A$251,$A10,approvals!$Q$2:$Q$251,"Y"))</f>
        <v/>
      </c>
      <c r="CN10" s="25">
        <f>IF($A10="","",SUMIFS(approvals!$AS$2:$AS$251,approvals!$A$2:$A$251,$A10,approvals!$Q$2:$Q$251,"Y"))</f>
        <v/>
      </c>
      <c r="CO10" s="25">
        <f>IF($A10="","",SUMIFS(approvals!$AT$2:$AT$251,approvals!$A$2:$A$251,$A10,approvals!$Q$2:$Q$251,"Y"))</f>
        <v/>
      </c>
      <c r="CP10" s="28">
        <f>IF($A10="","",IF(N($CO10)=0,"",ROUND(SUMIFS(approvals!$AU$2:$AU$251,approvals!$A$2:$A$251,$A10,approvals!$Q$2:$Q$251,"Y")/$CO10,1)))</f>
        <v/>
      </c>
      <c r="CQ10" s="25">
        <f>IF($A10="","",SUMIFS(approvals!$AV$2:$AV$251,approvals!$A$2:$A$251,$A10,approvals!$Q$2:$Q$251,"Y"))</f>
        <v/>
      </c>
      <c r="CR10" s="25">
        <f>IF($A10="","",SUMIFS(approvals!$AW$2:$AW$251,approvals!$A$2:$A$251,$A10,approvals!$Q$2:$Q$251,"Y"))</f>
        <v/>
      </c>
      <c r="CS10" s="25">
        <f>IF($A10="","",SUMIFS(approvals!$AX$2:$AX$251,approvals!$A$2:$A$251,$A10,approvals!$Q$2:$Q$251,"Y"))</f>
        <v/>
      </c>
      <c r="CT10" s="25">
        <f>IF($A10="","",SUMIFS(approvals!$AY$2:$AY$251,approvals!$A$2:$A$251,$A10,approvals!$Q$2:$Q$251,"Y"))</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N($CW10)))</f>
        <v/>
      </c>
      <c r="CW10" s="25">
        <f>IF($A10="","",IF($BG10="","",SUMIFS(approvals!$AL$2:$AL$251,approvals!$A$2:$A$251,$A10,approvals!$Q$2:$Q$251,"&lt;&gt;Y")))</f>
        <v/>
      </c>
      <c r="CX10" s="25">
        <f>IF($A10="","",SUMIFS(approvals!$AN$2:$AN$251,approvals!$A$2:$A$251,$A10,approvals!$Q$2:$Q$251,"Y"))</f>
        <v/>
      </c>
      <c r="CY10" s="25">
        <f>IF($A10="","",SUMIFS(approvals!$AO$2:$AO$251,approvals!$A$2:$A$251,$A10,approvals!$Q$2:$Q$251,"Y"))</f>
        <v/>
      </c>
      <c r="CZ10" s="25">
        <f>IF($A10="","",IF($DA10="","",SUMIFS(redemptions!$C$2:$C$121,redemptions!$A$2:$A$121,$A10,redemptions!$B$2:$B$121,$DA10)))</f>
        <v/>
      </c>
      <c r="DA10" s="26">
        <f>IF($A10="","",IFERROR(1/(1/SUMPRODUCT(MAX((redemptions!$A$2:$A$121=$A10)*redemptions!$B$2:$B$121))),""))</f>
        <v/>
      </c>
      <c r="DB10" s="25">
        <f>IF($A10="","",IF(COUNTIFS(redemptions!$A$2:$A$121,$A10,redemptions!$H$2:$H$121,"Y")=0,"",SUMIFS(redemptions!$C$2:$C$121,redemptions!$A$2:$A$121,$A10,redemptions!$B$2:$B$121,SUMPRODUCT(MIN((redemptions!$A$2:$A$121=$A10)*(redemptions!$H$2:$H$121="Y")*redemptions!$B$2:$B$121+((redemptions!$A$2:$A$121&lt;&gt;$A10)+(redemptions!$H$2:$H$121&lt;&gt;"Y")&gt;0)*1000000)))))</f>
        <v/>
      </c>
      <c r="DC10" s="27">
        <f>IF($A10="","",SUMIFS(invoices!$E$2:$E$151,invoices!$B$2:$B$151,$A10))</f>
        <v/>
      </c>
      <c r="DD10" s="27">
        <f>IF($A10="","",IF(COUNTIFS(invoices!$B$2:$B$151,$A10,invoices!$C$2:$C$151,"standard_deposit",invoices!$H$2:$H$151,"&gt;0")=0,"",SUMIFS(invoices!$I$2:$I$151,invoices!$B$2:$B$151,$A10,invoices!$C$2:$C$151,"standard_deposit")))</f>
        <v/>
      </c>
      <c r="DE10" s="26">
        <f>IF($A10="","",IFERROR(1/(1/SUMPRODUCT(MAX((invoices!$B$2:$B$151=$A10)*(invoices!$C$2:$C$151="standard_deposit")*invoices!$H$2:$H$151))),""))</f>
        <v/>
      </c>
      <c r="DF10" s="26">
        <f>IF($A10="","",IFERROR(1/(1/SUMPRODUCT(MAX((invoices!$B$2:$B$151=$A10)*((invoices!$C$2:$C$151="founding_full")+(invoices!$C$2:$C$151="standard_balance"))*invoices!$H$2:$H$151))),""))</f>
        <v/>
      </c>
      <c r="DG10" s="27">
        <f>IF($A10="","",SUMIFS(invoices!$L$2:$L$151,invoices!$B$2:$B$151,$A10))</f>
        <v/>
      </c>
      <c r="DH10" s="27">
        <f>IF($A10="","",SUMIFS(costs!$E$2:$E$301,costs!$C$2:$C$301,$A10))</f>
        <v/>
      </c>
      <c r="DI10" s="27">
        <f>IF($A10="","",ROUND(IF(SUMIFS(campaigns!$BO$2:$BO$51,campaigns!$B$2:$B$51,$B10)=0,0,$BO10/SUMIFS(campaigns!$BO$2:$BO$51,campaigns!$B$2:$B$51,$B10))*(SUMIFS(costs!$E$2:$E$301,costs!$B$2:$B$301,$B10)-SUMPRODUCT((costs!$B$2:$B$301=$B10)*(LEN(costs!$C$2:$C$301)&gt;0)*costs!$E$2:$E$301)),2))</f>
        <v/>
      </c>
      <c r="DJ10" s="28">
        <f>IF($A10="","",SUMIFS(hours!$E$2:$E$1501,hours!$C$2:$C$1501,$A10))</f>
        <v/>
      </c>
      <c r="DK10" s="28">
        <f>IF($A10="","",ROUND(IF(SUMIFS(campaigns!$BO$2:$BO$51,campaigns!$B$2:$B$51,$B10)=0,0,$BO10/SUMIFS(campaigns!$BO$2:$BO$51,campaigns!$B$2:$B$51,$B10))*(SUMIFS(hours!$E$2:$E$1501,hours!$B$2:$B$1501,$B10)-SUMPRODUCT((hours!$B$2:$B$1501=$B10)*(LEN(hours!$C$2:$C$1501)&gt;0)*hours!$E$2:$E$1501)),2))</f>
        <v/>
      </c>
      <c r="DL10" s="27">
        <f>IF($A10="","",$DC10-$DG10-$DH10-$DI10)</f>
        <v/>
      </c>
      <c r="DM10" s="27">
        <f>IF($A10="","",IF(N($DJ10)+N($DK10)=0,"",ROUND($DL10/($DJ10+$DK10),2)))</f>
        <v/>
      </c>
      <c r="DN10" s="29">
        <f>IF($A10="","",IF(N($BP10)=0,"",COUNTIFS(approvals!$A$2:$A$251,$A10,approvals!$Q$2:$Q$251,"Y",approvals!$AK$2:$AK$251,"Y")/$BP10))</f>
        <v/>
      </c>
      <c r="DO10" s="28">
        <f>IF($A10="","",IF(COUNTIFS(approvals!$A$2:$A$251,$A10,approvals!$AC$2:$AC$251,"&gt;=0")=0,"",ROUND(SUMIFS(approvals!$AC$2:$AC$251,approvals!$A$2:$A$251,$A10)/COUNTIFS(approvals!$A$2:$A$251,$A10,approvals!$AC$2:$AC$251,"&gt;=0"),1)))</f>
        <v/>
      </c>
      <c r="DP10" s="26">
        <f>IF($A10="","",IFERROR(IF(INDEX(drops!$T$2:$T$21,MATCH($B10,drops!$A$2:$A$21,0))="","",INDEX(drops!$T$2:$T$21,MATCH($B10,drops!$A$2:$A$21,0))),""))</f>
        <v/>
      </c>
      <c r="DQ10" s="26">
        <f>IF($A10="","",IFERROR(IF(INDEX(drops!$U$2:$U$21,MATCH($B10,drops!$A$2:$A$21,0))="","",INDEX(drops!$U$2:$U$21,MATCH($B10,drops!$A$2:$A$21,0))),""))</f>
        <v/>
      </c>
      <c r="DR10" s="26">
        <f>IF($A10="","",IFERROR(IF(INDEX(drops!$W$2:$W$21,MATCH($B10,drops!$A$2:$A$21,0))="","",INDEX(drops!$W$2:$W$21,MATCH($B10,drops!$A$2:$A$21,0))),""))</f>
        <v/>
      </c>
      <c r="DS10" s="25">
        <f>IF($A10="","",IF($CE10="","",IF($CE10&gt;=config!$B$31,"pass","miss")))</f>
        <v/>
      </c>
      <c r="DT10" s="25">
        <f>IF($A10="","",IF($CI10="","",IF($CI10&gt;=config!$B$30,"pass","miss")))</f>
        <v/>
      </c>
      <c r="DU10" s="25">
        <f>IF($A10="","",IF($AT10="",IF($DP10="","",IF(IF(config!$B$37&lt;&gt;"",config!$B$37,TODAY())&gt;$DP10,"late","due")),IF($AT10&lt;=$DP10,"pass","late")))</f>
        <v/>
      </c>
      <c r="DV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IF($A11="","",SUMIFS(approvals!$AL$2:$AL$251,approvals!$A$2:$A$251,$A11,approvals!$Q$2:$Q$251,"Y"))</f>
        <v/>
      </c>
      <c r="CI11" s="25">
        <f>IF($A11="","",IF(N($BP11)=0,"",SUMPRODUCT(MIN(approvals!$BB$2:$BB$251+(approvals!$A$2:$A$251&lt;&gt;$A11)*1000000))))</f>
        <v/>
      </c>
      <c r="CJ11" s="25">
        <f>IF($A11="","",COUNTIFS(approvals!$A$2:$A$251,$A11,approvals!$Q$2:$Q$251,"Y",approvals!$AL$2:$AL$251,"&lt;"&amp;config!$B$30))</f>
        <v/>
      </c>
      <c r="CK11" s="25">
        <f>IF($A11="","",SUMIFS(approvals!$AM$2:$AM$251,approvals!$A$2:$A$251,$A11,approvals!$Q$2:$Q$251,"Y"))</f>
        <v/>
      </c>
      <c r="CL11" s="25">
        <f>IF($A11="","",SUMIFS(approvals!$AQ$2:$AQ$251,approvals!$A$2:$A$251,$A11,approvals!$Q$2:$Q$251,"Y"))</f>
        <v/>
      </c>
      <c r="CM11" s="25">
        <f>IF($A11="","",SUMIFS(approvals!$AR$2:$AR$251,approvals!$A$2:$A$251,$A11,approvals!$Q$2:$Q$251,"Y"))</f>
        <v/>
      </c>
      <c r="CN11" s="25">
        <f>IF($A11="","",SUMIFS(approvals!$AS$2:$AS$251,approvals!$A$2:$A$251,$A11,approvals!$Q$2:$Q$251,"Y"))</f>
        <v/>
      </c>
      <c r="CO11" s="25">
        <f>IF($A11="","",SUMIFS(approvals!$AT$2:$AT$251,approvals!$A$2:$A$251,$A11,approvals!$Q$2:$Q$251,"Y"))</f>
        <v/>
      </c>
      <c r="CP11" s="28">
        <f>IF($A11="","",IF(N($CO11)=0,"",ROUND(SUMIFS(approvals!$AU$2:$AU$251,approvals!$A$2:$A$251,$A11,approvals!$Q$2:$Q$251,"Y")/$CO11,1)))</f>
        <v/>
      </c>
      <c r="CQ11" s="25">
        <f>IF($A11="","",SUMIFS(approvals!$AV$2:$AV$251,approvals!$A$2:$A$251,$A11,approvals!$Q$2:$Q$251,"Y"))</f>
        <v/>
      </c>
      <c r="CR11" s="25">
        <f>IF($A11="","",SUMIFS(approvals!$AW$2:$AW$251,approvals!$A$2:$A$251,$A11,approvals!$Q$2:$Q$251,"Y"))</f>
        <v/>
      </c>
      <c r="CS11" s="25">
        <f>IF($A11="","",SUMIFS(approvals!$AX$2:$AX$251,approvals!$A$2:$A$251,$A11,approvals!$Q$2:$Q$251,"Y"))</f>
        <v/>
      </c>
      <c r="CT11" s="25">
        <f>IF($A11="","",SUMIFS(approvals!$AY$2:$AY$251,approvals!$A$2:$A$251,$A11,approvals!$Q$2:$Q$251,"Y"))</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N($CW11)))</f>
        <v/>
      </c>
      <c r="CW11" s="25">
        <f>IF($A11="","",IF($BG11="","",SUMIFS(approvals!$AL$2:$AL$251,approvals!$A$2:$A$251,$A11,approvals!$Q$2:$Q$251,"&lt;&gt;Y")))</f>
        <v/>
      </c>
      <c r="CX11" s="25">
        <f>IF($A11="","",SUMIFS(approvals!$AN$2:$AN$251,approvals!$A$2:$A$251,$A11,approvals!$Q$2:$Q$251,"Y"))</f>
        <v/>
      </c>
      <c r="CY11" s="25">
        <f>IF($A11="","",SUMIFS(approvals!$AO$2:$AO$251,approvals!$A$2:$A$251,$A11,approvals!$Q$2:$Q$251,"Y"))</f>
        <v/>
      </c>
      <c r="CZ11" s="25">
        <f>IF($A11="","",IF($DA11="","",SUMIFS(redemptions!$C$2:$C$121,redemptions!$A$2:$A$121,$A11,redemptions!$B$2:$B$121,$DA11)))</f>
        <v/>
      </c>
      <c r="DA11" s="26">
        <f>IF($A11="","",IFERROR(1/(1/SUMPRODUCT(MAX((redemptions!$A$2:$A$121=$A11)*redemptions!$B$2:$B$121))),""))</f>
        <v/>
      </c>
      <c r="DB11" s="25">
        <f>IF($A11="","",IF(COUNTIFS(redemptions!$A$2:$A$121,$A11,redemptions!$H$2:$H$121,"Y")=0,"",SUMIFS(redemptions!$C$2:$C$121,redemptions!$A$2:$A$121,$A11,redemptions!$B$2:$B$121,SUMPRODUCT(MIN((redemptions!$A$2:$A$121=$A11)*(redemptions!$H$2:$H$121="Y")*redemptions!$B$2:$B$121+((redemptions!$A$2:$A$121&lt;&gt;$A11)+(redemptions!$H$2:$H$121&lt;&gt;"Y")&gt;0)*1000000)))))</f>
        <v/>
      </c>
      <c r="DC11" s="27">
        <f>IF($A11="","",SUMIFS(invoices!$E$2:$E$151,invoices!$B$2:$B$151,$A11))</f>
        <v/>
      </c>
      <c r="DD11" s="27">
        <f>IF($A11="","",IF(COUNTIFS(invoices!$B$2:$B$151,$A11,invoices!$C$2:$C$151,"standard_deposit",invoices!$H$2:$H$151,"&gt;0")=0,"",SUMIFS(invoices!$I$2:$I$151,invoices!$B$2:$B$151,$A11,invoices!$C$2:$C$151,"standard_deposit")))</f>
        <v/>
      </c>
      <c r="DE11" s="26">
        <f>IF($A11="","",IFERROR(1/(1/SUMPRODUCT(MAX((invoices!$B$2:$B$151=$A11)*(invoices!$C$2:$C$151="standard_deposit")*invoices!$H$2:$H$151))),""))</f>
        <v/>
      </c>
      <c r="DF11" s="26">
        <f>IF($A11="","",IFERROR(1/(1/SUMPRODUCT(MAX((invoices!$B$2:$B$151=$A11)*((invoices!$C$2:$C$151="founding_full")+(invoices!$C$2:$C$151="standard_balance"))*invoices!$H$2:$H$151))),""))</f>
        <v/>
      </c>
      <c r="DG11" s="27">
        <f>IF($A11="","",SUMIFS(invoices!$L$2:$L$151,invoices!$B$2:$B$151,$A11))</f>
        <v/>
      </c>
      <c r="DH11" s="27">
        <f>IF($A11="","",SUMIFS(costs!$E$2:$E$301,costs!$C$2:$C$301,$A11))</f>
        <v/>
      </c>
      <c r="DI11" s="27">
        <f>IF($A11="","",ROUND(IF(SUMIFS(campaigns!$BO$2:$BO$51,campaigns!$B$2:$B$51,$B11)=0,0,$BO11/SUMIFS(campaigns!$BO$2:$BO$51,campaigns!$B$2:$B$51,$B11))*(SUMIFS(costs!$E$2:$E$301,costs!$B$2:$B$301,$B11)-SUMPRODUCT((costs!$B$2:$B$301=$B11)*(LEN(costs!$C$2:$C$301)&gt;0)*costs!$E$2:$E$301)),2))</f>
        <v/>
      </c>
      <c r="DJ11" s="28">
        <f>IF($A11="","",SUMIFS(hours!$E$2:$E$1501,hours!$C$2:$C$1501,$A11))</f>
        <v/>
      </c>
      <c r="DK11" s="28">
        <f>IF($A11="","",ROUND(IF(SUMIFS(campaigns!$BO$2:$BO$51,campaigns!$B$2:$B$51,$B11)=0,0,$BO11/SUMIFS(campaigns!$BO$2:$BO$51,campaigns!$B$2:$B$51,$B11))*(SUMIFS(hours!$E$2:$E$1501,hours!$B$2:$B$1501,$B11)-SUMPRODUCT((hours!$B$2:$B$1501=$B11)*(LEN(hours!$C$2:$C$1501)&gt;0)*hours!$E$2:$E$1501)),2))</f>
        <v/>
      </c>
      <c r="DL11" s="27">
        <f>IF($A11="","",$DC11-$DG11-$DH11-$DI11)</f>
        <v/>
      </c>
      <c r="DM11" s="27">
        <f>IF($A11="","",IF(N($DJ11)+N($DK11)=0,"",ROUND($DL11/($DJ11+$DK11),2)))</f>
        <v/>
      </c>
      <c r="DN11" s="29">
        <f>IF($A11="","",IF(N($BP11)=0,"",COUNTIFS(approvals!$A$2:$A$251,$A11,approvals!$Q$2:$Q$251,"Y",approvals!$AK$2:$AK$251,"Y")/$BP11))</f>
        <v/>
      </c>
      <c r="DO11" s="28">
        <f>IF($A11="","",IF(COUNTIFS(approvals!$A$2:$A$251,$A11,approvals!$AC$2:$AC$251,"&gt;=0")=0,"",ROUND(SUMIFS(approvals!$AC$2:$AC$251,approvals!$A$2:$A$251,$A11)/COUNTIFS(approvals!$A$2:$A$251,$A11,approvals!$AC$2:$AC$251,"&gt;=0"),1)))</f>
        <v/>
      </c>
      <c r="DP11" s="26">
        <f>IF($A11="","",IFERROR(IF(INDEX(drops!$T$2:$T$21,MATCH($B11,drops!$A$2:$A$21,0))="","",INDEX(drops!$T$2:$T$21,MATCH($B11,drops!$A$2:$A$21,0))),""))</f>
        <v/>
      </c>
      <c r="DQ11" s="26">
        <f>IF($A11="","",IFERROR(IF(INDEX(drops!$U$2:$U$21,MATCH($B11,drops!$A$2:$A$21,0))="","",INDEX(drops!$U$2:$U$21,MATCH($B11,drops!$A$2:$A$21,0))),""))</f>
        <v/>
      </c>
      <c r="DR11" s="26">
        <f>IF($A11="","",IFERROR(IF(INDEX(drops!$W$2:$W$21,MATCH($B11,drops!$A$2:$A$21,0))="","",INDEX(drops!$W$2:$W$21,MATCH($B11,drops!$A$2:$A$21,0))),""))</f>
        <v/>
      </c>
      <c r="DS11" s="25">
        <f>IF($A11="","",IF($CE11="","",IF($CE11&gt;=config!$B$31,"pass","miss")))</f>
        <v/>
      </c>
      <c r="DT11" s="25">
        <f>IF($A11="","",IF($CI11="","",IF($CI11&gt;=config!$B$30,"pass","miss")))</f>
        <v/>
      </c>
      <c r="DU11" s="25">
        <f>IF($A11="","",IF($AT11="",IF($DP11="","",IF(IF(config!$B$37&lt;&gt;"",config!$B$37,TODAY())&gt;$DP11,"late","due")),IF($AT11&lt;=$DP11,"pass","late")))</f>
        <v/>
      </c>
      <c r="DV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IF($A12="","",SUMIFS(approvals!$AL$2:$AL$251,approvals!$A$2:$A$251,$A12,approvals!$Q$2:$Q$251,"Y"))</f>
        <v/>
      </c>
      <c r="CI12" s="25">
        <f>IF($A12="","",IF(N($BP12)=0,"",SUMPRODUCT(MIN(approvals!$BB$2:$BB$251+(approvals!$A$2:$A$251&lt;&gt;$A12)*1000000))))</f>
        <v/>
      </c>
      <c r="CJ12" s="25">
        <f>IF($A12="","",COUNTIFS(approvals!$A$2:$A$251,$A12,approvals!$Q$2:$Q$251,"Y",approvals!$AL$2:$AL$251,"&lt;"&amp;config!$B$30))</f>
        <v/>
      </c>
      <c r="CK12" s="25">
        <f>IF($A12="","",SUMIFS(approvals!$AM$2:$AM$251,approvals!$A$2:$A$251,$A12,approvals!$Q$2:$Q$251,"Y"))</f>
        <v/>
      </c>
      <c r="CL12" s="25">
        <f>IF($A12="","",SUMIFS(approvals!$AQ$2:$AQ$251,approvals!$A$2:$A$251,$A12,approvals!$Q$2:$Q$251,"Y"))</f>
        <v/>
      </c>
      <c r="CM12" s="25">
        <f>IF($A12="","",SUMIFS(approvals!$AR$2:$AR$251,approvals!$A$2:$A$251,$A12,approvals!$Q$2:$Q$251,"Y"))</f>
        <v/>
      </c>
      <c r="CN12" s="25">
        <f>IF($A12="","",SUMIFS(approvals!$AS$2:$AS$251,approvals!$A$2:$A$251,$A12,approvals!$Q$2:$Q$251,"Y"))</f>
        <v/>
      </c>
      <c r="CO12" s="25">
        <f>IF($A12="","",SUMIFS(approvals!$AT$2:$AT$251,approvals!$A$2:$A$251,$A12,approvals!$Q$2:$Q$251,"Y"))</f>
        <v/>
      </c>
      <c r="CP12" s="28">
        <f>IF($A12="","",IF(N($CO12)=0,"",ROUND(SUMIFS(approvals!$AU$2:$AU$251,approvals!$A$2:$A$251,$A12,approvals!$Q$2:$Q$251,"Y")/$CO12,1)))</f>
        <v/>
      </c>
      <c r="CQ12" s="25">
        <f>IF($A12="","",SUMIFS(approvals!$AV$2:$AV$251,approvals!$A$2:$A$251,$A12,approvals!$Q$2:$Q$251,"Y"))</f>
        <v/>
      </c>
      <c r="CR12" s="25">
        <f>IF($A12="","",SUMIFS(approvals!$AW$2:$AW$251,approvals!$A$2:$A$251,$A12,approvals!$Q$2:$Q$251,"Y"))</f>
        <v/>
      </c>
      <c r="CS12" s="25">
        <f>IF($A12="","",SUMIFS(approvals!$AX$2:$AX$251,approvals!$A$2:$A$251,$A12,approvals!$Q$2:$Q$251,"Y"))</f>
        <v/>
      </c>
      <c r="CT12" s="25">
        <f>IF($A12="","",SUMIFS(approvals!$AY$2:$AY$251,approvals!$A$2:$A$251,$A12,approvals!$Q$2:$Q$251,"Y"))</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N($CW12)))</f>
        <v/>
      </c>
      <c r="CW12" s="25">
        <f>IF($A12="","",IF($BG12="","",SUMIFS(approvals!$AL$2:$AL$251,approvals!$A$2:$A$251,$A12,approvals!$Q$2:$Q$251,"&lt;&gt;Y")))</f>
        <v/>
      </c>
      <c r="CX12" s="25">
        <f>IF($A12="","",SUMIFS(approvals!$AN$2:$AN$251,approvals!$A$2:$A$251,$A12,approvals!$Q$2:$Q$251,"Y"))</f>
        <v/>
      </c>
      <c r="CY12" s="25">
        <f>IF($A12="","",SUMIFS(approvals!$AO$2:$AO$251,approvals!$A$2:$A$251,$A12,approvals!$Q$2:$Q$251,"Y"))</f>
        <v/>
      </c>
      <c r="CZ12" s="25">
        <f>IF($A12="","",IF($DA12="","",SUMIFS(redemptions!$C$2:$C$121,redemptions!$A$2:$A$121,$A12,redemptions!$B$2:$B$121,$DA12)))</f>
        <v/>
      </c>
      <c r="DA12" s="26">
        <f>IF($A12="","",IFERROR(1/(1/SUMPRODUCT(MAX((redemptions!$A$2:$A$121=$A12)*redemptions!$B$2:$B$121))),""))</f>
        <v/>
      </c>
      <c r="DB12" s="25">
        <f>IF($A12="","",IF(COUNTIFS(redemptions!$A$2:$A$121,$A12,redemptions!$H$2:$H$121,"Y")=0,"",SUMIFS(redemptions!$C$2:$C$121,redemptions!$A$2:$A$121,$A12,redemptions!$B$2:$B$121,SUMPRODUCT(MIN((redemptions!$A$2:$A$121=$A12)*(redemptions!$H$2:$H$121="Y")*redemptions!$B$2:$B$121+((redemptions!$A$2:$A$121&lt;&gt;$A12)+(redemptions!$H$2:$H$121&lt;&gt;"Y")&gt;0)*1000000)))))</f>
        <v/>
      </c>
      <c r="DC12" s="27">
        <f>IF($A12="","",SUMIFS(invoices!$E$2:$E$151,invoices!$B$2:$B$151,$A12))</f>
        <v/>
      </c>
      <c r="DD12" s="27">
        <f>IF($A12="","",IF(COUNTIFS(invoices!$B$2:$B$151,$A12,invoices!$C$2:$C$151,"standard_deposit",invoices!$H$2:$H$151,"&gt;0")=0,"",SUMIFS(invoices!$I$2:$I$151,invoices!$B$2:$B$151,$A12,invoices!$C$2:$C$151,"standard_deposit")))</f>
        <v/>
      </c>
      <c r="DE12" s="26">
        <f>IF($A12="","",IFERROR(1/(1/SUMPRODUCT(MAX((invoices!$B$2:$B$151=$A12)*(invoices!$C$2:$C$151="standard_deposit")*invoices!$H$2:$H$151))),""))</f>
        <v/>
      </c>
      <c r="DF12" s="26">
        <f>IF($A12="","",IFERROR(1/(1/SUMPRODUCT(MAX((invoices!$B$2:$B$151=$A12)*((invoices!$C$2:$C$151="founding_full")+(invoices!$C$2:$C$151="standard_balance"))*invoices!$H$2:$H$151))),""))</f>
        <v/>
      </c>
      <c r="DG12" s="27">
        <f>IF($A12="","",SUMIFS(invoices!$L$2:$L$151,invoices!$B$2:$B$151,$A12))</f>
        <v/>
      </c>
      <c r="DH12" s="27">
        <f>IF($A12="","",SUMIFS(costs!$E$2:$E$301,costs!$C$2:$C$301,$A12))</f>
        <v/>
      </c>
      <c r="DI12" s="27">
        <f>IF($A12="","",ROUND(IF(SUMIFS(campaigns!$BO$2:$BO$51,campaigns!$B$2:$B$51,$B12)=0,0,$BO12/SUMIFS(campaigns!$BO$2:$BO$51,campaigns!$B$2:$B$51,$B12))*(SUMIFS(costs!$E$2:$E$301,costs!$B$2:$B$301,$B12)-SUMPRODUCT((costs!$B$2:$B$301=$B12)*(LEN(costs!$C$2:$C$301)&gt;0)*costs!$E$2:$E$301)),2))</f>
        <v/>
      </c>
      <c r="DJ12" s="28">
        <f>IF($A12="","",SUMIFS(hours!$E$2:$E$1501,hours!$C$2:$C$1501,$A12))</f>
        <v/>
      </c>
      <c r="DK12" s="28">
        <f>IF($A12="","",ROUND(IF(SUMIFS(campaigns!$BO$2:$BO$51,campaigns!$B$2:$B$51,$B12)=0,0,$BO12/SUMIFS(campaigns!$BO$2:$BO$51,campaigns!$B$2:$B$51,$B12))*(SUMIFS(hours!$E$2:$E$1501,hours!$B$2:$B$1501,$B12)-SUMPRODUCT((hours!$B$2:$B$1501=$B12)*(LEN(hours!$C$2:$C$1501)&gt;0)*hours!$E$2:$E$1501)),2))</f>
        <v/>
      </c>
      <c r="DL12" s="27">
        <f>IF($A12="","",$DC12-$DG12-$DH12-$DI12)</f>
        <v/>
      </c>
      <c r="DM12" s="27">
        <f>IF($A12="","",IF(N($DJ12)+N($DK12)=0,"",ROUND($DL12/($DJ12+$DK12),2)))</f>
        <v/>
      </c>
      <c r="DN12" s="29">
        <f>IF($A12="","",IF(N($BP12)=0,"",COUNTIFS(approvals!$A$2:$A$251,$A12,approvals!$Q$2:$Q$251,"Y",approvals!$AK$2:$AK$251,"Y")/$BP12))</f>
        <v/>
      </c>
      <c r="DO12" s="28">
        <f>IF($A12="","",IF(COUNTIFS(approvals!$A$2:$A$251,$A12,approvals!$AC$2:$AC$251,"&gt;=0")=0,"",ROUND(SUMIFS(approvals!$AC$2:$AC$251,approvals!$A$2:$A$251,$A12)/COUNTIFS(approvals!$A$2:$A$251,$A12,approvals!$AC$2:$AC$251,"&gt;=0"),1)))</f>
        <v/>
      </c>
      <c r="DP12" s="26">
        <f>IF($A12="","",IFERROR(IF(INDEX(drops!$T$2:$T$21,MATCH($B12,drops!$A$2:$A$21,0))="","",INDEX(drops!$T$2:$T$21,MATCH($B12,drops!$A$2:$A$21,0))),""))</f>
        <v/>
      </c>
      <c r="DQ12" s="26">
        <f>IF($A12="","",IFERROR(IF(INDEX(drops!$U$2:$U$21,MATCH($B12,drops!$A$2:$A$21,0))="","",INDEX(drops!$U$2:$U$21,MATCH($B12,drops!$A$2:$A$21,0))),""))</f>
        <v/>
      </c>
      <c r="DR12" s="26">
        <f>IF($A12="","",IFERROR(IF(INDEX(drops!$W$2:$W$21,MATCH($B12,drops!$A$2:$A$21,0))="","",INDEX(drops!$W$2:$W$21,MATCH($B12,drops!$A$2:$A$21,0))),""))</f>
        <v/>
      </c>
      <c r="DS12" s="25">
        <f>IF($A12="","",IF($CE12="","",IF($CE12&gt;=config!$B$31,"pass","miss")))</f>
        <v/>
      </c>
      <c r="DT12" s="25">
        <f>IF($A12="","",IF($CI12="","",IF($CI12&gt;=config!$B$30,"pass","miss")))</f>
        <v/>
      </c>
      <c r="DU12" s="25">
        <f>IF($A12="","",IF($AT12="",IF($DP12="","",IF(IF(config!$B$37&lt;&gt;"",config!$B$37,TODAY())&gt;$DP12,"late","due")),IF($AT12&lt;=$DP12,"pass","late")))</f>
        <v/>
      </c>
      <c r="DV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IF($A13="","",SUMIFS(approvals!$AL$2:$AL$251,approvals!$A$2:$A$251,$A13,approvals!$Q$2:$Q$251,"Y"))</f>
        <v/>
      </c>
      <c r="CI13" s="25">
        <f>IF($A13="","",IF(N($BP13)=0,"",SUMPRODUCT(MIN(approvals!$BB$2:$BB$251+(approvals!$A$2:$A$251&lt;&gt;$A13)*1000000))))</f>
        <v/>
      </c>
      <c r="CJ13" s="25">
        <f>IF($A13="","",COUNTIFS(approvals!$A$2:$A$251,$A13,approvals!$Q$2:$Q$251,"Y",approvals!$AL$2:$AL$251,"&lt;"&amp;config!$B$30))</f>
        <v/>
      </c>
      <c r="CK13" s="25">
        <f>IF($A13="","",SUMIFS(approvals!$AM$2:$AM$251,approvals!$A$2:$A$251,$A13,approvals!$Q$2:$Q$251,"Y"))</f>
        <v/>
      </c>
      <c r="CL13" s="25">
        <f>IF($A13="","",SUMIFS(approvals!$AQ$2:$AQ$251,approvals!$A$2:$A$251,$A13,approvals!$Q$2:$Q$251,"Y"))</f>
        <v/>
      </c>
      <c r="CM13" s="25">
        <f>IF($A13="","",SUMIFS(approvals!$AR$2:$AR$251,approvals!$A$2:$A$251,$A13,approvals!$Q$2:$Q$251,"Y"))</f>
        <v/>
      </c>
      <c r="CN13" s="25">
        <f>IF($A13="","",SUMIFS(approvals!$AS$2:$AS$251,approvals!$A$2:$A$251,$A13,approvals!$Q$2:$Q$251,"Y"))</f>
        <v/>
      </c>
      <c r="CO13" s="25">
        <f>IF($A13="","",SUMIFS(approvals!$AT$2:$AT$251,approvals!$A$2:$A$251,$A13,approvals!$Q$2:$Q$251,"Y"))</f>
        <v/>
      </c>
      <c r="CP13" s="28">
        <f>IF($A13="","",IF(N($CO13)=0,"",ROUND(SUMIFS(approvals!$AU$2:$AU$251,approvals!$A$2:$A$251,$A13,approvals!$Q$2:$Q$251,"Y")/$CO13,1)))</f>
        <v/>
      </c>
      <c r="CQ13" s="25">
        <f>IF($A13="","",SUMIFS(approvals!$AV$2:$AV$251,approvals!$A$2:$A$251,$A13,approvals!$Q$2:$Q$251,"Y"))</f>
        <v/>
      </c>
      <c r="CR13" s="25">
        <f>IF($A13="","",SUMIFS(approvals!$AW$2:$AW$251,approvals!$A$2:$A$251,$A13,approvals!$Q$2:$Q$251,"Y"))</f>
        <v/>
      </c>
      <c r="CS13" s="25">
        <f>IF($A13="","",SUMIFS(approvals!$AX$2:$AX$251,approvals!$A$2:$A$251,$A13,approvals!$Q$2:$Q$251,"Y"))</f>
        <v/>
      </c>
      <c r="CT13" s="25">
        <f>IF($A13="","",SUMIFS(approvals!$AY$2:$AY$251,approvals!$A$2:$A$251,$A13,approvals!$Q$2:$Q$251,"Y"))</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N($CW13)))</f>
        <v/>
      </c>
      <c r="CW13" s="25">
        <f>IF($A13="","",IF($BG13="","",SUMIFS(approvals!$AL$2:$AL$251,approvals!$A$2:$A$251,$A13,approvals!$Q$2:$Q$251,"&lt;&gt;Y")))</f>
        <v/>
      </c>
      <c r="CX13" s="25">
        <f>IF($A13="","",SUMIFS(approvals!$AN$2:$AN$251,approvals!$A$2:$A$251,$A13,approvals!$Q$2:$Q$251,"Y"))</f>
        <v/>
      </c>
      <c r="CY13" s="25">
        <f>IF($A13="","",SUMIFS(approvals!$AO$2:$AO$251,approvals!$A$2:$A$251,$A13,approvals!$Q$2:$Q$251,"Y"))</f>
        <v/>
      </c>
      <c r="CZ13" s="25">
        <f>IF($A13="","",IF($DA13="","",SUMIFS(redemptions!$C$2:$C$121,redemptions!$A$2:$A$121,$A13,redemptions!$B$2:$B$121,$DA13)))</f>
        <v/>
      </c>
      <c r="DA13" s="26">
        <f>IF($A13="","",IFERROR(1/(1/SUMPRODUCT(MAX((redemptions!$A$2:$A$121=$A13)*redemptions!$B$2:$B$121))),""))</f>
        <v/>
      </c>
      <c r="DB13" s="25">
        <f>IF($A13="","",IF(COUNTIFS(redemptions!$A$2:$A$121,$A13,redemptions!$H$2:$H$121,"Y")=0,"",SUMIFS(redemptions!$C$2:$C$121,redemptions!$A$2:$A$121,$A13,redemptions!$B$2:$B$121,SUMPRODUCT(MIN((redemptions!$A$2:$A$121=$A13)*(redemptions!$H$2:$H$121="Y")*redemptions!$B$2:$B$121+((redemptions!$A$2:$A$121&lt;&gt;$A13)+(redemptions!$H$2:$H$121&lt;&gt;"Y")&gt;0)*1000000)))))</f>
        <v/>
      </c>
      <c r="DC13" s="27">
        <f>IF($A13="","",SUMIFS(invoices!$E$2:$E$151,invoices!$B$2:$B$151,$A13))</f>
        <v/>
      </c>
      <c r="DD13" s="27">
        <f>IF($A13="","",IF(COUNTIFS(invoices!$B$2:$B$151,$A13,invoices!$C$2:$C$151,"standard_deposit",invoices!$H$2:$H$151,"&gt;0")=0,"",SUMIFS(invoices!$I$2:$I$151,invoices!$B$2:$B$151,$A13,invoices!$C$2:$C$151,"standard_deposit")))</f>
        <v/>
      </c>
      <c r="DE13" s="26">
        <f>IF($A13="","",IFERROR(1/(1/SUMPRODUCT(MAX((invoices!$B$2:$B$151=$A13)*(invoices!$C$2:$C$151="standard_deposit")*invoices!$H$2:$H$151))),""))</f>
        <v/>
      </c>
      <c r="DF13" s="26">
        <f>IF($A13="","",IFERROR(1/(1/SUMPRODUCT(MAX((invoices!$B$2:$B$151=$A13)*((invoices!$C$2:$C$151="founding_full")+(invoices!$C$2:$C$151="standard_balance"))*invoices!$H$2:$H$151))),""))</f>
        <v/>
      </c>
      <c r="DG13" s="27">
        <f>IF($A13="","",SUMIFS(invoices!$L$2:$L$151,invoices!$B$2:$B$151,$A13))</f>
        <v/>
      </c>
      <c r="DH13" s="27">
        <f>IF($A13="","",SUMIFS(costs!$E$2:$E$301,costs!$C$2:$C$301,$A13))</f>
        <v/>
      </c>
      <c r="DI13" s="27">
        <f>IF($A13="","",ROUND(IF(SUMIFS(campaigns!$BO$2:$BO$51,campaigns!$B$2:$B$51,$B13)=0,0,$BO13/SUMIFS(campaigns!$BO$2:$BO$51,campaigns!$B$2:$B$51,$B13))*(SUMIFS(costs!$E$2:$E$301,costs!$B$2:$B$301,$B13)-SUMPRODUCT((costs!$B$2:$B$301=$B13)*(LEN(costs!$C$2:$C$301)&gt;0)*costs!$E$2:$E$301)),2))</f>
        <v/>
      </c>
      <c r="DJ13" s="28">
        <f>IF($A13="","",SUMIFS(hours!$E$2:$E$1501,hours!$C$2:$C$1501,$A13))</f>
        <v/>
      </c>
      <c r="DK13" s="28">
        <f>IF($A13="","",ROUND(IF(SUMIFS(campaigns!$BO$2:$BO$51,campaigns!$B$2:$B$51,$B13)=0,0,$BO13/SUMIFS(campaigns!$BO$2:$BO$51,campaigns!$B$2:$B$51,$B13))*(SUMIFS(hours!$E$2:$E$1501,hours!$B$2:$B$1501,$B13)-SUMPRODUCT((hours!$B$2:$B$1501=$B13)*(LEN(hours!$C$2:$C$1501)&gt;0)*hours!$E$2:$E$1501)),2))</f>
        <v/>
      </c>
      <c r="DL13" s="27">
        <f>IF($A13="","",$DC13-$DG13-$DH13-$DI13)</f>
        <v/>
      </c>
      <c r="DM13" s="27">
        <f>IF($A13="","",IF(N($DJ13)+N($DK13)=0,"",ROUND($DL13/($DJ13+$DK13),2)))</f>
        <v/>
      </c>
      <c r="DN13" s="29">
        <f>IF($A13="","",IF(N($BP13)=0,"",COUNTIFS(approvals!$A$2:$A$251,$A13,approvals!$Q$2:$Q$251,"Y",approvals!$AK$2:$AK$251,"Y")/$BP13))</f>
        <v/>
      </c>
      <c r="DO13" s="28">
        <f>IF($A13="","",IF(COUNTIFS(approvals!$A$2:$A$251,$A13,approvals!$AC$2:$AC$251,"&gt;=0")=0,"",ROUND(SUMIFS(approvals!$AC$2:$AC$251,approvals!$A$2:$A$251,$A13)/COUNTIFS(approvals!$A$2:$A$251,$A13,approvals!$AC$2:$AC$251,"&gt;=0"),1)))</f>
        <v/>
      </c>
      <c r="DP13" s="26">
        <f>IF($A13="","",IFERROR(IF(INDEX(drops!$T$2:$T$21,MATCH($B13,drops!$A$2:$A$21,0))="","",INDEX(drops!$T$2:$T$21,MATCH($B13,drops!$A$2:$A$21,0))),""))</f>
        <v/>
      </c>
      <c r="DQ13" s="26">
        <f>IF($A13="","",IFERROR(IF(INDEX(drops!$U$2:$U$21,MATCH($B13,drops!$A$2:$A$21,0))="","",INDEX(drops!$U$2:$U$21,MATCH($B13,drops!$A$2:$A$21,0))),""))</f>
        <v/>
      </c>
      <c r="DR13" s="26">
        <f>IF($A13="","",IFERROR(IF(INDEX(drops!$W$2:$W$21,MATCH($B13,drops!$A$2:$A$21,0))="","",INDEX(drops!$W$2:$W$21,MATCH($B13,drops!$A$2:$A$21,0))),""))</f>
        <v/>
      </c>
      <c r="DS13" s="25">
        <f>IF($A13="","",IF($CE13="","",IF($CE13&gt;=config!$B$31,"pass","miss")))</f>
        <v/>
      </c>
      <c r="DT13" s="25">
        <f>IF($A13="","",IF($CI13="","",IF($CI13&gt;=config!$B$30,"pass","miss")))</f>
        <v/>
      </c>
      <c r="DU13" s="25">
        <f>IF($A13="","",IF($AT13="",IF($DP13="","",IF(IF(config!$B$37&lt;&gt;"",config!$B$37,TODAY())&gt;$DP13,"late","due")),IF($AT13&lt;=$DP13,"pass","late")))</f>
        <v/>
      </c>
      <c r="DV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IF($A14="","",SUMIFS(approvals!$AL$2:$AL$251,approvals!$A$2:$A$251,$A14,approvals!$Q$2:$Q$251,"Y"))</f>
        <v/>
      </c>
      <c r="CI14" s="25">
        <f>IF($A14="","",IF(N($BP14)=0,"",SUMPRODUCT(MIN(approvals!$BB$2:$BB$251+(approvals!$A$2:$A$251&lt;&gt;$A14)*1000000))))</f>
        <v/>
      </c>
      <c r="CJ14" s="25">
        <f>IF($A14="","",COUNTIFS(approvals!$A$2:$A$251,$A14,approvals!$Q$2:$Q$251,"Y",approvals!$AL$2:$AL$251,"&lt;"&amp;config!$B$30))</f>
        <v/>
      </c>
      <c r="CK14" s="25">
        <f>IF($A14="","",SUMIFS(approvals!$AM$2:$AM$251,approvals!$A$2:$A$251,$A14,approvals!$Q$2:$Q$251,"Y"))</f>
        <v/>
      </c>
      <c r="CL14" s="25">
        <f>IF($A14="","",SUMIFS(approvals!$AQ$2:$AQ$251,approvals!$A$2:$A$251,$A14,approvals!$Q$2:$Q$251,"Y"))</f>
        <v/>
      </c>
      <c r="CM14" s="25">
        <f>IF($A14="","",SUMIFS(approvals!$AR$2:$AR$251,approvals!$A$2:$A$251,$A14,approvals!$Q$2:$Q$251,"Y"))</f>
        <v/>
      </c>
      <c r="CN14" s="25">
        <f>IF($A14="","",SUMIFS(approvals!$AS$2:$AS$251,approvals!$A$2:$A$251,$A14,approvals!$Q$2:$Q$251,"Y"))</f>
        <v/>
      </c>
      <c r="CO14" s="25">
        <f>IF($A14="","",SUMIFS(approvals!$AT$2:$AT$251,approvals!$A$2:$A$251,$A14,approvals!$Q$2:$Q$251,"Y"))</f>
        <v/>
      </c>
      <c r="CP14" s="28">
        <f>IF($A14="","",IF(N($CO14)=0,"",ROUND(SUMIFS(approvals!$AU$2:$AU$251,approvals!$A$2:$A$251,$A14,approvals!$Q$2:$Q$251,"Y")/$CO14,1)))</f>
        <v/>
      </c>
      <c r="CQ14" s="25">
        <f>IF($A14="","",SUMIFS(approvals!$AV$2:$AV$251,approvals!$A$2:$A$251,$A14,approvals!$Q$2:$Q$251,"Y"))</f>
        <v/>
      </c>
      <c r="CR14" s="25">
        <f>IF($A14="","",SUMIFS(approvals!$AW$2:$AW$251,approvals!$A$2:$A$251,$A14,approvals!$Q$2:$Q$251,"Y"))</f>
        <v/>
      </c>
      <c r="CS14" s="25">
        <f>IF($A14="","",SUMIFS(approvals!$AX$2:$AX$251,approvals!$A$2:$A$251,$A14,approvals!$Q$2:$Q$251,"Y"))</f>
        <v/>
      </c>
      <c r="CT14" s="25">
        <f>IF($A14="","",SUMIFS(approvals!$AY$2:$AY$251,approvals!$A$2:$A$251,$A14,approvals!$Q$2:$Q$251,"Y"))</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N($CW14)))</f>
        <v/>
      </c>
      <c r="CW14" s="25">
        <f>IF($A14="","",IF($BG14="","",SUMIFS(approvals!$AL$2:$AL$251,approvals!$A$2:$A$251,$A14,approvals!$Q$2:$Q$251,"&lt;&gt;Y")))</f>
        <v/>
      </c>
      <c r="CX14" s="25">
        <f>IF($A14="","",SUMIFS(approvals!$AN$2:$AN$251,approvals!$A$2:$A$251,$A14,approvals!$Q$2:$Q$251,"Y"))</f>
        <v/>
      </c>
      <c r="CY14" s="25">
        <f>IF($A14="","",SUMIFS(approvals!$AO$2:$AO$251,approvals!$A$2:$A$251,$A14,approvals!$Q$2:$Q$251,"Y"))</f>
        <v/>
      </c>
      <c r="CZ14" s="25">
        <f>IF($A14="","",IF($DA14="","",SUMIFS(redemptions!$C$2:$C$121,redemptions!$A$2:$A$121,$A14,redemptions!$B$2:$B$121,$DA14)))</f>
        <v/>
      </c>
      <c r="DA14" s="26">
        <f>IF($A14="","",IFERROR(1/(1/SUMPRODUCT(MAX((redemptions!$A$2:$A$121=$A14)*redemptions!$B$2:$B$121))),""))</f>
        <v/>
      </c>
      <c r="DB14" s="25">
        <f>IF($A14="","",IF(COUNTIFS(redemptions!$A$2:$A$121,$A14,redemptions!$H$2:$H$121,"Y")=0,"",SUMIFS(redemptions!$C$2:$C$121,redemptions!$A$2:$A$121,$A14,redemptions!$B$2:$B$121,SUMPRODUCT(MIN((redemptions!$A$2:$A$121=$A14)*(redemptions!$H$2:$H$121="Y")*redemptions!$B$2:$B$121+((redemptions!$A$2:$A$121&lt;&gt;$A14)+(redemptions!$H$2:$H$121&lt;&gt;"Y")&gt;0)*1000000)))))</f>
        <v/>
      </c>
      <c r="DC14" s="27">
        <f>IF($A14="","",SUMIFS(invoices!$E$2:$E$151,invoices!$B$2:$B$151,$A14))</f>
        <v/>
      </c>
      <c r="DD14" s="27">
        <f>IF($A14="","",IF(COUNTIFS(invoices!$B$2:$B$151,$A14,invoices!$C$2:$C$151,"standard_deposit",invoices!$H$2:$H$151,"&gt;0")=0,"",SUMIFS(invoices!$I$2:$I$151,invoices!$B$2:$B$151,$A14,invoices!$C$2:$C$151,"standard_deposit")))</f>
        <v/>
      </c>
      <c r="DE14" s="26">
        <f>IF($A14="","",IFERROR(1/(1/SUMPRODUCT(MAX((invoices!$B$2:$B$151=$A14)*(invoices!$C$2:$C$151="standard_deposit")*invoices!$H$2:$H$151))),""))</f>
        <v/>
      </c>
      <c r="DF14" s="26">
        <f>IF($A14="","",IFERROR(1/(1/SUMPRODUCT(MAX((invoices!$B$2:$B$151=$A14)*((invoices!$C$2:$C$151="founding_full")+(invoices!$C$2:$C$151="standard_balance"))*invoices!$H$2:$H$151))),""))</f>
        <v/>
      </c>
      <c r="DG14" s="27">
        <f>IF($A14="","",SUMIFS(invoices!$L$2:$L$151,invoices!$B$2:$B$151,$A14))</f>
        <v/>
      </c>
      <c r="DH14" s="27">
        <f>IF($A14="","",SUMIFS(costs!$E$2:$E$301,costs!$C$2:$C$301,$A14))</f>
        <v/>
      </c>
      <c r="DI14" s="27">
        <f>IF($A14="","",ROUND(IF(SUMIFS(campaigns!$BO$2:$BO$51,campaigns!$B$2:$B$51,$B14)=0,0,$BO14/SUMIFS(campaigns!$BO$2:$BO$51,campaigns!$B$2:$B$51,$B14))*(SUMIFS(costs!$E$2:$E$301,costs!$B$2:$B$301,$B14)-SUMPRODUCT((costs!$B$2:$B$301=$B14)*(LEN(costs!$C$2:$C$301)&gt;0)*costs!$E$2:$E$301)),2))</f>
        <v/>
      </c>
      <c r="DJ14" s="28">
        <f>IF($A14="","",SUMIFS(hours!$E$2:$E$1501,hours!$C$2:$C$1501,$A14))</f>
        <v/>
      </c>
      <c r="DK14" s="28">
        <f>IF($A14="","",ROUND(IF(SUMIFS(campaigns!$BO$2:$BO$51,campaigns!$B$2:$B$51,$B14)=0,0,$BO14/SUMIFS(campaigns!$BO$2:$BO$51,campaigns!$B$2:$B$51,$B14))*(SUMIFS(hours!$E$2:$E$1501,hours!$B$2:$B$1501,$B14)-SUMPRODUCT((hours!$B$2:$B$1501=$B14)*(LEN(hours!$C$2:$C$1501)&gt;0)*hours!$E$2:$E$1501)),2))</f>
        <v/>
      </c>
      <c r="DL14" s="27">
        <f>IF($A14="","",$DC14-$DG14-$DH14-$DI14)</f>
        <v/>
      </c>
      <c r="DM14" s="27">
        <f>IF($A14="","",IF(N($DJ14)+N($DK14)=0,"",ROUND($DL14/($DJ14+$DK14),2)))</f>
        <v/>
      </c>
      <c r="DN14" s="29">
        <f>IF($A14="","",IF(N($BP14)=0,"",COUNTIFS(approvals!$A$2:$A$251,$A14,approvals!$Q$2:$Q$251,"Y",approvals!$AK$2:$AK$251,"Y")/$BP14))</f>
        <v/>
      </c>
      <c r="DO14" s="28">
        <f>IF($A14="","",IF(COUNTIFS(approvals!$A$2:$A$251,$A14,approvals!$AC$2:$AC$251,"&gt;=0")=0,"",ROUND(SUMIFS(approvals!$AC$2:$AC$251,approvals!$A$2:$A$251,$A14)/COUNTIFS(approvals!$A$2:$A$251,$A14,approvals!$AC$2:$AC$251,"&gt;=0"),1)))</f>
        <v/>
      </c>
      <c r="DP14" s="26">
        <f>IF($A14="","",IFERROR(IF(INDEX(drops!$T$2:$T$21,MATCH($B14,drops!$A$2:$A$21,0))="","",INDEX(drops!$T$2:$T$21,MATCH($B14,drops!$A$2:$A$21,0))),""))</f>
        <v/>
      </c>
      <c r="DQ14" s="26">
        <f>IF($A14="","",IFERROR(IF(INDEX(drops!$U$2:$U$21,MATCH($B14,drops!$A$2:$A$21,0))="","",INDEX(drops!$U$2:$U$21,MATCH($B14,drops!$A$2:$A$21,0))),""))</f>
        <v/>
      </c>
      <c r="DR14" s="26">
        <f>IF($A14="","",IFERROR(IF(INDEX(drops!$W$2:$W$21,MATCH($B14,drops!$A$2:$A$21,0))="","",INDEX(drops!$W$2:$W$21,MATCH($B14,drops!$A$2:$A$21,0))),""))</f>
        <v/>
      </c>
      <c r="DS14" s="25">
        <f>IF($A14="","",IF($CE14="","",IF($CE14&gt;=config!$B$31,"pass","miss")))</f>
        <v/>
      </c>
      <c r="DT14" s="25">
        <f>IF($A14="","",IF($CI14="","",IF($CI14&gt;=config!$B$30,"pass","miss")))</f>
        <v/>
      </c>
      <c r="DU14" s="25">
        <f>IF($A14="","",IF($AT14="",IF($DP14="","",IF(IF(config!$B$37&lt;&gt;"",config!$B$37,TODAY())&gt;$DP14,"late","due")),IF($AT14&lt;=$DP14,"pass","late")))</f>
        <v/>
      </c>
      <c r="DV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IF($A15="","",SUMIFS(approvals!$AL$2:$AL$251,approvals!$A$2:$A$251,$A15,approvals!$Q$2:$Q$251,"Y"))</f>
        <v/>
      </c>
      <c r="CI15" s="25">
        <f>IF($A15="","",IF(N($BP15)=0,"",SUMPRODUCT(MIN(approvals!$BB$2:$BB$251+(approvals!$A$2:$A$251&lt;&gt;$A15)*1000000))))</f>
        <v/>
      </c>
      <c r="CJ15" s="25">
        <f>IF($A15="","",COUNTIFS(approvals!$A$2:$A$251,$A15,approvals!$Q$2:$Q$251,"Y",approvals!$AL$2:$AL$251,"&lt;"&amp;config!$B$30))</f>
        <v/>
      </c>
      <c r="CK15" s="25">
        <f>IF($A15="","",SUMIFS(approvals!$AM$2:$AM$251,approvals!$A$2:$A$251,$A15,approvals!$Q$2:$Q$251,"Y"))</f>
        <v/>
      </c>
      <c r="CL15" s="25">
        <f>IF($A15="","",SUMIFS(approvals!$AQ$2:$AQ$251,approvals!$A$2:$A$251,$A15,approvals!$Q$2:$Q$251,"Y"))</f>
        <v/>
      </c>
      <c r="CM15" s="25">
        <f>IF($A15="","",SUMIFS(approvals!$AR$2:$AR$251,approvals!$A$2:$A$251,$A15,approvals!$Q$2:$Q$251,"Y"))</f>
        <v/>
      </c>
      <c r="CN15" s="25">
        <f>IF($A15="","",SUMIFS(approvals!$AS$2:$AS$251,approvals!$A$2:$A$251,$A15,approvals!$Q$2:$Q$251,"Y"))</f>
        <v/>
      </c>
      <c r="CO15" s="25">
        <f>IF($A15="","",SUMIFS(approvals!$AT$2:$AT$251,approvals!$A$2:$A$251,$A15,approvals!$Q$2:$Q$251,"Y"))</f>
        <v/>
      </c>
      <c r="CP15" s="28">
        <f>IF($A15="","",IF(N($CO15)=0,"",ROUND(SUMIFS(approvals!$AU$2:$AU$251,approvals!$A$2:$A$251,$A15,approvals!$Q$2:$Q$251,"Y")/$CO15,1)))</f>
        <v/>
      </c>
      <c r="CQ15" s="25">
        <f>IF($A15="","",SUMIFS(approvals!$AV$2:$AV$251,approvals!$A$2:$A$251,$A15,approvals!$Q$2:$Q$251,"Y"))</f>
        <v/>
      </c>
      <c r="CR15" s="25">
        <f>IF($A15="","",SUMIFS(approvals!$AW$2:$AW$251,approvals!$A$2:$A$251,$A15,approvals!$Q$2:$Q$251,"Y"))</f>
        <v/>
      </c>
      <c r="CS15" s="25">
        <f>IF($A15="","",SUMIFS(approvals!$AX$2:$AX$251,approvals!$A$2:$A$251,$A15,approvals!$Q$2:$Q$251,"Y"))</f>
        <v/>
      </c>
      <c r="CT15" s="25">
        <f>IF($A15="","",SUMIFS(approvals!$AY$2:$AY$251,approvals!$A$2:$A$251,$A15,approvals!$Q$2:$Q$251,"Y"))</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N($CW15)))</f>
        <v/>
      </c>
      <c r="CW15" s="25">
        <f>IF($A15="","",IF($BG15="","",SUMIFS(approvals!$AL$2:$AL$251,approvals!$A$2:$A$251,$A15,approvals!$Q$2:$Q$251,"&lt;&gt;Y")))</f>
        <v/>
      </c>
      <c r="CX15" s="25">
        <f>IF($A15="","",SUMIFS(approvals!$AN$2:$AN$251,approvals!$A$2:$A$251,$A15,approvals!$Q$2:$Q$251,"Y"))</f>
        <v/>
      </c>
      <c r="CY15" s="25">
        <f>IF($A15="","",SUMIFS(approvals!$AO$2:$AO$251,approvals!$A$2:$A$251,$A15,approvals!$Q$2:$Q$251,"Y"))</f>
        <v/>
      </c>
      <c r="CZ15" s="25">
        <f>IF($A15="","",IF($DA15="","",SUMIFS(redemptions!$C$2:$C$121,redemptions!$A$2:$A$121,$A15,redemptions!$B$2:$B$121,$DA15)))</f>
        <v/>
      </c>
      <c r="DA15" s="26">
        <f>IF($A15="","",IFERROR(1/(1/SUMPRODUCT(MAX((redemptions!$A$2:$A$121=$A15)*redemptions!$B$2:$B$121))),""))</f>
        <v/>
      </c>
      <c r="DB15" s="25">
        <f>IF($A15="","",IF(COUNTIFS(redemptions!$A$2:$A$121,$A15,redemptions!$H$2:$H$121,"Y")=0,"",SUMIFS(redemptions!$C$2:$C$121,redemptions!$A$2:$A$121,$A15,redemptions!$B$2:$B$121,SUMPRODUCT(MIN((redemptions!$A$2:$A$121=$A15)*(redemptions!$H$2:$H$121="Y")*redemptions!$B$2:$B$121+((redemptions!$A$2:$A$121&lt;&gt;$A15)+(redemptions!$H$2:$H$121&lt;&gt;"Y")&gt;0)*1000000)))))</f>
        <v/>
      </c>
      <c r="DC15" s="27">
        <f>IF($A15="","",SUMIFS(invoices!$E$2:$E$151,invoices!$B$2:$B$151,$A15))</f>
        <v/>
      </c>
      <c r="DD15" s="27">
        <f>IF($A15="","",IF(COUNTIFS(invoices!$B$2:$B$151,$A15,invoices!$C$2:$C$151,"standard_deposit",invoices!$H$2:$H$151,"&gt;0")=0,"",SUMIFS(invoices!$I$2:$I$151,invoices!$B$2:$B$151,$A15,invoices!$C$2:$C$151,"standard_deposit")))</f>
        <v/>
      </c>
      <c r="DE15" s="26">
        <f>IF($A15="","",IFERROR(1/(1/SUMPRODUCT(MAX((invoices!$B$2:$B$151=$A15)*(invoices!$C$2:$C$151="standard_deposit")*invoices!$H$2:$H$151))),""))</f>
        <v/>
      </c>
      <c r="DF15" s="26">
        <f>IF($A15="","",IFERROR(1/(1/SUMPRODUCT(MAX((invoices!$B$2:$B$151=$A15)*((invoices!$C$2:$C$151="founding_full")+(invoices!$C$2:$C$151="standard_balance"))*invoices!$H$2:$H$151))),""))</f>
        <v/>
      </c>
      <c r="DG15" s="27">
        <f>IF($A15="","",SUMIFS(invoices!$L$2:$L$151,invoices!$B$2:$B$151,$A15))</f>
        <v/>
      </c>
      <c r="DH15" s="27">
        <f>IF($A15="","",SUMIFS(costs!$E$2:$E$301,costs!$C$2:$C$301,$A15))</f>
        <v/>
      </c>
      <c r="DI15" s="27">
        <f>IF($A15="","",ROUND(IF(SUMIFS(campaigns!$BO$2:$BO$51,campaigns!$B$2:$B$51,$B15)=0,0,$BO15/SUMIFS(campaigns!$BO$2:$BO$51,campaigns!$B$2:$B$51,$B15))*(SUMIFS(costs!$E$2:$E$301,costs!$B$2:$B$301,$B15)-SUMPRODUCT((costs!$B$2:$B$301=$B15)*(LEN(costs!$C$2:$C$301)&gt;0)*costs!$E$2:$E$301)),2))</f>
        <v/>
      </c>
      <c r="DJ15" s="28">
        <f>IF($A15="","",SUMIFS(hours!$E$2:$E$1501,hours!$C$2:$C$1501,$A15))</f>
        <v/>
      </c>
      <c r="DK15" s="28">
        <f>IF($A15="","",ROUND(IF(SUMIFS(campaigns!$BO$2:$BO$51,campaigns!$B$2:$B$51,$B15)=0,0,$BO15/SUMIFS(campaigns!$BO$2:$BO$51,campaigns!$B$2:$B$51,$B15))*(SUMIFS(hours!$E$2:$E$1501,hours!$B$2:$B$1501,$B15)-SUMPRODUCT((hours!$B$2:$B$1501=$B15)*(LEN(hours!$C$2:$C$1501)&gt;0)*hours!$E$2:$E$1501)),2))</f>
        <v/>
      </c>
      <c r="DL15" s="27">
        <f>IF($A15="","",$DC15-$DG15-$DH15-$DI15)</f>
        <v/>
      </c>
      <c r="DM15" s="27">
        <f>IF($A15="","",IF(N($DJ15)+N($DK15)=0,"",ROUND($DL15/($DJ15+$DK15),2)))</f>
        <v/>
      </c>
      <c r="DN15" s="29">
        <f>IF($A15="","",IF(N($BP15)=0,"",COUNTIFS(approvals!$A$2:$A$251,$A15,approvals!$Q$2:$Q$251,"Y",approvals!$AK$2:$AK$251,"Y")/$BP15))</f>
        <v/>
      </c>
      <c r="DO15" s="28">
        <f>IF($A15="","",IF(COUNTIFS(approvals!$A$2:$A$251,$A15,approvals!$AC$2:$AC$251,"&gt;=0")=0,"",ROUND(SUMIFS(approvals!$AC$2:$AC$251,approvals!$A$2:$A$251,$A15)/COUNTIFS(approvals!$A$2:$A$251,$A15,approvals!$AC$2:$AC$251,"&gt;=0"),1)))</f>
        <v/>
      </c>
      <c r="DP15" s="26">
        <f>IF($A15="","",IFERROR(IF(INDEX(drops!$T$2:$T$21,MATCH($B15,drops!$A$2:$A$21,0))="","",INDEX(drops!$T$2:$T$21,MATCH($B15,drops!$A$2:$A$21,0))),""))</f>
        <v/>
      </c>
      <c r="DQ15" s="26">
        <f>IF($A15="","",IFERROR(IF(INDEX(drops!$U$2:$U$21,MATCH($B15,drops!$A$2:$A$21,0))="","",INDEX(drops!$U$2:$U$21,MATCH($B15,drops!$A$2:$A$21,0))),""))</f>
        <v/>
      </c>
      <c r="DR15" s="26">
        <f>IF($A15="","",IFERROR(IF(INDEX(drops!$W$2:$W$21,MATCH($B15,drops!$A$2:$A$21,0))="","",INDEX(drops!$W$2:$W$21,MATCH($B15,drops!$A$2:$A$21,0))),""))</f>
        <v/>
      </c>
      <c r="DS15" s="25">
        <f>IF($A15="","",IF($CE15="","",IF($CE15&gt;=config!$B$31,"pass","miss")))</f>
        <v/>
      </c>
      <c r="DT15" s="25">
        <f>IF($A15="","",IF($CI15="","",IF($CI15&gt;=config!$B$30,"pass","miss")))</f>
        <v/>
      </c>
      <c r="DU15" s="25">
        <f>IF($A15="","",IF($AT15="",IF($DP15="","",IF(IF(config!$B$37&lt;&gt;"",config!$B$37,TODAY())&gt;$DP15,"late","due")),IF($AT15&lt;=$DP15,"pass","late")))</f>
        <v/>
      </c>
      <c r="DV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IF($A16="","",SUMIFS(approvals!$AL$2:$AL$251,approvals!$A$2:$A$251,$A16,approvals!$Q$2:$Q$251,"Y"))</f>
        <v/>
      </c>
      <c r="CI16" s="25">
        <f>IF($A16="","",IF(N($BP16)=0,"",SUMPRODUCT(MIN(approvals!$BB$2:$BB$251+(approvals!$A$2:$A$251&lt;&gt;$A16)*1000000))))</f>
        <v/>
      </c>
      <c r="CJ16" s="25">
        <f>IF($A16="","",COUNTIFS(approvals!$A$2:$A$251,$A16,approvals!$Q$2:$Q$251,"Y",approvals!$AL$2:$AL$251,"&lt;"&amp;config!$B$30))</f>
        <v/>
      </c>
      <c r="CK16" s="25">
        <f>IF($A16="","",SUMIFS(approvals!$AM$2:$AM$251,approvals!$A$2:$A$251,$A16,approvals!$Q$2:$Q$251,"Y"))</f>
        <v/>
      </c>
      <c r="CL16" s="25">
        <f>IF($A16="","",SUMIFS(approvals!$AQ$2:$AQ$251,approvals!$A$2:$A$251,$A16,approvals!$Q$2:$Q$251,"Y"))</f>
        <v/>
      </c>
      <c r="CM16" s="25">
        <f>IF($A16="","",SUMIFS(approvals!$AR$2:$AR$251,approvals!$A$2:$A$251,$A16,approvals!$Q$2:$Q$251,"Y"))</f>
        <v/>
      </c>
      <c r="CN16" s="25">
        <f>IF($A16="","",SUMIFS(approvals!$AS$2:$AS$251,approvals!$A$2:$A$251,$A16,approvals!$Q$2:$Q$251,"Y"))</f>
        <v/>
      </c>
      <c r="CO16" s="25">
        <f>IF($A16="","",SUMIFS(approvals!$AT$2:$AT$251,approvals!$A$2:$A$251,$A16,approvals!$Q$2:$Q$251,"Y"))</f>
        <v/>
      </c>
      <c r="CP16" s="28">
        <f>IF($A16="","",IF(N($CO16)=0,"",ROUND(SUMIFS(approvals!$AU$2:$AU$251,approvals!$A$2:$A$251,$A16,approvals!$Q$2:$Q$251,"Y")/$CO16,1)))</f>
        <v/>
      </c>
      <c r="CQ16" s="25">
        <f>IF($A16="","",SUMIFS(approvals!$AV$2:$AV$251,approvals!$A$2:$A$251,$A16,approvals!$Q$2:$Q$251,"Y"))</f>
        <v/>
      </c>
      <c r="CR16" s="25">
        <f>IF($A16="","",SUMIFS(approvals!$AW$2:$AW$251,approvals!$A$2:$A$251,$A16,approvals!$Q$2:$Q$251,"Y"))</f>
        <v/>
      </c>
      <c r="CS16" s="25">
        <f>IF($A16="","",SUMIFS(approvals!$AX$2:$AX$251,approvals!$A$2:$A$251,$A16,approvals!$Q$2:$Q$251,"Y"))</f>
        <v/>
      </c>
      <c r="CT16" s="25">
        <f>IF($A16="","",SUMIFS(approvals!$AY$2:$AY$251,approvals!$A$2:$A$251,$A16,approvals!$Q$2:$Q$251,"Y"))</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N($CW16)))</f>
        <v/>
      </c>
      <c r="CW16" s="25">
        <f>IF($A16="","",IF($BG16="","",SUMIFS(approvals!$AL$2:$AL$251,approvals!$A$2:$A$251,$A16,approvals!$Q$2:$Q$251,"&lt;&gt;Y")))</f>
        <v/>
      </c>
      <c r="CX16" s="25">
        <f>IF($A16="","",SUMIFS(approvals!$AN$2:$AN$251,approvals!$A$2:$A$251,$A16,approvals!$Q$2:$Q$251,"Y"))</f>
        <v/>
      </c>
      <c r="CY16" s="25">
        <f>IF($A16="","",SUMIFS(approvals!$AO$2:$AO$251,approvals!$A$2:$A$251,$A16,approvals!$Q$2:$Q$251,"Y"))</f>
        <v/>
      </c>
      <c r="CZ16" s="25">
        <f>IF($A16="","",IF($DA16="","",SUMIFS(redemptions!$C$2:$C$121,redemptions!$A$2:$A$121,$A16,redemptions!$B$2:$B$121,$DA16)))</f>
        <v/>
      </c>
      <c r="DA16" s="26">
        <f>IF($A16="","",IFERROR(1/(1/SUMPRODUCT(MAX((redemptions!$A$2:$A$121=$A16)*redemptions!$B$2:$B$121))),""))</f>
        <v/>
      </c>
      <c r="DB16" s="25">
        <f>IF($A16="","",IF(COUNTIFS(redemptions!$A$2:$A$121,$A16,redemptions!$H$2:$H$121,"Y")=0,"",SUMIFS(redemptions!$C$2:$C$121,redemptions!$A$2:$A$121,$A16,redemptions!$B$2:$B$121,SUMPRODUCT(MIN((redemptions!$A$2:$A$121=$A16)*(redemptions!$H$2:$H$121="Y")*redemptions!$B$2:$B$121+((redemptions!$A$2:$A$121&lt;&gt;$A16)+(redemptions!$H$2:$H$121&lt;&gt;"Y")&gt;0)*1000000)))))</f>
        <v/>
      </c>
      <c r="DC16" s="27">
        <f>IF($A16="","",SUMIFS(invoices!$E$2:$E$151,invoices!$B$2:$B$151,$A16))</f>
        <v/>
      </c>
      <c r="DD16" s="27">
        <f>IF($A16="","",IF(COUNTIFS(invoices!$B$2:$B$151,$A16,invoices!$C$2:$C$151,"standard_deposit",invoices!$H$2:$H$151,"&gt;0")=0,"",SUMIFS(invoices!$I$2:$I$151,invoices!$B$2:$B$151,$A16,invoices!$C$2:$C$151,"standard_deposit")))</f>
        <v/>
      </c>
      <c r="DE16" s="26">
        <f>IF($A16="","",IFERROR(1/(1/SUMPRODUCT(MAX((invoices!$B$2:$B$151=$A16)*(invoices!$C$2:$C$151="standard_deposit")*invoices!$H$2:$H$151))),""))</f>
        <v/>
      </c>
      <c r="DF16" s="26">
        <f>IF($A16="","",IFERROR(1/(1/SUMPRODUCT(MAX((invoices!$B$2:$B$151=$A16)*((invoices!$C$2:$C$151="founding_full")+(invoices!$C$2:$C$151="standard_balance"))*invoices!$H$2:$H$151))),""))</f>
        <v/>
      </c>
      <c r="DG16" s="27">
        <f>IF($A16="","",SUMIFS(invoices!$L$2:$L$151,invoices!$B$2:$B$151,$A16))</f>
        <v/>
      </c>
      <c r="DH16" s="27">
        <f>IF($A16="","",SUMIFS(costs!$E$2:$E$301,costs!$C$2:$C$301,$A16))</f>
        <v/>
      </c>
      <c r="DI16" s="27">
        <f>IF($A16="","",ROUND(IF(SUMIFS(campaigns!$BO$2:$BO$51,campaigns!$B$2:$B$51,$B16)=0,0,$BO16/SUMIFS(campaigns!$BO$2:$BO$51,campaigns!$B$2:$B$51,$B16))*(SUMIFS(costs!$E$2:$E$301,costs!$B$2:$B$301,$B16)-SUMPRODUCT((costs!$B$2:$B$301=$B16)*(LEN(costs!$C$2:$C$301)&gt;0)*costs!$E$2:$E$301)),2))</f>
        <v/>
      </c>
      <c r="DJ16" s="28">
        <f>IF($A16="","",SUMIFS(hours!$E$2:$E$1501,hours!$C$2:$C$1501,$A16))</f>
        <v/>
      </c>
      <c r="DK16" s="28">
        <f>IF($A16="","",ROUND(IF(SUMIFS(campaigns!$BO$2:$BO$51,campaigns!$B$2:$B$51,$B16)=0,0,$BO16/SUMIFS(campaigns!$BO$2:$BO$51,campaigns!$B$2:$B$51,$B16))*(SUMIFS(hours!$E$2:$E$1501,hours!$B$2:$B$1501,$B16)-SUMPRODUCT((hours!$B$2:$B$1501=$B16)*(LEN(hours!$C$2:$C$1501)&gt;0)*hours!$E$2:$E$1501)),2))</f>
        <v/>
      </c>
      <c r="DL16" s="27">
        <f>IF($A16="","",$DC16-$DG16-$DH16-$DI16)</f>
        <v/>
      </c>
      <c r="DM16" s="27">
        <f>IF($A16="","",IF(N($DJ16)+N($DK16)=0,"",ROUND($DL16/($DJ16+$DK16),2)))</f>
        <v/>
      </c>
      <c r="DN16" s="29">
        <f>IF($A16="","",IF(N($BP16)=0,"",COUNTIFS(approvals!$A$2:$A$251,$A16,approvals!$Q$2:$Q$251,"Y",approvals!$AK$2:$AK$251,"Y")/$BP16))</f>
        <v/>
      </c>
      <c r="DO16" s="28">
        <f>IF($A16="","",IF(COUNTIFS(approvals!$A$2:$A$251,$A16,approvals!$AC$2:$AC$251,"&gt;=0")=0,"",ROUND(SUMIFS(approvals!$AC$2:$AC$251,approvals!$A$2:$A$251,$A16)/COUNTIFS(approvals!$A$2:$A$251,$A16,approvals!$AC$2:$AC$251,"&gt;=0"),1)))</f>
        <v/>
      </c>
      <c r="DP16" s="26">
        <f>IF($A16="","",IFERROR(IF(INDEX(drops!$T$2:$T$21,MATCH($B16,drops!$A$2:$A$21,0))="","",INDEX(drops!$T$2:$T$21,MATCH($B16,drops!$A$2:$A$21,0))),""))</f>
        <v/>
      </c>
      <c r="DQ16" s="26">
        <f>IF($A16="","",IFERROR(IF(INDEX(drops!$U$2:$U$21,MATCH($B16,drops!$A$2:$A$21,0))="","",INDEX(drops!$U$2:$U$21,MATCH($B16,drops!$A$2:$A$21,0))),""))</f>
        <v/>
      </c>
      <c r="DR16" s="26">
        <f>IF($A16="","",IFERROR(IF(INDEX(drops!$W$2:$W$21,MATCH($B16,drops!$A$2:$A$21,0))="","",INDEX(drops!$W$2:$W$21,MATCH($B16,drops!$A$2:$A$21,0))),""))</f>
        <v/>
      </c>
      <c r="DS16" s="25">
        <f>IF($A16="","",IF($CE16="","",IF($CE16&gt;=config!$B$31,"pass","miss")))</f>
        <v/>
      </c>
      <c r="DT16" s="25">
        <f>IF($A16="","",IF($CI16="","",IF($CI16&gt;=config!$B$30,"pass","miss")))</f>
        <v/>
      </c>
      <c r="DU16" s="25">
        <f>IF($A16="","",IF($AT16="",IF($DP16="","",IF(IF(config!$B$37&lt;&gt;"",config!$B$37,TODAY())&gt;$DP16,"late","due")),IF($AT16&lt;=$DP16,"pass","late")))</f>
        <v/>
      </c>
      <c r="DV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IF($A17="","",SUMIFS(approvals!$AL$2:$AL$251,approvals!$A$2:$A$251,$A17,approvals!$Q$2:$Q$251,"Y"))</f>
        <v/>
      </c>
      <c r="CI17" s="25">
        <f>IF($A17="","",IF(N($BP17)=0,"",SUMPRODUCT(MIN(approvals!$BB$2:$BB$251+(approvals!$A$2:$A$251&lt;&gt;$A17)*1000000))))</f>
        <v/>
      </c>
      <c r="CJ17" s="25">
        <f>IF($A17="","",COUNTIFS(approvals!$A$2:$A$251,$A17,approvals!$Q$2:$Q$251,"Y",approvals!$AL$2:$AL$251,"&lt;"&amp;config!$B$30))</f>
        <v/>
      </c>
      <c r="CK17" s="25">
        <f>IF($A17="","",SUMIFS(approvals!$AM$2:$AM$251,approvals!$A$2:$A$251,$A17,approvals!$Q$2:$Q$251,"Y"))</f>
        <v/>
      </c>
      <c r="CL17" s="25">
        <f>IF($A17="","",SUMIFS(approvals!$AQ$2:$AQ$251,approvals!$A$2:$A$251,$A17,approvals!$Q$2:$Q$251,"Y"))</f>
        <v/>
      </c>
      <c r="CM17" s="25">
        <f>IF($A17="","",SUMIFS(approvals!$AR$2:$AR$251,approvals!$A$2:$A$251,$A17,approvals!$Q$2:$Q$251,"Y"))</f>
        <v/>
      </c>
      <c r="CN17" s="25">
        <f>IF($A17="","",SUMIFS(approvals!$AS$2:$AS$251,approvals!$A$2:$A$251,$A17,approvals!$Q$2:$Q$251,"Y"))</f>
        <v/>
      </c>
      <c r="CO17" s="25">
        <f>IF($A17="","",SUMIFS(approvals!$AT$2:$AT$251,approvals!$A$2:$A$251,$A17,approvals!$Q$2:$Q$251,"Y"))</f>
        <v/>
      </c>
      <c r="CP17" s="28">
        <f>IF($A17="","",IF(N($CO17)=0,"",ROUND(SUMIFS(approvals!$AU$2:$AU$251,approvals!$A$2:$A$251,$A17,approvals!$Q$2:$Q$251,"Y")/$CO17,1)))</f>
        <v/>
      </c>
      <c r="CQ17" s="25">
        <f>IF($A17="","",SUMIFS(approvals!$AV$2:$AV$251,approvals!$A$2:$A$251,$A17,approvals!$Q$2:$Q$251,"Y"))</f>
        <v/>
      </c>
      <c r="CR17" s="25">
        <f>IF($A17="","",SUMIFS(approvals!$AW$2:$AW$251,approvals!$A$2:$A$251,$A17,approvals!$Q$2:$Q$251,"Y"))</f>
        <v/>
      </c>
      <c r="CS17" s="25">
        <f>IF($A17="","",SUMIFS(approvals!$AX$2:$AX$251,approvals!$A$2:$A$251,$A17,approvals!$Q$2:$Q$251,"Y"))</f>
        <v/>
      </c>
      <c r="CT17" s="25">
        <f>IF($A17="","",SUMIFS(approvals!$AY$2:$AY$251,approvals!$A$2:$A$251,$A17,approvals!$Q$2:$Q$251,"Y"))</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N($CW17)))</f>
        <v/>
      </c>
      <c r="CW17" s="25">
        <f>IF($A17="","",IF($BG17="","",SUMIFS(approvals!$AL$2:$AL$251,approvals!$A$2:$A$251,$A17,approvals!$Q$2:$Q$251,"&lt;&gt;Y")))</f>
        <v/>
      </c>
      <c r="CX17" s="25">
        <f>IF($A17="","",SUMIFS(approvals!$AN$2:$AN$251,approvals!$A$2:$A$251,$A17,approvals!$Q$2:$Q$251,"Y"))</f>
        <v/>
      </c>
      <c r="CY17" s="25">
        <f>IF($A17="","",SUMIFS(approvals!$AO$2:$AO$251,approvals!$A$2:$A$251,$A17,approvals!$Q$2:$Q$251,"Y"))</f>
        <v/>
      </c>
      <c r="CZ17" s="25">
        <f>IF($A17="","",IF($DA17="","",SUMIFS(redemptions!$C$2:$C$121,redemptions!$A$2:$A$121,$A17,redemptions!$B$2:$B$121,$DA17)))</f>
        <v/>
      </c>
      <c r="DA17" s="26">
        <f>IF($A17="","",IFERROR(1/(1/SUMPRODUCT(MAX((redemptions!$A$2:$A$121=$A17)*redemptions!$B$2:$B$121))),""))</f>
        <v/>
      </c>
      <c r="DB17" s="25">
        <f>IF($A17="","",IF(COUNTIFS(redemptions!$A$2:$A$121,$A17,redemptions!$H$2:$H$121,"Y")=0,"",SUMIFS(redemptions!$C$2:$C$121,redemptions!$A$2:$A$121,$A17,redemptions!$B$2:$B$121,SUMPRODUCT(MIN((redemptions!$A$2:$A$121=$A17)*(redemptions!$H$2:$H$121="Y")*redemptions!$B$2:$B$121+((redemptions!$A$2:$A$121&lt;&gt;$A17)+(redemptions!$H$2:$H$121&lt;&gt;"Y")&gt;0)*1000000)))))</f>
        <v/>
      </c>
      <c r="DC17" s="27">
        <f>IF($A17="","",SUMIFS(invoices!$E$2:$E$151,invoices!$B$2:$B$151,$A17))</f>
        <v/>
      </c>
      <c r="DD17" s="27">
        <f>IF($A17="","",IF(COUNTIFS(invoices!$B$2:$B$151,$A17,invoices!$C$2:$C$151,"standard_deposit",invoices!$H$2:$H$151,"&gt;0")=0,"",SUMIFS(invoices!$I$2:$I$151,invoices!$B$2:$B$151,$A17,invoices!$C$2:$C$151,"standard_deposit")))</f>
        <v/>
      </c>
      <c r="DE17" s="26">
        <f>IF($A17="","",IFERROR(1/(1/SUMPRODUCT(MAX((invoices!$B$2:$B$151=$A17)*(invoices!$C$2:$C$151="standard_deposit")*invoices!$H$2:$H$151))),""))</f>
        <v/>
      </c>
      <c r="DF17" s="26">
        <f>IF($A17="","",IFERROR(1/(1/SUMPRODUCT(MAX((invoices!$B$2:$B$151=$A17)*((invoices!$C$2:$C$151="founding_full")+(invoices!$C$2:$C$151="standard_balance"))*invoices!$H$2:$H$151))),""))</f>
        <v/>
      </c>
      <c r="DG17" s="27">
        <f>IF($A17="","",SUMIFS(invoices!$L$2:$L$151,invoices!$B$2:$B$151,$A17))</f>
        <v/>
      </c>
      <c r="DH17" s="27">
        <f>IF($A17="","",SUMIFS(costs!$E$2:$E$301,costs!$C$2:$C$301,$A17))</f>
        <v/>
      </c>
      <c r="DI17" s="27">
        <f>IF($A17="","",ROUND(IF(SUMIFS(campaigns!$BO$2:$BO$51,campaigns!$B$2:$B$51,$B17)=0,0,$BO17/SUMIFS(campaigns!$BO$2:$BO$51,campaigns!$B$2:$B$51,$B17))*(SUMIFS(costs!$E$2:$E$301,costs!$B$2:$B$301,$B17)-SUMPRODUCT((costs!$B$2:$B$301=$B17)*(LEN(costs!$C$2:$C$301)&gt;0)*costs!$E$2:$E$301)),2))</f>
        <v/>
      </c>
      <c r="DJ17" s="28">
        <f>IF($A17="","",SUMIFS(hours!$E$2:$E$1501,hours!$C$2:$C$1501,$A17))</f>
        <v/>
      </c>
      <c r="DK17" s="28">
        <f>IF($A17="","",ROUND(IF(SUMIFS(campaigns!$BO$2:$BO$51,campaigns!$B$2:$B$51,$B17)=0,0,$BO17/SUMIFS(campaigns!$BO$2:$BO$51,campaigns!$B$2:$B$51,$B17))*(SUMIFS(hours!$E$2:$E$1501,hours!$B$2:$B$1501,$B17)-SUMPRODUCT((hours!$B$2:$B$1501=$B17)*(LEN(hours!$C$2:$C$1501)&gt;0)*hours!$E$2:$E$1501)),2))</f>
        <v/>
      </c>
      <c r="DL17" s="27">
        <f>IF($A17="","",$DC17-$DG17-$DH17-$DI17)</f>
        <v/>
      </c>
      <c r="DM17" s="27">
        <f>IF($A17="","",IF(N($DJ17)+N($DK17)=0,"",ROUND($DL17/($DJ17+$DK17),2)))</f>
        <v/>
      </c>
      <c r="DN17" s="29">
        <f>IF($A17="","",IF(N($BP17)=0,"",COUNTIFS(approvals!$A$2:$A$251,$A17,approvals!$Q$2:$Q$251,"Y",approvals!$AK$2:$AK$251,"Y")/$BP17))</f>
        <v/>
      </c>
      <c r="DO17" s="28">
        <f>IF($A17="","",IF(COUNTIFS(approvals!$A$2:$A$251,$A17,approvals!$AC$2:$AC$251,"&gt;=0")=0,"",ROUND(SUMIFS(approvals!$AC$2:$AC$251,approvals!$A$2:$A$251,$A17)/COUNTIFS(approvals!$A$2:$A$251,$A17,approvals!$AC$2:$AC$251,"&gt;=0"),1)))</f>
        <v/>
      </c>
      <c r="DP17" s="26">
        <f>IF($A17="","",IFERROR(IF(INDEX(drops!$T$2:$T$21,MATCH($B17,drops!$A$2:$A$21,0))="","",INDEX(drops!$T$2:$T$21,MATCH($B17,drops!$A$2:$A$21,0))),""))</f>
        <v/>
      </c>
      <c r="DQ17" s="26">
        <f>IF($A17="","",IFERROR(IF(INDEX(drops!$U$2:$U$21,MATCH($B17,drops!$A$2:$A$21,0))="","",INDEX(drops!$U$2:$U$21,MATCH($B17,drops!$A$2:$A$21,0))),""))</f>
        <v/>
      </c>
      <c r="DR17" s="26">
        <f>IF($A17="","",IFERROR(IF(INDEX(drops!$W$2:$W$21,MATCH($B17,drops!$A$2:$A$21,0))="","",INDEX(drops!$W$2:$W$21,MATCH($B17,drops!$A$2:$A$21,0))),""))</f>
        <v/>
      </c>
      <c r="DS17" s="25">
        <f>IF($A17="","",IF($CE17="","",IF($CE17&gt;=config!$B$31,"pass","miss")))</f>
        <v/>
      </c>
      <c r="DT17" s="25">
        <f>IF($A17="","",IF($CI17="","",IF($CI17&gt;=config!$B$30,"pass","miss")))</f>
        <v/>
      </c>
      <c r="DU17" s="25">
        <f>IF($A17="","",IF($AT17="",IF($DP17="","",IF(IF(config!$B$37&lt;&gt;"",config!$B$37,TODAY())&gt;$DP17,"late","due")),IF($AT17&lt;=$DP17,"pass","late")))</f>
        <v/>
      </c>
      <c r="DV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IF($A18="","",SUMIFS(approvals!$AL$2:$AL$251,approvals!$A$2:$A$251,$A18,approvals!$Q$2:$Q$251,"Y"))</f>
        <v/>
      </c>
      <c r="CI18" s="25">
        <f>IF($A18="","",IF(N($BP18)=0,"",SUMPRODUCT(MIN(approvals!$BB$2:$BB$251+(approvals!$A$2:$A$251&lt;&gt;$A18)*1000000))))</f>
        <v/>
      </c>
      <c r="CJ18" s="25">
        <f>IF($A18="","",COUNTIFS(approvals!$A$2:$A$251,$A18,approvals!$Q$2:$Q$251,"Y",approvals!$AL$2:$AL$251,"&lt;"&amp;config!$B$30))</f>
        <v/>
      </c>
      <c r="CK18" s="25">
        <f>IF($A18="","",SUMIFS(approvals!$AM$2:$AM$251,approvals!$A$2:$A$251,$A18,approvals!$Q$2:$Q$251,"Y"))</f>
        <v/>
      </c>
      <c r="CL18" s="25">
        <f>IF($A18="","",SUMIFS(approvals!$AQ$2:$AQ$251,approvals!$A$2:$A$251,$A18,approvals!$Q$2:$Q$251,"Y"))</f>
        <v/>
      </c>
      <c r="CM18" s="25">
        <f>IF($A18="","",SUMIFS(approvals!$AR$2:$AR$251,approvals!$A$2:$A$251,$A18,approvals!$Q$2:$Q$251,"Y"))</f>
        <v/>
      </c>
      <c r="CN18" s="25">
        <f>IF($A18="","",SUMIFS(approvals!$AS$2:$AS$251,approvals!$A$2:$A$251,$A18,approvals!$Q$2:$Q$251,"Y"))</f>
        <v/>
      </c>
      <c r="CO18" s="25">
        <f>IF($A18="","",SUMIFS(approvals!$AT$2:$AT$251,approvals!$A$2:$A$251,$A18,approvals!$Q$2:$Q$251,"Y"))</f>
        <v/>
      </c>
      <c r="CP18" s="28">
        <f>IF($A18="","",IF(N($CO18)=0,"",ROUND(SUMIFS(approvals!$AU$2:$AU$251,approvals!$A$2:$A$251,$A18,approvals!$Q$2:$Q$251,"Y")/$CO18,1)))</f>
        <v/>
      </c>
      <c r="CQ18" s="25">
        <f>IF($A18="","",SUMIFS(approvals!$AV$2:$AV$251,approvals!$A$2:$A$251,$A18,approvals!$Q$2:$Q$251,"Y"))</f>
        <v/>
      </c>
      <c r="CR18" s="25">
        <f>IF($A18="","",SUMIFS(approvals!$AW$2:$AW$251,approvals!$A$2:$A$251,$A18,approvals!$Q$2:$Q$251,"Y"))</f>
        <v/>
      </c>
      <c r="CS18" s="25">
        <f>IF($A18="","",SUMIFS(approvals!$AX$2:$AX$251,approvals!$A$2:$A$251,$A18,approvals!$Q$2:$Q$251,"Y"))</f>
        <v/>
      </c>
      <c r="CT18" s="25">
        <f>IF($A18="","",SUMIFS(approvals!$AY$2:$AY$251,approvals!$A$2:$A$251,$A18,approvals!$Q$2:$Q$251,"Y"))</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N($CW18)))</f>
        <v/>
      </c>
      <c r="CW18" s="25">
        <f>IF($A18="","",IF($BG18="","",SUMIFS(approvals!$AL$2:$AL$251,approvals!$A$2:$A$251,$A18,approvals!$Q$2:$Q$251,"&lt;&gt;Y")))</f>
        <v/>
      </c>
      <c r="CX18" s="25">
        <f>IF($A18="","",SUMIFS(approvals!$AN$2:$AN$251,approvals!$A$2:$A$251,$A18,approvals!$Q$2:$Q$251,"Y"))</f>
        <v/>
      </c>
      <c r="CY18" s="25">
        <f>IF($A18="","",SUMIFS(approvals!$AO$2:$AO$251,approvals!$A$2:$A$251,$A18,approvals!$Q$2:$Q$251,"Y"))</f>
        <v/>
      </c>
      <c r="CZ18" s="25">
        <f>IF($A18="","",IF($DA18="","",SUMIFS(redemptions!$C$2:$C$121,redemptions!$A$2:$A$121,$A18,redemptions!$B$2:$B$121,$DA18)))</f>
        <v/>
      </c>
      <c r="DA18" s="26">
        <f>IF($A18="","",IFERROR(1/(1/SUMPRODUCT(MAX((redemptions!$A$2:$A$121=$A18)*redemptions!$B$2:$B$121))),""))</f>
        <v/>
      </c>
      <c r="DB18" s="25">
        <f>IF($A18="","",IF(COUNTIFS(redemptions!$A$2:$A$121,$A18,redemptions!$H$2:$H$121,"Y")=0,"",SUMIFS(redemptions!$C$2:$C$121,redemptions!$A$2:$A$121,$A18,redemptions!$B$2:$B$121,SUMPRODUCT(MIN((redemptions!$A$2:$A$121=$A18)*(redemptions!$H$2:$H$121="Y")*redemptions!$B$2:$B$121+((redemptions!$A$2:$A$121&lt;&gt;$A18)+(redemptions!$H$2:$H$121&lt;&gt;"Y")&gt;0)*1000000)))))</f>
        <v/>
      </c>
      <c r="DC18" s="27">
        <f>IF($A18="","",SUMIFS(invoices!$E$2:$E$151,invoices!$B$2:$B$151,$A18))</f>
        <v/>
      </c>
      <c r="DD18" s="27">
        <f>IF($A18="","",IF(COUNTIFS(invoices!$B$2:$B$151,$A18,invoices!$C$2:$C$151,"standard_deposit",invoices!$H$2:$H$151,"&gt;0")=0,"",SUMIFS(invoices!$I$2:$I$151,invoices!$B$2:$B$151,$A18,invoices!$C$2:$C$151,"standard_deposit")))</f>
        <v/>
      </c>
      <c r="DE18" s="26">
        <f>IF($A18="","",IFERROR(1/(1/SUMPRODUCT(MAX((invoices!$B$2:$B$151=$A18)*(invoices!$C$2:$C$151="standard_deposit")*invoices!$H$2:$H$151))),""))</f>
        <v/>
      </c>
      <c r="DF18" s="26">
        <f>IF($A18="","",IFERROR(1/(1/SUMPRODUCT(MAX((invoices!$B$2:$B$151=$A18)*((invoices!$C$2:$C$151="founding_full")+(invoices!$C$2:$C$151="standard_balance"))*invoices!$H$2:$H$151))),""))</f>
        <v/>
      </c>
      <c r="DG18" s="27">
        <f>IF($A18="","",SUMIFS(invoices!$L$2:$L$151,invoices!$B$2:$B$151,$A18))</f>
        <v/>
      </c>
      <c r="DH18" s="27">
        <f>IF($A18="","",SUMIFS(costs!$E$2:$E$301,costs!$C$2:$C$301,$A18))</f>
        <v/>
      </c>
      <c r="DI18" s="27">
        <f>IF($A18="","",ROUND(IF(SUMIFS(campaigns!$BO$2:$BO$51,campaigns!$B$2:$B$51,$B18)=0,0,$BO18/SUMIFS(campaigns!$BO$2:$BO$51,campaigns!$B$2:$B$51,$B18))*(SUMIFS(costs!$E$2:$E$301,costs!$B$2:$B$301,$B18)-SUMPRODUCT((costs!$B$2:$B$301=$B18)*(LEN(costs!$C$2:$C$301)&gt;0)*costs!$E$2:$E$301)),2))</f>
        <v/>
      </c>
      <c r="DJ18" s="28">
        <f>IF($A18="","",SUMIFS(hours!$E$2:$E$1501,hours!$C$2:$C$1501,$A18))</f>
        <v/>
      </c>
      <c r="DK18" s="28">
        <f>IF($A18="","",ROUND(IF(SUMIFS(campaigns!$BO$2:$BO$51,campaigns!$B$2:$B$51,$B18)=0,0,$BO18/SUMIFS(campaigns!$BO$2:$BO$51,campaigns!$B$2:$B$51,$B18))*(SUMIFS(hours!$E$2:$E$1501,hours!$B$2:$B$1501,$B18)-SUMPRODUCT((hours!$B$2:$B$1501=$B18)*(LEN(hours!$C$2:$C$1501)&gt;0)*hours!$E$2:$E$1501)),2))</f>
        <v/>
      </c>
      <c r="DL18" s="27">
        <f>IF($A18="","",$DC18-$DG18-$DH18-$DI18)</f>
        <v/>
      </c>
      <c r="DM18" s="27">
        <f>IF($A18="","",IF(N($DJ18)+N($DK18)=0,"",ROUND($DL18/($DJ18+$DK18),2)))</f>
        <v/>
      </c>
      <c r="DN18" s="29">
        <f>IF($A18="","",IF(N($BP18)=0,"",COUNTIFS(approvals!$A$2:$A$251,$A18,approvals!$Q$2:$Q$251,"Y",approvals!$AK$2:$AK$251,"Y")/$BP18))</f>
        <v/>
      </c>
      <c r="DO18" s="28">
        <f>IF($A18="","",IF(COUNTIFS(approvals!$A$2:$A$251,$A18,approvals!$AC$2:$AC$251,"&gt;=0")=0,"",ROUND(SUMIFS(approvals!$AC$2:$AC$251,approvals!$A$2:$A$251,$A18)/COUNTIFS(approvals!$A$2:$A$251,$A18,approvals!$AC$2:$AC$251,"&gt;=0"),1)))</f>
        <v/>
      </c>
      <c r="DP18" s="26">
        <f>IF($A18="","",IFERROR(IF(INDEX(drops!$T$2:$T$21,MATCH($B18,drops!$A$2:$A$21,0))="","",INDEX(drops!$T$2:$T$21,MATCH($B18,drops!$A$2:$A$21,0))),""))</f>
        <v/>
      </c>
      <c r="DQ18" s="26">
        <f>IF($A18="","",IFERROR(IF(INDEX(drops!$U$2:$U$21,MATCH($B18,drops!$A$2:$A$21,0))="","",INDEX(drops!$U$2:$U$21,MATCH($B18,drops!$A$2:$A$21,0))),""))</f>
        <v/>
      </c>
      <c r="DR18" s="26">
        <f>IF($A18="","",IFERROR(IF(INDEX(drops!$W$2:$W$21,MATCH($B18,drops!$A$2:$A$21,0))="","",INDEX(drops!$W$2:$W$21,MATCH($B18,drops!$A$2:$A$21,0))),""))</f>
        <v/>
      </c>
      <c r="DS18" s="25">
        <f>IF($A18="","",IF($CE18="","",IF($CE18&gt;=config!$B$31,"pass","miss")))</f>
        <v/>
      </c>
      <c r="DT18" s="25">
        <f>IF($A18="","",IF($CI18="","",IF($CI18&gt;=config!$B$30,"pass","miss")))</f>
        <v/>
      </c>
      <c r="DU18" s="25">
        <f>IF($A18="","",IF($AT18="",IF($DP18="","",IF(IF(config!$B$37&lt;&gt;"",config!$B$37,TODAY())&gt;$DP18,"late","due")),IF($AT18&lt;=$DP18,"pass","late")))</f>
        <v/>
      </c>
      <c r="DV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IF($A19="","",SUMIFS(approvals!$AL$2:$AL$251,approvals!$A$2:$A$251,$A19,approvals!$Q$2:$Q$251,"Y"))</f>
        <v/>
      </c>
      <c r="CI19" s="25">
        <f>IF($A19="","",IF(N($BP19)=0,"",SUMPRODUCT(MIN(approvals!$BB$2:$BB$251+(approvals!$A$2:$A$251&lt;&gt;$A19)*1000000))))</f>
        <v/>
      </c>
      <c r="CJ19" s="25">
        <f>IF($A19="","",COUNTIFS(approvals!$A$2:$A$251,$A19,approvals!$Q$2:$Q$251,"Y",approvals!$AL$2:$AL$251,"&lt;"&amp;config!$B$30))</f>
        <v/>
      </c>
      <c r="CK19" s="25">
        <f>IF($A19="","",SUMIFS(approvals!$AM$2:$AM$251,approvals!$A$2:$A$251,$A19,approvals!$Q$2:$Q$251,"Y"))</f>
        <v/>
      </c>
      <c r="CL19" s="25">
        <f>IF($A19="","",SUMIFS(approvals!$AQ$2:$AQ$251,approvals!$A$2:$A$251,$A19,approvals!$Q$2:$Q$251,"Y"))</f>
        <v/>
      </c>
      <c r="CM19" s="25">
        <f>IF($A19="","",SUMIFS(approvals!$AR$2:$AR$251,approvals!$A$2:$A$251,$A19,approvals!$Q$2:$Q$251,"Y"))</f>
        <v/>
      </c>
      <c r="CN19" s="25">
        <f>IF($A19="","",SUMIFS(approvals!$AS$2:$AS$251,approvals!$A$2:$A$251,$A19,approvals!$Q$2:$Q$251,"Y"))</f>
        <v/>
      </c>
      <c r="CO19" s="25">
        <f>IF($A19="","",SUMIFS(approvals!$AT$2:$AT$251,approvals!$A$2:$A$251,$A19,approvals!$Q$2:$Q$251,"Y"))</f>
        <v/>
      </c>
      <c r="CP19" s="28">
        <f>IF($A19="","",IF(N($CO19)=0,"",ROUND(SUMIFS(approvals!$AU$2:$AU$251,approvals!$A$2:$A$251,$A19,approvals!$Q$2:$Q$251,"Y")/$CO19,1)))</f>
        <v/>
      </c>
      <c r="CQ19" s="25">
        <f>IF($A19="","",SUMIFS(approvals!$AV$2:$AV$251,approvals!$A$2:$A$251,$A19,approvals!$Q$2:$Q$251,"Y"))</f>
        <v/>
      </c>
      <c r="CR19" s="25">
        <f>IF($A19="","",SUMIFS(approvals!$AW$2:$AW$251,approvals!$A$2:$A$251,$A19,approvals!$Q$2:$Q$251,"Y"))</f>
        <v/>
      </c>
      <c r="CS19" s="25">
        <f>IF($A19="","",SUMIFS(approvals!$AX$2:$AX$251,approvals!$A$2:$A$251,$A19,approvals!$Q$2:$Q$251,"Y"))</f>
        <v/>
      </c>
      <c r="CT19" s="25">
        <f>IF($A19="","",SUMIFS(approvals!$AY$2:$AY$251,approvals!$A$2:$A$251,$A19,approvals!$Q$2:$Q$251,"Y"))</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N($CW19)))</f>
        <v/>
      </c>
      <c r="CW19" s="25">
        <f>IF($A19="","",IF($BG19="","",SUMIFS(approvals!$AL$2:$AL$251,approvals!$A$2:$A$251,$A19,approvals!$Q$2:$Q$251,"&lt;&gt;Y")))</f>
        <v/>
      </c>
      <c r="CX19" s="25">
        <f>IF($A19="","",SUMIFS(approvals!$AN$2:$AN$251,approvals!$A$2:$A$251,$A19,approvals!$Q$2:$Q$251,"Y"))</f>
        <v/>
      </c>
      <c r="CY19" s="25">
        <f>IF($A19="","",SUMIFS(approvals!$AO$2:$AO$251,approvals!$A$2:$A$251,$A19,approvals!$Q$2:$Q$251,"Y"))</f>
        <v/>
      </c>
      <c r="CZ19" s="25">
        <f>IF($A19="","",IF($DA19="","",SUMIFS(redemptions!$C$2:$C$121,redemptions!$A$2:$A$121,$A19,redemptions!$B$2:$B$121,$DA19)))</f>
        <v/>
      </c>
      <c r="DA19" s="26">
        <f>IF($A19="","",IFERROR(1/(1/SUMPRODUCT(MAX((redemptions!$A$2:$A$121=$A19)*redemptions!$B$2:$B$121))),""))</f>
        <v/>
      </c>
      <c r="DB19" s="25">
        <f>IF($A19="","",IF(COUNTIFS(redemptions!$A$2:$A$121,$A19,redemptions!$H$2:$H$121,"Y")=0,"",SUMIFS(redemptions!$C$2:$C$121,redemptions!$A$2:$A$121,$A19,redemptions!$B$2:$B$121,SUMPRODUCT(MIN((redemptions!$A$2:$A$121=$A19)*(redemptions!$H$2:$H$121="Y")*redemptions!$B$2:$B$121+((redemptions!$A$2:$A$121&lt;&gt;$A19)+(redemptions!$H$2:$H$121&lt;&gt;"Y")&gt;0)*1000000)))))</f>
        <v/>
      </c>
      <c r="DC19" s="27">
        <f>IF($A19="","",SUMIFS(invoices!$E$2:$E$151,invoices!$B$2:$B$151,$A19))</f>
        <v/>
      </c>
      <c r="DD19" s="27">
        <f>IF($A19="","",IF(COUNTIFS(invoices!$B$2:$B$151,$A19,invoices!$C$2:$C$151,"standard_deposit",invoices!$H$2:$H$151,"&gt;0")=0,"",SUMIFS(invoices!$I$2:$I$151,invoices!$B$2:$B$151,$A19,invoices!$C$2:$C$151,"standard_deposit")))</f>
        <v/>
      </c>
      <c r="DE19" s="26">
        <f>IF($A19="","",IFERROR(1/(1/SUMPRODUCT(MAX((invoices!$B$2:$B$151=$A19)*(invoices!$C$2:$C$151="standard_deposit")*invoices!$H$2:$H$151))),""))</f>
        <v/>
      </c>
      <c r="DF19" s="26">
        <f>IF($A19="","",IFERROR(1/(1/SUMPRODUCT(MAX((invoices!$B$2:$B$151=$A19)*((invoices!$C$2:$C$151="founding_full")+(invoices!$C$2:$C$151="standard_balance"))*invoices!$H$2:$H$151))),""))</f>
        <v/>
      </c>
      <c r="DG19" s="27">
        <f>IF($A19="","",SUMIFS(invoices!$L$2:$L$151,invoices!$B$2:$B$151,$A19))</f>
        <v/>
      </c>
      <c r="DH19" s="27">
        <f>IF($A19="","",SUMIFS(costs!$E$2:$E$301,costs!$C$2:$C$301,$A19))</f>
        <v/>
      </c>
      <c r="DI19" s="27">
        <f>IF($A19="","",ROUND(IF(SUMIFS(campaigns!$BO$2:$BO$51,campaigns!$B$2:$B$51,$B19)=0,0,$BO19/SUMIFS(campaigns!$BO$2:$BO$51,campaigns!$B$2:$B$51,$B19))*(SUMIFS(costs!$E$2:$E$301,costs!$B$2:$B$301,$B19)-SUMPRODUCT((costs!$B$2:$B$301=$B19)*(LEN(costs!$C$2:$C$301)&gt;0)*costs!$E$2:$E$301)),2))</f>
        <v/>
      </c>
      <c r="DJ19" s="28">
        <f>IF($A19="","",SUMIFS(hours!$E$2:$E$1501,hours!$C$2:$C$1501,$A19))</f>
        <v/>
      </c>
      <c r="DK19" s="28">
        <f>IF($A19="","",ROUND(IF(SUMIFS(campaigns!$BO$2:$BO$51,campaigns!$B$2:$B$51,$B19)=0,0,$BO19/SUMIFS(campaigns!$BO$2:$BO$51,campaigns!$B$2:$B$51,$B19))*(SUMIFS(hours!$E$2:$E$1501,hours!$B$2:$B$1501,$B19)-SUMPRODUCT((hours!$B$2:$B$1501=$B19)*(LEN(hours!$C$2:$C$1501)&gt;0)*hours!$E$2:$E$1501)),2))</f>
        <v/>
      </c>
      <c r="DL19" s="27">
        <f>IF($A19="","",$DC19-$DG19-$DH19-$DI19)</f>
        <v/>
      </c>
      <c r="DM19" s="27">
        <f>IF($A19="","",IF(N($DJ19)+N($DK19)=0,"",ROUND($DL19/($DJ19+$DK19),2)))</f>
        <v/>
      </c>
      <c r="DN19" s="29">
        <f>IF($A19="","",IF(N($BP19)=0,"",COUNTIFS(approvals!$A$2:$A$251,$A19,approvals!$Q$2:$Q$251,"Y",approvals!$AK$2:$AK$251,"Y")/$BP19))</f>
        <v/>
      </c>
      <c r="DO19" s="28">
        <f>IF($A19="","",IF(COUNTIFS(approvals!$A$2:$A$251,$A19,approvals!$AC$2:$AC$251,"&gt;=0")=0,"",ROUND(SUMIFS(approvals!$AC$2:$AC$251,approvals!$A$2:$A$251,$A19)/COUNTIFS(approvals!$A$2:$A$251,$A19,approvals!$AC$2:$AC$251,"&gt;=0"),1)))</f>
        <v/>
      </c>
      <c r="DP19" s="26">
        <f>IF($A19="","",IFERROR(IF(INDEX(drops!$T$2:$T$21,MATCH($B19,drops!$A$2:$A$21,0))="","",INDEX(drops!$T$2:$T$21,MATCH($B19,drops!$A$2:$A$21,0))),""))</f>
        <v/>
      </c>
      <c r="DQ19" s="26">
        <f>IF($A19="","",IFERROR(IF(INDEX(drops!$U$2:$U$21,MATCH($B19,drops!$A$2:$A$21,0))="","",INDEX(drops!$U$2:$U$21,MATCH($B19,drops!$A$2:$A$21,0))),""))</f>
        <v/>
      </c>
      <c r="DR19" s="26">
        <f>IF($A19="","",IFERROR(IF(INDEX(drops!$W$2:$W$21,MATCH($B19,drops!$A$2:$A$21,0))="","",INDEX(drops!$W$2:$W$21,MATCH($B19,drops!$A$2:$A$21,0))),""))</f>
        <v/>
      </c>
      <c r="DS19" s="25">
        <f>IF($A19="","",IF($CE19="","",IF($CE19&gt;=config!$B$31,"pass","miss")))</f>
        <v/>
      </c>
      <c r="DT19" s="25">
        <f>IF($A19="","",IF($CI19="","",IF($CI19&gt;=config!$B$30,"pass","miss")))</f>
        <v/>
      </c>
      <c r="DU19" s="25">
        <f>IF($A19="","",IF($AT19="",IF($DP19="","",IF(IF(config!$B$37&lt;&gt;"",config!$B$37,TODAY())&gt;$DP19,"late","due")),IF($AT19&lt;=$DP19,"pass","late")))</f>
        <v/>
      </c>
      <c r="DV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IF($A20="","",SUMIFS(approvals!$AL$2:$AL$251,approvals!$A$2:$A$251,$A20,approvals!$Q$2:$Q$251,"Y"))</f>
        <v/>
      </c>
      <c r="CI20" s="25">
        <f>IF($A20="","",IF(N($BP20)=0,"",SUMPRODUCT(MIN(approvals!$BB$2:$BB$251+(approvals!$A$2:$A$251&lt;&gt;$A20)*1000000))))</f>
        <v/>
      </c>
      <c r="CJ20" s="25">
        <f>IF($A20="","",COUNTIFS(approvals!$A$2:$A$251,$A20,approvals!$Q$2:$Q$251,"Y",approvals!$AL$2:$AL$251,"&lt;"&amp;config!$B$30))</f>
        <v/>
      </c>
      <c r="CK20" s="25">
        <f>IF($A20="","",SUMIFS(approvals!$AM$2:$AM$251,approvals!$A$2:$A$251,$A20,approvals!$Q$2:$Q$251,"Y"))</f>
        <v/>
      </c>
      <c r="CL20" s="25">
        <f>IF($A20="","",SUMIFS(approvals!$AQ$2:$AQ$251,approvals!$A$2:$A$251,$A20,approvals!$Q$2:$Q$251,"Y"))</f>
        <v/>
      </c>
      <c r="CM20" s="25">
        <f>IF($A20="","",SUMIFS(approvals!$AR$2:$AR$251,approvals!$A$2:$A$251,$A20,approvals!$Q$2:$Q$251,"Y"))</f>
        <v/>
      </c>
      <c r="CN20" s="25">
        <f>IF($A20="","",SUMIFS(approvals!$AS$2:$AS$251,approvals!$A$2:$A$251,$A20,approvals!$Q$2:$Q$251,"Y"))</f>
        <v/>
      </c>
      <c r="CO20" s="25">
        <f>IF($A20="","",SUMIFS(approvals!$AT$2:$AT$251,approvals!$A$2:$A$251,$A20,approvals!$Q$2:$Q$251,"Y"))</f>
        <v/>
      </c>
      <c r="CP20" s="28">
        <f>IF($A20="","",IF(N($CO20)=0,"",ROUND(SUMIFS(approvals!$AU$2:$AU$251,approvals!$A$2:$A$251,$A20,approvals!$Q$2:$Q$251,"Y")/$CO20,1)))</f>
        <v/>
      </c>
      <c r="CQ20" s="25">
        <f>IF($A20="","",SUMIFS(approvals!$AV$2:$AV$251,approvals!$A$2:$A$251,$A20,approvals!$Q$2:$Q$251,"Y"))</f>
        <v/>
      </c>
      <c r="CR20" s="25">
        <f>IF($A20="","",SUMIFS(approvals!$AW$2:$AW$251,approvals!$A$2:$A$251,$A20,approvals!$Q$2:$Q$251,"Y"))</f>
        <v/>
      </c>
      <c r="CS20" s="25">
        <f>IF($A20="","",SUMIFS(approvals!$AX$2:$AX$251,approvals!$A$2:$A$251,$A20,approvals!$Q$2:$Q$251,"Y"))</f>
        <v/>
      </c>
      <c r="CT20" s="25">
        <f>IF($A20="","",SUMIFS(approvals!$AY$2:$AY$251,approvals!$A$2:$A$251,$A20,approvals!$Q$2:$Q$251,"Y"))</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N($CW20)))</f>
        <v/>
      </c>
      <c r="CW20" s="25">
        <f>IF($A20="","",IF($BG20="","",SUMIFS(approvals!$AL$2:$AL$251,approvals!$A$2:$A$251,$A20,approvals!$Q$2:$Q$251,"&lt;&gt;Y")))</f>
        <v/>
      </c>
      <c r="CX20" s="25">
        <f>IF($A20="","",SUMIFS(approvals!$AN$2:$AN$251,approvals!$A$2:$A$251,$A20,approvals!$Q$2:$Q$251,"Y"))</f>
        <v/>
      </c>
      <c r="CY20" s="25">
        <f>IF($A20="","",SUMIFS(approvals!$AO$2:$AO$251,approvals!$A$2:$A$251,$A20,approvals!$Q$2:$Q$251,"Y"))</f>
        <v/>
      </c>
      <c r="CZ20" s="25">
        <f>IF($A20="","",IF($DA20="","",SUMIFS(redemptions!$C$2:$C$121,redemptions!$A$2:$A$121,$A20,redemptions!$B$2:$B$121,$DA20)))</f>
        <v/>
      </c>
      <c r="DA20" s="26">
        <f>IF($A20="","",IFERROR(1/(1/SUMPRODUCT(MAX((redemptions!$A$2:$A$121=$A20)*redemptions!$B$2:$B$121))),""))</f>
        <v/>
      </c>
      <c r="DB20" s="25">
        <f>IF($A20="","",IF(COUNTIFS(redemptions!$A$2:$A$121,$A20,redemptions!$H$2:$H$121,"Y")=0,"",SUMIFS(redemptions!$C$2:$C$121,redemptions!$A$2:$A$121,$A20,redemptions!$B$2:$B$121,SUMPRODUCT(MIN((redemptions!$A$2:$A$121=$A20)*(redemptions!$H$2:$H$121="Y")*redemptions!$B$2:$B$121+((redemptions!$A$2:$A$121&lt;&gt;$A20)+(redemptions!$H$2:$H$121&lt;&gt;"Y")&gt;0)*1000000)))))</f>
        <v/>
      </c>
      <c r="DC20" s="27">
        <f>IF($A20="","",SUMIFS(invoices!$E$2:$E$151,invoices!$B$2:$B$151,$A20))</f>
        <v/>
      </c>
      <c r="DD20" s="27">
        <f>IF($A20="","",IF(COUNTIFS(invoices!$B$2:$B$151,$A20,invoices!$C$2:$C$151,"standard_deposit",invoices!$H$2:$H$151,"&gt;0")=0,"",SUMIFS(invoices!$I$2:$I$151,invoices!$B$2:$B$151,$A20,invoices!$C$2:$C$151,"standard_deposit")))</f>
        <v/>
      </c>
      <c r="DE20" s="26">
        <f>IF($A20="","",IFERROR(1/(1/SUMPRODUCT(MAX((invoices!$B$2:$B$151=$A20)*(invoices!$C$2:$C$151="standard_deposit")*invoices!$H$2:$H$151))),""))</f>
        <v/>
      </c>
      <c r="DF20" s="26">
        <f>IF($A20="","",IFERROR(1/(1/SUMPRODUCT(MAX((invoices!$B$2:$B$151=$A20)*((invoices!$C$2:$C$151="founding_full")+(invoices!$C$2:$C$151="standard_balance"))*invoices!$H$2:$H$151))),""))</f>
        <v/>
      </c>
      <c r="DG20" s="27">
        <f>IF($A20="","",SUMIFS(invoices!$L$2:$L$151,invoices!$B$2:$B$151,$A20))</f>
        <v/>
      </c>
      <c r="DH20" s="27">
        <f>IF($A20="","",SUMIFS(costs!$E$2:$E$301,costs!$C$2:$C$301,$A20))</f>
        <v/>
      </c>
      <c r="DI20" s="27">
        <f>IF($A20="","",ROUND(IF(SUMIFS(campaigns!$BO$2:$BO$51,campaigns!$B$2:$B$51,$B20)=0,0,$BO20/SUMIFS(campaigns!$BO$2:$BO$51,campaigns!$B$2:$B$51,$B20))*(SUMIFS(costs!$E$2:$E$301,costs!$B$2:$B$301,$B20)-SUMPRODUCT((costs!$B$2:$B$301=$B20)*(LEN(costs!$C$2:$C$301)&gt;0)*costs!$E$2:$E$301)),2))</f>
        <v/>
      </c>
      <c r="DJ20" s="28">
        <f>IF($A20="","",SUMIFS(hours!$E$2:$E$1501,hours!$C$2:$C$1501,$A20))</f>
        <v/>
      </c>
      <c r="DK20" s="28">
        <f>IF($A20="","",ROUND(IF(SUMIFS(campaigns!$BO$2:$BO$51,campaigns!$B$2:$B$51,$B20)=0,0,$BO20/SUMIFS(campaigns!$BO$2:$BO$51,campaigns!$B$2:$B$51,$B20))*(SUMIFS(hours!$E$2:$E$1501,hours!$B$2:$B$1501,$B20)-SUMPRODUCT((hours!$B$2:$B$1501=$B20)*(LEN(hours!$C$2:$C$1501)&gt;0)*hours!$E$2:$E$1501)),2))</f>
        <v/>
      </c>
      <c r="DL20" s="27">
        <f>IF($A20="","",$DC20-$DG20-$DH20-$DI20)</f>
        <v/>
      </c>
      <c r="DM20" s="27">
        <f>IF($A20="","",IF(N($DJ20)+N($DK20)=0,"",ROUND($DL20/($DJ20+$DK20),2)))</f>
        <v/>
      </c>
      <c r="DN20" s="29">
        <f>IF($A20="","",IF(N($BP20)=0,"",COUNTIFS(approvals!$A$2:$A$251,$A20,approvals!$Q$2:$Q$251,"Y",approvals!$AK$2:$AK$251,"Y")/$BP20))</f>
        <v/>
      </c>
      <c r="DO20" s="28">
        <f>IF($A20="","",IF(COUNTIFS(approvals!$A$2:$A$251,$A20,approvals!$AC$2:$AC$251,"&gt;=0")=0,"",ROUND(SUMIFS(approvals!$AC$2:$AC$251,approvals!$A$2:$A$251,$A20)/COUNTIFS(approvals!$A$2:$A$251,$A20,approvals!$AC$2:$AC$251,"&gt;=0"),1)))</f>
        <v/>
      </c>
      <c r="DP20" s="26">
        <f>IF($A20="","",IFERROR(IF(INDEX(drops!$T$2:$T$21,MATCH($B20,drops!$A$2:$A$21,0))="","",INDEX(drops!$T$2:$T$21,MATCH($B20,drops!$A$2:$A$21,0))),""))</f>
        <v/>
      </c>
      <c r="DQ20" s="26">
        <f>IF($A20="","",IFERROR(IF(INDEX(drops!$U$2:$U$21,MATCH($B20,drops!$A$2:$A$21,0))="","",INDEX(drops!$U$2:$U$21,MATCH($B20,drops!$A$2:$A$21,0))),""))</f>
        <v/>
      </c>
      <c r="DR20" s="26">
        <f>IF($A20="","",IFERROR(IF(INDEX(drops!$W$2:$W$21,MATCH($B20,drops!$A$2:$A$21,0))="","",INDEX(drops!$W$2:$W$21,MATCH($B20,drops!$A$2:$A$21,0))),""))</f>
        <v/>
      </c>
      <c r="DS20" s="25">
        <f>IF($A20="","",IF($CE20="","",IF($CE20&gt;=config!$B$31,"pass","miss")))</f>
        <v/>
      </c>
      <c r="DT20" s="25">
        <f>IF($A20="","",IF($CI20="","",IF($CI20&gt;=config!$B$30,"pass","miss")))</f>
        <v/>
      </c>
      <c r="DU20" s="25">
        <f>IF($A20="","",IF($AT20="",IF($DP20="","",IF(IF(config!$B$37&lt;&gt;"",config!$B$37,TODAY())&gt;$DP20,"late","due")),IF($AT20&lt;=$DP20,"pass","late")))</f>
        <v/>
      </c>
      <c r="DV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IF($A21="","",SUMIFS(approvals!$AL$2:$AL$251,approvals!$A$2:$A$251,$A21,approvals!$Q$2:$Q$251,"Y"))</f>
        <v/>
      </c>
      <c r="CI21" s="25">
        <f>IF($A21="","",IF(N($BP21)=0,"",SUMPRODUCT(MIN(approvals!$BB$2:$BB$251+(approvals!$A$2:$A$251&lt;&gt;$A21)*1000000))))</f>
        <v/>
      </c>
      <c r="CJ21" s="25">
        <f>IF($A21="","",COUNTIFS(approvals!$A$2:$A$251,$A21,approvals!$Q$2:$Q$251,"Y",approvals!$AL$2:$AL$251,"&lt;"&amp;config!$B$30))</f>
        <v/>
      </c>
      <c r="CK21" s="25">
        <f>IF($A21="","",SUMIFS(approvals!$AM$2:$AM$251,approvals!$A$2:$A$251,$A21,approvals!$Q$2:$Q$251,"Y"))</f>
        <v/>
      </c>
      <c r="CL21" s="25">
        <f>IF($A21="","",SUMIFS(approvals!$AQ$2:$AQ$251,approvals!$A$2:$A$251,$A21,approvals!$Q$2:$Q$251,"Y"))</f>
        <v/>
      </c>
      <c r="CM21" s="25">
        <f>IF($A21="","",SUMIFS(approvals!$AR$2:$AR$251,approvals!$A$2:$A$251,$A21,approvals!$Q$2:$Q$251,"Y"))</f>
        <v/>
      </c>
      <c r="CN21" s="25">
        <f>IF($A21="","",SUMIFS(approvals!$AS$2:$AS$251,approvals!$A$2:$A$251,$A21,approvals!$Q$2:$Q$251,"Y"))</f>
        <v/>
      </c>
      <c r="CO21" s="25">
        <f>IF($A21="","",SUMIFS(approvals!$AT$2:$AT$251,approvals!$A$2:$A$251,$A21,approvals!$Q$2:$Q$251,"Y"))</f>
        <v/>
      </c>
      <c r="CP21" s="28">
        <f>IF($A21="","",IF(N($CO21)=0,"",ROUND(SUMIFS(approvals!$AU$2:$AU$251,approvals!$A$2:$A$251,$A21,approvals!$Q$2:$Q$251,"Y")/$CO21,1)))</f>
        <v/>
      </c>
      <c r="CQ21" s="25">
        <f>IF($A21="","",SUMIFS(approvals!$AV$2:$AV$251,approvals!$A$2:$A$251,$A21,approvals!$Q$2:$Q$251,"Y"))</f>
        <v/>
      </c>
      <c r="CR21" s="25">
        <f>IF($A21="","",SUMIFS(approvals!$AW$2:$AW$251,approvals!$A$2:$A$251,$A21,approvals!$Q$2:$Q$251,"Y"))</f>
        <v/>
      </c>
      <c r="CS21" s="25">
        <f>IF($A21="","",SUMIFS(approvals!$AX$2:$AX$251,approvals!$A$2:$A$251,$A21,approvals!$Q$2:$Q$251,"Y"))</f>
        <v/>
      </c>
      <c r="CT21" s="25">
        <f>IF($A21="","",SUMIFS(approvals!$AY$2:$AY$251,approvals!$A$2:$A$251,$A21,approvals!$Q$2:$Q$251,"Y"))</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N($CW21)))</f>
        <v/>
      </c>
      <c r="CW21" s="25">
        <f>IF($A21="","",IF($BG21="","",SUMIFS(approvals!$AL$2:$AL$251,approvals!$A$2:$A$251,$A21,approvals!$Q$2:$Q$251,"&lt;&gt;Y")))</f>
        <v/>
      </c>
      <c r="CX21" s="25">
        <f>IF($A21="","",SUMIFS(approvals!$AN$2:$AN$251,approvals!$A$2:$A$251,$A21,approvals!$Q$2:$Q$251,"Y"))</f>
        <v/>
      </c>
      <c r="CY21" s="25">
        <f>IF($A21="","",SUMIFS(approvals!$AO$2:$AO$251,approvals!$A$2:$A$251,$A21,approvals!$Q$2:$Q$251,"Y"))</f>
        <v/>
      </c>
      <c r="CZ21" s="25">
        <f>IF($A21="","",IF($DA21="","",SUMIFS(redemptions!$C$2:$C$121,redemptions!$A$2:$A$121,$A21,redemptions!$B$2:$B$121,$DA21)))</f>
        <v/>
      </c>
      <c r="DA21" s="26">
        <f>IF($A21="","",IFERROR(1/(1/SUMPRODUCT(MAX((redemptions!$A$2:$A$121=$A21)*redemptions!$B$2:$B$121))),""))</f>
        <v/>
      </c>
      <c r="DB21" s="25">
        <f>IF($A21="","",IF(COUNTIFS(redemptions!$A$2:$A$121,$A21,redemptions!$H$2:$H$121,"Y")=0,"",SUMIFS(redemptions!$C$2:$C$121,redemptions!$A$2:$A$121,$A21,redemptions!$B$2:$B$121,SUMPRODUCT(MIN((redemptions!$A$2:$A$121=$A21)*(redemptions!$H$2:$H$121="Y")*redemptions!$B$2:$B$121+((redemptions!$A$2:$A$121&lt;&gt;$A21)+(redemptions!$H$2:$H$121&lt;&gt;"Y")&gt;0)*1000000)))))</f>
        <v/>
      </c>
      <c r="DC21" s="27">
        <f>IF($A21="","",SUMIFS(invoices!$E$2:$E$151,invoices!$B$2:$B$151,$A21))</f>
        <v/>
      </c>
      <c r="DD21" s="27">
        <f>IF($A21="","",IF(COUNTIFS(invoices!$B$2:$B$151,$A21,invoices!$C$2:$C$151,"standard_deposit",invoices!$H$2:$H$151,"&gt;0")=0,"",SUMIFS(invoices!$I$2:$I$151,invoices!$B$2:$B$151,$A21,invoices!$C$2:$C$151,"standard_deposit")))</f>
        <v/>
      </c>
      <c r="DE21" s="26">
        <f>IF($A21="","",IFERROR(1/(1/SUMPRODUCT(MAX((invoices!$B$2:$B$151=$A21)*(invoices!$C$2:$C$151="standard_deposit")*invoices!$H$2:$H$151))),""))</f>
        <v/>
      </c>
      <c r="DF21" s="26">
        <f>IF($A21="","",IFERROR(1/(1/SUMPRODUCT(MAX((invoices!$B$2:$B$151=$A21)*((invoices!$C$2:$C$151="founding_full")+(invoices!$C$2:$C$151="standard_balance"))*invoices!$H$2:$H$151))),""))</f>
        <v/>
      </c>
      <c r="DG21" s="27">
        <f>IF($A21="","",SUMIFS(invoices!$L$2:$L$151,invoices!$B$2:$B$151,$A21))</f>
        <v/>
      </c>
      <c r="DH21" s="27">
        <f>IF($A21="","",SUMIFS(costs!$E$2:$E$301,costs!$C$2:$C$301,$A21))</f>
        <v/>
      </c>
      <c r="DI21" s="27">
        <f>IF($A21="","",ROUND(IF(SUMIFS(campaigns!$BO$2:$BO$51,campaigns!$B$2:$B$51,$B21)=0,0,$BO21/SUMIFS(campaigns!$BO$2:$BO$51,campaigns!$B$2:$B$51,$B21))*(SUMIFS(costs!$E$2:$E$301,costs!$B$2:$B$301,$B21)-SUMPRODUCT((costs!$B$2:$B$301=$B21)*(LEN(costs!$C$2:$C$301)&gt;0)*costs!$E$2:$E$301)),2))</f>
        <v/>
      </c>
      <c r="DJ21" s="28">
        <f>IF($A21="","",SUMIFS(hours!$E$2:$E$1501,hours!$C$2:$C$1501,$A21))</f>
        <v/>
      </c>
      <c r="DK21" s="28">
        <f>IF($A21="","",ROUND(IF(SUMIFS(campaigns!$BO$2:$BO$51,campaigns!$B$2:$B$51,$B21)=0,0,$BO21/SUMIFS(campaigns!$BO$2:$BO$51,campaigns!$B$2:$B$51,$B21))*(SUMIFS(hours!$E$2:$E$1501,hours!$B$2:$B$1501,$B21)-SUMPRODUCT((hours!$B$2:$B$1501=$B21)*(LEN(hours!$C$2:$C$1501)&gt;0)*hours!$E$2:$E$1501)),2))</f>
        <v/>
      </c>
      <c r="DL21" s="27">
        <f>IF($A21="","",$DC21-$DG21-$DH21-$DI21)</f>
        <v/>
      </c>
      <c r="DM21" s="27">
        <f>IF($A21="","",IF(N($DJ21)+N($DK21)=0,"",ROUND($DL21/($DJ21+$DK21),2)))</f>
        <v/>
      </c>
      <c r="DN21" s="29">
        <f>IF($A21="","",IF(N($BP21)=0,"",COUNTIFS(approvals!$A$2:$A$251,$A21,approvals!$Q$2:$Q$251,"Y",approvals!$AK$2:$AK$251,"Y")/$BP21))</f>
        <v/>
      </c>
      <c r="DO21" s="28">
        <f>IF($A21="","",IF(COUNTIFS(approvals!$A$2:$A$251,$A21,approvals!$AC$2:$AC$251,"&gt;=0")=0,"",ROUND(SUMIFS(approvals!$AC$2:$AC$251,approvals!$A$2:$A$251,$A21)/COUNTIFS(approvals!$A$2:$A$251,$A21,approvals!$AC$2:$AC$251,"&gt;=0"),1)))</f>
        <v/>
      </c>
      <c r="DP21" s="26">
        <f>IF($A21="","",IFERROR(IF(INDEX(drops!$T$2:$T$21,MATCH($B21,drops!$A$2:$A$21,0))="","",INDEX(drops!$T$2:$T$21,MATCH($B21,drops!$A$2:$A$21,0))),""))</f>
        <v/>
      </c>
      <c r="DQ21" s="26">
        <f>IF($A21="","",IFERROR(IF(INDEX(drops!$U$2:$U$21,MATCH($B21,drops!$A$2:$A$21,0))="","",INDEX(drops!$U$2:$U$21,MATCH($B21,drops!$A$2:$A$21,0))),""))</f>
        <v/>
      </c>
      <c r="DR21" s="26">
        <f>IF($A21="","",IFERROR(IF(INDEX(drops!$W$2:$W$21,MATCH($B21,drops!$A$2:$A$21,0))="","",INDEX(drops!$W$2:$W$21,MATCH($B21,drops!$A$2:$A$21,0))),""))</f>
        <v/>
      </c>
      <c r="DS21" s="25">
        <f>IF($A21="","",IF($CE21="","",IF($CE21&gt;=config!$B$31,"pass","miss")))</f>
        <v/>
      </c>
      <c r="DT21" s="25">
        <f>IF($A21="","",IF($CI21="","",IF($CI21&gt;=config!$B$30,"pass","miss")))</f>
        <v/>
      </c>
      <c r="DU21" s="25">
        <f>IF($A21="","",IF($AT21="",IF($DP21="","",IF(IF(config!$B$37&lt;&gt;"",config!$B$37,TODAY())&gt;$DP21,"late","due")),IF($AT21&lt;=$DP21,"pass","late")))</f>
        <v/>
      </c>
      <c r="DV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IF($A22="","",SUMIFS(approvals!$AL$2:$AL$251,approvals!$A$2:$A$251,$A22,approvals!$Q$2:$Q$251,"Y"))</f>
        <v/>
      </c>
      <c r="CI22" s="25">
        <f>IF($A22="","",IF(N($BP22)=0,"",SUMPRODUCT(MIN(approvals!$BB$2:$BB$251+(approvals!$A$2:$A$251&lt;&gt;$A22)*1000000))))</f>
        <v/>
      </c>
      <c r="CJ22" s="25">
        <f>IF($A22="","",COUNTIFS(approvals!$A$2:$A$251,$A22,approvals!$Q$2:$Q$251,"Y",approvals!$AL$2:$AL$251,"&lt;"&amp;config!$B$30))</f>
        <v/>
      </c>
      <c r="CK22" s="25">
        <f>IF($A22="","",SUMIFS(approvals!$AM$2:$AM$251,approvals!$A$2:$A$251,$A22,approvals!$Q$2:$Q$251,"Y"))</f>
        <v/>
      </c>
      <c r="CL22" s="25">
        <f>IF($A22="","",SUMIFS(approvals!$AQ$2:$AQ$251,approvals!$A$2:$A$251,$A22,approvals!$Q$2:$Q$251,"Y"))</f>
        <v/>
      </c>
      <c r="CM22" s="25">
        <f>IF($A22="","",SUMIFS(approvals!$AR$2:$AR$251,approvals!$A$2:$A$251,$A22,approvals!$Q$2:$Q$251,"Y"))</f>
        <v/>
      </c>
      <c r="CN22" s="25">
        <f>IF($A22="","",SUMIFS(approvals!$AS$2:$AS$251,approvals!$A$2:$A$251,$A22,approvals!$Q$2:$Q$251,"Y"))</f>
        <v/>
      </c>
      <c r="CO22" s="25">
        <f>IF($A22="","",SUMIFS(approvals!$AT$2:$AT$251,approvals!$A$2:$A$251,$A22,approvals!$Q$2:$Q$251,"Y"))</f>
        <v/>
      </c>
      <c r="CP22" s="28">
        <f>IF($A22="","",IF(N($CO22)=0,"",ROUND(SUMIFS(approvals!$AU$2:$AU$251,approvals!$A$2:$A$251,$A22,approvals!$Q$2:$Q$251,"Y")/$CO22,1)))</f>
        <v/>
      </c>
      <c r="CQ22" s="25">
        <f>IF($A22="","",SUMIFS(approvals!$AV$2:$AV$251,approvals!$A$2:$A$251,$A22,approvals!$Q$2:$Q$251,"Y"))</f>
        <v/>
      </c>
      <c r="CR22" s="25">
        <f>IF($A22="","",SUMIFS(approvals!$AW$2:$AW$251,approvals!$A$2:$A$251,$A22,approvals!$Q$2:$Q$251,"Y"))</f>
        <v/>
      </c>
      <c r="CS22" s="25">
        <f>IF($A22="","",SUMIFS(approvals!$AX$2:$AX$251,approvals!$A$2:$A$251,$A22,approvals!$Q$2:$Q$251,"Y"))</f>
        <v/>
      </c>
      <c r="CT22" s="25">
        <f>IF($A22="","",SUMIFS(approvals!$AY$2:$AY$251,approvals!$A$2:$A$251,$A22,approvals!$Q$2:$Q$251,"Y"))</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N($CW22)))</f>
        <v/>
      </c>
      <c r="CW22" s="25">
        <f>IF($A22="","",IF($BG22="","",SUMIFS(approvals!$AL$2:$AL$251,approvals!$A$2:$A$251,$A22,approvals!$Q$2:$Q$251,"&lt;&gt;Y")))</f>
        <v/>
      </c>
      <c r="CX22" s="25">
        <f>IF($A22="","",SUMIFS(approvals!$AN$2:$AN$251,approvals!$A$2:$A$251,$A22,approvals!$Q$2:$Q$251,"Y"))</f>
        <v/>
      </c>
      <c r="CY22" s="25">
        <f>IF($A22="","",SUMIFS(approvals!$AO$2:$AO$251,approvals!$A$2:$A$251,$A22,approvals!$Q$2:$Q$251,"Y"))</f>
        <v/>
      </c>
      <c r="CZ22" s="25">
        <f>IF($A22="","",IF($DA22="","",SUMIFS(redemptions!$C$2:$C$121,redemptions!$A$2:$A$121,$A22,redemptions!$B$2:$B$121,$DA22)))</f>
        <v/>
      </c>
      <c r="DA22" s="26">
        <f>IF($A22="","",IFERROR(1/(1/SUMPRODUCT(MAX((redemptions!$A$2:$A$121=$A22)*redemptions!$B$2:$B$121))),""))</f>
        <v/>
      </c>
      <c r="DB22" s="25">
        <f>IF($A22="","",IF(COUNTIFS(redemptions!$A$2:$A$121,$A22,redemptions!$H$2:$H$121,"Y")=0,"",SUMIFS(redemptions!$C$2:$C$121,redemptions!$A$2:$A$121,$A22,redemptions!$B$2:$B$121,SUMPRODUCT(MIN((redemptions!$A$2:$A$121=$A22)*(redemptions!$H$2:$H$121="Y")*redemptions!$B$2:$B$121+((redemptions!$A$2:$A$121&lt;&gt;$A22)+(redemptions!$H$2:$H$121&lt;&gt;"Y")&gt;0)*1000000)))))</f>
        <v/>
      </c>
      <c r="DC22" s="27">
        <f>IF($A22="","",SUMIFS(invoices!$E$2:$E$151,invoices!$B$2:$B$151,$A22))</f>
        <v/>
      </c>
      <c r="DD22" s="27">
        <f>IF($A22="","",IF(COUNTIFS(invoices!$B$2:$B$151,$A22,invoices!$C$2:$C$151,"standard_deposit",invoices!$H$2:$H$151,"&gt;0")=0,"",SUMIFS(invoices!$I$2:$I$151,invoices!$B$2:$B$151,$A22,invoices!$C$2:$C$151,"standard_deposit")))</f>
        <v/>
      </c>
      <c r="DE22" s="26">
        <f>IF($A22="","",IFERROR(1/(1/SUMPRODUCT(MAX((invoices!$B$2:$B$151=$A22)*(invoices!$C$2:$C$151="standard_deposit")*invoices!$H$2:$H$151))),""))</f>
        <v/>
      </c>
      <c r="DF22" s="26">
        <f>IF($A22="","",IFERROR(1/(1/SUMPRODUCT(MAX((invoices!$B$2:$B$151=$A22)*((invoices!$C$2:$C$151="founding_full")+(invoices!$C$2:$C$151="standard_balance"))*invoices!$H$2:$H$151))),""))</f>
        <v/>
      </c>
      <c r="DG22" s="27">
        <f>IF($A22="","",SUMIFS(invoices!$L$2:$L$151,invoices!$B$2:$B$151,$A22))</f>
        <v/>
      </c>
      <c r="DH22" s="27">
        <f>IF($A22="","",SUMIFS(costs!$E$2:$E$301,costs!$C$2:$C$301,$A22))</f>
        <v/>
      </c>
      <c r="DI22" s="27">
        <f>IF($A22="","",ROUND(IF(SUMIFS(campaigns!$BO$2:$BO$51,campaigns!$B$2:$B$51,$B22)=0,0,$BO22/SUMIFS(campaigns!$BO$2:$BO$51,campaigns!$B$2:$B$51,$B22))*(SUMIFS(costs!$E$2:$E$301,costs!$B$2:$B$301,$B22)-SUMPRODUCT((costs!$B$2:$B$301=$B22)*(LEN(costs!$C$2:$C$301)&gt;0)*costs!$E$2:$E$301)),2))</f>
        <v/>
      </c>
      <c r="DJ22" s="28">
        <f>IF($A22="","",SUMIFS(hours!$E$2:$E$1501,hours!$C$2:$C$1501,$A22))</f>
        <v/>
      </c>
      <c r="DK22" s="28">
        <f>IF($A22="","",ROUND(IF(SUMIFS(campaigns!$BO$2:$BO$51,campaigns!$B$2:$B$51,$B22)=0,0,$BO22/SUMIFS(campaigns!$BO$2:$BO$51,campaigns!$B$2:$B$51,$B22))*(SUMIFS(hours!$E$2:$E$1501,hours!$B$2:$B$1501,$B22)-SUMPRODUCT((hours!$B$2:$B$1501=$B22)*(LEN(hours!$C$2:$C$1501)&gt;0)*hours!$E$2:$E$1501)),2))</f>
        <v/>
      </c>
      <c r="DL22" s="27">
        <f>IF($A22="","",$DC22-$DG22-$DH22-$DI22)</f>
        <v/>
      </c>
      <c r="DM22" s="27">
        <f>IF($A22="","",IF(N($DJ22)+N($DK22)=0,"",ROUND($DL22/($DJ22+$DK22),2)))</f>
        <v/>
      </c>
      <c r="DN22" s="29">
        <f>IF($A22="","",IF(N($BP22)=0,"",COUNTIFS(approvals!$A$2:$A$251,$A22,approvals!$Q$2:$Q$251,"Y",approvals!$AK$2:$AK$251,"Y")/$BP22))</f>
        <v/>
      </c>
      <c r="DO22" s="28">
        <f>IF($A22="","",IF(COUNTIFS(approvals!$A$2:$A$251,$A22,approvals!$AC$2:$AC$251,"&gt;=0")=0,"",ROUND(SUMIFS(approvals!$AC$2:$AC$251,approvals!$A$2:$A$251,$A22)/COUNTIFS(approvals!$A$2:$A$251,$A22,approvals!$AC$2:$AC$251,"&gt;=0"),1)))</f>
        <v/>
      </c>
      <c r="DP22" s="26">
        <f>IF($A22="","",IFERROR(IF(INDEX(drops!$T$2:$T$21,MATCH($B22,drops!$A$2:$A$21,0))="","",INDEX(drops!$T$2:$T$21,MATCH($B22,drops!$A$2:$A$21,0))),""))</f>
        <v/>
      </c>
      <c r="DQ22" s="26">
        <f>IF($A22="","",IFERROR(IF(INDEX(drops!$U$2:$U$21,MATCH($B22,drops!$A$2:$A$21,0))="","",INDEX(drops!$U$2:$U$21,MATCH($B22,drops!$A$2:$A$21,0))),""))</f>
        <v/>
      </c>
      <c r="DR22" s="26">
        <f>IF($A22="","",IFERROR(IF(INDEX(drops!$W$2:$W$21,MATCH($B22,drops!$A$2:$A$21,0))="","",INDEX(drops!$W$2:$W$21,MATCH($B22,drops!$A$2:$A$21,0))),""))</f>
        <v/>
      </c>
      <c r="DS22" s="25">
        <f>IF($A22="","",IF($CE22="","",IF($CE22&gt;=config!$B$31,"pass","miss")))</f>
        <v/>
      </c>
      <c r="DT22" s="25">
        <f>IF($A22="","",IF($CI22="","",IF($CI22&gt;=config!$B$30,"pass","miss")))</f>
        <v/>
      </c>
      <c r="DU22" s="25">
        <f>IF($A22="","",IF($AT22="",IF($DP22="","",IF(IF(config!$B$37&lt;&gt;"",config!$B$37,TODAY())&gt;$DP22,"late","due")),IF($AT22&lt;=$DP22,"pass","late")))</f>
        <v/>
      </c>
      <c r="DV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IF($A23="","",SUMIFS(approvals!$AL$2:$AL$251,approvals!$A$2:$A$251,$A23,approvals!$Q$2:$Q$251,"Y"))</f>
        <v/>
      </c>
      <c r="CI23" s="25">
        <f>IF($A23="","",IF(N($BP23)=0,"",SUMPRODUCT(MIN(approvals!$BB$2:$BB$251+(approvals!$A$2:$A$251&lt;&gt;$A23)*1000000))))</f>
        <v/>
      </c>
      <c r="CJ23" s="25">
        <f>IF($A23="","",COUNTIFS(approvals!$A$2:$A$251,$A23,approvals!$Q$2:$Q$251,"Y",approvals!$AL$2:$AL$251,"&lt;"&amp;config!$B$30))</f>
        <v/>
      </c>
      <c r="CK23" s="25">
        <f>IF($A23="","",SUMIFS(approvals!$AM$2:$AM$251,approvals!$A$2:$A$251,$A23,approvals!$Q$2:$Q$251,"Y"))</f>
        <v/>
      </c>
      <c r="CL23" s="25">
        <f>IF($A23="","",SUMIFS(approvals!$AQ$2:$AQ$251,approvals!$A$2:$A$251,$A23,approvals!$Q$2:$Q$251,"Y"))</f>
        <v/>
      </c>
      <c r="CM23" s="25">
        <f>IF($A23="","",SUMIFS(approvals!$AR$2:$AR$251,approvals!$A$2:$A$251,$A23,approvals!$Q$2:$Q$251,"Y"))</f>
        <v/>
      </c>
      <c r="CN23" s="25">
        <f>IF($A23="","",SUMIFS(approvals!$AS$2:$AS$251,approvals!$A$2:$A$251,$A23,approvals!$Q$2:$Q$251,"Y"))</f>
        <v/>
      </c>
      <c r="CO23" s="25">
        <f>IF($A23="","",SUMIFS(approvals!$AT$2:$AT$251,approvals!$A$2:$A$251,$A23,approvals!$Q$2:$Q$251,"Y"))</f>
        <v/>
      </c>
      <c r="CP23" s="28">
        <f>IF($A23="","",IF(N($CO23)=0,"",ROUND(SUMIFS(approvals!$AU$2:$AU$251,approvals!$A$2:$A$251,$A23,approvals!$Q$2:$Q$251,"Y")/$CO23,1)))</f>
        <v/>
      </c>
      <c r="CQ23" s="25">
        <f>IF($A23="","",SUMIFS(approvals!$AV$2:$AV$251,approvals!$A$2:$A$251,$A23,approvals!$Q$2:$Q$251,"Y"))</f>
        <v/>
      </c>
      <c r="CR23" s="25">
        <f>IF($A23="","",SUMIFS(approvals!$AW$2:$AW$251,approvals!$A$2:$A$251,$A23,approvals!$Q$2:$Q$251,"Y"))</f>
        <v/>
      </c>
      <c r="CS23" s="25">
        <f>IF($A23="","",SUMIFS(approvals!$AX$2:$AX$251,approvals!$A$2:$A$251,$A23,approvals!$Q$2:$Q$251,"Y"))</f>
        <v/>
      </c>
      <c r="CT23" s="25">
        <f>IF($A23="","",SUMIFS(approvals!$AY$2:$AY$251,approvals!$A$2:$A$251,$A23,approvals!$Q$2:$Q$251,"Y"))</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N($CW23)))</f>
        <v/>
      </c>
      <c r="CW23" s="25">
        <f>IF($A23="","",IF($BG23="","",SUMIFS(approvals!$AL$2:$AL$251,approvals!$A$2:$A$251,$A23,approvals!$Q$2:$Q$251,"&lt;&gt;Y")))</f>
        <v/>
      </c>
      <c r="CX23" s="25">
        <f>IF($A23="","",SUMIFS(approvals!$AN$2:$AN$251,approvals!$A$2:$A$251,$A23,approvals!$Q$2:$Q$251,"Y"))</f>
        <v/>
      </c>
      <c r="CY23" s="25">
        <f>IF($A23="","",SUMIFS(approvals!$AO$2:$AO$251,approvals!$A$2:$A$251,$A23,approvals!$Q$2:$Q$251,"Y"))</f>
        <v/>
      </c>
      <c r="CZ23" s="25">
        <f>IF($A23="","",IF($DA23="","",SUMIFS(redemptions!$C$2:$C$121,redemptions!$A$2:$A$121,$A23,redemptions!$B$2:$B$121,$DA23)))</f>
        <v/>
      </c>
      <c r="DA23" s="26">
        <f>IF($A23="","",IFERROR(1/(1/SUMPRODUCT(MAX((redemptions!$A$2:$A$121=$A23)*redemptions!$B$2:$B$121))),""))</f>
        <v/>
      </c>
      <c r="DB23" s="25">
        <f>IF($A23="","",IF(COUNTIFS(redemptions!$A$2:$A$121,$A23,redemptions!$H$2:$H$121,"Y")=0,"",SUMIFS(redemptions!$C$2:$C$121,redemptions!$A$2:$A$121,$A23,redemptions!$B$2:$B$121,SUMPRODUCT(MIN((redemptions!$A$2:$A$121=$A23)*(redemptions!$H$2:$H$121="Y")*redemptions!$B$2:$B$121+((redemptions!$A$2:$A$121&lt;&gt;$A23)+(redemptions!$H$2:$H$121&lt;&gt;"Y")&gt;0)*1000000)))))</f>
        <v/>
      </c>
      <c r="DC23" s="27">
        <f>IF($A23="","",SUMIFS(invoices!$E$2:$E$151,invoices!$B$2:$B$151,$A23))</f>
        <v/>
      </c>
      <c r="DD23" s="27">
        <f>IF($A23="","",IF(COUNTIFS(invoices!$B$2:$B$151,$A23,invoices!$C$2:$C$151,"standard_deposit",invoices!$H$2:$H$151,"&gt;0")=0,"",SUMIFS(invoices!$I$2:$I$151,invoices!$B$2:$B$151,$A23,invoices!$C$2:$C$151,"standard_deposit")))</f>
        <v/>
      </c>
      <c r="DE23" s="26">
        <f>IF($A23="","",IFERROR(1/(1/SUMPRODUCT(MAX((invoices!$B$2:$B$151=$A23)*(invoices!$C$2:$C$151="standard_deposit")*invoices!$H$2:$H$151))),""))</f>
        <v/>
      </c>
      <c r="DF23" s="26">
        <f>IF($A23="","",IFERROR(1/(1/SUMPRODUCT(MAX((invoices!$B$2:$B$151=$A23)*((invoices!$C$2:$C$151="founding_full")+(invoices!$C$2:$C$151="standard_balance"))*invoices!$H$2:$H$151))),""))</f>
        <v/>
      </c>
      <c r="DG23" s="27">
        <f>IF($A23="","",SUMIFS(invoices!$L$2:$L$151,invoices!$B$2:$B$151,$A23))</f>
        <v/>
      </c>
      <c r="DH23" s="27">
        <f>IF($A23="","",SUMIFS(costs!$E$2:$E$301,costs!$C$2:$C$301,$A23))</f>
        <v/>
      </c>
      <c r="DI23" s="27">
        <f>IF($A23="","",ROUND(IF(SUMIFS(campaigns!$BO$2:$BO$51,campaigns!$B$2:$B$51,$B23)=0,0,$BO23/SUMIFS(campaigns!$BO$2:$BO$51,campaigns!$B$2:$B$51,$B23))*(SUMIFS(costs!$E$2:$E$301,costs!$B$2:$B$301,$B23)-SUMPRODUCT((costs!$B$2:$B$301=$B23)*(LEN(costs!$C$2:$C$301)&gt;0)*costs!$E$2:$E$301)),2))</f>
        <v/>
      </c>
      <c r="DJ23" s="28">
        <f>IF($A23="","",SUMIFS(hours!$E$2:$E$1501,hours!$C$2:$C$1501,$A23))</f>
        <v/>
      </c>
      <c r="DK23" s="28">
        <f>IF($A23="","",ROUND(IF(SUMIFS(campaigns!$BO$2:$BO$51,campaigns!$B$2:$B$51,$B23)=0,0,$BO23/SUMIFS(campaigns!$BO$2:$BO$51,campaigns!$B$2:$B$51,$B23))*(SUMIFS(hours!$E$2:$E$1501,hours!$B$2:$B$1501,$B23)-SUMPRODUCT((hours!$B$2:$B$1501=$B23)*(LEN(hours!$C$2:$C$1501)&gt;0)*hours!$E$2:$E$1501)),2))</f>
        <v/>
      </c>
      <c r="DL23" s="27">
        <f>IF($A23="","",$DC23-$DG23-$DH23-$DI23)</f>
        <v/>
      </c>
      <c r="DM23" s="27">
        <f>IF($A23="","",IF(N($DJ23)+N($DK23)=0,"",ROUND($DL23/($DJ23+$DK23),2)))</f>
        <v/>
      </c>
      <c r="DN23" s="29">
        <f>IF($A23="","",IF(N($BP23)=0,"",COUNTIFS(approvals!$A$2:$A$251,$A23,approvals!$Q$2:$Q$251,"Y",approvals!$AK$2:$AK$251,"Y")/$BP23))</f>
        <v/>
      </c>
      <c r="DO23" s="28">
        <f>IF($A23="","",IF(COUNTIFS(approvals!$A$2:$A$251,$A23,approvals!$AC$2:$AC$251,"&gt;=0")=0,"",ROUND(SUMIFS(approvals!$AC$2:$AC$251,approvals!$A$2:$A$251,$A23)/COUNTIFS(approvals!$A$2:$A$251,$A23,approvals!$AC$2:$AC$251,"&gt;=0"),1)))</f>
        <v/>
      </c>
      <c r="DP23" s="26">
        <f>IF($A23="","",IFERROR(IF(INDEX(drops!$T$2:$T$21,MATCH($B23,drops!$A$2:$A$21,0))="","",INDEX(drops!$T$2:$T$21,MATCH($B23,drops!$A$2:$A$21,0))),""))</f>
        <v/>
      </c>
      <c r="DQ23" s="26">
        <f>IF($A23="","",IFERROR(IF(INDEX(drops!$U$2:$U$21,MATCH($B23,drops!$A$2:$A$21,0))="","",INDEX(drops!$U$2:$U$21,MATCH($B23,drops!$A$2:$A$21,0))),""))</f>
        <v/>
      </c>
      <c r="DR23" s="26">
        <f>IF($A23="","",IFERROR(IF(INDEX(drops!$W$2:$W$21,MATCH($B23,drops!$A$2:$A$21,0))="","",INDEX(drops!$W$2:$W$21,MATCH($B23,drops!$A$2:$A$21,0))),""))</f>
        <v/>
      </c>
      <c r="DS23" s="25">
        <f>IF($A23="","",IF($CE23="","",IF($CE23&gt;=config!$B$31,"pass","miss")))</f>
        <v/>
      </c>
      <c r="DT23" s="25">
        <f>IF($A23="","",IF($CI23="","",IF($CI23&gt;=config!$B$30,"pass","miss")))</f>
        <v/>
      </c>
      <c r="DU23" s="25">
        <f>IF($A23="","",IF($AT23="",IF($DP23="","",IF(IF(config!$B$37&lt;&gt;"",config!$B$37,TODAY())&gt;$DP23,"late","due")),IF($AT23&lt;=$DP23,"pass","late")))</f>
        <v/>
      </c>
      <c r="DV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IF($A24="","",SUMIFS(approvals!$AL$2:$AL$251,approvals!$A$2:$A$251,$A24,approvals!$Q$2:$Q$251,"Y"))</f>
        <v/>
      </c>
      <c r="CI24" s="25">
        <f>IF($A24="","",IF(N($BP24)=0,"",SUMPRODUCT(MIN(approvals!$BB$2:$BB$251+(approvals!$A$2:$A$251&lt;&gt;$A24)*1000000))))</f>
        <v/>
      </c>
      <c r="CJ24" s="25">
        <f>IF($A24="","",COUNTIFS(approvals!$A$2:$A$251,$A24,approvals!$Q$2:$Q$251,"Y",approvals!$AL$2:$AL$251,"&lt;"&amp;config!$B$30))</f>
        <v/>
      </c>
      <c r="CK24" s="25">
        <f>IF($A24="","",SUMIFS(approvals!$AM$2:$AM$251,approvals!$A$2:$A$251,$A24,approvals!$Q$2:$Q$251,"Y"))</f>
        <v/>
      </c>
      <c r="CL24" s="25">
        <f>IF($A24="","",SUMIFS(approvals!$AQ$2:$AQ$251,approvals!$A$2:$A$251,$A24,approvals!$Q$2:$Q$251,"Y"))</f>
        <v/>
      </c>
      <c r="CM24" s="25">
        <f>IF($A24="","",SUMIFS(approvals!$AR$2:$AR$251,approvals!$A$2:$A$251,$A24,approvals!$Q$2:$Q$251,"Y"))</f>
        <v/>
      </c>
      <c r="CN24" s="25">
        <f>IF($A24="","",SUMIFS(approvals!$AS$2:$AS$251,approvals!$A$2:$A$251,$A24,approvals!$Q$2:$Q$251,"Y"))</f>
        <v/>
      </c>
      <c r="CO24" s="25">
        <f>IF($A24="","",SUMIFS(approvals!$AT$2:$AT$251,approvals!$A$2:$A$251,$A24,approvals!$Q$2:$Q$251,"Y"))</f>
        <v/>
      </c>
      <c r="CP24" s="28">
        <f>IF($A24="","",IF(N($CO24)=0,"",ROUND(SUMIFS(approvals!$AU$2:$AU$251,approvals!$A$2:$A$251,$A24,approvals!$Q$2:$Q$251,"Y")/$CO24,1)))</f>
        <v/>
      </c>
      <c r="CQ24" s="25">
        <f>IF($A24="","",SUMIFS(approvals!$AV$2:$AV$251,approvals!$A$2:$A$251,$A24,approvals!$Q$2:$Q$251,"Y"))</f>
        <v/>
      </c>
      <c r="CR24" s="25">
        <f>IF($A24="","",SUMIFS(approvals!$AW$2:$AW$251,approvals!$A$2:$A$251,$A24,approvals!$Q$2:$Q$251,"Y"))</f>
        <v/>
      </c>
      <c r="CS24" s="25">
        <f>IF($A24="","",SUMIFS(approvals!$AX$2:$AX$251,approvals!$A$2:$A$251,$A24,approvals!$Q$2:$Q$251,"Y"))</f>
        <v/>
      </c>
      <c r="CT24" s="25">
        <f>IF($A24="","",SUMIFS(approvals!$AY$2:$AY$251,approvals!$A$2:$A$251,$A24,approvals!$Q$2:$Q$251,"Y"))</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N($CW24)))</f>
        <v/>
      </c>
      <c r="CW24" s="25">
        <f>IF($A24="","",IF($BG24="","",SUMIFS(approvals!$AL$2:$AL$251,approvals!$A$2:$A$251,$A24,approvals!$Q$2:$Q$251,"&lt;&gt;Y")))</f>
        <v/>
      </c>
      <c r="CX24" s="25">
        <f>IF($A24="","",SUMIFS(approvals!$AN$2:$AN$251,approvals!$A$2:$A$251,$A24,approvals!$Q$2:$Q$251,"Y"))</f>
        <v/>
      </c>
      <c r="CY24" s="25">
        <f>IF($A24="","",SUMIFS(approvals!$AO$2:$AO$251,approvals!$A$2:$A$251,$A24,approvals!$Q$2:$Q$251,"Y"))</f>
        <v/>
      </c>
      <c r="CZ24" s="25">
        <f>IF($A24="","",IF($DA24="","",SUMIFS(redemptions!$C$2:$C$121,redemptions!$A$2:$A$121,$A24,redemptions!$B$2:$B$121,$DA24)))</f>
        <v/>
      </c>
      <c r="DA24" s="26">
        <f>IF($A24="","",IFERROR(1/(1/SUMPRODUCT(MAX((redemptions!$A$2:$A$121=$A24)*redemptions!$B$2:$B$121))),""))</f>
        <v/>
      </c>
      <c r="DB24" s="25">
        <f>IF($A24="","",IF(COUNTIFS(redemptions!$A$2:$A$121,$A24,redemptions!$H$2:$H$121,"Y")=0,"",SUMIFS(redemptions!$C$2:$C$121,redemptions!$A$2:$A$121,$A24,redemptions!$B$2:$B$121,SUMPRODUCT(MIN((redemptions!$A$2:$A$121=$A24)*(redemptions!$H$2:$H$121="Y")*redemptions!$B$2:$B$121+((redemptions!$A$2:$A$121&lt;&gt;$A24)+(redemptions!$H$2:$H$121&lt;&gt;"Y")&gt;0)*1000000)))))</f>
        <v/>
      </c>
      <c r="DC24" s="27">
        <f>IF($A24="","",SUMIFS(invoices!$E$2:$E$151,invoices!$B$2:$B$151,$A24))</f>
        <v/>
      </c>
      <c r="DD24" s="27">
        <f>IF($A24="","",IF(COUNTIFS(invoices!$B$2:$B$151,$A24,invoices!$C$2:$C$151,"standard_deposit",invoices!$H$2:$H$151,"&gt;0")=0,"",SUMIFS(invoices!$I$2:$I$151,invoices!$B$2:$B$151,$A24,invoices!$C$2:$C$151,"standard_deposit")))</f>
        <v/>
      </c>
      <c r="DE24" s="26">
        <f>IF($A24="","",IFERROR(1/(1/SUMPRODUCT(MAX((invoices!$B$2:$B$151=$A24)*(invoices!$C$2:$C$151="standard_deposit")*invoices!$H$2:$H$151))),""))</f>
        <v/>
      </c>
      <c r="DF24" s="26">
        <f>IF($A24="","",IFERROR(1/(1/SUMPRODUCT(MAX((invoices!$B$2:$B$151=$A24)*((invoices!$C$2:$C$151="founding_full")+(invoices!$C$2:$C$151="standard_balance"))*invoices!$H$2:$H$151))),""))</f>
        <v/>
      </c>
      <c r="DG24" s="27">
        <f>IF($A24="","",SUMIFS(invoices!$L$2:$L$151,invoices!$B$2:$B$151,$A24))</f>
        <v/>
      </c>
      <c r="DH24" s="27">
        <f>IF($A24="","",SUMIFS(costs!$E$2:$E$301,costs!$C$2:$C$301,$A24))</f>
        <v/>
      </c>
      <c r="DI24" s="27">
        <f>IF($A24="","",ROUND(IF(SUMIFS(campaigns!$BO$2:$BO$51,campaigns!$B$2:$B$51,$B24)=0,0,$BO24/SUMIFS(campaigns!$BO$2:$BO$51,campaigns!$B$2:$B$51,$B24))*(SUMIFS(costs!$E$2:$E$301,costs!$B$2:$B$301,$B24)-SUMPRODUCT((costs!$B$2:$B$301=$B24)*(LEN(costs!$C$2:$C$301)&gt;0)*costs!$E$2:$E$301)),2))</f>
        <v/>
      </c>
      <c r="DJ24" s="28">
        <f>IF($A24="","",SUMIFS(hours!$E$2:$E$1501,hours!$C$2:$C$1501,$A24))</f>
        <v/>
      </c>
      <c r="DK24" s="28">
        <f>IF($A24="","",ROUND(IF(SUMIFS(campaigns!$BO$2:$BO$51,campaigns!$B$2:$B$51,$B24)=0,0,$BO24/SUMIFS(campaigns!$BO$2:$BO$51,campaigns!$B$2:$B$51,$B24))*(SUMIFS(hours!$E$2:$E$1501,hours!$B$2:$B$1501,$B24)-SUMPRODUCT((hours!$B$2:$B$1501=$B24)*(LEN(hours!$C$2:$C$1501)&gt;0)*hours!$E$2:$E$1501)),2))</f>
        <v/>
      </c>
      <c r="DL24" s="27">
        <f>IF($A24="","",$DC24-$DG24-$DH24-$DI24)</f>
        <v/>
      </c>
      <c r="DM24" s="27">
        <f>IF($A24="","",IF(N($DJ24)+N($DK24)=0,"",ROUND($DL24/($DJ24+$DK24),2)))</f>
        <v/>
      </c>
      <c r="DN24" s="29">
        <f>IF($A24="","",IF(N($BP24)=0,"",COUNTIFS(approvals!$A$2:$A$251,$A24,approvals!$Q$2:$Q$251,"Y",approvals!$AK$2:$AK$251,"Y")/$BP24))</f>
        <v/>
      </c>
      <c r="DO24" s="28">
        <f>IF($A24="","",IF(COUNTIFS(approvals!$A$2:$A$251,$A24,approvals!$AC$2:$AC$251,"&gt;=0")=0,"",ROUND(SUMIFS(approvals!$AC$2:$AC$251,approvals!$A$2:$A$251,$A24)/COUNTIFS(approvals!$A$2:$A$251,$A24,approvals!$AC$2:$AC$251,"&gt;=0"),1)))</f>
        <v/>
      </c>
      <c r="DP24" s="26">
        <f>IF($A24="","",IFERROR(IF(INDEX(drops!$T$2:$T$21,MATCH($B24,drops!$A$2:$A$21,0))="","",INDEX(drops!$T$2:$T$21,MATCH($B24,drops!$A$2:$A$21,0))),""))</f>
        <v/>
      </c>
      <c r="DQ24" s="26">
        <f>IF($A24="","",IFERROR(IF(INDEX(drops!$U$2:$U$21,MATCH($B24,drops!$A$2:$A$21,0))="","",INDEX(drops!$U$2:$U$21,MATCH($B24,drops!$A$2:$A$21,0))),""))</f>
        <v/>
      </c>
      <c r="DR24" s="26">
        <f>IF($A24="","",IFERROR(IF(INDEX(drops!$W$2:$W$21,MATCH($B24,drops!$A$2:$A$21,0))="","",INDEX(drops!$W$2:$W$21,MATCH($B24,drops!$A$2:$A$21,0))),""))</f>
        <v/>
      </c>
      <c r="DS24" s="25">
        <f>IF($A24="","",IF($CE24="","",IF($CE24&gt;=config!$B$31,"pass","miss")))</f>
        <v/>
      </c>
      <c r="DT24" s="25">
        <f>IF($A24="","",IF($CI24="","",IF($CI24&gt;=config!$B$30,"pass","miss")))</f>
        <v/>
      </c>
      <c r="DU24" s="25">
        <f>IF($A24="","",IF($AT24="",IF($DP24="","",IF(IF(config!$B$37&lt;&gt;"",config!$B$37,TODAY())&gt;$DP24,"late","due")),IF($AT24&lt;=$DP24,"pass","late")))</f>
        <v/>
      </c>
      <c r="DV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IF($A25="","",SUMIFS(approvals!$AL$2:$AL$251,approvals!$A$2:$A$251,$A25,approvals!$Q$2:$Q$251,"Y"))</f>
        <v/>
      </c>
      <c r="CI25" s="25">
        <f>IF($A25="","",IF(N($BP25)=0,"",SUMPRODUCT(MIN(approvals!$BB$2:$BB$251+(approvals!$A$2:$A$251&lt;&gt;$A25)*1000000))))</f>
        <v/>
      </c>
      <c r="CJ25" s="25">
        <f>IF($A25="","",COUNTIFS(approvals!$A$2:$A$251,$A25,approvals!$Q$2:$Q$251,"Y",approvals!$AL$2:$AL$251,"&lt;"&amp;config!$B$30))</f>
        <v/>
      </c>
      <c r="CK25" s="25">
        <f>IF($A25="","",SUMIFS(approvals!$AM$2:$AM$251,approvals!$A$2:$A$251,$A25,approvals!$Q$2:$Q$251,"Y"))</f>
        <v/>
      </c>
      <c r="CL25" s="25">
        <f>IF($A25="","",SUMIFS(approvals!$AQ$2:$AQ$251,approvals!$A$2:$A$251,$A25,approvals!$Q$2:$Q$251,"Y"))</f>
        <v/>
      </c>
      <c r="CM25" s="25">
        <f>IF($A25="","",SUMIFS(approvals!$AR$2:$AR$251,approvals!$A$2:$A$251,$A25,approvals!$Q$2:$Q$251,"Y"))</f>
        <v/>
      </c>
      <c r="CN25" s="25">
        <f>IF($A25="","",SUMIFS(approvals!$AS$2:$AS$251,approvals!$A$2:$A$251,$A25,approvals!$Q$2:$Q$251,"Y"))</f>
        <v/>
      </c>
      <c r="CO25" s="25">
        <f>IF($A25="","",SUMIFS(approvals!$AT$2:$AT$251,approvals!$A$2:$A$251,$A25,approvals!$Q$2:$Q$251,"Y"))</f>
        <v/>
      </c>
      <c r="CP25" s="28">
        <f>IF($A25="","",IF(N($CO25)=0,"",ROUND(SUMIFS(approvals!$AU$2:$AU$251,approvals!$A$2:$A$251,$A25,approvals!$Q$2:$Q$251,"Y")/$CO25,1)))</f>
        <v/>
      </c>
      <c r="CQ25" s="25">
        <f>IF($A25="","",SUMIFS(approvals!$AV$2:$AV$251,approvals!$A$2:$A$251,$A25,approvals!$Q$2:$Q$251,"Y"))</f>
        <v/>
      </c>
      <c r="CR25" s="25">
        <f>IF($A25="","",SUMIFS(approvals!$AW$2:$AW$251,approvals!$A$2:$A$251,$A25,approvals!$Q$2:$Q$251,"Y"))</f>
        <v/>
      </c>
      <c r="CS25" s="25">
        <f>IF($A25="","",SUMIFS(approvals!$AX$2:$AX$251,approvals!$A$2:$A$251,$A25,approvals!$Q$2:$Q$251,"Y"))</f>
        <v/>
      </c>
      <c r="CT25" s="25">
        <f>IF($A25="","",SUMIFS(approvals!$AY$2:$AY$251,approvals!$A$2:$A$251,$A25,approvals!$Q$2:$Q$251,"Y"))</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N($CW25)))</f>
        <v/>
      </c>
      <c r="CW25" s="25">
        <f>IF($A25="","",IF($BG25="","",SUMIFS(approvals!$AL$2:$AL$251,approvals!$A$2:$A$251,$A25,approvals!$Q$2:$Q$251,"&lt;&gt;Y")))</f>
        <v/>
      </c>
      <c r="CX25" s="25">
        <f>IF($A25="","",SUMIFS(approvals!$AN$2:$AN$251,approvals!$A$2:$A$251,$A25,approvals!$Q$2:$Q$251,"Y"))</f>
        <v/>
      </c>
      <c r="CY25" s="25">
        <f>IF($A25="","",SUMIFS(approvals!$AO$2:$AO$251,approvals!$A$2:$A$251,$A25,approvals!$Q$2:$Q$251,"Y"))</f>
        <v/>
      </c>
      <c r="CZ25" s="25">
        <f>IF($A25="","",IF($DA25="","",SUMIFS(redemptions!$C$2:$C$121,redemptions!$A$2:$A$121,$A25,redemptions!$B$2:$B$121,$DA25)))</f>
        <v/>
      </c>
      <c r="DA25" s="26">
        <f>IF($A25="","",IFERROR(1/(1/SUMPRODUCT(MAX((redemptions!$A$2:$A$121=$A25)*redemptions!$B$2:$B$121))),""))</f>
        <v/>
      </c>
      <c r="DB25" s="25">
        <f>IF($A25="","",IF(COUNTIFS(redemptions!$A$2:$A$121,$A25,redemptions!$H$2:$H$121,"Y")=0,"",SUMIFS(redemptions!$C$2:$C$121,redemptions!$A$2:$A$121,$A25,redemptions!$B$2:$B$121,SUMPRODUCT(MIN((redemptions!$A$2:$A$121=$A25)*(redemptions!$H$2:$H$121="Y")*redemptions!$B$2:$B$121+((redemptions!$A$2:$A$121&lt;&gt;$A25)+(redemptions!$H$2:$H$121&lt;&gt;"Y")&gt;0)*1000000)))))</f>
        <v/>
      </c>
      <c r="DC25" s="27">
        <f>IF($A25="","",SUMIFS(invoices!$E$2:$E$151,invoices!$B$2:$B$151,$A25))</f>
        <v/>
      </c>
      <c r="DD25" s="27">
        <f>IF($A25="","",IF(COUNTIFS(invoices!$B$2:$B$151,$A25,invoices!$C$2:$C$151,"standard_deposit",invoices!$H$2:$H$151,"&gt;0")=0,"",SUMIFS(invoices!$I$2:$I$151,invoices!$B$2:$B$151,$A25,invoices!$C$2:$C$151,"standard_deposit")))</f>
        <v/>
      </c>
      <c r="DE25" s="26">
        <f>IF($A25="","",IFERROR(1/(1/SUMPRODUCT(MAX((invoices!$B$2:$B$151=$A25)*(invoices!$C$2:$C$151="standard_deposit")*invoices!$H$2:$H$151))),""))</f>
        <v/>
      </c>
      <c r="DF25" s="26">
        <f>IF($A25="","",IFERROR(1/(1/SUMPRODUCT(MAX((invoices!$B$2:$B$151=$A25)*((invoices!$C$2:$C$151="founding_full")+(invoices!$C$2:$C$151="standard_balance"))*invoices!$H$2:$H$151))),""))</f>
        <v/>
      </c>
      <c r="DG25" s="27">
        <f>IF($A25="","",SUMIFS(invoices!$L$2:$L$151,invoices!$B$2:$B$151,$A25))</f>
        <v/>
      </c>
      <c r="DH25" s="27">
        <f>IF($A25="","",SUMIFS(costs!$E$2:$E$301,costs!$C$2:$C$301,$A25))</f>
        <v/>
      </c>
      <c r="DI25" s="27">
        <f>IF($A25="","",ROUND(IF(SUMIFS(campaigns!$BO$2:$BO$51,campaigns!$B$2:$B$51,$B25)=0,0,$BO25/SUMIFS(campaigns!$BO$2:$BO$51,campaigns!$B$2:$B$51,$B25))*(SUMIFS(costs!$E$2:$E$301,costs!$B$2:$B$301,$B25)-SUMPRODUCT((costs!$B$2:$B$301=$B25)*(LEN(costs!$C$2:$C$301)&gt;0)*costs!$E$2:$E$301)),2))</f>
        <v/>
      </c>
      <c r="DJ25" s="28">
        <f>IF($A25="","",SUMIFS(hours!$E$2:$E$1501,hours!$C$2:$C$1501,$A25))</f>
        <v/>
      </c>
      <c r="DK25" s="28">
        <f>IF($A25="","",ROUND(IF(SUMIFS(campaigns!$BO$2:$BO$51,campaigns!$B$2:$B$51,$B25)=0,0,$BO25/SUMIFS(campaigns!$BO$2:$BO$51,campaigns!$B$2:$B$51,$B25))*(SUMIFS(hours!$E$2:$E$1501,hours!$B$2:$B$1501,$B25)-SUMPRODUCT((hours!$B$2:$B$1501=$B25)*(LEN(hours!$C$2:$C$1501)&gt;0)*hours!$E$2:$E$1501)),2))</f>
        <v/>
      </c>
      <c r="DL25" s="27">
        <f>IF($A25="","",$DC25-$DG25-$DH25-$DI25)</f>
        <v/>
      </c>
      <c r="DM25" s="27">
        <f>IF($A25="","",IF(N($DJ25)+N($DK25)=0,"",ROUND($DL25/($DJ25+$DK25),2)))</f>
        <v/>
      </c>
      <c r="DN25" s="29">
        <f>IF($A25="","",IF(N($BP25)=0,"",COUNTIFS(approvals!$A$2:$A$251,$A25,approvals!$Q$2:$Q$251,"Y",approvals!$AK$2:$AK$251,"Y")/$BP25))</f>
        <v/>
      </c>
      <c r="DO25" s="28">
        <f>IF($A25="","",IF(COUNTIFS(approvals!$A$2:$A$251,$A25,approvals!$AC$2:$AC$251,"&gt;=0")=0,"",ROUND(SUMIFS(approvals!$AC$2:$AC$251,approvals!$A$2:$A$251,$A25)/COUNTIFS(approvals!$A$2:$A$251,$A25,approvals!$AC$2:$AC$251,"&gt;=0"),1)))</f>
        <v/>
      </c>
      <c r="DP25" s="26">
        <f>IF($A25="","",IFERROR(IF(INDEX(drops!$T$2:$T$21,MATCH($B25,drops!$A$2:$A$21,0))="","",INDEX(drops!$T$2:$T$21,MATCH($B25,drops!$A$2:$A$21,0))),""))</f>
        <v/>
      </c>
      <c r="DQ25" s="26">
        <f>IF($A25="","",IFERROR(IF(INDEX(drops!$U$2:$U$21,MATCH($B25,drops!$A$2:$A$21,0))="","",INDEX(drops!$U$2:$U$21,MATCH($B25,drops!$A$2:$A$21,0))),""))</f>
        <v/>
      </c>
      <c r="DR25" s="26">
        <f>IF($A25="","",IFERROR(IF(INDEX(drops!$W$2:$W$21,MATCH($B25,drops!$A$2:$A$21,0))="","",INDEX(drops!$W$2:$W$21,MATCH($B25,drops!$A$2:$A$21,0))),""))</f>
        <v/>
      </c>
      <c r="DS25" s="25">
        <f>IF($A25="","",IF($CE25="","",IF($CE25&gt;=config!$B$31,"pass","miss")))</f>
        <v/>
      </c>
      <c r="DT25" s="25">
        <f>IF($A25="","",IF($CI25="","",IF($CI25&gt;=config!$B$30,"pass","miss")))</f>
        <v/>
      </c>
      <c r="DU25" s="25">
        <f>IF($A25="","",IF($AT25="",IF($DP25="","",IF(IF(config!$B$37&lt;&gt;"",config!$B$37,TODAY())&gt;$DP25,"late","due")),IF($AT25&lt;=$DP25,"pass","late")))</f>
        <v/>
      </c>
      <c r="DV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IF($A26="","",SUMIFS(approvals!$AL$2:$AL$251,approvals!$A$2:$A$251,$A26,approvals!$Q$2:$Q$251,"Y"))</f>
        <v/>
      </c>
      <c r="CI26" s="25">
        <f>IF($A26="","",IF(N($BP26)=0,"",SUMPRODUCT(MIN(approvals!$BB$2:$BB$251+(approvals!$A$2:$A$251&lt;&gt;$A26)*1000000))))</f>
        <v/>
      </c>
      <c r="CJ26" s="25">
        <f>IF($A26="","",COUNTIFS(approvals!$A$2:$A$251,$A26,approvals!$Q$2:$Q$251,"Y",approvals!$AL$2:$AL$251,"&lt;"&amp;config!$B$30))</f>
        <v/>
      </c>
      <c r="CK26" s="25">
        <f>IF($A26="","",SUMIFS(approvals!$AM$2:$AM$251,approvals!$A$2:$A$251,$A26,approvals!$Q$2:$Q$251,"Y"))</f>
        <v/>
      </c>
      <c r="CL26" s="25">
        <f>IF($A26="","",SUMIFS(approvals!$AQ$2:$AQ$251,approvals!$A$2:$A$251,$A26,approvals!$Q$2:$Q$251,"Y"))</f>
        <v/>
      </c>
      <c r="CM26" s="25">
        <f>IF($A26="","",SUMIFS(approvals!$AR$2:$AR$251,approvals!$A$2:$A$251,$A26,approvals!$Q$2:$Q$251,"Y"))</f>
        <v/>
      </c>
      <c r="CN26" s="25">
        <f>IF($A26="","",SUMIFS(approvals!$AS$2:$AS$251,approvals!$A$2:$A$251,$A26,approvals!$Q$2:$Q$251,"Y"))</f>
        <v/>
      </c>
      <c r="CO26" s="25">
        <f>IF($A26="","",SUMIFS(approvals!$AT$2:$AT$251,approvals!$A$2:$A$251,$A26,approvals!$Q$2:$Q$251,"Y"))</f>
        <v/>
      </c>
      <c r="CP26" s="28">
        <f>IF($A26="","",IF(N($CO26)=0,"",ROUND(SUMIFS(approvals!$AU$2:$AU$251,approvals!$A$2:$A$251,$A26,approvals!$Q$2:$Q$251,"Y")/$CO26,1)))</f>
        <v/>
      </c>
      <c r="CQ26" s="25">
        <f>IF($A26="","",SUMIFS(approvals!$AV$2:$AV$251,approvals!$A$2:$A$251,$A26,approvals!$Q$2:$Q$251,"Y"))</f>
        <v/>
      </c>
      <c r="CR26" s="25">
        <f>IF($A26="","",SUMIFS(approvals!$AW$2:$AW$251,approvals!$A$2:$A$251,$A26,approvals!$Q$2:$Q$251,"Y"))</f>
        <v/>
      </c>
      <c r="CS26" s="25">
        <f>IF($A26="","",SUMIFS(approvals!$AX$2:$AX$251,approvals!$A$2:$A$251,$A26,approvals!$Q$2:$Q$251,"Y"))</f>
        <v/>
      </c>
      <c r="CT26" s="25">
        <f>IF($A26="","",SUMIFS(approvals!$AY$2:$AY$251,approvals!$A$2:$A$251,$A26,approvals!$Q$2:$Q$251,"Y"))</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N($CW26)))</f>
        <v/>
      </c>
      <c r="CW26" s="25">
        <f>IF($A26="","",IF($BG26="","",SUMIFS(approvals!$AL$2:$AL$251,approvals!$A$2:$A$251,$A26,approvals!$Q$2:$Q$251,"&lt;&gt;Y")))</f>
        <v/>
      </c>
      <c r="CX26" s="25">
        <f>IF($A26="","",SUMIFS(approvals!$AN$2:$AN$251,approvals!$A$2:$A$251,$A26,approvals!$Q$2:$Q$251,"Y"))</f>
        <v/>
      </c>
      <c r="CY26" s="25">
        <f>IF($A26="","",SUMIFS(approvals!$AO$2:$AO$251,approvals!$A$2:$A$251,$A26,approvals!$Q$2:$Q$251,"Y"))</f>
        <v/>
      </c>
      <c r="CZ26" s="25">
        <f>IF($A26="","",IF($DA26="","",SUMIFS(redemptions!$C$2:$C$121,redemptions!$A$2:$A$121,$A26,redemptions!$B$2:$B$121,$DA26)))</f>
        <v/>
      </c>
      <c r="DA26" s="26">
        <f>IF($A26="","",IFERROR(1/(1/SUMPRODUCT(MAX((redemptions!$A$2:$A$121=$A26)*redemptions!$B$2:$B$121))),""))</f>
        <v/>
      </c>
      <c r="DB26" s="25">
        <f>IF($A26="","",IF(COUNTIFS(redemptions!$A$2:$A$121,$A26,redemptions!$H$2:$H$121,"Y")=0,"",SUMIFS(redemptions!$C$2:$C$121,redemptions!$A$2:$A$121,$A26,redemptions!$B$2:$B$121,SUMPRODUCT(MIN((redemptions!$A$2:$A$121=$A26)*(redemptions!$H$2:$H$121="Y")*redemptions!$B$2:$B$121+((redemptions!$A$2:$A$121&lt;&gt;$A26)+(redemptions!$H$2:$H$121&lt;&gt;"Y")&gt;0)*1000000)))))</f>
        <v/>
      </c>
      <c r="DC26" s="27">
        <f>IF($A26="","",SUMIFS(invoices!$E$2:$E$151,invoices!$B$2:$B$151,$A26))</f>
        <v/>
      </c>
      <c r="DD26" s="27">
        <f>IF($A26="","",IF(COUNTIFS(invoices!$B$2:$B$151,$A26,invoices!$C$2:$C$151,"standard_deposit",invoices!$H$2:$H$151,"&gt;0")=0,"",SUMIFS(invoices!$I$2:$I$151,invoices!$B$2:$B$151,$A26,invoices!$C$2:$C$151,"standard_deposit")))</f>
        <v/>
      </c>
      <c r="DE26" s="26">
        <f>IF($A26="","",IFERROR(1/(1/SUMPRODUCT(MAX((invoices!$B$2:$B$151=$A26)*(invoices!$C$2:$C$151="standard_deposit")*invoices!$H$2:$H$151))),""))</f>
        <v/>
      </c>
      <c r="DF26" s="26">
        <f>IF($A26="","",IFERROR(1/(1/SUMPRODUCT(MAX((invoices!$B$2:$B$151=$A26)*((invoices!$C$2:$C$151="founding_full")+(invoices!$C$2:$C$151="standard_balance"))*invoices!$H$2:$H$151))),""))</f>
        <v/>
      </c>
      <c r="DG26" s="27">
        <f>IF($A26="","",SUMIFS(invoices!$L$2:$L$151,invoices!$B$2:$B$151,$A26))</f>
        <v/>
      </c>
      <c r="DH26" s="27">
        <f>IF($A26="","",SUMIFS(costs!$E$2:$E$301,costs!$C$2:$C$301,$A26))</f>
        <v/>
      </c>
      <c r="DI26" s="27">
        <f>IF($A26="","",ROUND(IF(SUMIFS(campaigns!$BO$2:$BO$51,campaigns!$B$2:$B$51,$B26)=0,0,$BO26/SUMIFS(campaigns!$BO$2:$BO$51,campaigns!$B$2:$B$51,$B26))*(SUMIFS(costs!$E$2:$E$301,costs!$B$2:$B$301,$B26)-SUMPRODUCT((costs!$B$2:$B$301=$B26)*(LEN(costs!$C$2:$C$301)&gt;0)*costs!$E$2:$E$301)),2))</f>
        <v/>
      </c>
      <c r="DJ26" s="28">
        <f>IF($A26="","",SUMIFS(hours!$E$2:$E$1501,hours!$C$2:$C$1501,$A26))</f>
        <v/>
      </c>
      <c r="DK26" s="28">
        <f>IF($A26="","",ROUND(IF(SUMIFS(campaigns!$BO$2:$BO$51,campaigns!$B$2:$B$51,$B26)=0,0,$BO26/SUMIFS(campaigns!$BO$2:$BO$51,campaigns!$B$2:$B$51,$B26))*(SUMIFS(hours!$E$2:$E$1501,hours!$B$2:$B$1501,$B26)-SUMPRODUCT((hours!$B$2:$B$1501=$B26)*(LEN(hours!$C$2:$C$1501)&gt;0)*hours!$E$2:$E$1501)),2))</f>
        <v/>
      </c>
      <c r="DL26" s="27">
        <f>IF($A26="","",$DC26-$DG26-$DH26-$DI26)</f>
        <v/>
      </c>
      <c r="DM26" s="27">
        <f>IF($A26="","",IF(N($DJ26)+N($DK26)=0,"",ROUND($DL26/($DJ26+$DK26),2)))</f>
        <v/>
      </c>
      <c r="DN26" s="29">
        <f>IF($A26="","",IF(N($BP26)=0,"",COUNTIFS(approvals!$A$2:$A$251,$A26,approvals!$Q$2:$Q$251,"Y",approvals!$AK$2:$AK$251,"Y")/$BP26))</f>
        <v/>
      </c>
      <c r="DO26" s="28">
        <f>IF($A26="","",IF(COUNTIFS(approvals!$A$2:$A$251,$A26,approvals!$AC$2:$AC$251,"&gt;=0")=0,"",ROUND(SUMIFS(approvals!$AC$2:$AC$251,approvals!$A$2:$A$251,$A26)/COUNTIFS(approvals!$A$2:$A$251,$A26,approvals!$AC$2:$AC$251,"&gt;=0"),1)))</f>
        <v/>
      </c>
      <c r="DP26" s="26">
        <f>IF($A26="","",IFERROR(IF(INDEX(drops!$T$2:$T$21,MATCH($B26,drops!$A$2:$A$21,0))="","",INDEX(drops!$T$2:$T$21,MATCH($B26,drops!$A$2:$A$21,0))),""))</f>
        <v/>
      </c>
      <c r="DQ26" s="26">
        <f>IF($A26="","",IFERROR(IF(INDEX(drops!$U$2:$U$21,MATCH($B26,drops!$A$2:$A$21,0))="","",INDEX(drops!$U$2:$U$21,MATCH($B26,drops!$A$2:$A$21,0))),""))</f>
        <v/>
      </c>
      <c r="DR26" s="26">
        <f>IF($A26="","",IFERROR(IF(INDEX(drops!$W$2:$W$21,MATCH($B26,drops!$A$2:$A$21,0))="","",INDEX(drops!$W$2:$W$21,MATCH($B26,drops!$A$2:$A$21,0))),""))</f>
        <v/>
      </c>
      <c r="DS26" s="25">
        <f>IF($A26="","",IF($CE26="","",IF($CE26&gt;=config!$B$31,"pass","miss")))</f>
        <v/>
      </c>
      <c r="DT26" s="25">
        <f>IF($A26="","",IF($CI26="","",IF($CI26&gt;=config!$B$30,"pass","miss")))</f>
        <v/>
      </c>
      <c r="DU26" s="25">
        <f>IF($A26="","",IF($AT26="",IF($DP26="","",IF(IF(config!$B$37&lt;&gt;"",config!$B$37,TODAY())&gt;$DP26,"late","due")),IF($AT26&lt;=$DP26,"pass","late")))</f>
        <v/>
      </c>
      <c r="DV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IF($A27="","",SUMIFS(approvals!$AL$2:$AL$251,approvals!$A$2:$A$251,$A27,approvals!$Q$2:$Q$251,"Y"))</f>
        <v/>
      </c>
      <c r="CI27" s="25">
        <f>IF($A27="","",IF(N($BP27)=0,"",SUMPRODUCT(MIN(approvals!$BB$2:$BB$251+(approvals!$A$2:$A$251&lt;&gt;$A27)*1000000))))</f>
        <v/>
      </c>
      <c r="CJ27" s="25">
        <f>IF($A27="","",COUNTIFS(approvals!$A$2:$A$251,$A27,approvals!$Q$2:$Q$251,"Y",approvals!$AL$2:$AL$251,"&lt;"&amp;config!$B$30))</f>
        <v/>
      </c>
      <c r="CK27" s="25">
        <f>IF($A27="","",SUMIFS(approvals!$AM$2:$AM$251,approvals!$A$2:$A$251,$A27,approvals!$Q$2:$Q$251,"Y"))</f>
        <v/>
      </c>
      <c r="CL27" s="25">
        <f>IF($A27="","",SUMIFS(approvals!$AQ$2:$AQ$251,approvals!$A$2:$A$251,$A27,approvals!$Q$2:$Q$251,"Y"))</f>
        <v/>
      </c>
      <c r="CM27" s="25">
        <f>IF($A27="","",SUMIFS(approvals!$AR$2:$AR$251,approvals!$A$2:$A$251,$A27,approvals!$Q$2:$Q$251,"Y"))</f>
        <v/>
      </c>
      <c r="CN27" s="25">
        <f>IF($A27="","",SUMIFS(approvals!$AS$2:$AS$251,approvals!$A$2:$A$251,$A27,approvals!$Q$2:$Q$251,"Y"))</f>
        <v/>
      </c>
      <c r="CO27" s="25">
        <f>IF($A27="","",SUMIFS(approvals!$AT$2:$AT$251,approvals!$A$2:$A$251,$A27,approvals!$Q$2:$Q$251,"Y"))</f>
        <v/>
      </c>
      <c r="CP27" s="28">
        <f>IF($A27="","",IF(N($CO27)=0,"",ROUND(SUMIFS(approvals!$AU$2:$AU$251,approvals!$A$2:$A$251,$A27,approvals!$Q$2:$Q$251,"Y")/$CO27,1)))</f>
        <v/>
      </c>
      <c r="CQ27" s="25">
        <f>IF($A27="","",SUMIFS(approvals!$AV$2:$AV$251,approvals!$A$2:$A$251,$A27,approvals!$Q$2:$Q$251,"Y"))</f>
        <v/>
      </c>
      <c r="CR27" s="25">
        <f>IF($A27="","",SUMIFS(approvals!$AW$2:$AW$251,approvals!$A$2:$A$251,$A27,approvals!$Q$2:$Q$251,"Y"))</f>
        <v/>
      </c>
      <c r="CS27" s="25">
        <f>IF($A27="","",SUMIFS(approvals!$AX$2:$AX$251,approvals!$A$2:$A$251,$A27,approvals!$Q$2:$Q$251,"Y"))</f>
        <v/>
      </c>
      <c r="CT27" s="25">
        <f>IF($A27="","",SUMIFS(approvals!$AY$2:$AY$251,approvals!$A$2:$A$251,$A27,approvals!$Q$2:$Q$251,"Y"))</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N($CW27)))</f>
        <v/>
      </c>
      <c r="CW27" s="25">
        <f>IF($A27="","",IF($BG27="","",SUMIFS(approvals!$AL$2:$AL$251,approvals!$A$2:$A$251,$A27,approvals!$Q$2:$Q$251,"&lt;&gt;Y")))</f>
        <v/>
      </c>
      <c r="CX27" s="25">
        <f>IF($A27="","",SUMIFS(approvals!$AN$2:$AN$251,approvals!$A$2:$A$251,$A27,approvals!$Q$2:$Q$251,"Y"))</f>
        <v/>
      </c>
      <c r="CY27" s="25">
        <f>IF($A27="","",SUMIFS(approvals!$AO$2:$AO$251,approvals!$A$2:$A$251,$A27,approvals!$Q$2:$Q$251,"Y"))</f>
        <v/>
      </c>
      <c r="CZ27" s="25">
        <f>IF($A27="","",IF($DA27="","",SUMIFS(redemptions!$C$2:$C$121,redemptions!$A$2:$A$121,$A27,redemptions!$B$2:$B$121,$DA27)))</f>
        <v/>
      </c>
      <c r="DA27" s="26">
        <f>IF($A27="","",IFERROR(1/(1/SUMPRODUCT(MAX((redemptions!$A$2:$A$121=$A27)*redemptions!$B$2:$B$121))),""))</f>
        <v/>
      </c>
      <c r="DB27" s="25">
        <f>IF($A27="","",IF(COUNTIFS(redemptions!$A$2:$A$121,$A27,redemptions!$H$2:$H$121,"Y")=0,"",SUMIFS(redemptions!$C$2:$C$121,redemptions!$A$2:$A$121,$A27,redemptions!$B$2:$B$121,SUMPRODUCT(MIN((redemptions!$A$2:$A$121=$A27)*(redemptions!$H$2:$H$121="Y")*redemptions!$B$2:$B$121+((redemptions!$A$2:$A$121&lt;&gt;$A27)+(redemptions!$H$2:$H$121&lt;&gt;"Y")&gt;0)*1000000)))))</f>
        <v/>
      </c>
      <c r="DC27" s="27">
        <f>IF($A27="","",SUMIFS(invoices!$E$2:$E$151,invoices!$B$2:$B$151,$A27))</f>
        <v/>
      </c>
      <c r="DD27" s="27">
        <f>IF($A27="","",IF(COUNTIFS(invoices!$B$2:$B$151,$A27,invoices!$C$2:$C$151,"standard_deposit",invoices!$H$2:$H$151,"&gt;0")=0,"",SUMIFS(invoices!$I$2:$I$151,invoices!$B$2:$B$151,$A27,invoices!$C$2:$C$151,"standard_deposit")))</f>
        <v/>
      </c>
      <c r="DE27" s="26">
        <f>IF($A27="","",IFERROR(1/(1/SUMPRODUCT(MAX((invoices!$B$2:$B$151=$A27)*(invoices!$C$2:$C$151="standard_deposit")*invoices!$H$2:$H$151))),""))</f>
        <v/>
      </c>
      <c r="DF27" s="26">
        <f>IF($A27="","",IFERROR(1/(1/SUMPRODUCT(MAX((invoices!$B$2:$B$151=$A27)*((invoices!$C$2:$C$151="founding_full")+(invoices!$C$2:$C$151="standard_balance"))*invoices!$H$2:$H$151))),""))</f>
        <v/>
      </c>
      <c r="DG27" s="27">
        <f>IF($A27="","",SUMIFS(invoices!$L$2:$L$151,invoices!$B$2:$B$151,$A27))</f>
        <v/>
      </c>
      <c r="DH27" s="27">
        <f>IF($A27="","",SUMIFS(costs!$E$2:$E$301,costs!$C$2:$C$301,$A27))</f>
        <v/>
      </c>
      <c r="DI27" s="27">
        <f>IF($A27="","",ROUND(IF(SUMIFS(campaigns!$BO$2:$BO$51,campaigns!$B$2:$B$51,$B27)=0,0,$BO27/SUMIFS(campaigns!$BO$2:$BO$51,campaigns!$B$2:$B$51,$B27))*(SUMIFS(costs!$E$2:$E$301,costs!$B$2:$B$301,$B27)-SUMPRODUCT((costs!$B$2:$B$301=$B27)*(LEN(costs!$C$2:$C$301)&gt;0)*costs!$E$2:$E$301)),2))</f>
        <v/>
      </c>
      <c r="DJ27" s="28">
        <f>IF($A27="","",SUMIFS(hours!$E$2:$E$1501,hours!$C$2:$C$1501,$A27))</f>
        <v/>
      </c>
      <c r="DK27" s="28">
        <f>IF($A27="","",ROUND(IF(SUMIFS(campaigns!$BO$2:$BO$51,campaigns!$B$2:$B$51,$B27)=0,0,$BO27/SUMIFS(campaigns!$BO$2:$BO$51,campaigns!$B$2:$B$51,$B27))*(SUMIFS(hours!$E$2:$E$1501,hours!$B$2:$B$1501,$B27)-SUMPRODUCT((hours!$B$2:$B$1501=$B27)*(LEN(hours!$C$2:$C$1501)&gt;0)*hours!$E$2:$E$1501)),2))</f>
        <v/>
      </c>
      <c r="DL27" s="27">
        <f>IF($A27="","",$DC27-$DG27-$DH27-$DI27)</f>
        <v/>
      </c>
      <c r="DM27" s="27">
        <f>IF($A27="","",IF(N($DJ27)+N($DK27)=0,"",ROUND($DL27/($DJ27+$DK27),2)))</f>
        <v/>
      </c>
      <c r="DN27" s="29">
        <f>IF($A27="","",IF(N($BP27)=0,"",COUNTIFS(approvals!$A$2:$A$251,$A27,approvals!$Q$2:$Q$251,"Y",approvals!$AK$2:$AK$251,"Y")/$BP27))</f>
        <v/>
      </c>
      <c r="DO27" s="28">
        <f>IF($A27="","",IF(COUNTIFS(approvals!$A$2:$A$251,$A27,approvals!$AC$2:$AC$251,"&gt;=0")=0,"",ROUND(SUMIFS(approvals!$AC$2:$AC$251,approvals!$A$2:$A$251,$A27)/COUNTIFS(approvals!$A$2:$A$251,$A27,approvals!$AC$2:$AC$251,"&gt;=0"),1)))</f>
        <v/>
      </c>
      <c r="DP27" s="26">
        <f>IF($A27="","",IFERROR(IF(INDEX(drops!$T$2:$T$21,MATCH($B27,drops!$A$2:$A$21,0))="","",INDEX(drops!$T$2:$T$21,MATCH($B27,drops!$A$2:$A$21,0))),""))</f>
        <v/>
      </c>
      <c r="DQ27" s="26">
        <f>IF($A27="","",IFERROR(IF(INDEX(drops!$U$2:$U$21,MATCH($B27,drops!$A$2:$A$21,0))="","",INDEX(drops!$U$2:$U$21,MATCH($B27,drops!$A$2:$A$21,0))),""))</f>
        <v/>
      </c>
      <c r="DR27" s="26">
        <f>IF($A27="","",IFERROR(IF(INDEX(drops!$W$2:$W$21,MATCH($B27,drops!$A$2:$A$21,0))="","",INDEX(drops!$W$2:$W$21,MATCH($B27,drops!$A$2:$A$21,0))),""))</f>
        <v/>
      </c>
      <c r="DS27" s="25">
        <f>IF($A27="","",IF($CE27="","",IF($CE27&gt;=config!$B$31,"pass","miss")))</f>
        <v/>
      </c>
      <c r="DT27" s="25">
        <f>IF($A27="","",IF($CI27="","",IF($CI27&gt;=config!$B$30,"pass","miss")))</f>
        <v/>
      </c>
      <c r="DU27" s="25">
        <f>IF($A27="","",IF($AT27="",IF($DP27="","",IF(IF(config!$B$37&lt;&gt;"",config!$B$37,TODAY())&gt;$DP27,"late","due")),IF($AT27&lt;=$DP27,"pass","late")))</f>
        <v/>
      </c>
      <c r="DV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IF($A28="","",SUMIFS(approvals!$AL$2:$AL$251,approvals!$A$2:$A$251,$A28,approvals!$Q$2:$Q$251,"Y"))</f>
        <v/>
      </c>
      <c r="CI28" s="25">
        <f>IF($A28="","",IF(N($BP28)=0,"",SUMPRODUCT(MIN(approvals!$BB$2:$BB$251+(approvals!$A$2:$A$251&lt;&gt;$A28)*1000000))))</f>
        <v/>
      </c>
      <c r="CJ28" s="25">
        <f>IF($A28="","",COUNTIFS(approvals!$A$2:$A$251,$A28,approvals!$Q$2:$Q$251,"Y",approvals!$AL$2:$AL$251,"&lt;"&amp;config!$B$30))</f>
        <v/>
      </c>
      <c r="CK28" s="25">
        <f>IF($A28="","",SUMIFS(approvals!$AM$2:$AM$251,approvals!$A$2:$A$251,$A28,approvals!$Q$2:$Q$251,"Y"))</f>
        <v/>
      </c>
      <c r="CL28" s="25">
        <f>IF($A28="","",SUMIFS(approvals!$AQ$2:$AQ$251,approvals!$A$2:$A$251,$A28,approvals!$Q$2:$Q$251,"Y"))</f>
        <v/>
      </c>
      <c r="CM28" s="25">
        <f>IF($A28="","",SUMIFS(approvals!$AR$2:$AR$251,approvals!$A$2:$A$251,$A28,approvals!$Q$2:$Q$251,"Y"))</f>
        <v/>
      </c>
      <c r="CN28" s="25">
        <f>IF($A28="","",SUMIFS(approvals!$AS$2:$AS$251,approvals!$A$2:$A$251,$A28,approvals!$Q$2:$Q$251,"Y"))</f>
        <v/>
      </c>
      <c r="CO28" s="25">
        <f>IF($A28="","",SUMIFS(approvals!$AT$2:$AT$251,approvals!$A$2:$A$251,$A28,approvals!$Q$2:$Q$251,"Y"))</f>
        <v/>
      </c>
      <c r="CP28" s="28">
        <f>IF($A28="","",IF(N($CO28)=0,"",ROUND(SUMIFS(approvals!$AU$2:$AU$251,approvals!$A$2:$A$251,$A28,approvals!$Q$2:$Q$251,"Y")/$CO28,1)))</f>
        <v/>
      </c>
      <c r="CQ28" s="25">
        <f>IF($A28="","",SUMIFS(approvals!$AV$2:$AV$251,approvals!$A$2:$A$251,$A28,approvals!$Q$2:$Q$251,"Y"))</f>
        <v/>
      </c>
      <c r="CR28" s="25">
        <f>IF($A28="","",SUMIFS(approvals!$AW$2:$AW$251,approvals!$A$2:$A$251,$A28,approvals!$Q$2:$Q$251,"Y"))</f>
        <v/>
      </c>
      <c r="CS28" s="25">
        <f>IF($A28="","",SUMIFS(approvals!$AX$2:$AX$251,approvals!$A$2:$A$251,$A28,approvals!$Q$2:$Q$251,"Y"))</f>
        <v/>
      </c>
      <c r="CT28" s="25">
        <f>IF($A28="","",SUMIFS(approvals!$AY$2:$AY$251,approvals!$A$2:$A$251,$A28,approvals!$Q$2:$Q$251,"Y"))</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N($CW28)))</f>
        <v/>
      </c>
      <c r="CW28" s="25">
        <f>IF($A28="","",IF($BG28="","",SUMIFS(approvals!$AL$2:$AL$251,approvals!$A$2:$A$251,$A28,approvals!$Q$2:$Q$251,"&lt;&gt;Y")))</f>
        <v/>
      </c>
      <c r="CX28" s="25">
        <f>IF($A28="","",SUMIFS(approvals!$AN$2:$AN$251,approvals!$A$2:$A$251,$A28,approvals!$Q$2:$Q$251,"Y"))</f>
        <v/>
      </c>
      <c r="CY28" s="25">
        <f>IF($A28="","",SUMIFS(approvals!$AO$2:$AO$251,approvals!$A$2:$A$251,$A28,approvals!$Q$2:$Q$251,"Y"))</f>
        <v/>
      </c>
      <c r="CZ28" s="25">
        <f>IF($A28="","",IF($DA28="","",SUMIFS(redemptions!$C$2:$C$121,redemptions!$A$2:$A$121,$A28,redemptions!$B$2:$B$121,$DA28)))</f>
        <v/>
      </c>
      <c r="DA28" s="26">
        <f>IF($A28="","",IFERROR(1/(1/SUMPRODUCT(MAX((redemptions!$A$2:$A$121=$A28)*redemptions!$B$2:$B$121))),""))</f>
        <v/>
      </c>
      <c r="DB28" s="25">
        <f>IF($A28="","",IF(COUNTIFS(redemptions!$A$2:$A$121,$A28,redemptions!$H$2:$H$121,"Y")=0,"",SUMIFS(redemptions!$C$2:$C$121,redemptions!$A$2:$A$121,$A28,redemptions!$B$2:$B$121,SUMPRODUCT(MIN((redemptions!$A$2:$A$121=$A28)*(redemptions!$H$2:$H$121="Y")*redemptions!$B$2:$B$121+((redemptions!$A$2:$A$121&lt;&gt;$A28)+(redemptions!$H$2:$H$121&lt;&gt;"Y")&gt;0)*1000000)))))</f>
        <v/>
      </c>
      <c r="DC28" s="27">
        <f>IF($A28="","",SUMIFS(invoices!$E$2:$E$151,invoices!$B$2:$B$151,$A28))</f>
        <v/>
      </c>
      <c r="DD28" s="27">
        <f>IF($A28="","",IF(COUNTIFS(invoices!$B$2:$B$151,$A28,invoices!$C$2:$C$151,"standard_deposit",invoices!$H$2:$H$151,"&gt;0")=0,"",SUMIFS(invoices!$I$2:$I$151,invoices!$B$2:$B$151,$A28,invoices!$C$2:$C$151,"standard_deposit")))</f>
        <v/>
      </c>
      <c r="DE28" s="26">
        <f>IF($A28="","",IFERROR(1/(1/SUMPRODUCT(MAX((invoices!$B$2:$B$151=$A28)*(invoices!$C$2:$C$151="standard_deposit")*invoices!$H$2:$H$151))),""))</f>
        <v/>
      </c>
      <c r="DF28" s="26">
        <f>IF($A28="","",IFERROR(1/(1/SUMPRODUCT(MAX((invoices!$B$2:$B$151=$A28)*((invoices!$C$2:$C$151="founding_full")+(invoices!$C$2:$C$151="standard_balance"))*invoices!$H$2:$H$151))),""))</f>
        <v/>
      </c>
      <c r="DG28" s="27">
        <f>IF($A28="","",SUMIFS(invoices!$L$2:$L$151,invoices!$B$2:$B$151,$A28))</f>
        <v/>
      </c>
      <c r="DH28" s="27">
        <f>IF($A28="","",SUMIFS(costs!$E$2:$E$301,costs!$C$2:$C$301,$A28))</f>
        <v/>
      </c>
      <c r="DI28" s="27">
        <f>IF($A28="","",ROUND(IF(SUMIFS(campaigns!$BO$2:$BO$51,campaigns!$B$2:$B$51,$B28)=0,0,$BO28/SUMIFS(campaigns!$BO$2:$BO$51,campaigns!$B$2:$B$51,$B28))*(SUMIFS(costs!$E$2:$E$301,costs!$B$2:$B$301,$B28)-SUMPRODUCT((costs!$B$2:$B$301=$B28)*(LEN(costs!$C$2:$C$301)&gt;0)*costs!$E$2:$E$301)),2))</f>
        <v/>
      </c>
      <c r="DJ28" s="28">
        <f>IF($A28="","",SUMIFS(hours!$E$2:$E$1501,hours!$C$2:$C$1501,$A28))</f>
        <v/>
      </c>
      <c r="DK28" s="28">
        <f>IF($A28="","",ROUND(IF(SUMIFS(campaigns!$BO$2:$BO$51,campaigns!$B$2:$B$51,$B28)=0,0,$BO28/SUMIFS(campaigns!$BO$2:$BO$51,campaigns!$B$2:$B$51,$B28))*(SUMIFS(hours!$E$2:$E$1501,hours!$B$2:$B$1501,$B28)-SUMPRODUCT((hours!$B$2:$B$1501=$B28)*(LEN(hours!$C$2:$C$1501)&gt;0)*hours!$E$2:$E$1501)),2))</f>
        <v/>
      </c>
      <c r="DL28" s="27">
        <f>IF($A28="","",$DC28-$DG28-$DH28-$DI28)</f>
        <v/>
      </c>
      <c r="DM28" s="27">
        <f>IF($A28="","",IF(N($DJ28)+N($DK28)=0,"",ROUND($DL28/($DJ28+$DK28),2)))</f>
        <v/>
      </c>
      <c r="DN28" s="29">
        <f>IF($A28="","",IF(N($BP28)=0,"",COUNTIFS(approvals!$A$2:$A$251,$A28,approvals!$Q$2:$Q$251,"Y",approvals!$AK$2:$AK$251,"Y")/$BP28))</f>
        <v/>
      </c>
      <c r="DO28" s="28">
        <f>IF($A28="","",IF(COUNTIFS(approvals!$A$2:$A$251,$A28,approvals!$AC$2:$AC$251,"&gt;=0")=0,"",ROUND(SUMIFS(approvals!$AC$2:$AC$251,approvals!$A$2:$A$251,$A28)/COUNTIFS(approvals!$A$2:$A$251,$A28,approvals!$AC$2:$AC$251,"&gt;=0"),1)))</f>
        <v/>
      </c>
      <c r="DP28" s="26">
        <f>IF($A28="","",IFERROR(IF(INDEX(drops!$T$2:$T$21,MATCH($B28,drops!$A$2:$A$21,0))="","",INDEX(drops!$T$2:$T$21,MATCH($B28,drops!$A$2:$A$21,0))),""))</f>
        <v/>
      </c>
      <c r="DQ28" s="26">
        <f>IF($A28="","",IFERROR(IF(INDEX(drops!$U$2:$U$21,MATCH($B28,drops!$A$2:$A$21,0))="","",INDEX(drops!$U$2:$U$21,MATCH($B28,drops!$A$2:$A$21,0))),""))</f>
        <v/>
      </c>
      <c r="DR28" s="26">
        <f>IF($A28="","",IFERROR(IF(INDEX(drops!$W$2:$W$21,MATCH($B28,drops!$A$2:$A$21,0))="","",INDEX(drops!$W$2:$W$21,MATCH($B28,drops!$A$2:$A$21,0))),""))</f>
        <v/>
      </c>
      <c r="DS28" s="25">
        <f>IF($A28="","",IF($CE28="","",IF($CE28&gt;=config!$B$31,"pass","miss")))</f>
        <v/>
      </c>
      <c r="DT28" s="25">
        <f>IF($A28="","",IF($CI28="","",IF($CI28&gt;=config!$B$30,"pass","miss")))</f>
        <v/>
      </c>
      <c r="DU28" s="25">
        <f>IF($A28="","",IF($AT28="",IF($DP28="","",IF(IF(config!$B$37&lt;&gt;"",config!$B$37,TODAY())&gt;$DP28,"late","due")),IF($AT28&lt;=$DP28,"pass","late")))</f>
        <v/>
      </c>
      <c r="DV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IF($A29="","",SUMIFS(approvals!$AL$2:$AL$251,approvals!$A$2:$A$251,$A29,approvals!$Q$2:$Q$251,"Y"))</f>
        <v/>
      </c>
      <c r="CI29" s="25">
        <f>IF($A29="","",IF(N($BP29)=0,"",SUMPRODUCT(MIN(approvals!$BB$2:$BB$251+(approvals!$A$2:$A$251&lt;&gt;$A29)*1000000))))</f>
        <v/>
      </c>
      <c r="CJ29" s="25">
        <f>IF($A29="","",COUNTIFS(approvals!$A$2:$A$251,$A29,approvals!$Q$2:$Q$251,"Y",approvals!$AL$2:$AL$251,"&lt;"&amp;config!$B$30))</f>
        <v/>
      </c>
      <c r="CK29" s="25">
        <f>IF($A29="","",SUMIFS(approvals!$AM$2:$AM$251,approvals!$A$2:$A$251,$A29,approvals!$Q$2:$Q$251,"Y"))</f>
        <v/>
      </c>
      <c r="CL29" s="25">
        <f>IF($A29="","",SUMIFS(approvals!$AQ$2:$AQ$251,approvals!$A$2:$A$251,$A29,approvals!$Q$2:$Q$251,"Y"))</f>
        <v/>
      </c>
      <c r="CM29" s="25">
        <f>IF($A29="","",SUMIFS(approvals!$AR$2:$AR$251,approvals!$A$2:$A$251,$A29,approvals!$Q$2:$Q$251,"Y"))</f>
        <v/>
      </c>
      <c r="CN29" s="25">
        <f>IF($A29="","",SUMIFS(approvals!$AS$2:$AS$251,approvals!$A$2:$A$251,$A29,approvals!$Q$2:$Q$251,"Y"))</f>
        <v/>
      </c>
      <c r="CO29" s="25">
        <f>IF($A29="","",SUMIFS(approvals!$AT$2:$AT$251,approvals!$A$2:$A$251,$A29,approvals!$Q$2:$Q$251,"Y"))</f>
        <v/>
      </c>
      <c r="CP29" s="28">
        <f>IF($A29="","",IF(N($CO29)=0,"",ROUND(SUMIFS(approvals!$AU$2:$AU$251,approvals!$A$2:$A$251,$A29,approvals!$Q$2:$Q$251,"Y")/$CO29,1)))</f>
        <v/>
      </c>
      <c r="CQ29" s="25">
        <f>IF($A29="","",SUMIFS(approvals!$AV$2:$AV$251,approvals!$A$2:$A$251,$A29,approvals!$Q$2:$Q$251,"Y"))</f>
        <v/>
      </c>
      <c r="CR29" s="25">
        <f>IF($A29="","",SUMIFS(approvals!$AW$2:$AW$251,approvals!$A$2:$A$251,$A29,approvals!$Q$2:$Q$251,"Y"))</f>
        <v/>
      </c>
      <c r="CS29" s="25">
        <f>IF($A29="","",SUMIFS(approvals!$AX$2:$AX$251,approvals!$A$2:$A$251,$A29,approvals!$Q$2:$Q$251,"Y"))</f>
        <v/>
      </c>
      <c r="CT29" s="25">
        <f>IF($A29="","",SUMIFS(approvals!$AY$2:$AY$251,approvals!$A$2:$A$251,$A29,approvals!$Q$2:$Q$251,"Y"))</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N($CW29)))</f>
        <v/>
      </c>
      <c r="CW29" s="25">
        <f>IF($A29="","",IF($BG29="","",SUMIFS(approvals!$AL$2:$AL$251,approvals!$A$2:$A$251,$A29,approvals!$Q$2:$Q$251,"&lt;&gt;Y")))</f>
        <v/>
      </c>
      <c r="CX29" s="25">
        <f>IF($A29="","",SUMIFS(approvals!$AN$2:$AN$251,approvals!$A$2:$A$251,$A29,approvals!$Q$2:$Q$251,"Y"))</f>
        <v/>
      </c>
      <c r="CY29" s="25">
        <f>IF($A29="","",SUMIFS(approvals!$AO$2:$AO$251,approvals!$A$2:$A$251,$A29,approvals!$Q$2:$Q$251,"Y"))</f>
        <v/>
      </c>
      <c r="CZ29" s="25">
        <f>IF($A29="","",IF($DA29="","",SUMIFS(redemptions!$C$2:$C$121,redemptions!$A$2:$A$121,$A29,redemptions!$B$2:$B$121,$DA29)))</f>
        <v/>
      </c>
      <c r="DA29" s="26">
        <f>IF($A29="","",IFERROR(1/(1/SUMPRODUCT(MAX((redemptions!$A$2:$A$121=$A29)*redemptions!$B$2:$B$121))),""))</f>
        <v/>
      </c>
      <c r="DB29" s="25">
        <f>IF($A29="","",IF(COUNTIFS(redemptions!$A$2:$A$121,$A29,redemptions!$H$2:$H$121,"Y")=0,"",SUMIFS(redemptions!$C$2:$C$121,redemptions!$A$2:$A$121,$A29,redemptions!$B$2:$B$121,SUMPRODUCT(MIN((redemptions!$A$2:$A$121=$A29)*(redemptions!$H$2:$H$121="Y")*redemptions!$B$2:$B$121+((redemptions!$A$2:$A$121&lt;&gt;$A29)+(redemptions!$H$2:$H$121&lt;&gt;"Y")&gt;0)*1000000)))))</f>
        <v/>
      </c>
      <c r="DC29" s="27">
        <f>IF($A29="","",SUMIFS(invoices!$E$2:$E$151,invoices!$B$2:$B$151,$A29))</f>
        <v/>
      </c>
      <c r="DD29" s="27">
        <f>IF($A29="","",IF(COUNTIFS(invoices!$B$2:$B$151,$A29,invoices!$C$2:$C$151,"standard_deposit",invoices!$H$2:$H$151,"&gt;0")=0,"",SUMIFS(invoices!$I$2:$I$151,invoices!$B$2:$B$151,$A29,invoices!$C$2:$C$151,"standard_deposit")))</f>
        <v/>
      </c>
      <c r="DE29" s="26">
        <f>IF($A29="","",IFERROR(1/(1/SUMPRODUCT(MAX((invoices!$B$2:$B$151=$A29)*(invoices!$C$2:$C$151="standard_deposit")*invoices!$H$2:$H$151))),""))</f>
        <v/>
      </c>
      <c r="DF29" s="26">
        <f>IF($A29="","",IFERROR(1/(1/SUMPRODUCT(MAX((invoices!$B$2:$B$151=$A29)*((invoices!$C$2:$C$151="founding_full")+(invoices!$C$2:$C$151="standard_balance"))*invoices!$H$2:$H$151))),""))</f>
        <v/>
      </c>
      <c r="DG29" s="27">
        <f>IF($A29="","",SUMIFS(invoices!$L$2:$L$151,invoices!$B$2:$B$151,$A29))</f>
        <v/>
      </c>
      <c r="DH29" s="27">
        <f>IF($A29="","",SUMIFS(costs!$E$2:$E$301,costs!$C$2:$C$301,$A29))</f>
        <v/>
      </c>
      <c r="DI29" s="27">
        <f>IF($A29="","",ROUND(IF(SUMIFS(campaigns!$BO$2:$BO$51,campaigns!$B$2:$B$51,$B29)=0,0,$BO29/SUMIFS(campaigns!$BO$2:$BO$51,campaigns!$B$2:$B$51,$B29))*(SUMIFS(costs!$E$2:$E$301,costs!$B$2:$B$301,$B29)-SUMPRODUCT((costs!$B$2:$B$301=$B29)*(LEN(costs!$C$2:$C$301)&gt;0)*costs!$E$2:$E$301)),2))</f>
        <v/>
      </c>
      <c r="DJ29" s="28">
        <f>IF($A29="","",SUMIFS(hours!$E$2:$E$1501,hours!$C$2:$C$1501,$A29))</f>
        <v/>
      </c>
      <c r="DK29" s="28">
        <f>IF($A29="","",ROUND(IF(SUMIFS(campaigns!$BO$2:$BO$51,campaigns!$B$2:$B$51,$B29)=0,0,$BO29/SUMIFS(campaigns!$BO$2:$BO$51,campaigns!$B$2:$B$51,$B29))*(SUMIFS(hours!$E$2:$E$1501,hours!$B$2:$B$1501,$B29)-SUMPRODUCT((hours!$B$2:$B$1501=$B29)*(LEN(hours!$C$2:$C$1501)&gt;0)*hours!$E$2:$E$1501)),2))</f>
        <v/>
      </c>
      <c r="DL29" s="27">
        <f>IF($A29="","",$DC29-$DG29-$DH29-$DI29)</f>
        <v/>
      </c>
      <c r="DM29" s="27">
        <f>IF($A29="","",IF(N($DJ29)+N($DK29)=0,"",ROUND($DL29/($DJ29+$DK29),2)))</f>
        <v/>
      </c>
      <c r="DN29" s="29">
        <f>IF($A29="","",IF(N($BP29)=0,"",COUNTIFS(approvals!$A$2:$A$251,$A29,approvals!$Q$2:$Q$251,"Y",approvals!$AK$2:$AK$251,"Y")/$BP29))</f>
        <v/>
      </c>
      <c r="DO29" s="28">
        <f>IF($A29="","",IF(COUNTIFS(approvals!$A$2:$A$251,$A29,approvals!$AC$2:$AC$251,"&gt;=0")=0,"",ROUND(SUMIFS(approvals!$AC$2:$AC$251,approvals!$A$2:$A$251,$A29)/COUNTIFS(approvals!$A$2:$A$251,$A29,approvals!$AC$2:$AC$251,"&gt;=0"),1)))</f>
        <v/>
      </c>
      <c r="DP29" s="26">
        <f>IF($A29="","",IFERROR(IF(INDEX(drops!$T$2:$T$21,MATCH($B29,drops!$A$2:$A$21,0))="","",INDEX(drops!$T$2:$T$21,MATCH($B29,drops!$A$2:$A$21,0))),""))</f>
        <v/>
      </c>
      <c r="DQ29" s="26">
        <f>IF($A29="","",IFERROR(IF(INDEX(drops!$U$2:$U$21,MATCH($B29,drops!$A$2:$A$21,0))="","",INDEX(drops!$U$2:$U$21,MATCH($B29,drops!$A$2:$A$21,0))),""))</f>
        <v/>
      </c>
      <c r="DR29" s="26">
        <f>IF($A29="","",IFERROR(IF(INDEX(drops!$W$2:$W$21,MATCH($B29,drops!$A$2:$A$21,0))="","",INDEX(drops!$W$2:$W$21,MATCH($B29,drops!$A$2:$A$21,0))),""))</f>
        <v/>
      </c>
      <c r="DS29" s="25">
        <f>IF($A29="","",IF($CE29="","",IF($CE29&gt;=config!$B$31,"pass","miss")))</f>
        <v/>
      </c>
      <c r="DT29" s="25">
        <f>IF($A29="","",IF($CI29="","",IF($CI29&gt;=config!$B$30,"pass","miss")))</f>
        <v/>
      </c>
      <c r="DU29" s="25">
        <f>IF($A29="","",IF($AT29="",IF($DP29="","",IF(IF(config!$B$37&lt;&gt;"",config!$B$37,TODAY())&gt;$DP29,"late","due")),IF($AT29&lt;=$DP29,"pass","late")))</f>
        <v/>
      </c>
      <c r="DV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IF($A30="","",SUMIFS(approvals!$AL$2:$AL$251,approvals!$A$2:$A$251,$A30,approvals!$Q$2:$Q$251,"Y"))</f>
        <v/>
      </c>
      <c r="CI30" s="25">
        <f>IF($A30="","",IF(N($BP30)=0,"",SUMPRODUCT(MIN(approvals!$BB$2:$BB$251+(approvals!$A$2:$A$251&lt;&gt;$A30)*1000000))))</f>
        <v/>
      </c>
      <c r="CJ30" s="25">
        <f>IF($A30="","",COUNTIFS(approvals!$A$2:$A$251,$A30,approvals!$Q$2:$Q$251,"Y",approvals!$AL$2:$AL$251,"&lt;"&amp;config!$B$30))</f>
        <v/>
      </c>
      <c r="CK30" s="25">
        <f>IF($A30="","",SUMIFS(approvals!$AM$2:$AM$251,approvals!$A$2:$A$251,$A30,approvals!$Q$2:$Q$251,"Y"))</f>
        <v/>
      </c>
      <c r="CL30" s="25">
        <f>IF($A30="","",SUMIFS(approvals!$AQ$2:$AQ$251,approvals!$A$2:$A$251,$A30,approvals!$Q$2:$Q$251,"Y"))</f>
        <v/>
      </c>
      <c r="CM30" s="25">
        <f>IF($A30="","",SUMIFS(approvals!$AR$2:$AR$251,approvals!$A$2:$A$251,$A30,approvals!$Q$2:$Q$251,"Y"))</f>
        <v/>
      </c>
      <c r="CN30" s="25">
        <f>IF($A30="","",SUMIFS(approvals!$AS$2:$AS$251,approvals!$A$2:$A$251,$A30,approvals!$Q$2:$Q$251,"Y"))</f>
        <v/>
      </c>
      <c r="CO30" s="25">
        <f>IF($A30="","",SUMIFS(approvals!$AT$2:$AT$251,approvals!$A$2:$A$251,$A30,approvals!$Q$2:$Q$251,"Y"))</f>
        <v/>
      </c>
      <c r="CP30" s="28">
        <f>IF($A30="","",IF(N($CO30)=0,"",ROUND(SUMIFS(approvals!$AU$2:$AU$251,approvals!$A$2:$A$251,$A30,approvals!$Q$2:$Q$251,"Y")/$CO30,1)))</f>
        <v/>
      </c>
      <c r="CQ30" s="25">
        <f>IF($A30="","",SUMIFS(approvals!$AV$2:$AV$251,approvals!$A$2:$A$251,$A30,approvals!$Q$2:$Q$251,"Y"))</f>
        <v/>
      </c>
      <c r="CR30" s="25">
        <f>IF($A30="","",SUMIFS(approvals!$AW$2:$AW$251,approvals!$A$2:$A$251,$A30,approvals!$Q$2:$Q$251,"Y"))</f>
        <v/>
      </c>
      <c r="CS30" s="25">
        <f>IF($A30="","",SUMIFS(approvals!$AX$2:$AX$251,approvals!$A$2:$A$251,$A30,approvals!$Q$2:$Q$251,"Y"))</f>
        <v/>
      </c>
      <c r="CT30" s="25">
        <f>IF($A30="","",SUMIFS(approvals!$AY$2:$AY$251,approvals!$A$2:$A$251,$A30,approvals!$Q$2:$Q$251,"Y"))</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N($CW30)))</f>
        <v/>
      </c>
      <c r="CW30" s="25">
        <f>IF($A30="","",IF($BG30="","",SUMIFS(approvals!$AL$2:$AL$251,approvals!$A$2:$A$251,$A30,approvals!$Q$2:$Q$251,"&lt;&gt;Y")))</f>
        <v/>
      </c>
      <c r="CX30" s="25">
        <f>IF($A30="","",SUMIFS(approvals!$AN$2:$AN$251,approvals!$A$2:$A$251,$A30,approvals!$Q$2:$Q$251,"Y"))</f>
        <v/>
      </c>
      <c r="CY30" s="25">
        <f>IF($A30="","",SUMIFS(approvals!$AO$2:$AO$251,approvals!$A$2:$A$251,$A30,approvals!$Q$2:$Q$251,"Y"))</f>
        <v/>
      </c>
      <c r="CZ30" s="25">
        <f>IF($A30="","",IF($DA30="","",SUMIFS(redemptions!$C$2:$C$121,redemptions!$A$2:$A$121,$A30,redemptions!$B$2:$B$121,$DA30)))</f>
        <v/>
      </c>
      <c r="DA30" s="26">
        <f>IF($A30="","",IFERROR(1/(1/SUMPRODUCT(MAX((redemptions!$A$2:$A$121=$A30)*redemptions!$B$2:$B$121))),""))</f>
        <v/>
      </c>
      <c r="DB30" s="25">
        <f>IF($A30="","",IF(COUNTIFS(redemptions!$A$2:$A$121,$A30,redemptions!$H$2:$H$121,"Y")=0,"",SUMIFS(redemptions!$C$2:$C$121,redemptions!$A$2:$A$121,$A30,redemptions!$B$2:$B$121,SUMPRODUCT(MIN((redemptions!$A$2:$A$121=$A30)*(redemptions!$H$2:$H$121="Y")*redemptions!$B$2:$B$121+((redemptions!$A$2:$A$121&lt;&gt;$A30)+(redemptions!$H$2:$H$121&lt;&gt;"Y")&gt;0)*1000000)))))</f>
        <v/>
      </c>
      <c r="DC30" s="27">
        <f>IF($A30="","",SUMIFS(invoices!$E$2:$E$151,invoices!$B$2:$B$151,$A30))</f>
        <v/>
      </c>
      <c r="DD30" s="27">
        <f>IF($A30="","",IF(COUNTIFS(invoices!$B$2:$B$151,$A30,invoices!$C$2:$C$151,"standard_deposit",invoices!$H$2:$H$151,"&gt;0")=0,"",SUMIFS(invoices!$I$2:$I$151,invoices!$B$2:$B$151,$A30,invoices!$C$2:$C$151,"standard_deposit")))</f>
        <v/>
      </c>
      <c r="DE30" s="26">
        <f>IF($A30="","",IFERROR(1/(1/SUMPRODUCT(MAX((invoices!$B$2:$B$151=$A30)*(invoices!$C$2:$C$151="standard_deposit")*invoices!$H$2:$H$151))),""))</f>
        <v/>
      </c>
      <c r="DF30" s="26">
        <f>IF($A30="","",IFERROR(1/(1/SUMPRODUCT(MAX((invoices!$B$2:$B$151=$A30)*((invoices!$C$2:$C$151="founding_full")+(invoices!$C$2:$C$151="standard_balance"))*invoices!$H$2:$H$151))),""))</f>
        <v/>
      </c>
      <c r="DG30" s="27">
        <f>IF($A30="","",SUMIFS(invoices!$L$2:$L$151,invoices!$B$2:$B$151,$A30))</f>
        <v/>
      </c>
      <c r="DH30" s="27">
        <f>IF($A30="","",SUMIFS(costs!$E$2:$E$301,costs!$C$2:$C$301,$A30))</f>
        <v/>
      </c>
      <c r="DI30" s="27">
        <f>IF($A30="","",ROUND(IF(SUMIFS(campaigns!$BO$2:$BO$51,campaigns!$B$2:$B$51,$B30)=0,0,$BO30/SUMIFS(campaigns!$BO$2:$BO$51,campaigns!$B$2:$B$51,$B30))*(SUMIFS(costs!$E$2:$E$301,costs!$B$2:$B$301,$B30)-SUMPRODUCT((costs!$B$2:$B$301=$B30)*(LEN(costs!$C$2:$C$301)&gt;0)*costs!$E$2:$E$301)),2))</f>
        <v/>
      </c>
      <c r="DJ30" s="28">
        <f>IF($A30="","",SUMIFS(hours!$E$2:$E$1501,hours!$C$2:$C$1501,$A30))</f>
        <v/>
      </c>
      <c r="DK30" s="28">
        <f>IF($A30="","",ROUND(IF(SUMIFS(campaigns!$BO$2:$BO$51,campaigns!$B$2:$B$51,$B30)=0,0,$BO30/SUMIFS(campaigns!$BO$2:$BO$51,campaigns!$B$2:$B$51,$B30))*(SUMIFS(hours!$E$2:$E$1501,hours!$B$2:$B$1501,$B30)-SUMPRODUCT((hours!$B$2:$B$1501=$B30)*(LEN(hours!$C$2:$C$1501)&gt;0)*hours!$E$2:$E$1501)),2))</f>
        <v/>
      </c>
      <c r="DL30" s="27">
        <f>IF($A30="","",$DC30-$DG30-$DH30-$DI30)</f>
        <v/>
      </c>
      <c r="DM30" s="27">
        <f>IF($A30="","",IF(N($DJ30)+N($DK30)=0,"",ROUND($DL30/($DJ30+$DK30),2)))</f>
        <v/>
      </c>
      <c r="DN30" s="29">
        <f>IF($A30="","",IF(N($BP30)=0,"",COUNTIFS(approvals!$A$2:$A$251,$A30,approvals!$Q$2:$Q$251,"Y",approvals!$AK$2:$AK$251,"Y")/$BP30))</f>
        <v/>
      </c>
      <c r="DO30" s="28">
        <f>IF($A30="","",IF(COUNTIFS(approvals!$A$2:$A$251,$A30,approvals!$AC$2:$AC$251,"&gt;=0")=0,"",ROUND(SUMIFS(approvals!$AC$2:$AC$251,approvals!$A$2:$A$251,$A30)/COUNTIFS(approvals!$A$2:$A$251,$A30,approvals!$AC$2:$AC$251,"&gt;=0"),1)))</f>
        <v/>
      </c>
      <c r="DP30" s="26">
        <f>IF($A30="","",IFERROR(IF(INDEX(drops!$T$2:$T$21,MATCH($B30,drops!$A$2:$A$21,0))="","",INDEX(drops!$T$2:$T$21,MATCH($B30,drops!$A$2:$A$21,0))),""))</f>
        <v/>
      </c>
      <c r="DQ30" s="26">
        <f>IF($A30="","",IFERROR(IF(INDEX(drops!$U$2:$U$21,MATCH($B30,drops!$A$2:$A$21,0))="","",INDEX(drops!$U$2:$U$21,MATCH($B30,drops!$A$2:$A$21,0))),""))</f>
        <v/>
      </c>
      <c r="DR30" s="26">
        <f>IF($A30="","",IFERROR(IF(INDEX(drops!$W$2:$W$21,MATCH($B30,drops!$A$2:$A$21,0))="","",INDEX(drops!$W$2:$W$21,MATCH($B30,drops!$A$2:$A$21,0))),""))</f>
        <v/>
      </c>
      <c r="DS30" s="25">
        <f>IF($A30="","",IF($CE30="","",IF($CE30&gt;=config!$B$31,"pass","miss")))</f>
        <v/>
      </c>
      <c r="DT30" s="25">
        <f>IF($A30="","",IF($CI30="","",IF($CI30&gt;=config!$B$30,"pass","miss")))</f>
        <v/>
      </c>
      <c r="DU30" s="25">
        <f>IF($A30="","",IF($AT30="",IF($DP30="","",IF(IF(config!$B$37&lt;&gt;"",config!$B$37,TODAY())&gt;$DP30,"late","due")),IF($AT30&lt;=$DP30,"pass","late")))</f>
        <v/>
      </c>
      <c r="DV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IF($A31="","",SUMIFS(approvals!$AL$2:$AL$251,approvals!$A$2:$A$251,$A31,approvals!$Q$2:$Q$251,"Y"))</f>
        <v/>
      </c>
      <c r="CI31" s="25">
        <f>IF($A31="","",IF(N($BP31)=0,"",SUMPRODUCT(MIN(approvals!$BB$2:$BB$251+(approvals!$A$2:$A$251&lt;&gt;$A31)*1000000))))</f>
        <v/>
      </c>
      <c r="CJ31" s="25">
        <f>IF($A31="","",COUNTIFS(approvals!$A$2:$A$251,$A31,approvals!$Q$2:$Q$251,"Y",approvals!$AL$2:$AL$251,"&lt;"&amp;config!$B$30))</f>
        <v/>
      </c>
      <c r="CK31" s="25">
        <f>IF($A31="","",SUMIFS(approvals!$AM$2:$AM$251,approvals!$A$2:$A$251,$A31,approvals!$Q$2:$Q$251,"Y"))</f>
        <v/>
      </c>
      <c r="CL31" s="25">
        <f>IF($A31="","",SUMIFS(approvals!$AQ$2:$AQ$251,approvals!$A$2:$A$251,$A31,approvals!$Q$2:$Q$251,"Y"))</f>
        <v/>
      </c>
      <c r="CM31" s="25">
        <f>IF($A31="","",SUMIFS(approvals!$AR$2:$AR$251,approvals!$A$2:$A$251,$A31,approvals!$Q$2:$Q$251,"Y"))</f>
        <v/>
      </c>
      <c r="CN31" s="25">
        <f>IF($A31="","",SUMIFS(approvals!$AS$2:$AS$251,approvals!$A$2:$A$251,$A31,approvals!$Q$2:$Q$251,"Y"))</f>
        <v/>
      </c>
      <c r="CO31" s="25">
        <f>IF($A31="","",SUMIFS(approvals!$AT$2:$AT$251,approvals!$A$2:$A$251,$A31,approvals!$Q$2:$Q$251,"Y"))</f>
        <v/>
      </c>
      <c r="CP31" s="28">
        <f>IF($A31="","",IF(N($CO31)=0,"",ROUND(SUMIFS(approvals!$AU$2:$AU$251,approvals!$A$2:$A$251,$A31,approvals!$Q$2:$Q$251,"Y")/$CO31,1)))</f>
        <v/>
      </c>
      <c r="CQ31" s="25">
        <f>IF($A31="","",SUMIFS(approvals!$AV$2:$AV$251,approvals!$A$2:$A$251,$A31,approvals!$Q$2:$Q$251,"Y"))</f>
        <v/>
      </c>
      <c r="CR31" s="25">
        <f>IF($A31="","",SUMIFS(approvals!$AW$2:$AW$251,approvals!$A$2:$A$251,$A31,approvals!$Q$2:$Q$251,"Y"))</f>
        <v/>
      </c>
      <c r="CS31" s="25">
        <f>IF($A31="","",SUMIFS(approvals!$AX$2:$AX$251,approvals!$A$2:$A$251,$A31,approvals!$Q$2:$Q$251,"Y"))</f>
        <v/>
      </c>
      <c r="CT31" s="25">
        <f>IF($A31="","",SUMIFS(approvals!$AY$2:$AY$251,approvals!$A$2:$A$251,$A31,approvals!$Q$2:$Q$251,"Y"))</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N($CW31)))</f>
        <v/>
      </c>
      <c r="CW31" s="25">
        <f>IF($A31="","",IF($BG31="","",SUMIFS(approvals!$AL$2:$AL$251,approvals!$A$2:$A$251,$A31,approvals!$Q$2:$Q$251,"&lt;&gt;Y")))</f>
        <v/>
      </c>
      <c r="CX31" s="25">
        <f>IF($A31="","",SUMIFS(approvals!$AN$2:$AN$251,approvals!$A$2:$A$251,$A31,approvals!$Q$2:$Q$251,"Y"))</f>
        <v/>
      </c>
      <c r="CY31" s="25">
        <f>IF($A31="","",SUMIFS(approvals!$AO$2:$AO$251,approvals!$A$2:$A$251,$A31,approvals!$Q$2:$Q$251,"Y"))</f>
        <v/>
      </c>
      <c r="CZ31" s="25">
        <f>IF($A31="","",IF($DA31="","",SUMIFS(redemptions!$C$2:$C$121,redemptions!$A$2:$A$121,$A31,redemptions!$B$2:$B$121,$DA31)))</f>
        <v/>
      </c>
      <c r="DA31" s="26">
        <f>IF($A31="","",IFERROR(1/(1/SUMPRODUCT(MAX((redemptions!$A$2:$A$121=$A31)*redemptions!$B$2:$B$121))),""))</f>
        <v/>
      </c>
      <c r="DB31" s="25">
        <f>IF($A31="","",IF(COUNTIFS(redemptions!$A$2:$A$121,$A31,redemptions!$H$2:$H$121,"Y")=0,"",SUMIFS(redemptions!$C$2:$C$121,redemptions!$A$2:$A$121,$A31,redemptions!$B$2:$B$121,SUMPRODUCT(MIN((redemptions!$A$2:$A$121=$A31)*(redemptions!$H$2:$H$121="Y")*redemptions!$B$2:$B$121+((redemptions!$A$2:$A$121&lt;&gt;$A31)+(redemptions!$H$2:$H$121&lt;&gt;"Y")&gt;0)*1000000)))))</f>
        <v/>
      </c>
      <c r="DC31" s="27">
        <f>IF($A31="","",SUMIFS(invoices!$E$2:$E$151,invoices!$B$2:$B$151,$A31))</f>
        <v/>
      </c>
      <c r="DD31" s="27">
        <f>IF($A31="","",IF(COUNTIFS(invoices!$B$2:$B$151,$A31,invoices!$C$2:$C$151,"standard_deposit",invoices!$H$2:$H$151,"&gt;0")=0,"",SUMIFS(invoices!$I$2:$I$151,invoices!$B$2:$B$151,$A31,invoices!$C$2:$C$151,"standard_deposit")))</f>
        <v/>
      </c>
      <c r="DE31" s="26">
        <f>IF($A31="","",IFERROR(1/(1/SUMPRODUCT(MAX((invoices!$B$2:$B$151=$A31)*(invoices!$C$2:$C$151="standard_deposit")*invoices!$H$2:$H$151))),""))</f>
        <v/>
      </c>
      <c r="DF31" s="26">
        <f>IF($A31="","",IFERROR(1/(1/SUMPRODUCT(MAX((invoices!$B$2:$B$151=$A31)*((invoices!$C$2:$C$151="founding_full")+(invoices!$C$2:$C$151="standard_balance"))*invoices!$H$2:$H$151))),""))</f>
        <v/>
      </c>
      <c r="DG31" s="27">
        <f>IF($A31="","",SUMIFS(invoices!$L$2:$L$151,invoices!$B$2:$B$151,$A31))</f>
        <v/>
      </c>
      <c r="DH31" s="27">
        <f>IF($A31="","",SUMIFS(costs!$E$2:$E$301,costs!$C$2:$C$301,$A31))</f>
        <v/>
      </c>
      <c r="DI31" s="27">
        <f>IF($A31="","",ROUND(IF(SUMIFS(campaigns!$BO$2:$BO$51,campaigns!$B$2:$B$51,$B31)=0,0,$BO31/SUMIFS(campaigns!$BO$2:$BO$51,campaigns!$B$2:$B$51,$B31))*(SUMIFS(costs!$E$2:$E$301,costs!$B$2:$B$301,$B31)-SUMPRODUCT((costs!$B$2:$B$301=$B31)*(LEN(costs!$C$2:$C$301)&gt;0)*costs!$E$2:$E$301)),2))</f>
        <v/>
      </c>
      <c r="DJ31" s="28">
        <f>IF($A31="","",SUMIFS(hours!$E$2:$E$1501,hours!$C$2:$C$1501,$A31))</f>
        <v/>
      </c>
      <c r="DK31" s="28">
        <f>IF($A31="","",ROUND(IF(SUMIFS(campaigns!$BO$2:$BO$51,campaigns!$B$2:$B$51,$B31)=0,0,$BO31/SUMIFS(campaigns!$BO$2:$BO$51,campaigns!$B$2:$B$51,$B31))*(SUMIFS(hours!$E$2:$E$1501,hours!$B$2:$B$1501,$B31)-SUMPRODUCT((hours!$B$2:$B$1501=$B31)*(LEN(hours!$C$2:$C$1501)&gt;0)*hours!$E$2:$E$1501)),2))</f>
        <v/>
      </c>
      <c r="DL31" s="27">
        <f>IF($A31="","",$DC31-$DG31-$DH31-$DI31)</f>
        <v/>
      </c>
      <c r="DM31" s="27">
        <f>IF($A31="","",IF(N($DJ31)+N($DK31)=0,"",ROUND($DL31/($DJ31+$DK31),2)))</f>
        <v/>
      </c>
      <c r="DN31" s="29">
        <f>IF($A31="","",IF(N($BP31)=0,"",COUNTIFS(approvals!$A$2:$A$251,$A31,approvals!$Q$2:$Q$251,"Y",approvals!$AK$2:$AK$251,"Y")/$BP31))</f>
        <v/>
      </c>
      <c r="DO31" s="28">
        <f>IF($A31="","",IF(COUNTIFS(approvals!$A$2:$A$251,$A31,approvals!$AC$2:$AC$251,"&gt;=0")=0,"",ROUND(SUMIFS(approvals!$AC$2:$AC$251,approvals!$A$2:$A$251,$A31)/COUNTIFS(approvals!$A$2:$A$251,$A31,approvals!$AC$2:$AC$251,"&gt;=0"),1)))</f>
        <v/>
      </c>
      <c r="DP31" s="26">
        <f>IF($A31="","",IFERROR(IF(INDEX(drops!$T$2:$T$21,MATCH($B31,drops!$A$2:$A$21,0))="","",INDEX(drops!$T$2:$T$21,MATCH($B31,drops!$A$2:$A$21,0))),""))</f>
        <v/>
      </c>
      <c r="DQ31" s="26">
        <f>IF($A31="","",IFERROR(IF(INDEX(drops!$U$2:$U$21,MATCH($B31,drops!$A$2:$A$21,0))="","",INDEX(drops!$U$2:$U$21,MATCH($B31,drops!$A$2:$A$21,0))),""))</f>
        <v/>
      </c>
      <c r="DR31" s="26">
        <f>IF($A31="","",IFERROR(IF(INDEX(drops!$W$2:$W$21,MATCH($B31,drops!$A$2:$A$21,0))="","",INDEX(drops!$W$2:$W$21,MATCH($B31,drops!$A$2:$A$21,0))),""))</f>
        <v/>
      </c>
      <c r="DS31" s="25">
        <f>IF($A31="","",IF($CE31="","",IF($CE31&gt;=config!$B$31,"pass","miss")))</f>
        <v/>
      </c>
      <c r="DT31" s="25">
        <f>IF($A31="","",IF($CI31="","",IF($CI31&gt;=config!$B$30,"pass","miss")))</f>
        <v/>
      </c>
      <c r="DU31" s="25">
        <f>IF($A31="","",IF($AT31="",IF($DP31="","",IF(IF(config!$B$37&lt;&gt;"",config!$B$37,TODAY())&gt;$DP31,"late","due")),IF($AT31&lt;=$DP31,"pass","late")))</f>
        <v/>
      </c>
      <c r="DV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IF($A32="","",SUMIFS(approvals!$AL$2:$AL$251,approvals!$A$2:$A$251,$A32,approvals!$Q$2:$Q$251,"Y"))</f>
        <v/>
      </c>
      <c r="CI32" s="25">
        <f>IF($A32="","",IF(N($BP32)=0,"",SUMPRODUCT(MIN(approvals!$BB$2:$BB$251+(approvals!$A$2:$A$251&lt;&gt;$A32)*1000000))))</f>
        <v/>
      </c>
      <c r="CJ32" s="25">
        <f>IF($A32="","",COUNTIFS(approvals!$A$2:$A$251,$A32,approvals!$Q$2:$Q$251,"Y",approvals!$AL$2:$AL$251,"&lt;"&amp;config!$B$30))</f>
        <v/>
      </c>
      <c r="CK32" s="25">
        <f>IF($A32="","",SUMIFS(approvals!$AM$2:$AM$251,approvals!$A$2:$A$251,$A32,approvals!$Q$2:$Q$251,"Y"))</f>
        <v/>
      </c>
      <c r="CL32" s="25">
        <f>IF($A32="","",SUMIFS(approvals!$AQ$2:$AQ$251,approvals!$A$2:$A$251,$A32,approvals!$Q$2:$Q$251,"Y"))</f>
        <v/>
      </c>
      <c r="CM32" s="25">
        <f>IF($A32="","",SUMIFS(approvals!$AR$2:$AR$251,approvals!$A$2:$A$251,$A32,approvals!$Q$2:$Q$251,"Y"))</f>
        <v/>
      </c>
      <c r="CN32" s="25">
        <f>IF($A32="","",SUMIFS(approvals!$AS$2:$AS$251,approvals!$A$2:$A$251,$A32,approvals!$Q$2:$Q$251,"Y"))</f>
        <v/>
      </c>
      <c r="CO32" s="25">
        <f>IF($A32="","",SUMIFS(approvals!$AT$2:$AT$251,approvals!$A$2:$A$251,$A32,approvals!$Q$2:$Q$251,"Y"))</f>
        <v/>
      </c>
      <c r="CP32" s="28">
        <f>IF($A32="","",IF(N($CO32)=0,"",ROUND(SUMIFS(approvals!$AU$2:$AU$251,approvals!$A$2:$A$251,$A32,approvals!$Q$2:$Q$251,"Y")/$CO32,1)))</f>
        <v/>
      </c>
      <c r="CQ32" s="25">
        <f>IF($A32="","",SUMIFS(approvals!$AV$2:$AV$251,approvals!$A$2:$A$251,$A32,approvals!$Q$2:$Q$251,"Y"))</f>
        <v/>
      </c>
      <c r="CR32" s="25">
        <f>IF($A32="","",SUMIFS(approvals!$AW$2:$AW$251,approvals!$A$2:$A$251,$A32,approvals!$Q$2:$Q$251,"Y"))</f>
        <v/>
      </c>
      <c r="CS32" s="25">
        <f>IF($A32="","",SUMIFS(approvals!$AX$2:$AX$251,approvals!$A$2:$A$251,$A32,approvals!$Q$2:$Q$251,"Y"))</f>
        <v/>
      </c>
      <c r="CT32" s="25">
        <f>IF($A32="","",SUMIFS(approvals!$AY$2:$AY$251,approvals!$A$2:$A$251,$A32,approvals!$Q$2:$Q$251,"Y"))</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N($CW32)))</f>
        <v/>
      </c>
      <c r="CW32" s="25">
        <f>IF($A32="","",IF($BG32="","",SUMIFS(approvals!$AL$2:$AL$251,approvals!$A$2:$A$251,$A32,approvals!$Q$2:$Q$251,"&lt;&gt;Y")))</f>
        <v/>
      </c>
      <c r="CX32" s="25">
        <f>IF($A32="","",SUMIFS(approvals!$AN$2:$AN$251,approvals!$A$2:$A$251,$A32,approvals!$Q$2:$Q$251,"Y"))</f>
        <v/>
      </c>
      <c r="CY32" s="25">
        <f>IF($A32="","",SUMIFS(approvals!$AO$2:$AO$251,approvals!$A$2:$A$251,$A32,approvals!$Q$2:$Q$251,"Y"))</f>
        <v/>
      </c>
      <c r="CZ32" s="25">
        <f>IF($A32="","",IF($DA32="","",SUMIFS(redemptions!$C$2:$C$121,redemptions!$A$2:$A$121,$A32,redemptions!$B$2:$B$121,$DA32)))</f>
        <v/>
      </c>
      <c r="DA32" s="26">
        <f>IF($A32="","",IFERROR(1/(1/SUMPRODUCT(MAX((redemptions!$A$2:$A$121=$A32)*redemptions!$B$2:$B$121))),""))</f>
        <v/>
      </c>
      <c r="DB32" s="25">
        <f>IF($A32="","",IF(COUNTIFS(redemptions!$A$2:$A$121,$A32,redemptions!$H$2:$H$121,"Y")=0,"",SUMIFS(redemptions!$C$2:$C$121,redemptions!$A$2:$A$121,$A32,redemptions!$B$2:$B$121,SUMPRODUCT(MIN((redemptions!$A$2:$A$121=$A32)*(redemptions!$H$2:$H$121="Y")*redemptions!$B$2:$B$121+((redemptions!$A$2:$A$121&lt;&gt;$A32)+(redemptions!$H$2:$H$121&lt;&gt;"Y")&gt;0)*1000000)))))</f>
        <v/>
      </c>
      <c r="DC32" s="27">
        <f>IF($A32="","",SUMIFS(invoices!$E$2:$E$151,invoices!$B$2:$B$151,$A32))</f>
        <v/>
      </c>
      <c r="DD32" s="27">
        <f>IF($A32="","",IF(COUNTIFS(invoices!$B$2:$B$151,$A32,invoices!$C$2:$C$151,"standard_deposit",invoices!$H$2:$H$151,"&gt;0")=0,"",SUMIFS(invoices!$I$2:$I$151,invoices!$B$2:$B$151,$A32,invoices!$C$2:$C$151,"standard_deposit")))</f>
        <v/>
      </c>
      <c r="DE32" s="26">
        <f>IF($A32="","",IFERROR(1/(1/SUMPRODUCT(MAX((invoices!$B$2:$B$151=$A32)*(invoices!$C$2:$C$151="standard_deposit")*invoices!$H$2:$H$151))),""))</f>
        <v/>
      </c>
      <c r="DF32" s="26">
        <f>IF($A32="","",IFERROR(1/(1/SUMPRODUCT(MAX((invoices!$B$2:$B$151=$A32)*((invoices!$C$2:$C$151="founding_full")+(invoices!$C$2:$C$151="standard_balance"))*invoices!$H$2:$H$151))),""))</f>
        <v/>
      </c>
      <c r="DG32" s="27">
        <f>IF($A32="","",SUMIFS(invoices!$L$2:$L$151,invoices!$B$2:$B$151,$A32))</f>
        <v/>
      </c>
      <c r="DH32" s="27">
        <f>IF($A32="","",SUMIFS(costs!$E$2:$E$301,costs!$C$2:$C$301,$A32))</f>
        <v/>
      </c>
      <c r="DI32" s="27">
        <f>IF($A32="","",ROUND(IF(SUMIFS(campaigns!$BO$2:$BO$51,campaigns!$B$2:$B$51,$B32)=0,0,$BO32/SUMIFS(campaigns!$BO$2:$BO$51,campaigns!$B$2:$B$51,$B32))*(SUMIFS(costs!$E$2:$E$301,costs!$B$2:$B$301,$B32)-SUMPRODUCT((costs!$B$2:$B$301=$B32)*(LEN(costs!$C$2:$C$301)&gt;0)*costs!$E$2:$E$301)),2))</f>
        <v/>
      </c>
      <c r="DJ32" s="28">
        <f>IF($A32="","",SUMIFS(hours!$E$2:$E$1501,hours!$C$2:$C$1501,$A32))</f>
        <v/>
      </c>
      <c r="DK32" s="28">
        <f>IF($A32="","",ROUND(IF(SUMIFS(campaigns!$BO$2:$BO$51,campaigns!$B$2:$B$51,$B32)=0,0,$BO32/SUMIFS(campaigns!$BO$2:$BO$51,campaigns!$B$2:$B$51,$B32))*(SUMIFS(hours!$E$2:$E$1501,hours!$B$2:$B$1501,$B32)-SUMPRODUCT((hours!$B$2:$B$1501=$B32)*(LEN(hours!$C$2:$C$1501)&gt;0)*hours!$E$2:$E$1501)),2))</f>
        <v/>
      </c>
      <c r="DL32" s="27">
        <f>IF($A32="","",$DC32-$DG32-$DH32-$DI32)</f>
        <v/>
      </c>
      <c r="DM32" s="27">
        <f>IF($A32="","",IF(N($DJ32)+N($DK32)=0,"",ROUND($DL32/($DJ32+$DK32),2)))</f>
        <v/>
      </c>
      <c r="DN32" s="29">
        <f>IF($A32="","",IF(N($BP32)=0,"",COUNTIFS(approvals!$A$2:$A$251,$A32,approvals!$Q$2:$Q$251,"Y",approvals!$AK$2:$AK$251,"Y")/$BP32))</f>
        <v/>
      </c>
      <c r="DO32" s="28">
        <f>IF($A32="","",IF(COUNTIFS(approvals!$A$2:$A$251,$A32,approvals!$AC$2:$AC$251,"&gt;=0")=0,"",ROUND(SUMIFS(approvals!$AC$2:$AC$251,approvals!$A$2:$A$251,$A32)/COUNTIFS(approvals!$A$2:$A$251,$A32,approvals!$AC$2:$AC$251,"&gt;=0"),1)))</f>
        <v/>
      </c>
      <c r="DP32" s="26">
        <f>IF($A32="","",IFERROR(IF(INDEX(drops!$T$2:$T$21,MATCH($B32,drops!$A$2:$A$21,0))="","",INDEX(drops!$T$2:$T$21,MATCH($B32,drops!$A$2:$A$21,0))),""))</f>
        <v/>
      </c>
      <c r="DQ32" s="26">
        <f>IF($A32="","",IFERROR(IF(INDEX(drops!$U$2:$U$21,MATCH($B32,drops!$A$2:$A$21,0))="","",INDEX(drops!$U$2:$U$21,MATCH($B32,drops!$A$2:$A$21,0))),""))</f>
        <v/>
      </c>
      <c r="DR32" s="26">
        <f>IF($A32="","",IFERROR(IF(INDEX(drops!$W$2:$W$21,MATCH($B32,drops!$A$2:$A$21,0))="","",INDEX(drops!$W$2:$W$21,MATCH($B32,drops!$A$2:$A$21,0))),""))</f>
        <v/>
      </c>
      <c r="DS32" s="25">
        <f>IF($A32="","",IF($CE32="","",IF($CE32&gt;=config!$B$31,"pass","miss")))</f>
        <v/>
      </c>
      <c r="DT32" s="25">
        <f>IF($A32="","",IF($CI32="","",IF($CI32&gt;=config!$B$30,"pass","miss")))</f>
        <v/>
      </c>
      <c r="DU32" s="25">
        <f>IF($A32="","",IF($AT32="",IF($DP32="","",IF(IF(config!$B$37&lt;&gt;"",config!$B$37,TODAY())&gt;$DP32,"late","due")),IF($AT32&lt;=$DP32,"pass","late")))</f>
        <v/>
      </c>
      <c r="DV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IF($A33="","",SUMIFS(approvals!$AL$2:$AL$251,approvals!$A$2:$A$251,$A33,approvals!$Q$2:$Q$251,"Y"))</f>
        <v/>
      </c>
      <c r="CI33" s="25">
        <f>IF($A33="","",IF(N($BP33)=0,"",SUMPRODUCT(MIN(approvals!$BB$2:$BB$251+(approvals!$A$2:$A$251&lt;&gt;$A33)*1000000))))</f>
        <v/>
      </c>
      <c r="CJ33" s="25">
        <f>IF($A33="","",COUNTIFS(approvals!$A$2:$A$251,$A33,approvals!$Q$2:$Q$251,"Y",approvals!$AL$2:$AL$251,"&lt;"&amp;config!$B$30))</f>
        <v/>
      </c>
      <c r="CK33" s="25">
        <f>IF($A33="","",SUMIFS(approvals!$AM$2:$AM$251,approvals!$A$2:$A$251,$A33,approvals!$Q$2:$Q$251,"Y"))</f>
        <v/>
      </c>
      <c r="CL33" s="25">
        <f>IF($A33="","",SUMIFS(approvals!$AQ$2:$AQ$251,approvals!$A$2:$A$251,$A33,approvals!$Q$2:$Q$251,"Y"))</f>
        <v/>
      </c>
      <c r="CM33" s="25">
        <f>IF($A33="","",SUMIFS(approvals!$AR$2:$AR$251,approvals!$A$2:$A$251,$A33,approvals!$Q$2:$Q$251,"Y"))</f>
        <v/>
      </c>
      <c r="CN33" s="25">
        <f>IF($A33="","",SUMIFS(approvals!$AS$2:$AS$251,approvals!$A$2:$A$251,$A33,approvals!$Q$2:$Q$251,"Y"))</f>
        <v/>
      </c>
      <c r="CO33" s="25">
        <f>IF($A33="","",SUMIFS(approvals!$AT$2:$AT$251,approvals!$A$2:$A$251,$A33,approvals!$Q$2:$Q$251,"Y"))</f>
        <v/>
      </c>
      <c r="CP33" s="28">
        <f>IF($A33="","",IF(N($CO33)=0,"",ROUND(SUMIFS(approvals!$AU$2:$AU$251,approvals!$A$2:$A$251,$A33,approvals!$Q$2:$Q$251,"Y")/$CO33,1)))</f>
        <v/>
      </c>
      <c r="CQ33" s="25">
        <f>IF($A33="","",SUMIFS(approvals!$AV$2:$AV$251,approvals!$A$2:$A$251,$A33,approvals!$Q$2:$Q$251,"Y"))</f>
        <v/>
      </c>
      <c r="CR33" s="25">
        <f>IF($A33="","",SUMIFS(approvals!$AW$2:$AW$251,approvals!$A$2:$A$251,$A33,approvals!$Q$2:$Q$251,"Y"))</f>
        <v/>
      </c>
      <c r="CS33" s="25">
        <f>IF($A33="","",SUMIFS(approvals!$AX$2:$AX$251,approvals!$A$2:$A$251,$A33,approvals!$Q$2:$Q$251,"Y"))</f>
        <v/>
      </c>
      <c r="CT33" s="25">
        <f>IF($A33="","",SUMIFS(approvals!$AY$2:$AY$251,approvals!$A$2:$A$251,$A33,approvals!$Q$2:$Q$251,"Y"))</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N($CW33)))</f>
        <v/>
      </c>
      <c r="CW33" s="25">
        <f>IF($A33="","",IF($BG33="","",SUMIFS(approvals!$AL$2:$AL$251,approvals!$A$2:$A$251,$A33,approvals!$Q$2:$Q$251,"&lt;&gt;Y")))</f>
        <v/>
      </c>
      <c r="CX33" s="25">
        <f>IF($A33="","",SUMIFS(approvals!$AN$2:$AN$251,approvals!$A$2:$A$251,$A33,approvals!$Q$2:$Q$251,"Y"))</f>
        <v/>
      </c>
      <c r="CY33" s="25">
        <f>IF($A33="","",SUMIFS(approvals!$AO$2:$AO$251,approvals!$A$2:$A$251,$A33,approvals!$Q$2:$Q$251,"Y"))</f>
        <v/>
      </c>
      <c r="CZ33" s="25">
        <f>IF($A33="","",IF($DA33="","",SUMIFS(redemptions!$C$2:$C$121,redemptions!$A$2:$A$121,$A33,redemptions!$B$2:$B$121,$DA33)))</f>
        <v/>
      </c>
      <c r="DA33" s="26">
        <f>IF($A33="","",IFERROR(1/(1/SUMPRODUCT(MAX((redemptions!$A$2:$A$121=$A33)*redemptions!$B$2:$B$121))),""))</f>
        <v/>
      </c>
      <c r="DB33" s="25">
        <f>IF($A33="","",IF(COUNTIFS(redemptions!$A$2:$A$121,$A33,redemptions!$H$2:$H$121,"Y")=0,"",SUMIFS(redemptions!$C$2:$C$121,redemptions!$A$2:$A$121,$A33,redemptions!$B$2:$B$121,SUMPRODUCT(MIN((redemptions!$A$2:$A$121=$A33)*(redemptions!$H$2:$H$121="Y")*redemptions!$B$2:$B$121+((redemptions!$A$2:$A$121&lt;&gt;$A33)+(redemptions!$H$2:$H$121&lt;&gt;"Y")&gt;0)*1000000)))))</f>
        <v/>
      </c>
      <c r="DC33" s="27">
        <f>IF($A33="","",SUMIFS(invoices!$E$2:$E$151,invoices!$B$2:$B$151,$A33))</f>
        <v/>
      </c>
      <c r="DD33" s="27">
        <f>IF($A33="","",IF(COUNTIFS(invoices!$B$2:$B$151,$A33,invoices!$C$2:$C$151,"standard_deposit",invoices!$H$2:$H$151,"&gt;0")=0,"",SUMIFS(invoices!$I$2:$I$151,invoices!$B$2:$B$151,$A33,invoices!$C$2:$C$151,"standard_deposit")))</f>
        <v/>
      </c>
      <c r="DE33" s="26">
        <f>IF($A33="","",IFERROR(1/(1/SUMPRODUCT(MAX((invoices!$B$2:$B$151=$A33)*(invoices!$C$2:$C$151="standard_deposit")*invoices!$H$2:$H$151))),""))</f>
        <v/>
      </c>
      <c r="DF33" s="26">
        <f>IF($A33="","",IFERROR(1/(1/SUMPRODUCT(MAX((invoices!$B$2:$B$151=$A33)*((invoices!$C$2:$C$151="founding_full")+(invoices!$C$2:$C$151="standard_balance"))*invoices!$H$2:$H$151))),""))</f>
        <v/>
      </c>
      <c r="DG33" s="27">
        <f>IF($A33="","",SUMIFS(invoices!$L$2:$L$151,invoices!$B$2:$B$151,$A33))</f>
        <v/>
      </c>
      <c r="DH33" s="27">
        <f>IF($A33="","",SUMIFS(costs!$E$2:$E$301,costs!$C$2:$C$301,$A33))</f>
        <v/>
      </c>
      <c r="DI33" s="27">
        <f>IF($A33="","",ROUND(IF(SUMIFS(campaigns!$BO$2:$BO$51,campaigns!$B$2:$B$51,$B33)=0,0,$BO33/SUMIFS(campaigns!$BO$2:$BO$51,campaigns!$B$2:$B$51,$B33))*(SUMIFS(costs!$E$2:$E$301,costs!$B$2:$B$301,$B33)-SUMPRODUCT((costs!$B$2:$B$301=$B33)*(LEN(costs!$C$2:$C$301)&gt;0)*costs!$E$2:$E$301)),2))</f>
        <v/>
      </c>
      <c r="DJ33" s="28">
        <f>IF($A33="","",SUMIFS(hours!$E$2:$E$1501,hours!$C$2:$C$1501,$A33))</f>
        <v/>
      </c>
      <c r="DK33" s="28">
        <f>IF($A33="","",ROUND(IF(SUMIFS(campaigns!$BO$2:$BO$51,campaigns!$B$2:$B$51,$B33)=0,0,$BO33/SUMIFS(campaigns!$BO$2:$BO$51,campaigns!$B$2:$B$51,$B33))*(SUMIFS(hours!$E$2:$E$1501,hours!$B$2:$B$1501,$B33)-SUMPRODUCT((hours!$B$2:$B$1501=$B33)*(LEN(hours!$C$2:$C$1501)&gt;0)*hours!$E$2:$E$1501)),2))</f>
        <v/>
      </c>
      <c r="DL33" s="27">
        <f>IF($A33="","",$DC33-$DG33-$DH33-$DI33)</f>
        <v/>
      </c>
      <c r="DM33" s="27">
        <f>IF($A33="","",IF(N($DJ33)+N($DK33)=0,"",ROUND($DL33/($DJ33+$DK33),2)))</f>
        <v/>
      </c>
      <c r="DN33" s="29">
        <f>IF($A33="","",IF(N($BP33)=0,"",COUNTIFS(approvals!$A$2:$A$251,$A33,approvals!$Q$2:$Q$251,"Y",approvals!$AK$2:$AK$251,"Y")/$BP33))</f>
        <v/>
      </c>
      <c r="DO33" s="28">
        <f>IF($A33="","",IF(COUNTIFS(approvals!$A$2:$A$251,$A33,approvals!$AC$2:$AC$251,"&gt;=0")=0,"",ROUND(SUMIFS(approvals!$AC$2:$AC$251,approvals!$A$2:$A$251,$A33)/COUNTIFS(approvals!$A$2:$A$251,$A33,approvals!$AC$2:$AC$251,"&gt;=0"),1)))</f>
        <v/>
      </c>
      <c r="DP33" s="26">
        <f>IF($A33="","",IFERROR(IF(INDEX(drops!$T$2:$T$21,MATCH($B33,drops!$A$2:$A$21,0))="","",INDEX(drops!$T$2:$T$21,MATCH($B33,drops!$A$2:$A$21,0))),""))</f>
        <v/>
      </c>
      <c r="DQ33" s="26">
        <f>IF($A33="","",IFERROR(IF(INDEX(drops!$U$2:$U$21,MATCH($B33,drops!$A$2:$A$21,0))="","",INDEX(drops!$U$2:$U$21,MATCH($B33,drops!$A$2:$A$21,0))),""))</f>
        <v/>
      </c>
      <c r="DR33" s="26">
        <f>IF($A33="","",IFERROR(IF(INDEX(drops!$W$2:$W$21,MATCH($B33,drops!$A$2:$A$21,0))="","",INDEX(drops!$W$2:$W$21,MATCH($B33,drops!$A$2:$A$21,0))),""))</f>
        <v/>
      </c>
      <c r="DS33" s="25">
        <f>IF($A33="","",IF($CE33="","",IF($CE33&gt;=config!$B$31,"pass","miss")))</f>
        <v/>
      </c>
      <c r="DT33" s="25">
        <f>IF($A33="","",IF($CI33="","",IF($CI33&gt;=config!$B$30,"pass","miss")))</f>
        <v/>
      </c>
      <c r="DU33" s="25">
        <f>IF($A33="","",IF($AT33="",IF($DP33="","",IF(IF(config!$B$37&lt;&gt;"",config!$B$37,TODAY())&gt;$DP33,"late","due")),IF($AT33&lt;=$DP33,"pass","late")))</f>
        <v/>
      </c>
      <c r="DV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IF($A34="","",SUMIFS(approvals!$AL$2:$AL$251,approvals!$A$2:$A$251,$A34,approvals!$Q$2:$Q$251,"Y"))</f>
        <v/>
      </c>
      <c r="CI34" s="25">
        <f>IF($A34="","",IF(N($BP34)=0,"",SUMPRODUCT(MIN(approvals!$BB$2:$BB$251+(approvals!$A$2:$A$251&lt;&gt;$A34)*1000000))))</f>
        <v/>
      </c>
      <c r="CJ34" s="25">
        <f>IF($A34="","",COUNTIFS(approvals!$A$2:$A$251,$A34,approvals!$Q$2:$Q$251,"Y",approvals!$AL$2:$AL$251,"&lt;"&amp;config!$B$30))</f>
        <v/>
      </c>
      <c r="CK34" s="25">
        <f>IF($A34="","",SUMIFS(approvals!$AM$2:$AM$251,approvals!$A$2:$A$251,$A34,approvals!$Q$2:$Q$251,"Y"))</f>
        <v/>
      </c>
      <c r="CL34" s="25">
        <f>IF($A34="","",SUMIFS(approvals!$AQ$2:$AQ$251,approvals!$A$2:$A$251,$A34,approvals!$Q$2:$Q$251,"Y"))</f>
        <v/>
      </c>
      <c r="CM34" s="25">
        <f>IF($A34="","",SUMIFS(approvals!$AR$2:$AR$251,approvals!$A$2:$A$251,$A34,approvals!$Q$2:$Q$251,"Y"))</f>
        <v/>
      </c>
      <c r="CN34" s="25">
        <f>IF($A34="","",SUMIFS(approvals!$AS$2:$AS$251,approvals!$A$2:$A$251,$A34,approvals!$Q$2:$Q$251,"Y"))</f>
        <v/>
      </c>
      <c r="CO34" s="25">
        <f>IF($A34="","",SUMIFS(approvals!$AT$2:$AT$251,approvals!$A$2:$A$251,$A34,approvals!$Q$2:$Q$251,"Y"))</f>
        <v/>
      </c>
      <c r="CP34" s="28">
        <f>IF($A34="","",IF(N($CO34)=0,"",ROUND(SUMIFS(approvals!$AU$2:$AU$251,approvals!$A$2:$A$251,$A34,approvals!$Q$2:$Q$251,"Y")/$CO34,1)))</f>
        <v/>
      </c>
      <c r="CQ34" s="25">
        <f>IF($A34="","",SUMIFS(approvals!$AV$2:$AV$251,approvals!$A$2:$A$251,$A34,approvals!$Q$2:$Q$251,"Y"))</f>
        <v/>
      </c>
      <c r="CR34" s="25">
        <f>IF($A34="","",SUMIFS(approvals!$AW$2:$AW$251,approvals!$A$2:$A$251,$A34,approvals!$Q$2:$Q$251,"Y"))</f>
        <v/>
      </c>
      <c r="CS34" s="25">
        <f>IF($A34="","",SUMIFS(approvals!$AX$2:$AX$251,approvals!$A$2:$A$251,$A34,approvals!$Q$2:$Q$251,"Y"))</f>
        <v/>
      </c>
      <c r="CT34" s="25">
        <f>IF($A34="","",SUMIFS(approvals!$AY$2:$AY$251,approvals!$A$2:$A$251,$A34,approvals!$Q$2:$Q$251,"Y"))</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N($CW34)))</f>
        <v/>
      </c>
      <c r="CW34" s="25">
        <f>IF($A34="","",IF($BG34="","",SUMIFS(approvals!$AL$2:$AL$251,approvals!$A$2:$A$251,$A34,approvals!$Q$2:$Q$251,"&lt;&gt;Y")))</f>
        <v/>
      </c>
      <c r="CX34" s="25">
        <f>IF($A34="","",SUMIFS(approvals!$AN$2:$AN$251,approvals!$A$2:$A$251,$A34,approvals!$Q$2:$Q$251,"Y"))</f>
        <v/>
      </c>
      <c r="CY34" s="25">
        <f>IF($A34="","",SUMIFS(approvals!$AO$2:$AO$251,approvals!$A$2:$A$251,$A34,approvals!$Q$2:$Q$251,"Y"))</f>
        <v/>
      </c>
      <c r="CZ34" s="25">
        <f>IF($A34="","",IF($DA34="","",SUMIFS(redemptions!$C$2:$C$121,redemptions!$A$2:$A$121,$A34,redemptions!$B$2:$B$121,$DA34)))</f>
        <v/>
      </c>
      <c r="DA34" s="26">
        <f>IF($A34="","",IFERROR(1/(1/SUMPRODUCT(MAX((redemptions!$A$2:$A$121=$A34)*redemptions!$B$2:$B$121))),""))</f>
        <v/>
      </c>
      <c r="DB34" s="25">
        <f>IF($A34="","",IF(COUNTIFS(redemptions!$A$2:$A$121,$A34,redemptions!$H$2:$H$121,"Y")=0,"",SUMIFS(redemptions!$C$2:$C$121,redemptions!$A$2:$A$121,$A34,redemptions!$B$2:$B$121,SUMPRODUCT(MIN((redemptions!$A$2:$A$121=$A34)*(redemptions!$H$2:$H$121="Y")*redemptions!$B$2:$B$121+((redemptions!$A$2:$A$121&lt;&gt;$A34)+(redemptions!$H$2:$H$121&lt;&gt;"Y")&gt;0)*1000000)))))</f>
        <v/>
      </c>
      <c r="DC34" s="27">
        <f>IF($A34="","",SUMIFS(invoices!$E$2:$E$151,invoices!$B$2:$B$151,$A34))</f>
        <v/>
      </c>
      <c r="DD34" s="27">
        <f>IF($A34="","",IF(COUNTIFS(invoices!$B$2:$B$151,$A34,invoices!$C$2:$C$151,"standard_deposit",invoices!$H$2:$H$151,"&gt;0")=0,"",SUMIFS(invoices!$I$2:$I$151,invoices!$B$2:$B$151,$A34,invoices!$C$2:$C$151,"standard_deposit")))</f>
        <v/>
      </c>
      <c r="DE34" s="26">
        <f>IF($A34="","",IFERROR(1/(1/SUMPRODUCT(MAX((invoices!$B$2:$B$151=$A34)*(invoices!$C$2:$C$151="standard_deposit")*invoices!$H$2:$H$151))),""))</f>
        <v/>
      </c>
      <c r="DF34" s="26">
        <f>IF($A34="","",IFERROR(1/(1/SUMPRODUCT(MAX((invoices!$B$2:$B$151=$A34)*((invoices!$C$2:$C$151="founding_full")+(invoices!$C$2:$C$151="standard_balance"))*invoices!$H$2:$H$151))),""))</f>
        <v/>
      </c>
      <c r="DG34" s="27">
        <f>IF($A34="","",SUMIFS(invoices!$L$2:$L$151,invoices!$B$2:$B$151,$A34))</f>
        <v/>
      </c>
      <c r="DH34" s="27">
        <f>IF($A34="","",SUMIFS(costs!$E$2:$E$301,costs!$C$2:$C$301,$A34))</f>
        <v/>
      </c>
      <c r="DI34" s="27">
        <f>IF($A34="","",ROUND(IF(SUMIFS(campaigns!$BO$2:$BO$51,campaigns!$B$2:$B$51,$B34)=0,0,$BO34/SUMIFS(campaigns!$BO$2:$BO$51,campaigns!$B$2:$B$51,$B34))*(SUMIFS(costs!$E$2:$E$301,costs!$B$2:$B$301,$B34)-SUMPRODUCT((costs!$B$2:$B$301=$B34)*(LEN(costs!$C$2:$C$301)&gt;0)*costs!$E$2:$E$301)),2))</f>
        <v/>
      </c>
      <c r="DJ34" s="28">
        <f>IF($A34="","",SUMIFS(hours!$E$2:$E$1501,hours!$C$2:$C$1501,$A34))</f>
        <v/>
      </c>
      <c r="DK34" s="28">
        <f>IF($A34="","",ROUND(IF(SUMIFS(campaigns!$BO$2:$BO$51,campaigns!$B$2:$B$51,$B34)=0,0,$BO34/SUMIFS(campaigns!$BO$2:$BO$51,campaigns!$B$2:$B$51,$B34))*(SUMIFS(hours!$E$2:$E$1501,hours!$B$2:$B$1501,$B34)-SUMPRODUCT((hours!$B$2:$B$1501=$B34)*(LEN(hours!$C$2:$C$1501)&gt;0)*hours!$E$2:$E$1501)),2))</f>
        <v/>
      </c>
      <c r="DL34" s="27">
        <f>IF($A34="","",$DC34-$DG34-$DH34-$DI34)</f>
        <v/>
      </c>
      <c r="DM34" s="27">
        <f>IF($A34="","",IF(N($DJ34)+N($DK34)=0,"",ROUND($DL34/($DJ34+$DK34),2)))</f>
        <v/>
      </c>
      <c r="DN34" s="29">
        <f>IF($A34="","",IF(N($BP34)=0,"",COUNTIFS(approvals!$A$2:$A$251,$A34,approvals!$Q$2:$Q$251,"Y",approvals!$AK$2:$AK$251,"Y")/$BP34))</f>
        <v/>
      </c>
      <c r="DO34" s="28">
        <f>IF($A34="","",IF(COUNTIFS(approvals!$A$2:$A$251,$A34,approvals!$AC$2:$AC$251,"&gt;=0")=0,"",ROUND(SUMIFS(approvals!$AC$2:$AC$251,approvals!$A$2:$A$251,$A34)/COUNTIFS(approvals!$A$2:$A$251,$A34,approvals!$AC$2:$AC$251,"&gt;=0"),1)))</f>
        <v/>
      </c>
      <c r="DP34" s="26">
        <f>IF($A34="","",IFERROR(IF(INDEX(drops!$T$2:$T$21,MATCH($B34,drops!$A$2:$A$21,0))="","",INDEX(drops!$T$2:$T$21,MATCH($B34,drops!$A$2:$A$21,0))),""))</f>
        <v/>
      </c>
      <c r="DQ34" s="26">
        <f>IF($A34="","",IFERROR(IF(INDEX(drops!$U$2:$U$21,MATCH($B34,drops!$A$2:$A$21,0))="","",INDEX(drops!$U$2:$U$21,MATCH($B34,drops!$A$2:$A$21,0))),""))</f>
        <v/>
      </c>
      <c r="DR34" s="26">
        <f>IF($A34="","",IFERROR(IF(INDEX(drops!$W$2:$W$21,MATCH($B34,drops!$A$2:$A$21,0))="","",INDEX(drops!$W$2:$W$21,MATCH($B34,drops!$A$2:$A$21,0))),""))</f>
        <v/>
      </c>
      <c r="DS34" s="25">
        <f>IF($A34="","",IF($CE34="","",IF($CE34&gt;=config!$B$31,"pass","miss")))</f>
        <v/>
      </c>
      <c r="DT34" s="25">
        <f>IF($A34="","",IF($CI34="","",IF($CI34&gt;=config!$B$30,"pass","miss")))</f>
        <v/>
      </c>
      <c r="DU34" s="25">
        <f>IF($A34="","",IF($AT34="",IF($DP34="","",IF(IF(config!$B$37&lt;&gt;"",config!$B$37,TODAY())&gt;$DP34,"late","due")),IF($AT34&lt;=$DP34,"pass","late")))</f>
        <v/>
      </c>
      <c r="DV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IF($A35="","",SUMIFS(approvals!$AL$2:$AL$251,approvals!$A$2:$A$251,$A35,approvals!$Q$2:$Q$251,"Y"))</f>
        <v/>
      </c>
      <c r="CI35" s="25">
        <f>IF($A35="","",IF(N($BP35)=0,"",SUMPRODUCT(MIN(approvals!$BB$2:$BB$251+(approvals!$A$2:$A$251&lt;&gt;$A35)*1000000))))</f>
        <v/>
      </c>
      <c r="CJ35" s="25">
        <f>IF($A35="","",COUNTIFS(approvals!$A$2:$A$251,$A35,approvals!$Q$2:$Q$251,"Y",approvals!$AL$2:$AL$251,"&lt;"&amp;config!$B$30))</f>
        <v/>
      </c>
      <c r="CK35" s="25">
        <f>IF($A35="","",SUMIFS(approvals!$AM$2:$AM$251,approvals!$A$2:$A$251,$A35,approvals!$Q$2:$Q$251,"Y"))</f>
        <v/>
      </c>
      <c r="CL35" s="25">
        <f>IF($A35="","",SUMIFS(approvals!$AQ$2:$AQ$251,approvals!$A$2:$A$251,$A35,approvals!$Q$2:$Q$251,"Y"))</f>
        <v/>
      </c>
      <c r="CM35" s="25">
        <f>IF($A35="","",SUMIFS(approvals!$AR$2:$AR$251,approvals!$A$2:$A$251,$A35,approvals!$Q$2:$Q$251,"Y"))</f>
        <v/>
      </c>
      <c r="CN35" s="25">
        <f>IF($A35="","",SUMIFS(approvals!$AS$2:$AS$251,approvals!$A$2:$A$251,$A35,approvals!$Q$2:$Q$251,"Y"))</f>
        <v/>
      </c>
      <c r="CO35" s="25">
        <f>IF($A35="","",SUMIFS(approvals!$AT$2:$AT$251,approvals!$A$2:$A$251,$A35,approvals!$Q$2:$Q$251,"Y"))</f>
        <v/>
      </c>
      <c r="CP35" s="28">
        <f>IF($A35="","",IF(N($CO35)=0,"",ROUND(SUMIFS(approvals!$AU$2:$AU$251,approvals!$A$2:$A$251,$A35,approvals!$Q$2:$Q$251,"Y")/$CO35,1)))</f>
        <v/>
      </c>
      <c r="CQ35" s="25">
        <f>IF($A35="","",SUMIFS(approvals!$AV$2:$AV$251,approvals!$A$2:$A$251,$A35,approvals!$Q$2:$Q$251,"Y"))</f>
        <v/>
      </c>
      <c r="CR35" s="25">
        <f>IF($A35="","",SUMIFS(approvals!$AW$2:$AW$251,approvals!$A$2:$A$251,$A35,approvals!$Q$2:$Q$251,"Y"))</f>
        <v/>
      </c>
      <c r="CS35" s="25">
        <f>IF($A35="","",SUMIFS(approvals!$AX$2:$AX$251,approvals!$A$2:$A$251,$A35,approvals!$Q$2:$Q$251,"Y"))</f>
        <v/>
      </c>
      <c r="CT35" s="25">
        <f>IF($A35="","",SUMIFS(approvals!$AY$2:$AY$251,approvals!$A$2:$A$251,$A35,approvals!$Q$2:$Q$251,"Y"))</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N($CW35)))</f>
        <v/>
      </c>
      <c r="CW35" s="25">
        <f>IF($A35="","",IF($BG35="","",SUMIFS(approvals!$AL$2:$AL$251,approvals!$A$2:$A$251,$A35,approvals!$Q$2:$Q$251,"&lt;&gt;Y")))</f>
        <v/>
      </c>
      <c r="CX35" s="25">
        <f>IF($A35="","",SUMIFS(approvals!$AN$2:$AN$251,approvals!$A$2:$A$251,$A35,approvals!$Q$2:$Q$251,"Y"))</f>
        <v/>
      </c>
      <c r="CY35" s="25">
        <f>IF($A35="","",SUMIFS(approvals!$AO$2:$AO$251,approvals!$A$2:$A$251,$A35,approvals!$Q$2:$Q$251,"Y"))</f>
        <v/>
      </c>
      <c r="CZ35" s="25">
        <f>IF($A35="","",IF($DA35="","",SUMIFS(redemptions!$C$2:$C$121,redemptions!$A$2:$A$121,$A35,redemptions!$B$2:$B$121,$DA35)))</f>
        <v/>
      </c>
      <c r="DA35" s="26">
        <f>IF($A35="","",IFERROR(1/(1/SUMPRODUCT(MAX((redemptions!$A$2:$A$121=$A35)*redemptions!$B$2:$B$121))),""))</f>
        <v/>
      </c>
      <c r="DB35" s="25">
        <f>IF($A35="","",IF(COUNTIFS(redemptions!$A$2:$A$121,$A35,redemptions!$H$2:$H$121,"Y")=0,"",SUMIFS(redemptions!$C$2:$C$121,redemptions!$A$2:$A$121,$A35,redemptions!$B$2:$B$121,SUMPRODUCT(MIN((redemptions!$A$2:$A$121=$A35)*(redemptions!$H$2:$H$121="Y")*redemptions!$B$2:$B$121+((redemptions!$A$2:$A$121&lt;&gt;$A35)+(redemptions!$H$2:$H$121&lt;&gt;"Y")&gt;0)*1000000)))))</f>
        <v/>
      </c>
      <c r="DC35" s="27">
        <f>IF($A35="","",SUMIFS(invoices!$E$2:$E$151,invoices!$B$2:$B$151,$A35))</f>
        <v/>
      </c>
      <c r="DD35" s="27">
        <f>IF($A35="","",IF(COUNTIFS(invoices!$B$2:$B$151,$A35,invoices!$C$2:$C$151,"standard_deposit",invoices!$H$2:$H$151,"&gt;0")=0,"",SUMIFS(invoices!$I$2:$I$151,invoices!$B$2:$B$151,$A35,invoices!$C$2:$C$151,"standard_deposit")))</f>
        <v/>
      </c>
      <c r="DE35" s="26">
        <f>IF($A35="","",IFERROR(1/(1/SUMPRODUCT(MAX((invoices!$B$2:$B$151=$A35)*(invoices!$C$2:$C$151="standard_deposit")*invoices!$H$2:$H$151))),""))</f>
        <v/>
      </c>
      <c r="DF35" s="26">
        <f>IF($A35="","",IFERROR(1/(1/SUMPRODUCT(MAX((invoices!$B$2:$B$151=$A35)*((invoices!$C$2:$C$151="founding_full")+(invoices!$C$2:$C$151="standard_balance"))*invoices!$H$2:$H$151))),""))</f>
        <v/>
      </c>
      <c r="DG35" s="27">
        <f>IF($A35="","",SUMIFS(invoices!$L$2:$L$151,invoices!$B$2:$B$151,$A35))</f>
        <v/>
      </c>
      <c r="DH35" s="27">
        <f>IF($A35="","",SUMIFS(costs!$E$2:$E$301,costs!$C$2:$C$301,$A35))</f>
        <v/>
      </c>
      <c r="DI35" s="27">
        <f>IF($A35="","",ROUND(IF(SUMIFS(campaigns!$BO$2:$BO$51,campaigns!$B$2:$B$51,$B35)=0,0,$BO35/SUMIFS(campaigns!$BO$2:$BO$51,campaigns!$B$2:$B$51,$B35))*(SUMIFS(costs!$E$2:$E$301,costs!$B$2:$B$301,$B35)-SUMPRODUCT((costs!$B$2:$B$301=$B35)*(LEN(costs!$C$2:$C$301)&gt;0)*costs!$E$2:$E$301)),2))</f>
        <v/>
      </c>
      <c r="DJ35" s="28">
        <f>IF($A35="","",SUMIFS(hours!$E$2:$E$1501,hours!$C$2:$C$1501,$A35))</f>
        <v/>
      </c>
      <c r="DK35" s="28">
        <f>IF($A35="","",ROUND(IF(SUMIFS(campaigns!$BO$2:$BO$51,campaigns!$B$2:$B$51,$B35)=0,0,$BO35/SUMIFS(campaigns!$BO$2:$BO$51,campaigns!$B$2:$B$51,$B35))*(SUMIFS(hours!$E$2:$E$1501,hours!$B$2:$B$1501,$B35)-SUMPRODUCT((hours!$B$2:$B$1501=$B35)*(LEN(hours!$C$2:$C$1501)&gt;0)*hours!$E$2:$E$1501)),2))</f>
        <v/>
      </c>
      <c r="DL35" s="27">
        <f>IF($A35="","",$DC35-$DG35-$DH35-$DI35)</f>
        <v/>
      </c>
      <c r="DM35" s="27">
        <f>IF($A35="","",IF(N($DJ35)+N($DK35)=0,"",ROUND($DL35/($DJ35+$DK35),2)))</f>
        <v/>
      </c>
      <c r="DN35" s="29">
        <f>IF($A35="","",IF(N($BP35)=0,"",COUNTIFS(approvals!$A$2:$A$251,$A35,approvals!$Q$2:$Q$251,"Y",approvals!$AK$2:$AK$251,"Y")/$BP35))</f>
        <v/>
      </c>
      <c r="DO35" s="28">
        <f>IF($A35="","",IF(COUNTIFS(approvals!$A$2:$A$251,$A35,approvals!$AC$2:$AC$251,"&gt;=0")=0,"",ROUND(SUMIFS(approvals!$AC$2:$AC$251,approvals!$A$2:$A$251,$A35)/COUNTIFS(approvals!$A$2:$A$251,$A35,approvals!$AC$2:$AC$251,"&gt;=0"),1)))</f>
        <v/>
      </c>
      <c r="DP35" s="26">
        <f>IF($A35="","",IFERROR(IF(INDEX(drops!$T$2:$T$21,MATCH($B35,drops!$A$2:$A$21,0))="","",INDEX(drops!$T$2:$T$21,MATCH($B35,drops!$A$2:$A$21,0))),""))</f>
        <v/>
      </c>
      <c r="DQ35" s="26">
        <f>IF($A35="","",IFERROR(IF(INDEX(drops!$U$2:$U$21,MATCH($B35,drops!$A$2:$A$21,0))="","",INDEX(drops!$U$2:$U$21,MATCH($B35,drops!$A$2:$A$21,0))),""))</f>
        <v/>
      </c>
      <c r="DR35" s="26">
        <f>IF($A35="","",IFERROR(IF(INDEX(drops!$W$2:$W$21,MATCH($B35,drops!$A$2:$A$21,0))="","",INDEX(drops!$W$2:$W$21,MATCH($B35,drops!$A$2:$A$21,0))),""))</f>
        <v/>
      </c>
      <c r="DS35" s="25">
        <f>IF($A35="","",IF($CE35="","",IF($CE35&gt;=config!$B$31,"pass","miss")))</f>
        <v/>
      </c>
      <c r="DT35" s="25">
        <f>IF($A35="","",IF($CI35="","",IF($CI35&gt;=config!$B$30,"pass","miss")))</f>
        <v/>
      </c>
      <c r="DU35" s="25">
        <f>IF($A35="","",IF($AT35="",IF($DP35="","",IF(IF(config!$B$37&lt;&gt;"",config!$B$37,TODAY())&gt;$DP35,"late","due")),IF($AT35&lt;=$DP35,"pass","late")))</f>
        <v/>
      </c>
      <c r="DV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IF($A36="","",SUMIFS(approvals!$AL$2:$AL$251,approvals!$A$2:$A$251,$A36,approvals!$Q$2:$Q$251,"Y"))</f>
        <v/>
      </c>
      <c r="CI36" s="25">
        <f>IF($A36="","",IF(N($BP36)=0,"",SUMPRODUCT(MIN(approvals!$BB$2:$BB$251+(approvals!$A$2:$A$251&lt;&gt;$A36)*1000000))))</f>
        <v/>
      </c>
      <c r="CJ36" s="25">
        <f>IF($A36="","",COUNTIFS(approvals!$A$2:$A$251,$A36,approvals!$Q$2:$Q$251,"Y",approvals!$AL$2:$AL$251,"&lt;"&amp;config!$B$30))</f>
        <v/>
      </c>
      <c r="CK36" s="25">
        <f>IF($A36="","",SUMIFS(approvals!$AM$2:$AM$251,approvals!$A$2:$A$251,$A36,approvals!$Q$2:$Q$251,"Y"))</f>
        <v/>
      </c>
      <c r="CL36" s="25">
        <f>IF($A36="","",SUMIFS(approvals!$AQ$2:$AQ$251,approvals!$A$2:$A$251,$A36,approvals!$Q$2:$Q$251,"Y"))</f>
        <v/>
      </c>
      <c r="CM36" s="25">
        <f>IF($A36="","",SUMIFS(approvals!$AR$2:$AR$251,approvals!$A$2:$A$251,$A36,approvals!$Q$2:$Q$251,"Y"))</f>
        <v/>
      </c>
      <c r="CN36" s="25">
        <f>IF($A36="","",SUMIFS(approvals!$AS$2:$AS$251,approvals!$A$2:$A$251,$A36,approvals!$Q$2:$Q$251,"Y"))</f>
        <v/>
      </c>
      <c r="CO36" s="25">
        <f>IF($A36="","",SUMIFS(approvals!$AT$2:$AT$251,approvals!$A$2:$A$251,$A36,approvals!$Q$2:$Q$251,"Y"))</f>
        <v/>
      </c>
      <c r="CP36" s="28">
        <f>IF($A36="","",IF(N($CO36)=0,"",ROUND(SUMIFS(approvals!$AU$2:$AU$251,approvals!$A$2:$A$251,$A36,approvals!$Q$2:$Q$251,"Y")/$CO36,1)))</f>
        <v/>
      </c>
      <c r="CQ36" s="25">
        <f>IF($A36="","",SUMIFS(approvals!$AV$2:$AV$251,approvals!$A$2:$A$251,$A36,approvals!$Q$2:$Q$251,"Y"))</f>
        <v/>
      </c>
      <c r="CR36" s="25">
        <f>IF($A36="","",SUMIFS(approvals!$AW$2:$AW$251,approvals!$A$2:$A$251,$A36,approvals!$Q$2:$Q$251,"Y"))</f>
        <v/>
      </c>
      <c r="CS36" s="25">
        <f>IF($A36="","",SUMIFS(approvals!$AX$2:$AX$251,approvals!$A$2:$A$251,$A36,approvals!$Q$2:$Q$251,"Y"))</f>
        <v/>
      </c>
      <c r="CT36" s="25">
        <f>IF($A36="","",SUMIFS(approvals!$AY$2:$AY$251,approvals!$A$2:$A$251,$A36,approvals!$Q$2:$Q$251,"Y"))</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N($CW36)))</f>
        <v/>
      </c>
      <c r="CW36" s="25">
        <f>IF($A36="","",IF($BG36="","",SUMIFS(approvals!$AL$2:$AL$251,approvals!$A$2:$A$251,$A36,approvals!$Q$2:$Q$251,"&lt;&gt;Y")))</f>
        <v/>
      </c>
      <c r="CX36" s="25">
        <f>IF($A36="","",SUMIFS(approvals!$AN$2:$AN$251,approvals!$A$2:$A$251,$A36,approvals!$Q$2:$Q$251,"Y"))</f>
        <v/>
      </c>
      <c r="CY36" s="25">
        <f>IF($A36="","",SUMIFS(approvals!$AO$2:$AO$251,approvals!$A$2:$A$251,$A36,approvals!$Q$2:$Q$251,"Y"))</f>
        <v/>
      </c>
      <c r="CZ36" s="25">
        <f>IF($A36="","",IF($DA36="","",SUMIFS(redemptions!$C$2:$C$121,redemptions!$A$2:$A$121,$A36,redemptions!$B$2:$B$121,$DA36)))</f>
        <v/>
      </c>
      <c r="DA36" s="26">
        <f>IF($A36="","",IFERROR(1/(1/SUMPRODUCT(MAX((redemptions!$A$2:$A$121=$A36)*redemptions!$B$2:$B$121))),""))</f>
        <v/>
      </c>
      <c r="DB36" s="25">
        <f>IF($A36="","",IF(COUNTIFS(redemptions!$A$2:$A$121,$A36,redemptions!$H$2:$H$121,"Y")=0,"",SUMIFS(redemptions!$C$2:$C$121,redemptions!$A$2:$A$121,$A36,redemptions!$B$2:$B$121,SUMPRODUCT(MIN((redemptions!$A$2:$A$121=$A36)*(redemptions!$H$2:$H$121="Y")*redemptions!$B$2:$B$121+((redemptions!$A$2:$A$121&lt;&gt;$A36)+(redemptions!$H$2:$H$121&lt;&gt;"Y")&gt;0)*1000000)))))</f>
        <v/>
      </c>
      <c r="DC36" s="27">
        <f>IF($A36="","",SUMIFS(invoices!$E$2:$E$151,invoices!$B$2:$B$151,$A36))</f>
        <v/>
      </c>
      <c r="DD36" s="27">
        <f>IF($A36="","",IF(COUNTIFS(invoices!$B$2:$B$151,$A36,invoices!$C$2:$C$151,"standard_deposit",invoices!$H$2:$H$151,"&gt;0")=0,"",SUMIFS(invoices!$I$2:$I$151,invoices!$B$2:$B$151,$A36,invoices!$C$2:$C$151,"standard_deposit")))</f>
        <v/>
      </c>
      <c r="DE36" s="26">
        <f>IF($A36="","",IFERROR(1/(1/SUMPRODUCT(MAX((invoices!$B$2:$B$151=$A36)*(invoices!$C$2:$C$151="standard_deposit")*invoices!$H$2:$H$151))),""))</f>
        <v/>
      </c>
      <c r="DF36" s="26">
        <f>IF($A36="","",IFERROR(1/(1/SUMPRODUCT(MAX((invoices!$B$2:$B$151=$A36)*((invoices!$C$2:$C$151="founding_full")+(invoices!$C$2:$C$151="standard_balance"))*invoices!$H$2:$H$151))),""))</f>
        <v/>
      </c>
      <c r="DG36" s="27">
        <f>IF($A36="","",SUMIFS(invoices!$L$2:$L$151,invoices!$B$2:$B$151,$A36))</f>
        <v/>
      </c>
      <c r="DH36" s="27">
        <f>IF($A36="","",SUMIFS(costs!$E$2:$E$301,costs!$C$2:$C$301,$A36))</f>
        <v/>
      </c>
      <c r="DI36" s="27">
        <f>IF($A36="","",ROUND(IF(SUMIFS(campaigns!$BO$2:$BO$51,campaigns!$B$2:$B$51,$B36)=0,0,$BO36/SUMIFS(campaigns!$BO$2:$BO$51,campaigns!$B$2:$B$51,$B36))*(SUMIFS(costs!$E$2:$E$301,costs!$B$2:$B$301,$B36)-SUMPRODUCT((costs!$B$2:$B$301=$B36)*(LEN(costs!$C$2:$C$301)&gt;0)*costs!$E$2:$E$301)),2))</f>
        <v/>
      </c>
      <c r="DJ36" s="28">
        <f>IF($A36="","",SUMIFS(hours!$E$2:$E$1501,hours!$C$2:$C$1501,$A36))</f>
        <v/>
      </c>
      <c r="DK36" s="28">
        <f>IF($A36="","",ROUND(IF(SUMIFS(campaigns!$BO$2:$BO$51,campaigns!$B$2:$B$51,$B36)=0,0,$BO36/SUMIFS(campaigns!$BO$2:$BO$51,campaigns!$B$2:$B$51,$B36))*(SUMIFS(hours!$E$2:$E$1501,hours!$B$2:$B$1501,$B36)-SUMPRODUCT((hours!$B$2:$B$1501=$B36)*(LEN(hours!$C$2:$C$1501)&gt;0)*hours!$E$2:$E$1501)),2))</f>
        <v/>
      </c>
      <c r="DL36" s="27">
        <f>IF($A36="","",$DC36-$DG36-$DH36-$DI36)</f>
        <v/>
      </c>
      <c r="DM36" s="27">
        <f>IF($A36="","",IF(N($DJ36)+N($DK36)=0,"",ROUND($DL36/($DJ36+$DK36),2)))</f>
        <v/>
      </c>
      <c r="DN36" s="29">
        <f>IF($A36="","",IF(N($BP36)=0,"",COUNTIFS(approvals!$A$2:$A$251,$A36,approvals!$Q$2:$Q$251,"Y",approvals!$AK$2:$AK$251,"Y")/$BP36))</f>
        <v/>
      </c>
      <c r="DO36" s="28">
        <f>IF($A36="","",IF(COUNTIFS(approvals!$A$2:$A$251,$A36,approvals!$AC$2:$AC$251,"&gt;=0")=0,"",ROUND(SUMIFS(approvals!$AC$2:$AC$251,approvals!$A$2:$A$251,$A36)/COUNTIFS(approvals!$A$2:$A$251,$A36,approvals!$AC$2:$AC$251,"&gt;=0"),1)))</f>
        <v/>
      </c>
      <c r="DP36" s="26">
        <f>IF($A36="","",IFERROR(IF(INDEX(drops!$T$2:$T$21,MATCH($B36,drops!$A$2:$A$21,0))="","",INDEX(drops!$T$2:$T$21,MATCH($B36,drops!$A$2:$A$21,0))),""))</f>
        <v/>
      </c>
      <c r="DQ36" s="26">
        <f>IF($A36="","",IFERROR(IF(INDEX(drops!$U$2:$U$21,MATCH($B36,drops!$A$2:$A$21,0))="","",INDEX(drops!$U$2:$U$21,MATCH($B36,drops!$A$2:$A$21,0))),""))</f>
        <v/>
      </c>
      <c r="DR36" s="26">
        <f>IF($A36="","",IFERROR(IF(INDEX(drops!$W$2:$W$21,MATCH($B36,drops!$A$2:$A$21,0))="","",INDEX(drops!$W$2:$W$21,MATCH($B36,drops!$A$2:$A$21,0))),""))</f>
        <v/>
      </c>
      <c r="DS36" s="25">
        <f>IF($A36="","",IF($CE36="","",IF($CE36&gt;=config!$B$31,"pass","miss")))</f>
        <v/>
      </c>
      <c r="DT36" s="25">
        <f>IF($A36="","",IF($CI36="","",IF($CI36&gt;=config!$B$30,"pass","miss")))</f>
        <v/>
      </c>
      <c r="DU36" s="25">
        <f>IF($A36="","",IF($AT36="",IF($DP36="","",IF(IF(config!$B$37&lt;&gt;"",config!$B$37,TODAY())&gt;$DP36,"late","due")),IF($AT36&lt;=$DP36,"pass","late")))</f>
        <v/>
      </c>
      <c r="DV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IF($A37="","",SUMIFS(approvals!$AL$2:$AL$251,approvals!$A$2:$A$251,$A37,approvals!$Q$2:$Q$251,"Y"))</f>
        <v/>
      </c>
      <c r="CI37" s="25">
        <f>IF($A37="","",IF(N($BP37)=0,"",SUMPRODUCT(MIN(approvals!$BB$2:$BB$251+(approvals!$A$2:$A$251&lt;&gt;$A37)*1000000))))</f>
        <v/>
      </c>
      <c r="CJ37" s="25">
        <f>IF($A37="","",COUNTIFS(approvals!$A$2:$A$251,$A37,approvals!$Q$2:$Q$251,"Y",approvals!$AL$2:$AL$251,"&lt;"&amp;config!$B$30))</f>
        <v/>
      </c>
      <c r="CK37" s="25">
        <f>IF($A37="","",SUMIFS(approvals!$AM$2:$AM$251,approvals!$A$2:$A$251,$A37,approvals!$Q$2:$Q$251,"Y"))</f>
        <v/>
      </c>
      <c r="CL37" s="25">
        <f>IF($A37="","",SUMIFS(approvals!$AQ$2:$AQ$251,approvals!$A$2:$A$251,$A37,approvals!$Q$2:$Q$251,"Y"))</f>
        <v/>
      </c>
      <c r="CM37" s="25">
        <f>IF($A37="","",SUMIFS(approvals!$AR$2:$AR$251,approvals!$A$2:$A$251,$A37,approvals!$Q$2:$Q$251,"Y"))</f>
        <v/>
      </c>
      <c r="CN37" s="25">
        <f>IF($A37="","",SUMIFS(approvals!$AS$2:$AS$251,approvals!$A$2:$A$251,$A37,approvals!$Q$2:$Q$251,"Y"))</f>
        <v/>
      </c>
      <c r="CO37" s="25">
        <f>IF($A37="","",SUMIFS(approvals!$AT$2:$AT$251,approvals!$A$2:$A$251,$A37,approvals!$Q$2:$Q$251,"Y"))</f>
        <v/>
      </c>
      <c r="CP37" s="28">
        <f>IF($A37="","",IF(N($CO37)=0,"",ROUND(SUMIFS(approvals!$AU$2:$AU$251,approvals!$A$2:$A$251,$A37,approvals!$Q$2:$Q$251,"Y")/$CO37,1)))</f>
        <v/>
      </c>
      <c r="CQ37" s="25">
        <f>IF($A37="","",SUMIFS(approvals!$AV$2:$AV$251,approvals!$A$2:$A$251,$A37,approvals!$Q$2:$Q$251,"Y"))</f>
        <v/>
      </c>
      <c r="CR37" s="25">
        <f>IF($A37="","",SUMIFS(approvals!$AW$2:$AW$251,approvals!$A$2:$A$251,$A37,approvals!$Q$2:$Q$251,"Y"))</f>
        <v/>
      </c>
      <c r="CS37" s="25">
        <f>IF($A37="","",SUMIFS(approvals!$AX$2:$AX$251,approvals!$A$2:$A$251,$A37,approvals!$Q$2:$Q$251,"Y"))</f>
        <v/>
      </c>
      <c r="CT37" s="25">
        <f>IF($A37="","",SUMIFS(approvals!$AY$2:$AY$251,approvals!$A$2:$A$251,$A37,approvals!$Q$2:$Q$251,"Y"))</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N($CW37)))</f>
        <v/>
      </c>
      <c r="CW37" s="25">
        <f>IF($A37="","",IF($BG37="","",SUMIFS(approvals!$AL$2:$AL$251,approvals!$A$2:$A$251,$A37,approvals!$Q$2:$Q$251,"&lt;&gt;Y")))</f>
        <v/>
      </c>
      <c r="CX37" s="25">
        <f>IF($A37="","",SUMIFS(approvals!$AN$2:$AN$251,approvals!$A$2:$A$251,$A37,approvals!$Q$2:$Q$251,"Y"))</f>
        <v/>
      </c>
      <c r="CY37" s="25">
        <f>IF($A37="","",SUMIFS(approvals!$AO$2:$AO$251,approvals!$A$2:$A$251,$A37,approvals!$Q$2:$Q$251,"Y"))</f>
        <v/>
      </c>
      <c r="CZ37" s="25">
        <f>IF($A37="","",IF($DA37="","",SUMIFS(redemptions!$C$2:$C$121,redemptions!$A$2:$A$121,$A37,redemptions!$B$2:$B$121,$DA37)))</f>
        <v/>
      </c>
      <c r="DA37" s="26">
        <f>IF($A37="","",IFERROR(1/(1/SUMPRODUCT(MAX((redemptions!$A$2:$A$121=$A37)*redemptions!$B$2:$B$121))),""))</f>
        <v/>
      </c>
      <c r="DB37" s="25">
        <f>IF($A37="","",IF(COUNTIFS(redemptions!$A$2:$A$121,$A37,redemptions!$H$2:$H$121,"Y")=0,"",SUMIFS(redemptions!$C$2:$C$121,redemptions!$A$2:$A$121,$A37,redemptions!$B$2:$B$121,SUMPRODUCT(MIN((redemptions!$A$2:$A$121=$A37)*(redemptions!$H$2:$H$121="Y")*redemptions!$B$2:$B$121+((redemptions!$A$2:$A$121&lt;&gt;$A37)+(redemptions!$H$2:$H$121&lt;&gt;"Y")&gt;0)*1000000)))))</f>
        <v/>
      </c>
      <c r="DC37" s="27">
        <f>IF($A37="","",SUMIFS(invoices!$E$2:$E$151,invoices!$B$2:$B$151,$A37))</f>
        <v/>
      </c>
      <c r="DD37" s="27">
        <f>IF($A37="","",IF(COUNTIFS(invoices!$B$2:$B$151,$A37,invoices!$C$2:$C$151,"standard_deposit",invoices!$H$2:$H$151,"&gt;0")=0,"",SUMIFS(invoices!$I$2:$I$151,invoices!$B$2:$B$151,$A37,invoices!$C$2:$C$151,"standard_deposit")))</f>
        <v/>
      </c>
      <c r="DE37" s="26">
        <f>IF($A37="","",IFERROR(1/(1/SUMPRODUCT(MAX((invoices!$B$2:$B$151=$A37)*(invoices!$C$2:$C$151="standard_deposit")*invoices!$H$2:$H$151))),""))</f>
        <v/>
      </c>
      <c r="DF37" s="26">
        <f>IF($A37="","",IFERROR(1/(1/SUMPRODUCT(MAX((invoices!$B$2:$B$151=$A37)*((invoices!$C$2:$C$151="founding_full")+(invoices!$C$2:$C$151="standard_balance"))*invoices!$H$2:$H$151))),""))</f>
        <v/>
      </c>
      <c r="DG37" s="27">
        <f>IF($A37="","",SUMIFS(invoices!$L$2:$L$151,invoices!$B$2:$B$151,$A37))</f>
        <v/>
      </c>
      <c r="DH37" s="27">
        <f>IF($A37="","",SUMIFS(costs!$E$2:$E$301,costs!$C$2:$C$301,$A37))</f>
        <v/>
      </c>
      <c r="DI37" s="27">
        <f>IF($A37="","",ROUND(IF(SUMIFS(campaigns!$BO$2:$BO$51,campaigns!$B$2:$B$51,$B37)=0,0,$BO37/SUMIFS(campaigns!$BO$2:$BO$51,campaigns!$B$2:$B$51,$B37))*(SUMIFS(costs!$E$2:$E$301,costs!$B$2:$B$301,$B37)-SUMPRODUCT((costs!$B$2:$B$301=$B37)*(LEN(costs!$C$2:$C$301)&gt;0)*costs!$E$2:$E$301)),2))</f>
        <v/>
      </c>
      <c r="DJ37" s="28">
        <f>IF($A37="","",SUMIFS(hours!$E$2:$E$1501,hours!$C$2:$C$1501,$A37))</f>
        <v/>
      </c>
      <c r="DK37" s="28">
        <f>IF($A37="","",ROUND(IF(SUMIFS(campaigns!$BO$2:$BO$51,campaigns!$B$2:$B$51,$B37)=0,0,$BO37/SUMIFS(campaigns!$BO$2:$BO$51,campaigns!$B$2:$B$51,$B37))*(SUMIFS(hours!$E$2:$E$1501,hours!$B$2:$B$1501,$B37)-SUMPRODUCT((hours!$B$2:$B$1501=$B37)*(LEN(hours!$C$2:$C$1501)&gt;0)*hours!$E$2:$E$1501)),2))</f>
        <v/>
      </c>
      <c r="DL37" s="27">
        <f>IF($A37="","",$DC37-$DG37-$DH37-$DI37)</f>
        <v/>
      </c>
      <c r="DM37" s="27">
        <f>IF($A37="","",IF(N($DJ37)+N($DK37)=0,"",ROUND($DL37/($DJ37+$DK37),2)))</f>
        <v/>
      </c>
      <c r="DN37" s="29">
        <f>IF($A37="","",IF(N($BP37)=0,"",COUNTIFS(approvals!$A$2:$A$251,$A37,approvals!$Q$2:$Q$251,"Y",approvals!$AK$2:$AK$251,"Y")/$BP37))</f>
        <v/>
      </c>
      <c r="DO37" s="28">
        <f>IF($A37="","",IF(COUNTIFS(approvals!$A$2:$A$251,$A37,approvals!$AC$2:$AC$251,"&gt;=0")=0,"",ROUND(SUMIFS(approvals!$AC$2:$AC$251,approvals!$A$2:$A$251,$A37)/COUNTIFS(approvals!$A$2:$A$251,$A37,approvals!$AC$2:$AC$251,"&gt;=0"),1)))</f>
        <v/>
      </c>
      <c r="DP37" s="26">
        <f>IF($A37="","",IFERROR(IF(INDEX(drops!$T$2:$T$21,MATCH($B37,drops!$A$2:$A$21,0))="","",INDEX(drops!$T$2:$T$21,MATCH($B37,drops!$A$2:$A$21,0))),""))</f>
        <v/>
      </c>
      <c r="DQ37" s="26">
        <f>IF($A37="","",IFERROR(IF(INDEX(drops!$U$2:$U$21,MATCH($B37,drops!$A$2:$A$21,0))="","",INDEX(drops!$U$2:$U$21,MATCH($B37,drops!$A$2:$A$21,0))),""))</f>
        <v/>
      </c>
      <c r="DR37" s="26">
        <f>IF($A37="","",IFERROR(IF(INDEX(drops!$W$2:$W$21,MATCH($B37,drops!$A$2:$A$21,0))="","",INDEX(drops!$W$2:$W$21,MATCH($B37,drops!$A$2:$A$21,0))),""))</f>
        <v/>
      </c>
      <c r="DS37" s="25">
        <f>IF($A37="","",IF($CE37="","",IF($CE37&gt;=config!$B$31,"pass","miss")))</f>
        <v/>
      </c>
      <c r="DT37" s="25">
        <f>IF($A37="","",IF($CI37="","",IF($CI37&gt;=config!$B$30,"pass","miss")))</f>
        <v/>
      </c>
      <c r="DU37" s="25">
        <f>IF($A37="","",IF($AT37="",IF($DP37="","",IF(IF(config!$B$37&lt;&gt;"",config!$B$37,TODAY())&gt;$DP37,"late","due")),IF($AT37&lt;=$DP37,"pass","late")))</f>
        <v/>
      </c>
      <c r="DV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IF($A38="","",SUMIFS(approvals!$AL$2:$AL$251,approvals!$A$2:$A$251,$A38,approvals!$Q$2:$Q$251,"Y"))</f>
        <v/>
      </c>
      <c r="CI38" s="25">
        <f>IF($A38="","",IF(N($BP38)=0,"",SUMPRODUCT(MIN(approvals!$BB$2:$BB$251+(approvals!$A$2:$A$251&lt;&gt;$A38)*1000000))))</f>
        <v/>
      </c>
      <c r="CJ38" s="25">
        <f>IF($A38="","",COUNTIFS(approvals!$A$2:$A$251,$A38,approvals!$Q$2:$Q$251,"Y",approvals!$AL$2:$AL$251,"&lt;"&amp;config!$B$30))</f>
        <v/>
      </c>
      <c r="CK38" s="25">
        <f>IF($A38="","",SUMIFS(approvals!$AM$2:$AM$251,approvals!$A$2:$A$251,$A38,approvals!$Q$2:$Q$251,"Y"))</f>
        <v/>
      </c>
      <c r="CL38" s="25">
        <f>IF($A38="","",SUMIFS(approvals!$AQ$2:$AQ$251,approvals!$A$2:$A$251,$A38,approvals!$Q$2:$Q$251,"Y"))</f>
        <v/>
      </c>
      <c r="CM38" s="25">
        <f>IF($A38="","",SUMIFS(approvals!$AR$2:$AR$251,approvals!$A$2:$A$251,$A38,approvals!$Q$2:$Q$251,"Y"))</f>
        <v/>
      </c>
      <c r="CN38" s="25">
        <f>IF($A38="","",SUMIFS(approvals!$AS$2:$AS$251,approvals!$A$2:$A$251,$A38,approvals!$Q$2:$Q$251,"Y"))</f>
        <v/>
      </c>
      <c r="CO38" s="25">
        <f>IF($A38="","",SUMIFS(approvals!$AT$2:$AT$251,approvals!$A$2:$A$251,$A38,approvals!$Q$2:$Q$251,"Y"))</f>
        <v/>
      </c>
      <c r="CP38" s="28">
        <f>IF($A38="","",IF(N($CO38)=0,"",ROUND(SUMIFS(approvals!$AU$2:$AU$251,approvals!$A$2:$A$251,$A38,approvals!$Q$2:$Q$251,"Y")/$CO38,1)))</f>
        <v/>
      </c>
      <c r="CQ38" s="25">
        <f>IF($A38="","",SUMIFS(approvals!$AV$2:$AV$251,approvals!$A$2:$A$251,$A38,approvals!$Q$2:$Q$251,"Y"))</f>
        <v/>
      </c>
      <c r="CR38" s="25">
        <f>IF($A38="","",SUMIFS(approvals!$AW$2:$AW$251,approvals!$A$2:$A$251,$A38,approvals!$Q$2:$Q$251,"Y"))</f>
        <v/>
      </c>
      <c r="CS38" s="25">
        <f>IF($A38="","",SUMIFS(approvals!$AX$2:$AX$251,approvals!$A$2:$A$251,$A38,approvals!$Q$2:$Q$251,"Y"))</f>
        <v/>
      </c>
      <c r="CT38" s="25">
        <f>IF($A38="","",SUMIFS(approvals!$AY$2:$AY$251,approvals!$A$2:$A$251,$A38,approvals!$Q$2:$Q$251,"Y"))</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N($CW38)))</f>
        <v/>
      </c>
      <c r="CW38" s="25">
        <f>IF($A38="","",IF($BG38="","",SUMIFS(approvals!$AL$2:$AL$251,approvals!$A$2:$A$251,$A38,approvals!$Q$2:$Q$251,"&lt;&gt;Y")))</f>
        <v/>
      </c>
      <c r="CX38" s="25">
        <f>IF($A38="","",SUMIFS(approvals!$AN$2:$AN$251,approvals!$A$2:$A$251,$A38,approvals!$Q$2:$Q$251,"Y"))</f>
        <v/>
      </c>
      <c r="CY38" s="25">
        <f>IF($A38="","",SUMIFS(approvals!$AO$2:$AO$251,approvals!$A$2:$A$251,$A38,approvals!$Q$2:$Q$251,"Y"))</f>
        <v/>
      </c>
      <c r="CZ38" s="25">
        <f>IF($A38="","",IF($DA38="","",SUMIFS(redemptions!$C$2:$C$121,redemptions!$A$2:$A$121,$A38,redemptions!$B$2:$B$121,$DA38)))</f>
        <v/>
      </c>
      <c r="DA38" s="26">
        <f>IF($A38="","",IFERROR(1/(1/SUMPRODUCT(MAX((redemptions!$A$2:$A$121=$A38)*redemptions!$B$2:$B$121))),""))</f>
        <v/>
      </c>
      <c r="DB38" s="25">
        <f>IF($A38="","",IF(COUNTIFS(redemptions!$A$2:$A$121,$A38,redemptions!$H$2:$H$121,"Y")=0,"",SUMIFS(redemptions!$C$2:$C$121,redemptions!$A$2:$A$121,$A38,redemptions!$B$2:$B$121,SUMPRODUCT(MIN((redemptions!$A$2:$A$121=$A38)*(redemptions!$H$2:$H$121="Y")*redemptions!$B$2:$B$121+((redemptions!$A$2:$A$121&lt;&gt;$A38)+(redemptions!$H$2:$H$121&lt;&gt;"Y")&gt;0)*1000000)))))</f>
        <v/>
      </c>
      <c r="DC38" s="27">
        <f>IF($A38="","",SUMIFS(invoices!$E$2:$E$151,invoices!$B$2:$B$151,$A38))</f>
        <v/>
      </c>
      <c r="DD38" s="27">
        <f>IF($A38="","",IF(COUNTIFS(invoices!$B$2:$B$151,$A38,invoices!$C$2:$C$151,"standard_deposit",invoices!$H$2:$H$151,"&gt;0")=0,"",SUMIFS(invoices!$I$2:$I$151,invoices!$B$2:$B$151,$A38,invoices!$C$2:$C$151,"standard_deposit")))</f>
        <v/>
      </c>
      <c r="DE38" s="26">
        <f>IF($A38="","",IFERROR(1/(1/SUMPRODUCT(MAX((invoices!$B$2:$B$151=$A38)*(invoices!$C$2:$C$151="standard_deposit")*invoices!$H$2:$H$151))),""))</f>
        <v/>
      </c>
      <c r="DF38" s="26">
        <f>IF($A38="","",IFERROR(1/(1/SUMPRODUCT(MAX((invoices!$B$2:$B$151=$A38)*((invoices!$C$2:$C$151="founding_full")+(invoices!$C$2:$C$151="standard_balance"))*invoices!$H$2:$H$151))),""))</f>
        <v/>
      </c>
      <c r="DG38" s="27">
        <f>IF($A38="","",SUMIFS(invoices!$L$2:$L$151,invoices!$B$2:$B$151,$A38))</f>
        <v/>
      </c>
      <c r="DH38" s="27">
        <f>IF($A38="","",SUMIFS(costs!$E$2:$E$301,costs!$C$2:$C$301,$A38))</f>
        <v/>
      </c>
      <c r="DI38" s="27">
        <f>IF($A38="","",ROUND(IF(SUMIFS(campaigns!$BO$2:$BO$51,campaigns!$B$2:$B$51,$B38)=0,0,$BO38/SUMIFS(campaigns!$BO$2:$BO$51,campaigns!$B$2:$B$51,$B38))*(SUMIFS(costs!$E$2:$E$301,costs!$B$2:$B$301,$B38)-SUMPRODUCT((costs!$B$2:$B$301=$B38)*(LEN(costs!$C$2:$C$301)&gt;0)*costs!$E$2:$E$301)),2))</f>
        <v/>
      </c>
      <c r="DJ38" s="28">
        <f>IF($A38="","",SUMIFS(hours!$E$2:$E$1501,hours!$C$2:$C$1501,$A38))</f>
        <v/>
      </c>
      <c r="DK38" s="28">
        <f>IF($A38="","",ROUND(IF(SUMIFS(campaigns!$BO$2:$BO$51,campaigns!$B$2:$B$51,$B38)=0,0,$BO38/SUMIFS(campaigns!$BO$2:$BO$51,campaigns!$B$2:$B$51,$B38))*(SUMIFS(hours!$E$2:$E$1501,hours!$B$2:$B$1501,$B38)-SUMPRODUCT((hours!$B$2:$B$1501=$B38)*(LEN(hours!$C$2:$C$1501)&gt;0)*hours!$E$2:$E$1501)),2))</f>
        <v/>
      </c>
      <c r="DL38" s="27">
        <f>IF($A38="","",$DC38-$DG38-$DH38-$DI38)</f>
        <v/>
      </c>
      <c r="DM38" s="27">
        <f>IF($A38="","",IF(N($DJ38)+N($DK38)=0,"",ROUND($DL38/($DJ38+$DK38),2)))</f>
        <v/>
      </c>
      <c r="DN38" s="29">
        <f>IF($A38="","",IF(N($BP38)=0,"",COUNTIFS(approvals!$A$2:$A$251,$A38,approvals!$Q$2:$Q$251,"Y",approvals!$AK$2:$AK$251,"Y")/$BP38))</f>
        <v/>
      </c>
      <c r="DO38" s="28">
        <f>IF($A38="","",IF(COUNTIFS(approvals!$A$2:$A$251,$A38,approvals!$AC$2:$AC$251,"&gt;=0")=0,"",ROUND(SUMIFS(approvals!$AC$2:$AC$251,approvals!$A$2:$A$251,$A38)/COUNTIFS(approvals!$A$2:$A$251,$A38,approvals!$AC$2:$AC$251,"&gt;=0"),1)))</f>
        <v/>
      </c>
      <c r="DP38" s="26">
        <f>IF($A38="","",IFERROR(IF(INDEX(drops!$T$2:$T$21,MATCH($B38,drops!$A$2:$A$21,0))="","",INDEX(drops!$T$2:$T$21,MATCH($B38,drops!$A$2:$A$21,0))),""))</f>
        <v/>
      </c>
      <c r="DQ38" s="26">
        <f>IF($A38="","",IFERROR(IF(INDEX(drops!$U$2:$U$21,MATCH($B38,drops!$A$2:$A$21,0))="","",INDEX(drops!$U$2:$U$21,MATCH($B38,drops!$A$2:$A$21,0))),""))</f>
        <v/>
      </c>
      <c r="DR38" s="26">
        <f>IF($A38="","",IFERROR(IF(INDEX(drops!$W$2:$W$21,MATCH($B38,drops!$A$2:$A$21,0))="","",INDEX(drops!$W$2:$W$21,MATCH($B38,drops!$A$2:$A$21,0))),""))</f>
        <v/>
      </c>
      <c r="DS38" s="25">
        <f>IF($A38="","",IF($CE38="","",IF($CE38&gt;=config!$B$31,"pass","miss")))</f>
        <v/>
      </c>
      <c r="DT38" s="25">
        <f>IF($A38="","",IF($CI38="","",IF($CI38&gt;=config!$B$30,"pass","miss")))</f>
        <v/>
      </c>
      <c r="DU38" s="25">
        <f>IF($A38="","",IF($AT38="",IF($DP38="","",IF(IF(config!$B$37&lt;&gt;"",config!$B$37,TODAY())&gt;$DP38,"late","due")),IF($AT38&lt;=$DP38,"pass","late")))</f>
        <v/>
      </c>
      <c r="DV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IF($A39="","",SUMIFS(approvals!$AL$2:$AL$251,approvals!$A$2:$A$251,$A39,approvals!$Q$2:$Q$251,"Y"))</f>
        <v/>
      </c>
      <c r="CI39" s="25">
        <f>IF($A39="","",IF(N($BP39)=0,"",SUMPRODUCT(MIN(approvals!$BB$2:$BB$251+(approvals!$A$2:$A$251&lt;&gt;$A39)*1000000))))</f>
        <v/>
      </c>
      <c r="CJ39" s="25">
        <f>IF($A39="","",COUNTIFS(approvals!$A$2:$A$251,$A39,approvals!$Q$2:$Q$251,"Y",approvals!$AL$2:$AL$251,"&lt;"&amp;config!$B$30))</f>
        <v/>
      </c>
      <c r="CK39" s="25">
        <f>IF($A39="","",SUMIFS(approvals!$AM$2:$AM$251,approvals!$A$2:$A$251,$A39,approvals!$Q$2:$Q$251,"Y"))</f>
        <v/>
      </c>
      <c r="CL39" s="25">
        <f>IF($A39="","",SUMIFS(approvals!$AQ$2:$AQ$251,approvals!$A$2:$A$251,$A39,approvals!$Q$2:$Q$251,"Y"))</f>
        <v/>
      </c>
      <c r="CM39" s="25">
        <f>IF($A39="","",SUMIFS(approvals!$AR$2:$AR$251,approvals!$A$2:$A$251,$A39,approvals!$Q$2:$Q$251,"Y"))</f>
        <v/>
      </c>
      <c r="CN39" s="25">
        <f>IF($A39="","",SUMIFS(approvals!$AS$2:$AS$251,approvals!$A$2:$A$251,$A39,approvals!$Q$2:$Q$251,"Y"))</f>
        <v/>
      </c>
      <c r="CO39" s="25">
        <f>IF($A39="","",SUMIFS(approvals!$AT$2:$AT$251,approvals!$A$2:$A$251,$A39,approvals!$Q$2:$Q$251,"Y"))</f>
        <v/>
      </c>
      <c r="CP39" s="28">
        <f>IF($A39="","",IF(N($CO39)=0,"",ROUND(SUMIFS(approvals!$AU$2:$AU$251,approvals!$A$2:$A$251,$A39,approvals!$Q$2:$Q$251,"Y")/$CO39,1)))</f>
        <v/>
      </c>
      <c r="CQ39" s="25">
        <f>IF($A39="","",SUMIFS(approvals!$AV$2:$AV$251,approvals!$A$2:$A$251,$A39,approvals!$Q$2:$Q$251,"Y"))</f>
        <v/>
      </c>
      <c r="CR39" s="25">
        <f>IF($A39="","",SUMIFS(approvals!$AW$2:$AW$251,approvals!$A$2:$A$251,$A39,approvals!$Q$2:$Q$251,"Y"))</f>
        <v/>
      </c>
      <c r="CS39" s="25">
        <f>IF($A39="","",SUMIFS(approvals!$AX$2:$AX$251,approvals!$A$2:$A$251,$A39,approvals!$Q$2:$Q$251,"Y"))</f>
        <v/>
      </c>
      <c r="CT39" s="25">
        <f>IF($A39="","",SUMIFS(approvals!$AY$2:$AY$251,approvals!$A$2:$A$251,$A39,approvals!$Q$2:$Q$251,"Y"))</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N($CW39)))</f>
        <v/>
      </c>
      <c r="CW39" s="25">
        <f>IF($A39="","",IF($BG39="","",SUMIFS(approvals!$AL$2:$AL$251,approvals!$A$2:$A$251,$A39,approvals!$Q$2:$Q$251,"&lt;&gt;Y")))</f>
        <v/>
      </c>
      <c r="CX39" s="25">
        <f>IF($A39="","",SUMIFS(approvals!$AN$2:$AN$251,approvals!$A$2:$A$251,$A39,approvals!$Q$2:$Q$251,"Y"))</f>
        <v/>
      </c>
      <c r="CY39" s="25">
        <f>IF($A39="","",SUMIFS(approvals!$AO$2:$AO$251,approvals!$A$2:$A$251,$A39,approvals!$Q$2:$Q$251,"Y"))</f>
        <v/>
      </c>
      <c r="CZ39" s="25">
        <f>IF($A39="","",IF($DA39="","",SUMIFS(redemptions!$C$2:$C$121,redemptions!$A$2:$A$121,$A39,redemptions!$B$2:$B$121,$DA39)))</f>
        <v/>
      </c>
      <c r="DA39" s="26">
        <f>IF($A39="","",IFERROR(1/(1/SUMPRODUCT(MAX((redemptions!$A$2:$A$121=$A39)*redemptions!$B$2:$B$121))),""))</f>
        <v/>
      </c>
      <c r="DB39" s="25">
        <f>IF($A39="","",IF(COUNTIFS(redemptions!$A$2:$A$121,$A39,redemptions!$H$2:$H$121,"Y")=0,"",SUMIFS(redemptions!$C$2:$C$121,redemptions!$A$2:$A$121,$A39,redemptions!$B$2:$B$121,SUMPRODUCT(MIN((redemptions!$A$2:$A$121=$A39)*(redemptions!$H$2:$H$121="Y")*redemptions!$B$2:$B$121+((redemptions!$A$2:$A$121&lt;&gt;$A39)+(redemptions!$H$2:$H$121&lt;&gt;"Y")&gt;0)*1000000)))))</f>
        <v/>
      </c>
      <c r="DC39" s="27">
        <f>IF($A39="","",SUMIFS(invoices!$E$2:$E$151,invoices!$B$2:$B$151,$A39))</f>
        <v/>
      </c>
      <c r="DD39" s="27">
        <f>IF($A39="","",IF(COUNTIFS(invoices!$B$2:$B$151,$A39,invoices!$C$2:$C$151,"standard_deposit",invoices!$H$2:$H$151,"&gt;0")=0,"",SUMIFS(invoices!$I$2:$I$151,invoices!$B$2:$B$151,$A39,invoices!$C$2:$C$151,"standard_deposit")))</f>
        <v/>
      </c>
      <c r="DE39" s="26">
        <f>IF($A39="","",IFERROR(1/(1/SUMPRODUCT(MAX((invoices!$B$2:$B$151=$A39)*(invoices!$C$2:$C$151="standard_deposit")*invoices!$H$2:$H$151))),""))</f>
        <v/>
      </c>
      <c r="DF39" s="26">
        <f>IF($A39="","",IFERROR(1/(1/SUMPRODUCT(MAX((invoices!$B$2:$B$151=$A39)*((invoices!$C$2:$C$151="founding_full")+(invoices!$C$2:$C$151="standard_balance"))*invoices!$H$2:$H$151))),""))</f>
        <v/>
      </c>
      <c r="DG39" s="27">
        <f>IF($A39="","",SUMIFS(invoices!$L$2:$L$151,invoices!$B$2:$B$151,$A39))</f>
        <v/>
      </c>
      <c r="DH39" s="27">
        <f>IF($A39="","",SUMIFS(costs!$E$2:$E$301,costs!$C$2:$C$301,$A39))</f>
        <v/>
      </c>
      <c r="DI39" s="27">
        <f>IF($A39="","",ROUND(IF(SUMIFS(campaigns!$BO$2:$BO$51,campaigns!$B$2:$B$51,$B39)=0,0,$BO39/SUMIFS(campaigns!$BO$2:$BO$51,campaigns!$B$2:$B$51,$B39))*(SUMIFS(costs!$E$2:$E$301,costs!$B$2:$B$301,$B39)-SUMPRODUCT((costs!$B$2:$B$301=$B39)*(LEN(costs!$C$2:$C$301)&gt;0)*costs!$E$2:$E$301)),2))</f>
        <v/>
      </c>
      <c r="DJ39" s="28">
        <f>IF($A39="","",SUMIFS(hours!$E$2:$E$1501,hours!$C$2:$C$1501,$A39))</f>
        <v/>
      </c>
      <c r="DK39" s="28">
        <f>IF($A39="","",ROUND(IF(SUMIFS(campaigns!$BO$2:$BO$51,campaigns!$B$2:$B$51,$B39)=0,0,$BO39/SUMIFS(campaigns!$BO$2:$BO$51,campaigns!$B$2:$B$51,$B39))*(SUMIFS(hours!$E$2:$E$1501,hours!$B$2:$B$1501,$B39)-SUMPRODUCT((hours!$B$2:$B$1501=$B39)*(LEN(hours!$C$2:$C$1501)&gt;0)*hours!$E$2:$E$1501)),2))</f>
        <v/>
      </c>
      <c r="DL39" s="27">
        <f>IF($A39="","",$DC39-$DG39-$DH39-$DI39)</f>
        <v/>
      </c>
      <c r="DM39" s="27">
        <f>IF($A39="","",IF(N($DJ39)+N($DK39)=0,"",ROUND($DL39/($DJ39+$DK39),2)))</f>
        <v/>
      </c>
      <c r="DN39" s="29">
        <f>IF($A39="","",IF(N($BP39)=0,"",COUNTIFS(approvals!$A$2:$A$251,$A39,approvals!$Q$2:$Q$251,"Y",approvals!$AK$2:$AK$251,"Y")/$BP39))</f>
        <v/>
      </c>
      <c r="DO39" s="28">
        <f>IF($A39="","",IF(COUNTIFS(approvals!$A$2:$A$251,$A39,approvals!$AC$2:$AC$251,"&gt;=0")=0,"",ROUND(SUMIFS(approvals!$AC$2:$AC$251,approvals!$A$2:$A$251,$A39)/COUNTIFS(approvals!$A$2:$A$251,$A39,approvals!$AC$2:$AC$251,"&gt;=0"),1)))</f>
        <v/>
      </c>
      <c r="DP39" s="26">
        <f>IF($A39="","",IFERROR(IF(INDEX(drops!$T$2:$T$21,MATCH($B39,drops!$A$2:$A$21,0))="","",INDEX(drops!$T$2:$T$21,MATCH($B39,drops!$A$2:$A$21,0))),""))</f>
        <v/>
      </c>
      <c r="DQ39" s="26">
        <f>IF($A39="","",IFERROR(IF(INDEX(drops!$U$2:$U$21,MATCH($B39,drops!$A$2:$A$21,0))="","",INDEX(drops!$U$2:$U$21,MATCH($B39,drops!$A$2:$A$21,0))),""))</f>
        <v/>
      </c>
      <c r="DR39" s="26">
        <f>IF($A39="","",IFERROR(IF(INDEX(drops!$W$2:$W$21,MATCH($B39,drops!$A$2:$A$21,0))="","",INDEX(drops!$W$2:$W$21,MATCH($B39,drops!$A$2:$A$21,0))),""))</f>
        <v/>
      </c>
      <c r="DS39" s="25">
        <f>IF($A39="","",IF($CE39="","",IF($CE39&gt;=config!$B$31,"pass","miss")))</f>
        <v/>
      </c>
      <c r="DT39" s="25">
        <f>IF($A39="","",IF($CI39="","",IF($CI39&gt;=config!$B$30,"pass","miss")))</f>
        <v/>
      </c>
      <c r="DU39" s="25">
        <f>IF($A39="","",IF($AT39="",IF($DP39="","",IF(IF(config!$B$37&lt;&gt;"",config!$B$37,TODAY())&gt;$DP39,"late","due")),IF($AT39&lt;=$DP39,"pass","late")))</f>
        <v/>
      </c>
      <c r="DV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IF($A40="","",SUMIFS(approvals!$AL$2:$AL$251,approvals!$A$2:$A$251,$A40,approvals!$Q$2:$Q$251,"Y"))</f>
        <v/>
      </c>
      <c r="CI40" s="25">
        <f>IF($A40="","",IF(N($BP40)=0,"",SUMPRODUCT(MIN(approvals!$BB$2:$BB$251+(approvals!$A$2:$A$251&lt;&gt;$A40)*1000000))))</f>
        <v/>
      </c>
      <c r="CJ40" s="25">
        <f>IF($A40="","",COUNTIFS(approvals!$A$2:$A$251,$A40,approvals!$Q$2:$Q$251,"Y",approvals!$AL$2:$AL$251,"&lt;"&amp;config!$B$30))</f>
        <v/>
      </c>
      <c r="CK40" s="25">
        <f>IF($A40="","",SUMIFS(approvals!$AM$2:$AM$251,approvals!$A$2:$A$251,$A40,approvals!$Q$2:$Q$251,"Y"))</f>
        <v/>
      </c>
      <c r="CL40" s="25">
        <f>IF($A40="","",SUMIFS(approvals!$AQ$2:$AQ$251,approvals!$A$2:$A$251,$A40,approvals!$Q$2:$Q$251,"Y"))</f>
        <v/>
      </c>
      <c r="CM40" s="25">
        <f>IF($A40="","",SUMIFS(approvals!$AR$2:$AR$251,approvals!$A$2:$A$251,$A40,approvals!$Q$2:$Q$251,"Y"))</f>
        <v/>
      </c>
      <c r="CN40" s="25">
        <f>IF($A40="","",SUMIFS(approvals!$AS$2:$AS$251,approvals!$A$2:$A$251,$A40,approvals!$Q$2:$Q$251,"Y"))</f>
        <v/>
      </c>
      <c r="CO40" s="25">
        <f>IF($A40="","",SUMIFS(approvals!$AT$2:$AT$251,approvals!$A$2:$A$251,$A40,approvals!$Q$2:$Q$251,"Y"))</f>
        <v/>
      </c>
      <c r="CP40" s="28">
        <f>IF($A40="","",IF(N($CO40)=0,"",ROUND(SUMIFS(approvals!$AU$2:$AU$251,approvals!$A$2:$A$251,$A40,approvals!$Q$2:$Q$251,"Y")/$CO40,1)))</f>
        <v/>
      </c>
      <c r="CQ40" s="25">
        <f>IF($A40="","",SUMIFS(approvals!$AV$2:$AV$251,approvals!$A$2:$A$251,$A40,approvals!$Q$2:$Q$251,"Y"))</f>
        <v/>
      </c>
      <c r="CR40" s="25">
        <f>IF($A40="","",SUMIFS(approvals!$AW$2:$AW$251,approvals!$A$2:$A$251,$A40,approvals!$Q$2:$Q$251,"Y"))</f>
        <v/>
      </c>
      <c r="CS40" s="25">
        <f>IF($A40="","",SUMIFS(approvals!$AX$2:$AX$251,approvals!$A$2:$A$251,$A40,approvals!$Q$2:$Q$251,"Y"))</f>
        <v/>
      </c>
      <c r="CT40" s="25">
        <f>IF($A40="","",SUMIFS(approvals!$AY$2:$AY$251,approvals!$A$2:$A$251,$A40,approvals!$Q$2:$Q$251,"Y"))</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N($CW40)))</f>
        <v/>
      </c>
      <c r="CW40" s="25">
        <f>IF($A40="","",IF($BG40="","",SUMIFS(approvals!$AL$2:$AL$251,approvals!$A$2:$A$251,$A40,approvals!$Q$2:$Q$251,"&lt;&gt;Y")))</f>
        <v/>
      </c>
      <c r="CX40" s="25">
        <f>IF($A40="","",SUMIFS(approvals!$AN$2:$AN$251,approvals!$A$2:$A$251,$A40,approvals!$Q$2:$Q$251,"Y"))</f>
        <v/>
      </c>
      <c r="CY40" s="25">
        <f>IF($A40="","",SUMIFS(approvals!$AO$2:$AO$251,approvals!$A$2:$A$251,$A40,approvals!$Q$2:$Q$251,"Y"))</f>
        <v/>
      </c>
      <c r="CZ40" s="25">
        <f>IF($A40="","",IF($DA40="","",SUMIFS(redemptions!$C$2:$C$121,redemptions!$A$2:$A$121,$A40,redemptions!$B$2:$B$121,$DA40)))</f>
        <v/>
      </c>
      <c r="DA40" s="26">
        <f>IF($A40="","",IFERROR(1/(1/SUMPRODUCT(MAX((redemptions!$A$2:$A$121=$A40)*redemptions!$B$2:$B$121))),""))</f>
        <v/>
      </c>
      <c r="DB40" s="25">
        <f>IF($A40="","",IF(COUNTIFS(redemptions!$A$2:$A$121,$A40,redemptions!$H$2:$H$121,"Y")=0,"",SUMIFS(redemptions!$C$2:$C$121,redemptions!$A$2:$A$121,$A40,redemptions!$B$2:$B$121,SUMPRODUCT(MIN((redemptions!$A$2:$A$121=$A40)*(redemptions!$H$2:$H$121="Y")*redemptions!$B$2:$B$121+((redemptions!$A$2:$A$121&lt;&gt;$A40)+(redemptions!$H$2:$H$121&lt;&gt;"Y")&gt;0)*1000000)))))</f>
        <v/>
      </c>
      <c r="DC40" s="27">
        <f>IF($A40="","",SUMIFS(invoices!$E$2:$E$151,invoices!$B$2:$B$151,$A40))</f>
        <v/>
      </c>
      <c r="DD40" s="27">
        <f>IF($A40="","",IF(COUNTIFS(invoices!$B$2:$B$151,$A40,invoices!$C$2:$C$151,"standard_deposit",invoices!$H$2:$H$151,"&gt;0")=0,"",SUMIFS(invoices!$I$2:$I$151,invoices!$B$2:$B$151,$A40,invoices!$C$2:$C$151,"standard_deposit")))</f>
        <v/>
      </c>
      <c r="DE40" s="26">
        <f>IF($A40="","",IFERROR(1/(1/SUMPRODUCT(MAX((invoices!$B$2:$B$151=$A40)*(invoices!$C$2:$C$151="standard_deposit")*invoices!$H$2:$H$151))),""))</f>
        <v/>
      </c>
      <c r="DF40" s="26">
        <f>IF($A40="","",IFERROR(1/(1/SUMPRODUCT(MAX((invoices!$B$2:$B$151=$A40)*((invoices!$C$2:$C$151="founding_full")+(invoices!$C$2:$C$151="standard_balance"))*invoices!$H$2:$H$151))),""))</f>
        <v/>
      </c>
      <c r="DG40" s="27">
        <f>IF($A40="","",SUMIFS(invoices!$L$2:$L$151,invoices!$B$2:$B$151,$A40))</f>
        <v/>
      </c>
      <c r="DH40" s="27">
        <f>IF($A40="","",SUMIFS(costs!$E$2:$E$301,costs!$C$2:$C$301,$A40))</f>
        <v/>
      </c>
      <c r="DI40" s="27">
        <f>IF($A40="","",ROUND(IF(SUMIFS(campaigns!$BO$2:$BO$51,campaigns!$B$2:$B$51,$B40)=0,0,$BO40/SUMIFS(campaigns!$BO$2:$BO$51,campaigns!$B$2:$B$51,$B40))*(SUMIFS(costs!$E$2:$E$301,costs!$B$2:$B$301,$B40)-SUMPRODUCT((costs!$B$2:$B$301=$B40)*(LEN(costs!$C$2:$C$301)&gt;0)*costs!$E$2:$E$301)),2))</f>
        <v/>
      </c>
      <c r="DJ40" s="28">
        <f>IF($A40="","",SUMIFS(hours!$E$2:$E$1501,hours!$C$2:$C$1501,$A40))</f>
        <v/>
      </c>
      <c r="DK40" s="28">
        <f>IF($A40="","",ROUND(IF(SUMIFS(campaigns!$BO$2:$BO$51,campaigns!$B$2:$B$51,$B40)=0,0,$BO40/SUMIFS(campaigns!$BO$2:$BO$51,campaigns!$B$2:$B$51,$B40))*(SUMIFS(hours!$E$2:$E$1501,hours!$B$2:$B$1501,$B40)-SUMPRODUCT((hours!$B$2:$B$1501=$B40)*(LEN(hours!$C$2:$C$1501)&gt;0)*hours!$E$2:$E$1501)),2))</f>
        <v/>
      </c>
      <c r="DL40" s="27">
        <f>IF($A40="","",$DC40-$DG40-$DH40-$DI40)</f>
        <v/>
      </c>
      <c r="DM40" s="27">
        <f>IF($A40="","",IF(N($DJ40)+N($DK40)=0,"",ROUND($DL40/($DJ40+$DK40),2)))</f>
        <v/>
      </c>
      <c r="DN40" s="29">
        <f>IF($A40="","",IF(N($BP40)=0,"",COUNTIFS(approvals!$A$2:$A$251,$A40,approvals!$Q$2:$Q$251,"Y",approvals!$AK$2:$AK$251,"Y")/$BP40))</f>
        <v/>
      </c>
      <c r="DO40" s="28">
        <f>IF($A40="","",IF(COUNTIFS(approvals!$A$2:$A$251,$A40,approvals!$AC$2:$AC$251,"&gt;=0")=0,"",ROUND(SUMIFS(approvals!$AC$2:$AC$251,approvals!$A$2:$A$251,$A40)/COUNTIFS(approvals!$A$2:$A$251,$A40,approvals!$AC$2:$AC$251,"&gt;=0"),1)))</f>
        <v/>
      </c>
      <c r="DP40" s="26">
        <f>IF($A40="","",IFERROR(IF(INDEX(drops!$T$2:$T$21,MATCH($B40,drops!$A$2:$A$21,0))="","",INDEX(drops!$T$2:$T$21,MATCH($B40,drops!$A$2:$A$21,0))),""))</f>
        <v/>
      </c>
      <c r="DQ40" s="26">
        <f>IF($A40="","",IFERROR(IF(INDEX(drops!$U$2:$U$21,MATCH($B40,drops!$A$2:$A$21,0))="","",INDEX(drops!$U$2:$U$21,MATCH($B40,drops!$A$2:$A$21,0))),""))</f>
        <v/>
      </c>
      <c r="DR40" s="26">
        <f>IF($A40="","",IFERROR(IF(INDEX(drops!$W$2:$W$21,MATCH($B40,drops!$A$2:$A$21,0))="","",INDEX(drops!$W$2:$W$21,MATCH($B40,drops!$A$2:$A$21,0))),""))</f>
        <v/>
      </c>
      <c r="DS40" s="25">
        <f>IF($A40="","",IF($CE40="","",IF($CE40&gt;=config!$B$31,"pass","miss")))</f>
        <v/>
      </c>
      <c r="DT40" s="25">
        <f>IF($A40="","",IF($CI40="","",IF($CI40&gt;=config!$B$30,"pass","miss")))</f>
        <v/>
      </c>
      <c r="DU40" s="25">
        <f>IF($A40="","",IF($AT40="",IF($DP40="","",IF(IF(config!$B$37&lt;&gt;"",config!$B$37,TODAY())&gt;$DP40,"late","due")),IF($AT40&lt;=$DP40,"pass","late")))</f>
        <v/>
      </c>
      <c r="DV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IF($A41="","",SUMIFS(approvals!$AL$2:$AL$251,approvals!$A$2:$A$251,$A41,approvals!$Q$2:$Q$251,"Y"))</f>
        <v/>
      </c>
      <c r="CI41" s="25">
        <f>IF($A41="","",IF(N($BP41)=0,"",SUMPRODUCT(MIN(approvals!$BB$2:$BB$251+(approvals!$A$2:$A$251&lt;&gt;$A41)*1000000))))</f>
        <v/>
      </c>
      <c r="CJ41" s="25">
        <f>IF($A41="","",COUNTIFS(approvals!$A$2:$A$251,$A41,approvals!$Q$2:$Q$251,"Y",approvals!$AL$2:$AL$251,"&lt;"&amp;config!$B$30))</f>
        <v/>
      </c>
      <c r="CK41" s="25">
        <f>IF($A41="","",SUMIFS(approvals!$AM$2:$AM$251,approvals!$A$2:$A$251,$A41,approvals!$Q$2:$Q$251,"Y"))</f>
        <v/>
      </c>
      <c r="CL41" s="25">
        <f>IF($A41="","",SUMIFS(approvals!$AQ$2:$AQ$251,approvals!$A$2:$A$251,$A41,approvals!$Q$2:$Q$251,"Y"))</f>
        <v/>
      </c>
      <c r="CM41" s="25">
        <f>IF($A41="","",SUMIFS(approvals!$AR$2:$AR$251,approvals!$A$2:$A$251,$A41,approvals!$Q$2:$Q$251,"Y"))</f>
        <v/>
      </c>
      <c r="CN41" s="25">
        <f>IF($A41="","",SUMIFS(approvals!$AS$2:$AS$251,approvals!$A$2:$A$251,$A41,approvals!$Q$2:$Q$251,"Y"))</f>
        <v/>
      </c>
      <c r="CO41" s="25">
        <f>IF($A41="","",SUMIFS(approvals!$AT$2:$AT$251,approvals!$A$2:$A$251,$A41,approvals!$Q$2:$Q$251,"Y"))</f>
        <v/>
      </c>
      <c r="CP41" s="28">
        <f>IF($A41="","",IF(N($CO41)=0,"",ROUND(SUMIFS(approvals!$AU$2:$AU$251,approvals!$A$2:$A$251,$A41,approvals!$Q$2:$Q$251,"Y")/$CO41,1)))</f>
        <v/>
      </c>
      <c r="CQ41" s="25">
        <f>IF($A41="","",SUMIFS(approvals!$AV$2:$AV$251,approvals!$A$2:$A$251,$A41,approvals!$Q$2:$Q$251,"Y"))</f>
        <v/>
      </c>
      <c r="CR41" s="25">
        <f>IF($A41="","",SUMIFS(approvals!$AW$2:$AW$251,approvals!$A$2:$A$251,$A41,approvals!$Q$2:$Q$251,"Y"))</f>
        <v/>
      </c>
      <c r="CS41" s="25">
        <f>IF($A41="","",SUMIFS(approvals!$AX$2:$AX$251,approvals!$A$2:$A$251,$A41,approvals!$Q$2:$Q$251,"Y"))</f>
        <v/>
      </c>
      <c r="CT41" s="25">
        <f>IF($A41="","",SUMIFS(approvals!$AY$2:$AY$251,approvals!$A$2:$A$251,$A41,approvals!$Q$2:$Q$251,"Y"))</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N($CW41)))</f>
        <v/>
      </c>
      <c r="CW41" s="25">
        <f>IF($A41="","",IF($BG41="","",SUMIFS(approvals!$AL$2:$AL$251,approvals!$A$2:$A$251,$A41,approvals!$Q$2:$Q$251,"&lt;&gt;Y")))</f>
        <v/>
      </c>
      <c r="CX41" s="25">
        <f>IF($A41="","",SUMIFS(approvals!$AN$2:$AN$251,approvals!$A$2:$A$251,$A41,approvals!$Q$2:$Q$251,"Y"))</f>
        <v/>
      </c>
      <c r="CY41" s="25">
        <f>IF($A41="","",SUMIFS(approvals!$AO$2:$AO$251,approvals!$A$2:$A$251,$A41,approvals!$Q$2:$Q$251,"Y"))</f>
        <v/>
      </c>
      <c r="CZ41" s="25">
        <f>IF($A41="","",IF($DA41="","",SUMIFS(redemptions!$C$2:$C$121,redemptions!$A$2:$A$121,$A41,redemptions!$B$2:$B$121,$DA41)))</f>
        <v/>
      </c>
      <c r="DA41" s="26">
        <f>IF($A41="","",IFERROR(1/(1/SUMPRODUCT(MAX((redemptions!$A$2:$A$121=$A41)*redemptions!$B$2:$B$121))),""))</f>
        <v/>
      </c>
      <c r="DB41" s="25">
        <f>IF($A41="","",IF(COUNTIFS(redemptions!$A$2:$A$121,$A41,redemptions!$H$2:$H$121,"Y")=0,"",SUMIFS(redemptions!$C$2:$C$121,redemptions!$A$2:$A$121,$A41,redemptions!$B$2:$B$121,SUMPRODUCT(MIN((redemptions!$A$2:$A$121=$A41)*(redemptions!$H$2:$H$121="Y")*redemptions!$B$2:$B$121+((redemptions!$A$2:$A$121&lt;&gt;$A41)+(redemptions!$H$2:$H$121&lt;&gt;"Y")&gt;0)*1000000)))))</f>
        <v/>
      </c>
      <c r="DC41" s="27">
        <f>IF($A41="","",SUMIFS(invoices!$E$2:$E$151,invoices!$B$2:$B$151,$A41))</f>
        <v/>
      </c>
      <c r="DD41" s="27">
        <f>IF($A41="","",IF(COUNTIFS(invoices!$B$2:$B$151,$A41,invoices!$C$2:$C$151,"standard_deposit",invoices!$H$2:$H$151,"&gt;0")=0,"",SUMIFS(invoices!$I$2:$I$151,invoices!$B$2:$B$151,$A41,invoices!$C$2:$C$151,"standard_deposit")))</f>
        <v/>
      </c>
      <c r="DE41" s="26">
        <f>IF($A41="","",IFERROR(1/(1/SUMPRODUCT(MAX((invoices!$B$2:$B$151=$A41)*(invoices!$C$2:$C$151="standard_deposit")*invoices!$H$2:$H$151))),""))</f>
        <v/>
      </c>
      <c r="DF41" s="26">
        <f>IF($A41="","",IFERROR(1/(1/SUMPRODUCT(MAX((invoices!$B$2:$B$151=$A41)*((invoices!$C$2:$C$151="founding_full")+(invoices!$C$2:$C$151="standard_balance"))*invoices!$H$2:$H$151))),""))</f>
        <v/>
      </c>
      <c r="DG41" s="27">
        <f>IF($A41="","",SUMIFS(invoices!$L$2:$L$151,invoices!$B$2:$B$151,$A41))</f>
        <v/>
      </c>
      <c r="DH41" s="27">
        <f>IF($A41="","",SUMIFS(costs!$E$2:$E$301,costs!$C$2:$C$301,$A41))</f>
        <v/>
      </c>
      <c r="DI41" s="27">
        <f>IF($A41="","",ROUND(IF(SUMIFS(campaigns!$BO$2:$BO$51,campaigns!$B$2:$B$51,$B41)=0,0,$BO41/SUMIFS(campaigns!$BO$2:$BO$51,campaigns!$B$2:$B$51,$B41))*(SUMIFS(costs!$E$2:$E$301,costs!$B$2:$B$301,$B41)-SUMPRODUCT((costs!$B$2:$B$301=$B41)*(LEN(costs!$C$2:$C$301)&gt;0)*costs!$E$2:$E$301)),2))</f>
        <v/>
      </c>
      <c r="DJ41" s="28">
        <f>IF($A41="","",SUMIFS(hours!$E$2:$E$1501,hours!$C$2:$C$1501,$A41))</f>
        <v/>
      </c>
      <c r="DK41" s="28">
        <f>IF($A41="","",ROUND(IF(SUMIFS(campaigns!$BO$2:$BO$51,campaigns!$B$2:$B$51,$B41)=0,0,$BO41/SUMIFS(campaigns!$BO$2:$BO$51,campaigns!$B$2:$B$51,$B41))*(SUMIFS(hours!$E$2:$E$1501,hours!$B$2:$B$1501,$B41)-SUMPRODUCT((hours!$B$2:$B$1501=$B41)*(LEN(hours!$C$2:$C$1501)&gt;0)*hours!$E$2:$E$1501)),2))</f>
        <v/>
      </c>
      <c r="DL41" s="27">
        <f>IF($A41="","",$DC41-$DG41-$DH41-$DI41)</f>
        <v/>
      </c>
      <c r="DM41" s="27">
        <f>IF($A41="","",IF(N($DJ41)+N($DK41)=0,"",ROUND($DL41/($DJ41+$DK41),2)))</f>
        <v/>
      </c>
      <c r="DN41" s="29">
        <f>IF($A41="","",IF(N($BP41)=0,"",COUNTIFS(approvals!$A$2:$A$251,$A41,approvals!$Q$2:$Q$251,"Y",approvals!$AK$2:$AK$251,"Y")/$BP41))</f>
        <v/>
      </c>
      <c r="DO41" s="28">
        <f>IF($A41="","",IF(COUNTIFS(approvals!$A$2:$A$251,$A41,approvals!$AC$2:$AC$251,"&gt;=0")=0,"",ROUND(SUMIFS(approvals!$AC$2:$AC$251,approvals!$A$2:$A$251,$A41)/COUNTIFS(approvals!$A$2:$A$251,$A41,approvals!$AC$2:$AC$251,"&gt;=0"),1)))</f>
        <v/>
      </c>
      <c r="DP41" s="26">
        <f>IF($A41="","",IFERROR(IF(INDEX(drops!$T$2:$T$21,MATCH($B41,drops!$A$2:$A$21,0))="","",INDEX(drops!$T$2:$T$21,MATCH($B41,drops!$A$2:$A$21,0))),""))</f>
        <v/>
      </c>
      <c r="DQ41" s="26">
        <f>IF($A41="","",IFERROR(IF(INDEX(drops!$U$2:$U$21,MATCH($B41,drops!$A$2:$A$21,0))="","",INDEX(drops!$U$2:$U$21,MATCH($B41,drops!$A$2:$A$21,0))),""))</f>
        <v/>
      </c>
      <c r="DR41" s="26">
        <f>IF($A41="","",IFERROR(IF(INDEX(drops!$W$2:$W$21,MATCH($B41,drops!$A$2:$A$21,0))="","",INDEX(drops!$W$2:$W$21,MATCH($B41,drops!$A$2:$A$21,0))),""))</f>
        <v/>
      </c>
      <c r="DS41" s="25">
        <f>IF($A41="","",IF($CE41="","",IF($CE41&gt;=config!$B$31,"pass","miss")))</f>
        <v/>
      </c>
      <c r="DT41" s="25">
        <f>IF($A41="","",IF($CI41="","",IF($CI41&gt;=config!$B$30,"pass","miss")))</f>
        <v/>
      </c>
      <c r="DU41" s="25">
        <f>IF($A41="","",IF($AT41="",IF($DP41="","",IF(IF(config!$B$37&lt;&gt;"",config!$B$37,TODAY())&gt;$DP41,"late","due")),IF($AT41&lt;=$DP41,"pass","late")))</f>
        <v/>
      </c>
      <c r="DV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IF($A42="","",SUMIFS(approvals!$AL$2:$AL$251,approvals!$A$2:$A$251,$A42,approvals!$Q$2:$Q$251,"Y"))</f>
        <v/>
      </c>
      <c r="CI42" s="25">
        <f>IF($A42="","",IF(N($BP42)=0,"",SUMPRODUCT(MIN(approvals!$BB$2:$BB$251+(approvals!$A$2:$A$251&lt;&gt;$A42)*1000000))))</f>
        <v/>
      </c>
      <c r="CJ42" s="25">
        <f>IF($A42="","",COUNTIFS(approvals!$A$2:$A$251,$A42,approvals!$Q$2:$Q$251,"Y",approvals!$AL$2:$AL$251,"&lt;"&amp;config!$B$30))</f>
        <v/>
      </c>
      <c r="CK42" s="25">
        <f>IF($A42="","",SUMIFS(approvals!$AM$2:$AM$251,approvals!$A$2:$A$251,$A42,approvals!$Q$2:$Q$251,"Y"))</f>
        <v/>
      </c>
      <c r="CL42" s="25">
        <f>IF($A42="","",SUMIFS(approvals!$AQ$2:$AQ$251,approvals!$A$2:$A$251,$A42,approvals!$Q$2:$Q$251,"Y"))</f>
        <v/>
      </c>
      <c r="CM42" s="25">
        <f>IF($A42="","",SUMIFS(approvals!$AR$2:$AR$251,approvals!$A$2:$A$251,$A42,approvals!$Q$2:$Q$251,"Y"))</f>
        <v/>
      </c>
      <c r="CN42" s="25">
        <f>IF($A42="","",SUMIFS(approvals!$AS$2:$AS$251,approvals!$A$2:$A$251,$A42,approvals!$Q$2:$Q$251,"Y"))</f>
        <v/>
      </c>
      <c r="CO42" s="25">
        <f>IF($A42="","",SUMIFS(approvals!$AT$2:$AT$251,approvals!$A$2:$A$251,$A42,approvals!$Q$2:$Q$251,"Y"))</f>
        <v/>
      </c>
      <c r="CP42" s="28">
        <f>IF($A42="","",IF(N($CO42)=0,"",ROUND(SUMIFS(approvals!$AU$2:$AU$251,approvals!$A$2:$A$251,$A42,approvals!$Q$2:$Q$251,"Y")/$CO42,1)))</f>
        <v/>
      </c>
      <c r="CQ42" s="25">
        <f>IF($A42="","",SUMIFS(approvals!$AV$2:$AV$251,approvals!$A$2:$A$251,$A42,approvals!$Q$2:$Q$251,"Y"))</f>
        <v/>
      </c>
      <c r="CR42" s="25">
        <f>IF($A42="","",SUMIFS(approvals!$AW$2:$AW$251,approvals!$A$2:$A$251,$A42,approvals!$Q$2:$Q$251,"Y"))</f>
        <v/>
      </c>
      <c r="CS42" s="25">
        <f>IF($A42="","",SUMIFS(approvals!$AX$2:$AX$251,approvals!$A$2:$A$251,$A42,approvals!$Q$2:$Q$251,"Y"))</f>
        <v/>
      </c>
      <c r="CT42" s="25">
        <f>IF($A42="","",SUMIFS(approvals!$AY$2:$AY$251,approvals!$A$2:$A$251,$A42,approvals!$Q$2:$Q$251,"Y"))</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N($CW42)))</f>
        <v/>
      </c>
      <c r="CW42" s="25">
        <f>IF($A42="","",IF($BG42="","",SUMIFS(approvals!$AL$2:$AL$251,approvals!$A$2:$A$251,$A42,approvals!$Q$2:$Q$251,"&lt;&gt;Y")))</f>
        <v/>
      </c>
      <c r="CX42" s="25">
        <f>IF($A42="","",SUMIFS(approvals!$AN$2:$AN$251,approvals!$A$2:$A$251,$A42,approvals!$Q$2:$Q$251,"Y"))</f>
        <v/>
      </c>
      <c r="CY42" s="25">
        <f>IF($A42="","",SUMIFS(approvals!$AO$2:$AO$251,approvals!$A$2:$A$251,$A42,approvals!$Q$2:$Q$251,"Y"))</f>
        <v/>
      </c>
      <c r="CZ42" s="25">
        <f>IF($A42="","",IF($DA42="","",SUMIFS(redemptions!$C$2:$C$121,redemptions!$A$2:$A$121,$A42,redemptions!$B$2:$B$121,$DA42)))</f>
        <v/>
      </c>
      <c r="DA42" s="26">
        <f>IF($A42="","",IFERROR(1/(1/SUMPRODUCT(MAX((redemptions!$A$2:$A$121=$A42)*redemptions!$B$2:$B$121))),""))</f>
        <v/>
      </c>
      <c r="DB42" s="25">
        <f>IF($A42="","",IF(COUNTIFS(redemptions!$A$2:$A$121,$A42,redemptions!$H$2:$H$121,"Y")=0,"",SUMIFS(redemptions!$C$2:$C$121,redemptions!$A$2:$A$121,$A42,redemptions!$B$2:$B$121,SUMPRODUCT(MIN((redemptions!$A$2:$A$121=$A42)*(redemptions!$H$2:$H$121="Y")*redemptions!$B$2:$B$121+((redemptions!$A$2:$A$121&lt;&gt;$A42)+(redemptions!$H$2:$H$121&lt;&gt;"Y")&gt;0)*1000000)))))</f>
        <v/>
      </c>
      <c r="DC42" s="27">
        <f>IF($A42="","",SUMIFS(invoices!$E$2:$E$151,invoices!$B$2:$B$151,$A42))</f>
        <v/>
      </c>
      <c r="DD42" s="27">
        <f>IF($A42="","",IF(COUNTIFS(invoices!$B$2:$B$151,$A42,invoices!$C$2:$C$151,"standard_deposit",invoices!$H$2:$H$151,"&gt;0")=0,"",SUMIFS(invoices!$I$2:$I$151,invoices!$B$2:$B$151,$A42,invoices!$C$2:$C$151,"standard_deposit")))</f>
        <v/>
      </c>
      <c r="DE42" s="26">
        <f>IF($A42="","",IFERROR(1/(1/SUMPRODUCT(MAX((invoices!$B$2:$B$151=$A42)*(invoices!$C$2:$C$151="standard_deposit")*invoices!$H$2:$H$151))),""))</f>
        <v/>
      </c>
      <c r="DF42" s="26">
        <f>IF($A42="","",IFERROR(1/(1/SUMPRODUCT(MAX((invoices!$B$2:$B$151=$A42)*((invoices!$C$2:$C$151="founding_full")+(invoices!$C$2:$C$151="standard_balance"))*invoices!$H$2:$H$151))),""))</f>
        <v/>
      </c>
      <c r="DG42" s="27">
        <f>IF($A42="","",SUMIFS(invoices!$L$2:$L$151,invoices!$B$2:$B$151,$A42))</f>
        <v/>
      </c>
      <c r="DH42" s="27">
        <f>IF($A42="","",SUMIFS(costs!$E$2:$E$301,costs!$C$2:$C$301,$A42))</f>
        <v/>
      </c>
      <c r="DI42" s="27">
        <f>IF($A42="","",ROUND(IF(SUMIFS(campaigns!$BO$2:$BO$51,campaigns!$B$2:$B$51,$B42)=0,0,$BO42/SUMIFS(campaigns!$BO$2:$BO$51,campaigns!$B$2:$B$51,$B42))*(SUMIFS(costs!$E$2:$E$301,costs!$B$2:$B$301,$B42)-SUMPRODUCT((costs!$B$2:$B$301=$B42)*(LEN(costs!$C$2:$C$301)&gt;0)*costs!$E$2:$E$301)),2))</f>
        <v/>
      </c>
      <c r="DJ42" s="28">
        <f>IF($A42="","",SUMIFS(hours!$E$2:$E$1501,hours!$C$2:$C$1501,$A42))</f>
        <v/>
      </c>
      <c r="DK42" s="28">
        <f>IF($A42="","",ROUND(IF(SUMIFS(campaigns!$BO$2:$BO$51,campaigns!$B$2:$B$51,$B42)=0,0,$BO42/SUMIFS(campaigns!$BO$2:$BO$51,campaigns!$B$2:$B$51,$B42))*(SUMIFS(hours!$E$2:$E$1501,hours!$B$2:$B$1501,$B42)-SUMPRODUCT((hours!$B$2:$B$1501=$B42)*(LEN(hours!$C$2:$C$1501)&gt;0)*hours!$E$2:$E$1501)),2))</f>
        <v/>
      </c>
      <c r="DL42" s="27">
        <f>IF($A42="","",$DC42-$DG42-$DH42-$DI42)</f>
        <v/>
      </c>
      <c r="DM42" s="27">
        <f>IF($A42="","",IF(N($DJ42)+N($DK42)=0,"",ROUND($DL42/($DJ42+$DK42),2)))</f>
        <v/>
      </c>
      <c r="DN42" s="29">
        <f>IF($A42="","",IF(N($BP42)=0,"",COUNTIFS(approvals!$A$2:$A$251,$A42,approvals!$Q$2:$Q$251,"Y",approvals!$AK$2:$AK$251,"Y")/$BP42))</f>
        <v/>
      </c>
      <c r="DO42" s="28">
        <f>IF($A42="","",IF(COUNTIFS(approvals!$A$2:$A$251,$A42,approvals!$AC$2:$AC$251,"&gt;=0")=0,"",ROUND(SUMIFS(approvals!$AC$2:$AC$251,approvals!$A$2:$A$251,$A42)/COUNTIFS(approvals!$A$2:$A$251,$A42,approvals!$AC$2:$AC$251,"&gt;=0"),1)))</f>
        <v/>
      </c>
      <c r="DP42" s="26">
        <f>IF($A42="","",IFERROR(IF(INDEX(drops!$T$2:$T$21,MATCH($B42,drops!$A$2:$A$21,0))="","",INDEX(drops!$T$2:$T$21,MATCH($B42,drops!$A$2:$A$21,0))),""))</f>
        <v/>
      </c>
      <c r="DQ42" s="26">
        <f>IF($A42="","",IFERROR(IF(INDEX(drops!$U$2:$U$21,MATCH($B42,drops!$A$2:$A$21,0))="","",INDEX(drops!$U$2:$U$21,MATCH($B42,drops!$A$2:$A$21,0))),""))</f>
        <v/>
      </c>
      <c r="DR42" s="26">
        <f>IF($A42="","",IFERROR(IF(INDEX(drops!$W$2:$W$21,MATCH($B42,drops!$A$2:$A$21,0))="","",INDEX(drops!$W$2:$W$21,MATCH($B42,drops!$A$2:$A$21,0))),""))</f>
        <v/>
      </c>
      <c r="DS42" s="25">
        <f>IF($A42="","",IF($CE42="","",IF($CE42&gt;=config!$B$31,"pass","miss")))</f>
        <v/>
      </c>
      <c r="DT42" s="25">
        <f>IF($A42="","",IF($CI42="","",IF($CI42&gt;=config!$B$30,"pass","miss")))</f>
        <v/>
      </c>
      <c r="DU42" s="25">
        <f>IF($A42="","",IF($AT42="",IF($DP42="","",IF(IF(config!$B$37&lt;&gt;"",config!$B$37,TODAY())&gt;$DP42,"late","due")),IF($AT42&lt;=$DP42,"pass","late")))</f>
        <v/>
      </c>
      <c r="DV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IF($A43="","",SUMIFS(approvals!$AL$2:$AL$251,approvals!$A$2:$A$251,$A43,approvals!$Q$2:$Q$251,"Y"))</f>
        <v/>
      </c>
      <c r="CI43" s="25">
        <f>IF($A43="","",IF(N($BP43)=0,"",SUMPRODUCT(MIN(approvals!$BB$2:$BB$251+(approvals!$A$2:$A$251&lt;&gt;$A43)*1000000))))</f>
        <v/>
      </c>
      <c r="CJ43" s="25">
        <f>IF($A43="","",COUNTIFS(approvals!$A$2:$A$251,$A43,approvals!$Q$2:$Q$251,"Y",approvals!$AL$2:$AL$251,"&lt;"&amp;config!$B$30))</f>
        <v/>
      </c>
      <c r="CK43" s="25">
        <f>IF($A43="","",SUMIFS(approvals!$AM$2:$AM$251,approvals!$A$2:$A$251,$A43,approvals!$Q$2:$Q$251,"Y"))</f>
        <v/>
      </c>
      <c r="CL43" s="25">
        <f>IF($A43="","",SUMIFS(approvals!$AQ$2:$AQ$251,approvals!$A$2:$A$251,$A43,approvals!$Q$2:$Q$251,"Y"))</f>
        <v/>
      </c>
      <c r="CM43" s="25">
        <f>IF($A43="","",SUMIFS(approvals!$AR$2:$AR$251,approvals!$A$2:$A$251,$A43,approvals!$Q$2:$Q$251,"Y"))</f>
        <v/>
      </c>
      <c r="CN43" s="25">
        <f>IF($A43="","",SUMIFS(approvals!$AS$2:$AS$251,approvals!$A$2:$A$251,$A43,approvals!$Q$2:$Q$251,"Y"))</f>
        <v/>
      </c>
      <c r="CO43" s="25">
        <f>IF($A43="","",SUMIFS(approvals!$AT$2:$AT$251,approvals!$A$2:$A$251,$A43,approvals!$Q$2:$Q$251,"Y"))</f>
        <v/>
      </c>
      <c r="CP43" s="28">
        <f>IF($A43="","",IF(N($CO43)=0,"",ROUND(SUMIFS(approvals!$AU$2:$AU$251,approvals!$A$2:$A$251,$A43,approvals!$Q$2:$Q$251,"Y")/$CO43,1)))</f>
        <v/>
      </c>
      <c r="CQ43" s="25">
        <f>IF($A43="","",SUMIFS(approvals!$AV$2:$AV$251,approvals!$A$2:$A$251,$A43,approvals!$Q$2:$Q$251,"Y"))</f>
        <v/>
      </c>
      <c r="CR43" s="25">
        <f>IF($A43="","",SUMIFS(approvals!$AW$2:$AW$251,approvals!$A$2:$A$251,$A43,approvals!$Q$2:$Q$251,"Y"))</f>
        <v/>
      </c>
      <c r="CS43" s="25">
        <f>IF($A43="","",SUMIFS(approvals!$AX$2:$AX$251,approvals!$A$2:$A$251,$A43,approvals!$Q$2:$Q$251,"Y"))</f>
        <v/>
      </c>
      <c r="CT43" s="25">
        <f>IF($A43="","",SUMIFS(approvals!$AY$2:$AY$251,approvals!$A$2:$A$251,$A43,approvals!$Q$2:$Q$251,"Y"))</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N($CW43)))</f>
        <v/>
      </c>
      <c r="CW43" s="25">
        <f>IF($A43="","",IF($BG43="","",SUMIFS(approvals!$AL$2:$AL$251,approvals!$A$2:$A$251,$A43,approvals!$Q$2:$Q$251,"&lt;&gt;Y")))</f>
        <v/>
      </c>
      <c r="CX43" s="25">
        <f>IF($A43="","",SUMIFS(approvals!$AN$2:$AN$251,approvals!$A$2:$A$251,$A43,approvals!$Q$2:$Q$251,"Y"))</f>
        <v/>
      </c>
      <c r="CY43" s="25">
        <f>IF($A43="","",SUMIFS(approvals!$AO$2:$AO$251,approvals!$A$2:$A$251,$A43,approvals!$Q$2:$Q$251,"Y"))</f>
        <v/>
      </c>
      <c r="CZ43" s="25">
        <f>IF($A43="","",IF($DA43="","",SUMIFS(redemptions!$C$2:$C$121,redemptions!$A$2:$A$121,$A43,redemptions!$B$2:$B$121,$DA43)))</f>
        <v/>
      </c>
      <c r="DA43" s="26">
        <f>IF($A43="","",IFERROR(1/(1/SUMPRODUCT(MAX((redemptions!$A$2:$A$121=$A43)*redemptions!$B$2:$B$121))),""))</f>
        <v/>
      </c>
      <c r="DB43" s="25">
        <f>IF($A43="","",IF(COUNTIFS(redemptions!$A$2:$A$121,$A43,redemptions!$H$2:$H$121,"Y")=0,"",SUMIFS(redemptions!$C$2:$C$121,redemptions!$A$2:$A$121,$A43,redemptions!$B$2:$B$121,SUMPRODUCT(MIN((redemptions!$A$2:$A$121=$A43)*(redemptions!$H$2:$H$121="Y")*redemptions!$B$2:$B$121+((redemptions!$A$2:$A$121&lt;&gt;$A43)+(redemptions!$H$2:$H$121&lt;&gt;"Y")&gt;0)*1000000)))))</f>
        <v/>
      </c>
      <c r="DC43" s="27">
        <f>IF($A43="","",SUMIFS(invoices!$E$2:$E$151,invoices!$B$2:$B$151,$A43))</f>
        <v/>
      </c>
      <c r="DD43" s="27">
        <f>IF($A43="","",IF(COUNTIFS(invoices!$B$2:$B$151,$A43,invoices!$C$2:$C$151,"standard_deposit",invoices!$H$2:$H$151,"&gt;0")=0,"",SUMIFS(invoices!$I$2:$I$151,invoices!$B$2:$B$151,$A43,invoices!$C$2:$C$151,"standard_deposit")))</f>
        <v/>
      </c>
      <c r="DE43" s="26">
        <f>IF($A43="","",IFERROR(1/(1/SUMPRODUCT(MAX((invoices!$B$2:$B$151=$A43)*(invoices!$C$2:$C$151="standard_deposit")*invoices!$H$2:$H$151))),""))</f>
        <v/>
      </c>
      <c r="DF43" s="26">
        <f>IF($A43="","",IFERROR(1/(1/SUMPRODUCT(MAX((invoices!$B$2:$B$151=$A43)*((invoices!$C$2:$C$151="founding_full")+(invoices!$C$2:$C$151="standard_balance"))*invoices!$H$2:$H$151))),""))</f>
        <v/>
      </c>
      <c r="DG43" s="27">
        <f>IF($A43="","",SUMIFS(invoices!$L$2:$L$151,invoices!$B$2:$B$151,$A43))</f>
        <v/>
      </c>
      <c r="DH43" s="27">
        <f>IF($A43="","",SUMIFS(costs!$E$2:$E$301,costs!$C$2:$C$301,$A43))</f>
        <v/>
      </c>
      <c r="DI43" s="27">
        <f>IF($A43="","",ROUND(IF(SUMIFS(campaigns!$BO$2:$BO$51,campaigns!$B$2:$B$51,$B43)=0,0,$BO43/SUMIFS(campaigns!$BO$2:$BO$51,campaigns!$B$2:$B$51,$B43))*(SUMIFS(costs!$E$2:$E$301,costs!$B$2:$B$301,$B43)-SUMPRODUCT((costs!$B$2:$B$301=$B43)*(LEN(costs!$C$2:$C$301)&gt;0)*costs!$E$2:$E$301)),2))</f>
        <v/>
      </c>
      <c r="DJ43" s="28">
        <f>IF($A43="","",SUMIFS(hours!$E$2:$E$1501,hours!$C$2:$C$1501,$A43))</f>
        <v/>
      </c>
      <c r="DK43" s="28">
        <f>IF($A43="","",ROUND(IF(SUMIFS(campaigns!$BO$2:$BO$51,campaigns!$B$2:$B$51,$B43)=0,0,$BO43/SUMIFS(campaigns!$BO$2:$BO$51,campaigns!$B$2:$B$51,$B43))*(SUMIFS(hours!$E$2:$E$1501,hours!$B$2:$B$1501,$B43)-SUMPRODUCT((hours!$B$2:$B$1501=$B43)*(LEN(hours!$C$2:$C$1501)&gt;0)*hours!$E$2:$E$1501)),2))</f>
        <v/>
      </c>
      <c r="DL43" s="27">
        <f>IF($A43="","",$DC43-$DG43-$DH43-$DI43)</f>
        <v/>
      </c>
      <c r="DM43" s="27">
        <f>IF($A43="","",IF(N($DJ43)+N($DK43)=0,"",ROUND($DL43/($DJ43+$DK43),2)))</f>
        <v/>
      </c>
      <c r="DN43" s="29">
        <f>IF($A43="","",IF(N($BP43)=0,"",COUNTIFS(approvals!$A$2:$A$251,$A43,approvals!$Q$2:$Q$251,"Y",approvals!$AK$2:$AK$251,"Y")/$BP43))</f>
        <v/>
      </c>
      <c r="DO43" s="28">
        <f>IF($A43="","",IF(COUNTIFS(approvals!$A$2:$A$251,$A43,approvals!$AC$2:$AC$251,"&gt;=0")=0,"",ROUND(SUMIFS(approvals!$AC$2:$AC$251,approvals!$A$2:$A$251,$A43)/COUNTIFS(approvals!$A$2:$A$251,$A43,approvals!$AC$2:$AC$251,"&gt;=0"),1)))</f>
        <v/>
      </c>
      <c r="DP43" s="26">
        <f>IF($A43="","",IFERROR(IF(INDEX(drops!$T$2:$T$21,MATCH($B43,drops!$A$2:$A$21,0))="","",INDEX(drops!$T$2:$T$21,MATCH($B43,drops!$A$2:$A$21,0))),""))</f>
        <v/>
      </c>
      <c r="DQ43" s="26">
        <f>IF($A43="","",IFERROR(IF(INDEX(drops!$U$2:$U$21,MATCH($B43,drops!$A$2:$A$21,0))="","",INDEX(drops!$U$2:$U$21,MATCH($B43,drops!$A$2:$A$21,0))),""))</f>
        <v/>
      </c>
      <c r="DR43" s="26">
        <f>IF($A43="","",IFERROR(IF(INDEX(drops!$W$2:$W$21,MATCH($B43,drops!$A$2:$A$21,0))="","",INDEX(drops!$W$2:$W$21,MATCH($B43,drops!$A$2:$A$21,0))),""))</f>
        <v/>
      </c>
      <c r="DS43" s="25">
        <f>IF($A43="","",IF($CE43="","",IF($CE43&gt;=config!$B$31,"pass","miss")))</f>
        <v/>
      </c>
      <c r="DT43" s="25">
        <f>IF($A43="","",IF($CI43="","",IF($CI43&gt;=config!$B$30,"pass","miss")))</f>
        <v/>
      </c>
      <c r="DU43" s="25">
        <f>IF($A43="","",IF($AT43="",IF($DP43="","",IF(IF(config!$B$37&lt;&gt;"",config!$B$37,TODAY())&gt;$DP43,"late","due")),IF($AT43&lt;=$DP43,"pass","late")))</f>
        <v/>
      </c>
      <c r="DV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IF($A44="","",SUMIFS(approvals!$AL$2:$AL$251,approvals!$A$2:$A$251,$A44,approvals!$Q$2:$Q$251,"Y"))</f>
        <v/>
      </c>
      <c r="CI44" s="25">
        <f>IF($A44="","",IF(N($BP44)=0,"",SUMPRODUCT(MIN(approvals!$BB$2:$BB$251+(approvals!$A$2:$A$251&lt;&gt;$A44)*1000000))))</f>
        <v/>
      </c>
      <c r="CJ44" s="25">
        <f>IF($A44="","",COUNTIFS(approvals!$A$2:$A$251,$A44,approvals!$Q$2:$Q$251,"Y",approvals!$AL$2:$AL$251,"&lt;"&amp;config!$B$30))</f>
        <v/>
      </c>
      <c r="CK44" s="25">
        <f>IF($A44="","",SUMIFS(approvals!$AM$2:$AM$251,approvals!$A$2:$A$251,$A44,approvals!$Q$2:$Q$251,"Y"))</f>
        <v/>
      </c>
      <c r="CL44" s="25">
        <f>IF($A44="","",SUMIFS(approvals!$AQ$2:$AQ$251,approvals!$A$2:$A$251,$A44,approvals!$Q$2:$Q$251,"Y"))</f>
        <v/>
      </c>
      <c r="CM44" s="25">
        <f>IF($A44="","",SUMIFS(approvals!$AR$2:$AR$251,approvals!$A$2:$A$251,$A44,approvals!$Q$2:$Q$251,"Y"))</f>
        <v/>
      </c>
      <c r="CN44" s="25">
        <f>IF($A44="","",SUMIFS(approvals!$AS$2:$AS$251,approvals!$A$2:$A$251,$A44,approvals!$Q$2:$Q$251,"Y"))</f>
        <v/>
      </c>
      <c r="CO44" s="25">
        <f>IF($A44="","",SUMIFS(approvals!$AT$2:$AT$251,approvals!$A$2:$A$251,$A44,approvals!$Q$2:$Q$251,"Y"))</f>
        <v/>
      </c>
      <c r="CP44" s="28">
        <f>IF($A44="","",IF(N($CO44)=0,"",ROUND(SUMIFS(approvals!$AU$2:$AU$251,approvals!$A$2:$A$251,$A44,approvals!$Q$2:$Q$251,"Y")/$CO44,1)))</f>
        <v/>
      </c>
      <c r="CQ44" s="25">
        <f>IF($A44="","",SUMIFS(approvals!$AV$2:$AV$251,approvals!$A$2:$A$251,$A44,approvals!$Q$2:$Q$251,"Y"))</f>
        <v/>
      </c>
      <c r="CR44" s="25">
        <f>IF($A44="","",SUMIFS(approvals!$AW$2:$AW$251,approvals!$A$2:$A$251,$A44,approvals!$Q$2:$Q$251,"Y"))</f>
        <v/>
      </c>
      <c r="CS44" s="25">
        <f>IF($A44="","",SUMIFS(approvals!$AX$2:$AX$251,approvals!$A$2:$A$251,$A44,approvals!$Q$2:$Q$251,"Y"))</f>
        <v/>
      </c>
      <c r="CT44" s="25">
        <f>IF($A44="","",SUMIFS(approvals!$AY$2:$AY$251,approvals!$A$2:$A$251,$A44,approvals!$Q$2:$Q$251,"Y"))</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N($CW44)))</f>
        <v/>
      </c>
      <c r="CW44" s="25">
        <f>IF($A44="","",IF($BG44="","",SUMIFS(approvals!$AL$2:$AL$251,approvals!$A$2:$A$251,$A44,approvals!$Q$2:$Q$251,"&lt;&gt;Y")))</f>
        <v/>
      </c>
      <c r="CX44" s="25">
        <f>IF($A44="","",SUMIFS(approvals!$AN$2:$AN$251,approvals!$A$2:$A$251,$A44,approvals!$Q$2:$Q$251,"Y"))</f>
        <v/>
      </c>
      <c r="CY44" s="25">
        <f>IF($A44="","",SUMIFS(approvals!$AO$2:$AO$251,approvals!$A$2:$A$251,$A44,approvals!$Q$2:$Q$251,"Y"))</f>
        <v/>
      </c>
      <c r="CZ44" s="25">
        <f>IF($A44="","",IF($DA44="","",SUMIFS(redemptions!$C$2:$C$121,redemptions!$A$2:$A$121,$A44,redemptions!$B$2:$B$121,$DA44)))</f>
        <v/>
      </c>
      <c r="DA44" s="26">
        <f>IF($A44="","",IFERROR(1/(1/SUMPRODUCT(MAX((redemptions!$A$2:$A$121=$A44)*redemptions!$B$2:$B$121))),""))</f>
        <v/>
      </c>
      <c r="DB44" s="25">
        <f>IF($A44="","",IF(COUNTIFS(redemptions!$A$2:$A$121,$A44,redemptions!$H$2:$H$121,"Y")=0,"",SUMIFS(redemptions!$C$2:$C$121,redemptions!$A$2:$A$121,$A44,redemptions!$B$2:$B$121,SUMPRODUCT(MIN((redemptions!$A$2:$A$121=$A44)*(redemptions!$H$2:$H$121="Y")*redemptions!$B$2:$B$121+((redemptions!$A$2:$A$121&lt;&gt;$A44)+(redemptions!$H$2:$H$121&lt;&gt;"Y")&gt;0)*1000000)))))</f>
        <v/>
      </c>
      <c r="DC44" s="27">
        <f>IF($A44="","",SUMIFS(invoices!$E$2:$E$151,invoices!$B$2:$B$151,$A44))</f>
        <v/>
      </c>
      <c r="DD44" s="27">
        <f>IF($A44="","",IF(COUNTIFS(invoices!$B$2:$B$151,$A44,invoices!$C$2:$C$151,"standard_deposit",invoices!$H$2:$H$151,"&gt;0")=0,"",SUMIFS(invoices!$I$2:$I$151,invoices!$B$2:$B$151,$A44,invoices!$C$2:$C$151,"standard_deposit")))</f>
        <v/>
      </c>
      <c r="DE44" s="26">
        <f>IF($A44="","",IFERROR(1/(1/SUMPRODUCT(MAX((invoices!$B$2:$B$151=$A44)*(invoices!$C$2:$C$151="standard_deposit")*invoices!$H$2:$H$151))),""))</f>
        <v/>
      </c>
      <c r="DF44" s="26">
        <f>IF($A44="","",IFERROR(1/(1/SUMPRODUCT(MAX((invoices!$B$2:$B$151=$A44)*((invoices!$C$2:$C$151="founding_full")+(invoices!$C$2:$C$151="standard_balance"))*invoices!$H$2:$H$151))),""))</f>
        <v/>
      </c>
      <c r="DG44" s="27">
        <f>IF($A44="","",SUMIFS(invoices!$L$2:$L$151,invoices!$B$2:$B$151,$A44))</f>
        <v/>
      </c>
      <c r="DH44" s="27">
        <f>IF($A44="","",SUMIFS(costs!$E$2:$E$301,costs!$C$2:$C$301,$A44))</f>
        <v/>
      </c>
      <c r="DI44" s="27">
        <f>IF($A44="","",ROUND(IF(SUMIFS(campaigns!$BO$2:$BO$51,campaigns!$B$2:$B$51,$B44)=0,0,$BO44/SUMIFS(campaigns!$BO$2:$BO$51,campaigns!$B$2:$B$51,$B44))*(SUMIFS(costs!$E$2:$E$301,costs!$B$2:$B$301,$B44)-SUMPRODUCT((costs!$B$2:$B$301=$B44)*(LEN(costs!$C$2:$C$301)&gt;0)*costs!$E$2:$E$301)),2))</f>
        <v/>
      </c>
      <c r="DJ44" s="28">
        <f>IF($A44="","",SUMIFS(hours!$E$2:$E$1501,hours!$C$2:$C$1501,$A44))</f>
        <v/>
      </c>
      <c r="DK44" s="28">
        <f>IF($A44="","",ROUND(IF(SUMIFS(campaigns!$BO$2:$BO$51,campaigns!$B$2:$B$51,$B44)=0,0,$BO44/SUMIFS(campaigns!$BO$2:$BO$51,campaigns!$B$2:$B$51,$B44))*(SUMIFS(hours!$E$2:$E$1501,hours!$B$2:$B$1501,$B44)-SUMPRODUCT((hours!$B$2:$B$1501=$B44)*(LEN(hours!$C$2:$C$1501)&gt;0)*hours!$E$2:$E$1501)),2))</f>
        <v/>
      </c>
      <c r="DL44" s="27">
        <f>IF($A44="","",$DC44-$DG44-$DH44-$DI44)</f>
        <v/>
      </c>
      <c r="DM44" s="27">
        <f>IF($A44="","",IF(N($DJ44)+N($DK44)=0,"",ROUND($DL44/($DJ44+$DK44),2)))</f>
        <v/>
      </c>
      <c r="DN44" s="29">
        <f>IF($A44="","",IF(N($BP44)=0,"",COUNTIFS(approvals!$A$2:$A$251,$A44,approvals!$Q$2:$Q$251,"Y",approvals!$AK$2:$AK$251,"Y")/$BP44))</f>
        <v/>
      </c>
      <c r="DO44" s="28">
        <f>IF($A44="","",IF(COUNTIFS(approvals!$A$2:$A$251,$A44,approvals!$AC$2:$AC$251,"&gt;=0")=0,"",ROUND(SUMIFS(approvals!$AC$2:$AC$251,approvals!$A$2:$A$251,$A44)/COUNTIFS(approvals!$A$2:$A$251,$A44,approvals!$AC$2:$AC$251,"&gt;=0"),1)))</f>
        <v/>
      </c>
      <c r="DP44" s="26">
        <f>IF($A44="","",IFERROR(IF(INDEX(drops!$T$2:$T$21,MATCH($B44,drops!$A$2:$A$21,0))="","",INDEX(drops!$T$2:$T$21,MATCH($B44,drops!$A$2:$A$21,0))),""))</f>
        <v/>
      </c>
      <c r="DQ44" s="26">
        <f>IF($A44="","",IFERROR(IF(INDEX(drops!$U$2:$U$21,MATCH($B44,drops!$A$2:$A$21,0))="","",INDEX(drops!$U$2:$U$21,MATCH($B44,drops!$A$2:$A$21,0))),""))</f>
        <v/>
      </c>
      <c r="DR44" s="26">
        <f>IF($A44="","",IFERROR(IF(INDEX(drops!$W$2:$W$21,MATCH($B44,drops!$A$2:$A$21,0))="","",INDEX(drops!$W$2:$W$21,MATCH($B44,drops!$A$2:$A$21,0))),""))</f>
        <v/>
      </c>
      <c r="DS44" s="25">
        <f>IF($A44="","",IF($CE44="","",IF($CE44&gt;=config!$B$31,"pass","miss")))</f>
        <v/>
      </c>
      <c r="DT44" s="25">
        <f>IF($A44="","",IF($CI44="","",IF($CI44&gt;=config!$B$30,"pass","miss")))</f>
        <v/>
      </c>
      <c r="DU44" s="25">
        <f>IF($A44="","",IF($AT44="",IF($DP44="","",IF(IF(config!$B$37&lt;&gt;"",config!$B$37,TODAY())&gt;$DP44,"late","due")),IF($AT44&lt;=$DP44,"pass","late")))</f>
        <v/>
      </c>
      <c r="DV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IF($A45="","",SUMIFS(approvals!$AL$2:$AL$251,approvals!$A$2:$A$251,$A45,approvals!$Q$2:$Q$251,"Y"))</f>
        <v/>
      </c>
      <c r="CI45" s="25">
        <f>IF($A45="","",IF(N($BP45)=0,"",SUMPRODUCT(MIN(approvals!$BB$2:$BB$251+(approvals!$A$2:$A$251&lt;&gt;$A45)*1000000))))</f>
        <v/>
      </c>
      <c r="CJ45" s="25">
        <f>IF($A45="","",COUNTIFS(approvals!$A$2:$A$251,$A45,approvals!$Q$2:$Q$251,"Y",approvals!$AL$2:$AL$251,"&lt;"&amp;config!$B$30))</f>
        <v/>
      </c>
      <c r="CK45" s="25">
        <f>IF($A45="","",SUMIFS(approvals!$AM$2:$AM$251,approvals!$A$2:$A$251,$A45,approvals!$Q$2:$Q$251,"Y"))</f>
        <v/>
      </c>
      <c r="CL45" s="25">
        <f>IF($A45="","",SUMIFS(approvals!$AQ$2:$AQ$251,approvals!$A$2:$A$251,$A45,approvals!$Q$2:$Q$251,"Y"))</f>
        <v/>
      </c>
      <c r="CM45" s="25">
        <f>IF($A45="","",SUMIFS(approvals!$AR$2:$AR$251,approvals!$A$2:$A$251,$A45,approvals!$Q$2:$Q$251,"Y"))</f>
        <v/>
      </c>
      <c r="CN45" s="25">
        <f>IF($A45="","",SUMIFS(approvals!$AS$2:$AS$251,approvals!$A$2:$A$251,$A45,approvals!$Q$2:$Q$251,"Y"))</f>
        <v/>
      </c>
      <c r="CO45" s="25">
        <f>IF($A45="","",SUMIFS(approvals!$AT$2:$AT$251,approvals!$A$2:$A$251,$A45,approvals!$Q$2:$Q$251,"Y"))</f>
        <v/>
      </c>
      <c r="CP45" s="28">
        <f>IF($A45="","",IF(N($CO45)=0,"",ROUND(SUMIFS(approvals!$AU$2:$AU$251,approvals!$A$2:$A$251,$A45,approvals!$Q$2:$Q$251,"Y")/$CO45,1)))</f>
        <v/>
      </c>
      <c r="CQ45" s="25">
        <f>IF($A45="","",SUMIFS(approvals!$AV$2:$AV$251,approvals!$A$2:$A$251,$A45,approvals!$Q$2:$Q$251,"Y"))</f>
        <v/>
      </c>
      <c r="CR45" s="25">
        <f>IF($A45="","",SUMIFS(approvals!$AW$2:$AW$251,approvals!$A$2:$A$251,$A45,approvals!$Q$2:$Q$251,"Y"))</f>
        <v/>
      </c>
      <c r="CS45" s="25">
        <f>IF($A45="","",SUMIFS(approvals!$AX$2:$AX$251,approvals!$A$2:$A$251,$A45,approvals!$Q$2:$Q$251,"Y"))</f>
        <v/>
      </c>
      <c r="CT45" s="25">
        <f>IF($A45="","",SUMIFS(approvals!$AY$2:$AY$251,approvals!$A$2:$A$251,$A45,approvals!$Q$2:$Q$251,"Y"))</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N($CW45)))</f>
        <v/>
      </c>
      <c r="CW45" s="25">
        <f>IF($A45="","",IF($BG45="","",SUMIFS(approvals!$AL$2:$AL$251,approvals!$A$2:$A$251,$A45,approvals!$Q$2:$Q$251,"&lt;&gt;Y")))</f>
        <v/>
      </c>
      <c r="CX45" s="25">
        <f>IF($A45="","",SUMIFS(approvals!$AN$2:$AN$251,approvals!$A$2:$A$251,$A45,approvals!$Q$2:$Q$251,"Y"))</f>
        <v/>
      </c>
      <c r="CY45" s="25">
        <f>IF($A45="","",SUMIFS(approvals!$AO$2:$AO$251,approvals!$A$2:$A$251,$A45,approvals!$Q$2:$Q$251,"Y"))</f>
        <v/>
      </c>
      <c r="CZ45" s="25">
        <f>IF($A45="","",IF($DA45="","",SUMIFS(redemptions!$C$2:$C$121,redemptions!$A$2:$A$121,$A45,redemptions!$B$2:$B$121,$DA45)))</f>
        <v/>
      </c>
      <c r="DA45" s="26">
        <f>IF($A45="","",IFERROR(1/(1/SUMPRODUCT(MAX((redemptions!$A$2:$A$121=$A45)*redemptions!$B$2:$B$121))),""))</f>
        <v/>
      </c>
      <c r="DB45" s="25">
        <f>IF($A45="","",IF(COUNTIFS(redemptions!$A$2:$A$121,$A45,redemptions!$H$2:$H$121,"Y")=0,"",SUMIFS(redemptions!$C$2:$C$121,redemptions!$A$2:$A$121,$A45,redemptions!$B$2:$B$121,SUMPRODUCT(MIN((redemptions!$A$2:$A$121=$A45)*(redemptions!$H$2:$H$121="Y")*redemptions!$B$2:$B$121+((redemptions!$A$2:$A$121&lt;&gt;$A45)+(redemptions!$H$2:$H$121&lt;&gt;"Y")&gt;0)*1000000)))))</f>
        <v/>
      </c>
      <c r="DC45" s="27">
        <f>IF($A45="","",SUMIFS(invoices!$E$2:$E$151,invoices!$B$2:$B$151,$A45))</f>
        <v/>
      </c>
      <c r="DD45" s="27">
        <f>IF($A45="","",IF(COUNTIFS(invoices!$B$2:$B$151,$A45,invoices!$C$2:$C$151,"standard_deposit",invoices!$H$2:$H$151,"&gt;0")=0,"",SUMIFS(invoices!$I$2:$I$151,invoices!$B$2:$B$151,$A45,invoices!$C$2:$C$151,"standard_deposit")))</f>
        <v/>
      </c>
      <c r="DE45" s="26">
        <f>IF($A45="","",IFERROR(1/(1/SUMPRODUCT(MAX((invoices!$B$2:$B$151=$A45)*(invoices!$C$2:$C$151="standard_deposit")*invoices!$H$2:$H$151))),""))</f>
        <v/>
      </c>
      <c r="DF45" s="26">
        <f>IF($A45="","",IFERROR(1/(1/SUMPRODUCT(MAX((invoices!$B$2:$B$151=$A45)*((invoices!$C$2:$C$151="founding_full")+(invoices!$C$2:$C$151="standard_balance"))*invoices!$H$2:$H$151))),""))</f>
        <v/>
      </c>
      <c r="DG45" s="27">
        <f>IF($A45="","",SUMIFS(invoices!$L$2:$L$151,invoices!$B$2:$B$151,$A45))</f>
        <v/>
      </c>
      <c r="DH45" s="27">
        <f>IF($A45="","",SUMIFS(costs!$E$2:$E$301,costs!$C$2:$C$301,$A45))</f>
        <v/>
      </c>
      <c r="DI45" s="27">
        <f>IF($A45="","",ROUND(IF(SUMIFS(campaigns!$BO$2:$BO$51,campaigns!$B$2:$B$51,$B45)=0,0,$BO45/SUMIFS(campaigns!$BO$2:$BO$51,campaigns!$B$2:$B$51,$B45))*(SUMIFS(costs!$E$2:$E$301,costs!$B$2:$B$301,$B45)-SUMPRODUCT((costs!$B$2:$B$301=$B45)*(LEN(costs!$C$2:$C$301)&gt;0)*costs!$E$2:$E$301)),2))</f>
        <v/>
      </c>
      <c r="DJ45" s="28">
        <f>IF($A45="","",SUMIFS(hours!$E$2:$E$1501,hours!$C$2:$C$1501,$A45))</f>
        <v/>
      </c>
      <c r="DK45" s="28">
        <f>IF($A45="","",ROUND(IF(SUMIFS(campaigns!$BO$2:$BO$51,campaigns!$B$2:$B$51,$B45)=0,0,$BO45/SUMIFS(campaigns!$BO$2:$BO$51,campaigns!$B$2:$B$51,$B45))*(SUMIFS(hours!$E$2:$E$1501,hours!$B$2:$B$1501,$B45)-SUMPRODUCT((hours!$B$2:$B$1501=$B45)*(LEN(hours!$C$2:$C$1501)&gt;0)*hours!$E$2:$E$1501)),2))</f>
        <v/>
      </c>
      <c r="DL45" s="27">
        <f>IF($A45="","",$DC45-$DG45-$DH45-$DI45)</f>
        <v/>
      </c>
      <c r="DM45" s="27">
        <f>IF($A45="","",IF(N($DJ45)+N($DK45)=0,"",ROUND($DL45/($DJ45+$DK45),2)))</f>
        <v/>
      </c>
      <c r="DN45" s="29">
        <f>IF($A45="","",IF(N($BP45)=0,"",COUNTIFS(approvals!$A$2:$A$251,$A45,approvals!$Q$2:$Q$251,"Y",approvals!$AK$2:$AK$251,"Y")/$BP45))</f>
        <v/>
      </c>
      <c r="DO45" s="28">
        <f>IF($A45="","",IF(COUNTIFS(approvals!$A$2:$A$251,$A45,approvals!$AC$2:$AC$251,"&gt;=0")=0,"",ROUND(SUMIFS(approvals!$AC$2:$AC$251,approvals!$A$2:$A$251,$A45)/COUNTIFS(approvals!$A$2:$A$251,$A45,approvals!$AC$2:$AC$251,"&gt;=0"),1)))</f>
        <v/>
      </c>
      <c r="DP45" s="26">
        <f>IF($A45="","",IFERROR(IF(INDEX(drops!$T$2:$T$21,MATCH($B45,drops!$A$2:$A$21,0))="","",INDEX(drops!$T$2:$T$21,MATCH($B45,drops!$A$2:$A$21,0))),""))</f>
        <v/>
      </c>
      <c r="DQ45" s="26">
        <f>IF($A45="","",IFERROR(IF(INDEX(drops!$U$2:$U$21,MATCH($B45,drops!$A$2:$A$21,0))="","",INDEX(drops!$U$2:$U$21,MATCH($B45,drops!$A$2:$A$21,0))),""))</f>
        <v/>
      </c>
      <c r="DR45" s="26">
        <f>IF($A45="","",IFERROR(IF(INDEX(drops!$W$2:$W$21,MATCH($B45,drops!$A$2:$A$21,0))="","",INDEX(drops!$W$2:$W$21,MATCH($B45,drops!$A$2:$A$21,0))),""))</f>
        <v/>
      </c>
      <c r="DS45" s="25">
        <f>IF($A45="","",IF($CE45="","",IF($CE45&gt;=config!$B$31,"pass","miss")))</f>
        <v/>
      </c>
      <c r="DT45" s="25">
        <f>IF($A45="","",IF($CI45="","",IF($CI45&gt;=config!$B$30,"pass","miss")))</f>
        <v/>
      </c>
      <c r="DU45" s="25">
        <f>IF($A45="","",IF($AT45="",IF($DP45="","",IF(IF(config!$B$37&lt;&gt;"",config!$B$37,TODAY())&gt;$DP45,"late","due")),IF($AT45&lt;=$DP45,"pass","late")))</f>
        <v/>
      </c>
      <c r="DV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IF($A46="","",SUMIFS(approvals!$AL$2:$AL$251,approvals!$A$2:$A$251,$A46,approvals!$Q$2:$Q$251,"Y"))</f>
        <v/>
      </c>
      <c r="CI46" s="25">
        <f>IF($A46="","",IF(N($BP46)=0,"",SUMPRODUCT(MIN(approvals!$BB$2:$BB$251+(approvals!$A$2:$A$251&lt;&gt;$A46)*1000000))))</f>
        <v/>
      </c>
      <c r="CJ46" s="25">
        <f>IF($A46="","",COUNTIFS(approvals!$A$2:$A$251,$A46,approvals!$Q$2:$Q$251,"Y",approvals!$AL$2:$AL$251,"&lt;"&amp;config!$B$30))</f>
        <v/>
      </c>
      <c r="CK46" s="25">
        <f>IF($A46="","",SUMIFS(approvals!$AM$2:$AM$251,approvals!$A$2:$A$251,$A46,approvals!$Q$2:$Q$251,"Y"))</f>
        <v/>
      </c>
      <c r="CL46" s="25">
        <f>IF($A46="","",SUMIFS(approvals!$AQ$2:$AQ$251,approvals!$A$2:$A$251,$A46,approvals!$Q$2:$Q$251,"Y"))</f>
        <v/>
      </c>
      <c r="CM46" s="25">
        <f>IF($A46="","",SUMIFS(approvals!$AR$2:$AR$251,approvals!$A$2:$A$251,$A46,approvals!$Q$2:$Q$251,"Y"))</f>
        <v/>
      </c>
      <c r="CN46" s="25">
        <f>IF($A46="","",SUMIFS(approvals!$AS$2:$AS$251,approvals!$A$2:$A$251,$A46,approvals!$Q$2:$Q$251,"Y"))</f>
        <v/>
      </c>
      <c r="CO46" s="25">
        <f>IF($A46="","",SUMIFS(approvals!$AT$2:$AT$251,approvals!$A$2:$A$251,$A46,approvals!$Q$2:$Q$251,"Y"))</f>
        <v/>
      </c>
      <c r="CP46" s="28">
        <f>IF($A46="","",IF(N($CO46)=0,"",ROUND(SUMIFS(approvals!$AU$2:$AU$251,approvals!$A$2:$A$251,$A46,approvals!$Q$2:$Q$251,"Y")/$CO46,1)))</f>
        <v/>
      </c>
      <c r="CQ46" s="25">
        <f>IF($A46="","",SUMIFS(approvals!$AV$2:$AV$251,approvals!$A$2:$A$251,$A46,approvals!$Q$2:$Q$251,"Y"))</f>
        <v/>
      </c>
      <c r="CR46" s="25">
        <f>IF($A46="","",SUMIFS(approvals!$AW$2:$AW$251,approvals!$A$2:$A$251,$A46,approvals!$Q$2:$Q$251,"Y"))</f>
        <v/>
      </c>
      <c r="CS46" s="25">
        <f>IF($A46="","",SUMIFS(approvals!$AX$2:$AX$251,approvals!$A$2:$A$251,$A46,approvals!$Q$2:$Q$251,"Y"))</f>
        <v/>
      </c>
      <c r="CT46" s="25">
        <f>IF($A46="","",SUMIFS(approvals!$AY$2:$AY$251,approvals!$A$2:$A$251,$A46,approvals!$Q$2:$Q$251,"Y"))</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N($CW46)))</f>
        <v/>
      </c>
      <c r="CW46" s="25">
        <f>IF($A46="","",IF($BG46="","",SUMIFS(approvals!$AL$2:$AL$251,approvals!$A$2:$A$251,$A46,approvals!$Q$2:$Q$251,"&lt;&gt;Y")))</f>
        <v/>
      </c>
      <c r="CX46" s="25">
        <f>IF($A46="","",SUMIFS(approvals!$AN$2:$AN$251,approvals!$A$2:$A$251,$A46,approvals!$Q$2:$Q$251,"Y"))</f>
        <v/>
      </c>
      <c r="CY46" s="25">
        <f>IF($A46="","",SUMIFS(approvals!$AO$2:$AO$251,approvals!$A$2:$A$251,$A46,approvals!$Q$2:$Q$251,"Y"))</f>
        <v/>
      </c>
      <c r="CZ46" s="25">
        <f>IF($A46="","",IF($DA46="","",SUMIFS(redemptions!$C$2:$C$121,redemptions!$A$2:$A$121,$A46,redemptions!$B$2:$B$121,$DA46)))</f>
        <v/>
      </c>
      <c r="DA46" s="26">
        <f>IF($A46="","",IFERROR(1/(1/SUMPRODUCT(MAX((redemptions!$A$2:$A$121=$A46)*redemptions!$B$2:$B$121))),""))</f>
        <v/>
      </c>
      <c r="DB46" s="25">
        <f>IF($A46="","",IF(COUNTIFS(redemptions!$A$2:$A$121,$A46,redemptions!$H$2:$H$121,"Y")=0,"",SUMIFS(redemptions!$C$2:$C$121,redemptions!$A$2:$A$121,$A46,redemptions!$B$2:$B$121,SUMPRODUCT(MIN((redemptions!$A$2:$A$121=$A46)*(redemptions!$H$2:$H$121="Y")*redemptions!$B$2:$B$121+((redemptions!$A$2:$A$121&lt;&gt;$A46)+(redemptions!$H$2:$H$121&lt;&gt;"Y")&gt;0)*1000000)))))</f>
        <v/>
      </c>
      <c r="DC46" s="27">
        <f>IF($A46="","",SUMIFS(invoices!$E$2:$E$151,invoices!$B$2:$B$151,$A46))</f>
        <v/>
      </c>
      <c r="DD46" s="27">
        <f>IF($A46="","",IF(COUNTIFS(invoices!$B$2:$B$151,$A46,invoices!$C$2:$C$151,"standard_deposit",invoices!$H$2:$H$151,"&gt;0")=0,"",SUMIFS(invoices!$I$2:$I$151,invoices!$B$2:$B$151,$A46,invoices!$C$2:$C$151,"standard_deposit")))</f>
        <v/>
      </c>
      <c r="DE46" s="26">
        <f>IF($A46="","",IFERROR(1/(1/SUMPRODUCT(MAX((invoices!$B$2:$B$151=$A46)*(invoices!$C$2:$C$151="standard_deposit")*invoices!$H$2:$H$151))),""))</f>
        <v/>
      </c>
      <c r="DF46" s="26">
        <f>IF($A46="","",IFERROR(1/(1/SUMPRODUCT(MAX((invoices!$B$2:$B$151=$A46)*((invoices!$C$2:$C$151="founding_full")+(invoices!$C$2:$C$151="standard_balance"))*invoices!$H$2:$H$151))),""))</f>
        <v/>
      </c>
      <c r="DG46" s="27">
        <f>IF($A46="","",SUMIFS(invoices!$L$2:$L$151,invoices!$B$2:$B$151,$A46))</f>
        <v/>
      </c>
      <c r="DH46" s="27">
        <f>IF($A46="","",SUMIFS(costs!$E$2:$E$301,costs!$C$2:$C$301,$A46))</f>
        <v/>
      </c>
      <c r="DI46" s="27">
        <f>IF($A46="","",ROUND(IF(SUMIFS(campaigns!$BO$2:$BO$51,campaigns!$B$2:$B$51,$B46)=0,0,$BO46/SUMIFS(campaigns!$BO$2:$BO$51,campaigns!$B$2:$B$51,$B46))*(SUMIFS(costs!$E$2:$E$301,costs!$B$2:$B$301,$B46)-SUMPRODUCT((costs!$B$2:$B$301=$B46)*(LEN(costs!$C$2:$C$301)&gt;0)*costs!$E$2:$E$301)),2))</f>
        <v/>
      </c>
      <c r="DJ46" s="28">
        <f>IF($A46="","",SUMIFS(hours!$E$2:$E$1501,hours!$C$2:$C$1501,$A46))</f>
        <v/>
      </c>
      <c r="DK46" s="28">
        <f>IF($A46="","",ROUND(IF(SUMIFS(campaigns!$BO$2:$BO$51,campaigns!$B$2:$B$51,$B46)=0,0,$BO46/SUMIFS(campaigns!$BO$2:$BO$51,campaigns!$B$2:$B$51,$B46))*(SUMIFS(hours!$E$2:$E$1501,hours!$B$2:$B$1501,$B46)-SUMPRODUCT((hours!$B$2:$B$1501=$B46)*(LEN(hours!$C$2:$C$1501)&gt;0)*hours!$E$2:$E$1501)),2))</f>
        <v/>
      </c>
      <c r="DL46" s="27">
        <f>IF($A46="","",$DC46-$DG46-$DH46-$DI46)</f>
        <v/>
      </c>
      <c r="DM46" s="27">
        <f>IF($A46="","",IF(N($DJ46)+N($DK46)=0,"",ROUND($DL46/($DJ46+$DK46),2)))</f>
        <v/>
      </c>
      <c r="DN46" s="29">
        <f>IF($A46="","",IF(N($BP46)=0,"",COUNTIFS(approvals!$A$2:$A$251,$A46,approvals!$Q$2:$Q$251,"Y",approvals!$AK$2:$AK$251,"Y")/$BP46))</f>
        <v/>
      </c>
      <c r="DO46" s="28">
        <f>IF($A46="","",IF(COUNTIFS(approvals!$A$2:$A$251,$A46,approvals!$AC$2:$AC$251,"&gt;=0")=0,"",ROUND(SUMIFS(approvals!$AC$2:$AC$251,approvals!$A$2:$A$251,$A46)/COUNTIFS(approvals!$A$2:$A$251,$A46,approvals!$AC$2:$AC$251,"&gt;=0"),1)))</f>
        <v/>
      </c>
      <c r="DP46" s="26">
        <f>IF($A46="","",IFERROR(IF(INDEX(drops!$T$2:$T$21,MATCH($B46,drops!$A$2:$A$21,0))="","",INDEX(drops!$T$2:$T$21,MATCH($B46,drops!$A$2:$A$21,0))),""))</f>
        <v/>
      </c>
      <c r="DQ46" s="26">
        <f>IF($A46="","",IFERROR(IF(INDEX(drops!$U$2:$U$21,MATCH($B46,drops!$A$2:$A$21,0))="","",INDEX(drops!$U$2:$U$21,MATCH($B46,drops!$A$2:$A$21,0))),""))</f>
        <v/>
      </c>
      <c r="DR46" s="26">
        <f>IF($A46="","",IFERROR(IF(INDEX(drops!$W$2:$W$21,MATCH($B46,drops!$A$2:$A$21,0))="","",INDEX(drops!$W$2:$W$21,MATCH($B46,drops!$A$2:$A$21,0))),""))</f>
        <v/>
      </c>
      <c r="DS46" s="25">
        <f>IF($A46="","",IF($CE46="","",IF($CE46&gt;=config!$B$31,"pass","miss")))</f>
        <v/>
      </c>
      <c r="DT46" s="25">
        <f>IF($A46="","",IF($CI46="","",IF($CI46&gt;=config!$B$30,"pass","miss")))</f>
        <v/>
      </c>
      <c r="DU46" s="25">
        <f>IF($A46="","",IF($AT46="",IF($DP46="","",IF(IF(config!$B$37&lt;&gt;"",config!$B$37,TODAY())&gt;$DP46,"late","due")),IF($AT46&lt;=$DP46,"pass","late")))</f>
        <v/>
      </c>
      <c r="DV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IF($A47="","",SUMIFS(approvals!$AL$2:$AL$251,approvals!$A$2:$A$251,$A47,approvals!$Q$2:$Q$251,"Y"))</f>
        <v/>
      </c>
      <c r="CI47" s="25">
        <f>IF($A47="","",IF(N($BP47)=0,"",SUMPRODUCT(MIN(approvals!$BB$2:$BB$251+(approvals!$A$2:$A$251&lt;&gt;$A47)*1000000))))</f>
        <v/>
      </c>
      <c r="CJ47" s="25">
        <f>IF($A47="","",COUNTIFS(approvals!$A$2:$A$251,$A47,approvals!$Q$2:$Q$251,"Y",approvals!$AL$2:$AL$251,"&lt;"&amp;config!$B$30))</f>
        <v/>
      </c>
      <c r="CK47" s="25">
        <f>IF($A47="","",SUMIFS(approvals!$AM$2:$AM$251,approvals!$A$2:$A$251,$A47,approvals!$Q$2:$Q$251,"Y"))</f>
        <v/>
      </c>
      <c r="CL47" s="25">
        <f>IF($A47="","",SUMIFS(approvals!$AQ$2:$AQ$251,approvals!$A$2:$A$251,$A47,approvals!$Q$2:$Q$251,"Y"))</f>
        <v/>
      </c>
      <c r="CM47" s="25">
        <f>IF($A47="","",SUMIFS(approvals!$AR$2:$AR$251,approvals!$A$2:$A$251,$A47,approvals!$Q$2:$Q$251,"Y"))</f>
        <v/>
      </c>
      <c r="CN47" s="25">
        <f>IF($A47="","",SUMIFS(approvals!$AS$2:$AS$251,approvals!$A$2:$A$251,$A47,approvals!$Q$2:$Q$251,"Y"))</f>
        <v/>
      </c>
      <c r="CO47" s="25">
        <f>IF($A47="","",SUMIFS(approvals!$AT$2:$AT$251,approvals!$A$2:$A$251,$A47,approvals!$Q$2:$Q$251,"Y"))</f>
        <v/>
      </c>
      <c r="CP47" s="28">
        <f>IF($A47="","",IF(N($CO47)=0,"",ROUND(SUMIFS(approvals!$AU$2:$AU$251,approvals!$A$2:$A$251,$A47,approvals!$Q$2:$Q$251,"Y")/$CO47,1)))</f>
        <v/>
      </c>
      <c r="CQ47" s="25">
        <f>IF($A47="","",SUMIFS(approvals!$AV$2:$AV$251,approvals!$A$2:$A$251,$A47,approvals!$Q$2:$Q$251,"Y"))</f>
        <v/>
      </c>
      <c r="CR47" s="25">
        <f>IF($A47="","",SUMIFS(approvals!$AW$2:$AW$251,approvals!$A$2:$A$251,$A47,approvals!$Q$2:$Q$251,"Y"))</f>
        <v/>
      </c>
      <c r="CS47" s="25">
        <f>IF($A47="","",SUMIFS(approvals!$AX$2:$AX$251,approvals!$A$2:$A$251,$A47,approvals!$Q$2:$Q$251,"Y"))</f>
        <v/>
      </c>
      <c r="CT47" s="25">
        <f>IF($A47="","",SUMIFS(approvals!$AY$2:$AY$251,approvals!$A$2:$A$251,$A47,approvals!$Q$2:$Q$251,"Y"))</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N($CW47)))</f>
        <v/>
      </c>
      <c r="CW47" s="25">
        <f>IF($A47="","",IF($BG47="","",SUMIFS(approvals!$AL$2:$AL$251,approvals!$A$2:$A$251,$A47,approvals!$Q$2:$Q$251,"&lt;&gt;Y")))</f>
        <v/>
      </c>
      <c r="CX47" s="25">
        <f>IF($A47="","",SUMIFS(approvals!$AN$2:$AN$251,approvals!$A$2:$A$251,$A47,approvals!$Q$2:$Q$251,"Y"))</f>
        <v/>
      </c>
      <c r="CY47" s="25">
        <f>IF($A47="","",SUMIFS(approvals!$AO$2:$AO$251,approvals!$A$2:$A$251,$A47,approvals!$Q$2:$Q$251,"Y"))</f>
        <v/>
      </c>
      <c r="CZ47" s="25">
        <f>IF($A47="","",IF($DA47="","",SUMIFS(redemptions!$C$2:$C$121,redemptions!$A$2:$A$121,$A47,redemptions!$B$2:$B$121,$DA47)))</f>
        <v/>
      </c>
      <c r="DA47" s="26">
        <f>IF($A47="","",IFERROR(1/(1/SUMPRODUCT(MAX((redemptions!$A$2:$A$121=$A47)*redemptions!$B$2:$B$121))),""))</f>
        <v/>
      </c>
      <c r="DB47" s="25">
        <f>IF($A47="","",IF(COUNTIFS(redemptions!$A$2:$A$121,$A47,redemptions!$H$2:$H$121,"Y")=0,"",SUMIFS(redemptions!$C$2:$C$121,redemptions!$A$2:$A$121,$A47,redemptions!$B$2:$B$121,SUMPRODUCT(MIN((redemptions!$A$2:$A$121=$A47)*(redemptions!$H$2:$H$121="Y")*redemptions!$B$2:$B$121+((redemptions!$A$2:$A$121&lt;&gt;$A47)+(redemptions!$H$2:$H$121&lt;&gt;"Y")&gt;0)*1000000)))))</f>
        <v/>
      </c>
      <c r="DC47" s="27">
        <f>IF($A47="","",SUMIFS(invoices!$E$2:$E$151,invoices!$B$2:$B$151,$A47))</f>
        <v/>
      </c>
      <c r="DD47" s="27">
        <f>IF($A47="","",IF(COUNTIFS(invoices!$B$2:$B$151,$A47,invoices!$C$2:$C$151,"standard_deposit",invoices!$H$2:$H$151,"&gt;0")=0,"",SUMIFS(invoices!$I$2:$I$151,invoices!$B$2:$B$151,$A47,invoices!$C$2:$C$151,"standard_deposit")))</f>
        <v/>
      </c>
      <c r="DE47" s="26">
        <f>IF($A47="","",IFERROR(1/(1/SUMPRODUCT(MAX((invoices!$B$2:$B$151=$A47)*(invoices!$C$2:$C$151="standard_deposit")*invoices!$H$2:$H$151))),""))</f>
        <v/>
      </c>
      <c r="DF47" s="26">
        <f>IF($A47="","",IFERROR(1/(1/SUMPRODUCT(MAX((invoices!$B$2:$B$151=$A47)*((invoices!$C$2:$C$151="founding_full")+(invoices!$C$2:$C$151="standard_balance"))*invoices!$H$2:$H$151))),""))</f>
        <v/>
      </c>
      <c r="DG47" s="27">
        <f>IF($A47="","",SUMIFS(invoices!$L$2:$L$151,invoices!$B$2:$B$151,$A47))</f>
        <v/>
      </c>
      <c r="DH47" s="27">
        <f>IF($A47="","",SUMIFS(costs!$E$2:$E$301,costs!$C$2:$C$301,$A47))</f>
        <v/>
      </c>
      <c r="DI47" s="27">
        <f>IF($A47="","",ROUND(IF(SUMIFS(campaigns!$BO$2:$BO$51,campaigns!$B$2:$B$51,$B47)=0,0,$BO47/SUMIFS(campaigns!$BO$2:$BO$51,campaigns!$B$2:$B$51,$B47))*(SUMIFS(costs!$E$2:$E$301,costs!$B$2:$B$301,$B47)-SUMPRODUCT((costs!$B$2:$B$301=$B47)*(LEN(costs!$C$2:$C$301)&gt;0)*costs!$E$2:$E$301)),2))</f>
        <v/>
      </c>
      <c r="DJ47" s="28">
        <f>IF($A47="","",SUMIFS(hours!$E$2:$E$1501,hours!$C$2:$C$1501,$A47))</f>
        <v/>
      </c>
      <c r="DK47" s="28">
        <f>IF($A47="","",ROUND(IF(SUMIFS(campaigns!$BO$2:$BO$51,campaigns!$B$2:$B$51,$B47)=0,0,$BO47/SUMIFS(campaigns!$BO$2:$BO$51,campaigns!$B$2:$B$51,$B47))*(SUMIFS(hours!$E$2:$E$1501,hours!$B$2:$B$1501,$B47)-SUMPRODUCT((hours!$B$2:$B$1501=$B47)*(LEN(hours!$C$2:$C$1501)&gt;0)*hours!$E$2:$E$1501)),2))</f>
        <v/>
      </c>
      <c r="DL47" s="27">
        <f>IF($A47="","",$DC47-$DG47-$DH47-$DI47)</f>
        <v/>
      </c>
      <c r="DM47" s="27">
        <f>IF($A47="","",IF(N($DJ47)+N($DK47)=0,"",ROUND($DL47/($DJ47+$DK47),2)))</f>
        <v/>
      </c>
      <c r="DN47" s="29">
        <f>IF($A47="","",IF(N($BP47)=0,"",COUNTIFS(approvals!$A$2:$A$251,$A47,approvals!$Q$2:$Q$251,"Y",approvals!$AK$2:$AK$251,"Y")/$BP47))</f>
        <v/>
      </c>
      <c r="DO47" s="28">
        <f>IF($A47="","",IF(COUNTIFS(approvals!$A$2:$A$251,$A47,approvals!$AC$2:$AC$251,"&gt;=0")=0,"",ROUND(SUMIFS(approvals!$AC$2:$AC$251,approvals!$A$2:$A$251,$A47)/COUNTIFS(approvals!$A$2:$A$251,$A47,approvals!$AC$2:$AC$251,"&gt;=0"),1)))</f>
        <v/>
      </c>
      <c r="DP47" s="26">
        <f>IF($A47="","",IFERROR(IF(INDEX(drops!$T$2:$T$21,MATCH($B47,drops!$A$2:$A$21,0))="","",INDEX(drops!$T$2:$T$21,MATCH($B47,drops!$A$2:$A$21,0))),""))</f>
        <v/>
      </c>
      <c r="DQ47" s="26">
        <f>IF($A47="","",IFERROR(IF(INDEX(drops!$U$2:$U$21,MATCH($B47,drops!$A$2:$A$21,0))="","",INDEX(drops!$U$2:$U$21,MATCH($B47,drops!$A$2:$A$21,0))),""))</f>
        <v/>
      </c>
      <c r="DR47" s="26">
        <f>IF($A47="","",IFERROR(IF(INDEX(drops!$W$2:$W$21,MATCH($B47,drops!$A$2:$A$21,0))="","",INDEX(drops!$W$2:$W$21,MATCH($B47,drops!$A$2:$A$21,0))),""))</f>
        <v/>
      </c>
      <c r="DS47" s="25">
        <f>IF($A47="","",IF($CE47="","",IF($CE47&gt;=config!$B$31,"pass","miss")))</f>
        <v/>
      </c>
      <c r="DT47" s="25">
        <f>IF($A47="","",IF($CI47="","",IF($CI47&gt;=config!$B$30,"pass","miss")))</f>
        <v/>
      </c>
      <c r="DU47" s="25">
        <f>IF($A47="","",IF($AT47="",IF($DP47="","",IF(IF(config!$B$37&lt;&gt;"",config!$B$37,TODAY())&gt;$DP47,"late","due")),IF($AT47&lt;=$DP47,"pass","late")))</f>
        <v/>
      </c>
      <c r="DV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IF($A48="","",SUMIFS(approvals!$AL$2:$AL$251,approvals!$A$2:$A$251,$A48,approvals!$Q$2:$Q$251,"Y"))</f>
        <v/>
      </c>
      <c r="CI48" s="25">
        <f>IF($A48="","",IF(N($BP48)=0,"",SUMPRODUCT(MIN(approvals!$BB$2:$BB$251+(approvals!$A$2:$A$251&lt;&gt;$A48)*1000000))))</f>
        <v/>
      </c>
      <c r="CJ48" s="25">
        <f>IF($A48="","",COUNTIFS(approvals!$A$2:$A$251,$A48,approvals!$Q$2:$Q$251,"Y",approvals!$AL$2:$AL$251,"&lt;"&amp;config!$B$30))</f>
        <v/>
      </c>
      <c r="CK48" s="25">
        <f>IF($A48="","",SUMIFS(approvals!$AM$2:$AM$251,approvals!$A$2:$A$251,$A48,approvals!$Q$2:$Q$251,"Y"))</f>
        <v/>
      </c>
      <c r="CL48" s="25">
        <f>IF($A48="","",SUMIFS(approvals!$AQ$2:$AQ$251,approvals!$A$2:$A$251,$A48,approvals!$Q$2:$Q$251,"Y"))</f>
        <v/>
      </c>
      <c r="CM48" s="25">
        <f>IF($A48="","",SUMIFS(approvals!$AR$2:$AR$251,approvals!$A$2:$A$251,$A48,approvals!$Q$2:$Q$251,"Y"))</f>
        <v/>
      </c>
      <c r="CN48" s="25">
        <f>IF($A48="","",SUMIFS(approvals!$AS$2:$AS$251,approvals!$A$2:$A$251,$A48,approvals!$Q$2:$Q$251,"Y"))</f>
        <v/>
      </c>
      <c r="CO48" s="25">
        <f>IF($A48="","",SUMIFS(approvals!$AT$2:$AT$251,approvals!$A$2:$A$251,$A48,approvals!$Q$2:$Q$251,"Y"))</f>
        <v/>
      </c>
      <c r="CP48" s="28">
        <f>IF($A48="","",IF(N($CO48)=0,"",ROUND(SUMIFS(approvals!$AU$2:$AU$251,approvals!$A$2:$A$251,$A48,approvals!$Q$2:$Q$251,"Y")/$CO48,1)))</f>
        <v/>
      </c>
      <c r="CQ48" s="25">
        <f>IF($A48="","",SUMIFS(approvals!$AV$2:$AV$251,approvals!$A$2:$A$251,$A48,approvals!$Q$2:$Q$251,"Y"))</f>
        <v/>
      </c>
      <c r="CR48" s="25">
        <f>IF($A48="","",SUMIFS(approvals!$AW$2:$AW$251,approvals!$A$2:$A$251,$A48,approvals!$Q$2:$Q$251,"Y"))</f>
        <v/>
      </c>
      <c r="CS48" s="25">
        <f>IF($A48="","",SUMIFS(approvals!$AX$2:$AX$251,approvals!$A$2:$A$251,$A48,approvals!$Q$2:$Q$251,"Y"))</f>
        <v/>
      </c>
      <c r="CT48" s="25">
        <f>IF($A48="","",SUMIFS(approvals!$AY$2:$AY$251,approvals!$A$2:$A$251,$A48,approvals!$Q$2:$Q$251,"Y"))</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N($CW48)))</f>
        <v/>
      </c>
      <c r="CW48" s="25">
        <f>IF($A48="","",IF($BG48="","",SUMIFS(approvals!$AL$2:$AL$251,approvals!$A$2:$A$251,$A48,approvals!$Q$2:$Q$251,"&lt;&gt;Y")))</f>
        <v/>
      </c>
      <c r="CX48" s="25">
        <f>IF($A48="","",SUMIFS(approvals!$AN$2:$AN$251,approvals!$A$2:$A$251,$A48,approvals!$Q$2:$Q$251,"Y"))</f>
        <v/>
      </c>
      <c r="CY48" s="25">
        <f>IF($A48="","",SUMIFS(approvals!$AO$2:$AO$251,approvals!$A$2:$A$251,$A48,approvals!$Q$2:$Q$251,"Y"))</f>
        <v/>
      </c>
      <c r="CZ48" s="25">
        <f>IF($A48="","",IF($DA48="","",SUMIFS(redemptions!$C$2:$C$121,redemptions!$A$2:$A$121,$A48,redemptions!$B$2:$B$121,$DA48)))</f>
        <v/>
      </c>
      <c r="DA48" s="26">
        <f>IF($A48="","",IFERROR(1/(1/SUMPRODUCT(MAX((redemptions!$A$2:$A$121=$A48)*redemptions!$B$2:$B$121))),""))</f>
        <v/>
      </c>
      <c r="DB48" s="25">
        <f>IF($A48="","",IF(COUNTIFS(redemptions!$A$2:$A$121,$A48,redemptions!$H$2:$H$121,"Y")=0,"",SUMIFS(redemptions!$C$2:$C$121,redemptions!$A$2:$A$121,$A48,redemptions!$B$2:$B$121,SUMPRODUCT(MIN((redemptions!$A$2:$A$121=$A48)*(redemptions!$H$2:$H$121="Y")*redemptions!$B$2:$B$121+((redemptions!$A$2:$A$121&lt;&gt;$A48)+(redemptions!$H$2:$H$121&lt;&gt;"Y")&gt;0)*1000000)))))</f>
        <v/>
      </c>
      <c r="DC48" s="27">
        <f>IF($A48="","",SUMIFS(invoices!$E$2:$E$151,invoices!$B$2:$B$151,$A48))</f>
        <v/>
      </c>
      <c r="DD48" s="27">
        <f>IF($A48="","",IF(COUNTIFS(invoices!$B$2:$B$151,$A48,invoices!$C$2:$C$151,"standard_deposit",invoices!$H$2:$H$151,"&gt;0")=0,"",SUMIFS(invoices!$I$2:$I$151,invoices!$B$2:$B$151,$A48,invoices!$C$2:$C$151,"standard_deposit")))</f>
        <v/>
      </c>
      <c r="DE48" s="26">
        <f>IF($A48="","",IFERROR(1/(1/SUMPRODUCT(MAX((invoices!$B$2:$B$151=$A48)*(invoices!$C$2:$C$151="standard_deposit")*invoices!$H$2:$H$151))),""))</f>
        <v/>
      </c>
      <c r="DF48" s="26">
        <f>IF($A48="","",IFERROR(1/(1/SUMPRODUCT(MAX((invoices!$B$2:$B$151=$A48)*((invoices!$C$2:$C$151="founding_full")+(invoices!$C$2:$C$151="standard_balance"))*invoices!$H$2:$H$151))),""))</f>
        <v/>
      </c>
      <c r="DG48" s="27">
        <f>IF($A48="","",SUMIFS(invoices!$L$2:$L$151,invoices!$B$2:$B$151,$A48))</f>
        <v/>
      </c>
      <c r="DH48" s="27">
        <f>IF($A48="","",SUMIFS(costs!$E$2:$E$301,costs!$C$2:$C$301,$A48))</f>
        <v/>
      </c>
      <c r="DI48" s="27">
        <f>IF($A48="","",ROUND(IF(SUMIFS(campaigns!$BO$2:$BO$51,campaigns!$B$2:$B$51,$B48)=0,0,$BO48/SUMIFS(campaigns!$BO$2:$BO$51,campaigns!$B$2:$B$51,$B48))*(SUMIFS(costs!$E$2:$E$301,costs!$B$2:$B$301,$B48)-SUMPRODUCT((costs!$B$2:$B$301=$B48)*(LEN(costs!$C$2:$C$301)&gt;0)*costs!$E$2:$E$301)),2))</f>
        <v/>
      </c>
      <c r="DJ48" s="28">
        <f>IF($A48="","",SUMIFS(hours!$E$2:$E$1501,hours!$C$2:$C$1501,$A48))</f>
        <v/>
      </c>
      <c r="DK48" s="28">
        <f>IF($A48="","",ROUND(IF(SUMIFS(campaigns!$BO$2:$BO$51,campaigns!$B$2:$B$51,$B48)=0,0,$BO48/SUMIFS(campaigns!$BO$2:$BO$51,campaigns!$B$2:$B$51,$B48))*(SUMIFS(hours!$E$2:$E$1501,hours!$B$2:$B$1501,$B48)-SUMPRODUCT((hours!$B$2:$B$1501=$B48)*(LEN(hours!$C$2:$C$1501)&gt;0)*hours!$E$2:$E$1501)),2))</f>
        <v/>
      </c>
      <c r="DL48" s="27">
        <f>IF($A48="","",$DC48-$DG48-$DH48-$DI48)</f>
        <v/>
      </c>
      <c r="DM48" s="27">
        <f>IF($A48="","",IF(N($DJ48)+N($DK48)=0,"",ROUND($DL48/($DJ48+$DK48),2)))</f>
        <v/>
      </c>
      <c r="DN48" s="29">
        <f>IF($A48="","",IF(N($BP48)=0,"",COUNTIFS(approvals!$A$2:$A$251,$A48,approvals!$Q$2:$Q$251,"Y",approvals!$AK$2:$AK$251,"Y")/$BP48))</f>
        <v/>
      </c>
      <c r="DO48" s="28">
        <f>IF($A48="","",IF(COUNTIFS(approvals!$A$2:$A$251,$A48,approvals!$AC$2:$AC$251,"&gt;=0")=0,"",ROUND(SUMIFS(approvals!$AC$2:$AC$251,approvals!$A$2:$A$251,$A48)/COUNTIFS(approvals!$A$2:$A$251,$A48,approvals!$AC$2:$AC$251,"&gt;=0"),1)))</f>
        <v/>
      </c>
      <c r="DP48" s="26">
        <f>IF($A48="","",IFERROR(IF(INDEX(drops!$T$2:$T$21,MATCH($B48,drops!$A$2:$A$21,0))="","",INDEX(drops!$T$2:$T$21,MATCH($B48,drops!$A$2:$A$21,0))),""))</f>
        <v/>
      </c>
      <c r="DQ48" s="26">
        <f>IF($A48="","",IFERROR(IF(INDEX(drops!$U$2:$U$21,MATCH($B48,drops!$A$2:$A$21,0))="","",INDEX(drops!$U$2:$U$21,MATCH($B48,drops!$A$2:$A$21,0))),""))</f>
        <v/>
      </c>
      <c r="DR48" s="26">
        <f>IF($A48="","",IFERROR(IF(INDEX(drops!$W$2:$W$21,MATCH($B48,drops!$A$2:$A$21,0))="","",INDEX(drops!$W$2:$W$21,MATCH($B48,drops!$A$2:$A$21,0))),""))</f>
        <v/>
      </c>
      <c r="DS48" s="25">
        <f>IF($A48="","",IF($CE48="","",IF($CE48&gt;=config!$B$31,"pass","miss")))</f>
        <v/>
      </c>
      <c r="DT48" s="25">
        <f>IF($A48="","",IF($CI48="","",IF($CI48&gt;=config!$B$30,"pass","miss")))</f>
        <v/>
      </c>
      <c r="DU48" s="25">
        <f>IF($A48="","",IF($AT48="",IF($DP48="","",IF(IF(config!$B$37&lt;&gt;"",config!$B$37,TODAY())&gt;$DP48,"late","due")),IF($AT48&lt;=$DP48,"pass","late")))</f>
        <v/>
      </c>
      <c r="DV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IF($A49="","",SUMIFS(approvals!$AL$2:$AL$251,approvals!$A$2:$A$251,$A49,approvals!$Q$2:$Q$251,"Y"))</f>
        <v/>
      </c>
      <c r="CI49" s="25">
        <f>IF($A49="","",IF(N($BP49)=0,"",SUMPRODUCT(MIN(approvals!$BB$2:$BB$251+(approvals!$A$2:$A$251&lt;&gt;$A49)*1000000))))</f>
        <v/>
      </c>
      <c r="CJ49" s="25">
        <f>IF($A49="","",COUNTIFS(approvals!$A$2:$A$251,$A49,approvals!$Q$2:$Q$251,"Y",approvals!$AL$2:$AL$251,"&lt;"&amp;config!$B$30))</f>
        <v/>
      </c>
      <c r="CK49" s="25">
        <f>IF($A49="","",SUMIFS(approvals!$AM$2:$AM$251,approvals!$A$2:$A$251,$A49,approvals!$Q$2:$Q$251,"Y"))</f>
        <v/>
      </c>
      <c r="CL49" s="25">
        <f>IF($A49="","",SUMIFS(approvals!$AQ$2:$AQ$251,approvals!$A$2:$A$251,$A49,approvals!$Q$2:$Q$251,"Y"))</f>
        <v/>
      </c>
      <c r="CM49" s="25">
        <f>IF($A49="","",SUMIFS(approvals!$AR$2:$AR$251,approvals!$A$2:$A$251,$A49,approvals!$Q$2:$Q$251,"Y"))</f>
        <v/>
      </c>
      <c r="CN49" s="25">
        <f>IF($A49="","",SUMIFS(approvals!$AS$2:$AS$251,approvals!$A$2:$A$251,$A49,approvals!$Q$2:$Q$251,"Y"))</f>
        <v/>
      </c>
      <c r="CO49" s="25">
        <f>IF($A49="","",SUMIFS(approvals!$AT$2:$AT$251,approvals!$A$2:$A$251,$A49,approvals!$Q$2:$Q$251,"Y"))</f>
        <v/>
      </c>
      <c r="CP49" s="28">
        <f>IF($A49="","",IF(N($CO49)=0,"",ROUND(SUMIFS(approvals!$AU$2:$AU$251,approvals!$A$2:$A$251,$A49,approvals!$Q$2:$Q$251,"Y")/$CO49,1)))</f>
        <v/>
      </c>
      <c r="CQ49" s="25">
        <f>IF($A49="","",SUMIFS(approvals!$AV$2:$AV$251,approvals!$A$2:$A$251,$A49,approvals!$Q$2:$Q$251,"Y"))</f>
        <v/>
      </c>
      <c r="CR49" s="25">
        <f>IF($A49="","",SUMIFS(approvals!$AW$2:$AW$251,approvals!$A$2:$A$251,$A49,approvals!$Q$2:$Q$251,"Y"))</f>
        <v/>
      </c>
      <c r="CS49" s="25">
        <f>IF($A49="","",SUMIFS(approvals!$AX$2:$AX$251,approvals!$A$2:$A$251,$A49,approvals!$Q$2:$Q$251,"Y"))</f>
        <v/>
      </c>
      <c r="CT49" s="25">
        <f>IF($A49="","",SUMIFS(approvals!$AY$2:$AY$251,approvals!$A$2:$A$251,$A49,approvals!$Q$2:$Q$251,"Y"))</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N($CW49)))</f>
        <v/>
      </c>
      <c r="CW49" s="25">
        <f>IF($A49="","",IF($BG49="","",SUMIFS(approvals!$AL$2:$AL$251,approvals!$A$2:$A$251,$A49,approvals!$Q$2:$Q$251,"&lt;&gt;Y")))</f>
        <v/>
      </c>
      <c r="CX49" s="25">
        <f>IF($A49="","",SUMIFS(approvals!$AN$2:$AN$251,approvals!$A$2:$A$251,$A49,approvals!$Q$2:$Q$251,"Y"))</f>
        <v/>
      </c>
      <c r="CY49" s="25">
        <f>IF($A49="","",SUMIFS(approvals!$AO$2:$AO$251,approvals!$A$2:$A$251,$A49,approvals!$Q$2:$Q$251,"Y"))</f>
        <v/>
      </c>
      <c r="CZ49" s="25">
        <f>IF($A49="","",IF($DA49="","",SUMIFS(redemptions!$C$2:$C$121,redemptions!$A$2:$A$121,$A49,redemptions!$B$2:$B$121,$DA49)))</f>
        <v/>
      </c>
      <c r="DA49" s="26">
        <f>IF($A49="","",IFERROR(1/(1/SUMPRODUCT(MAX((redemptions!$A$2:$A$121=$A49)*redemptions!$B$2:$B$121))),""))</f>
        <v/>
      </c>
      <c r="DB49" s="25">
        <f>IF($A49="","",IF(COUNTIFS(redemptions!$A$2:$A$121,$A49,redemptions!$H$2:$H$121,"Y")=0,"",SUMIFS(redemptions!$C$2:$C$121,redemptions!$A$2:$A$121,$A49,redemptions!$B$2:$B$121,SUMPRODUCT(MIN((redemptions!$A$2:$A$121=$A49)*(redemptions!$H$2:$H$121="Y")*redemptions!$B$2:$B$121+((redemptions!$A$2:$A$121&lt;&gt;$A49)+(redemptions!$H$2:$H$121&lt;&gt;"Y")&gt;0)*1000000)))))</f>
        <v/>
      </c>
      <c r="DC49" s="27">
        <f>IF($A49="","",SUMIFS(invoices!$E$2:$E$151,invoices!$B$2:$B$151,$A49))</f>
        <v/>
      </c>
      <c r="DD49" s="27">
        <f>IF($A49="","",IF(COUNTIFS(invoices!$B$2:$B$151,$A49,invoices!$C$2:$C$151,"standard_deposit",invoices!$H$2:$H$151,"&gt;0")=0,"",SUMIFS(invoices!$I$2:$I$151,invoices!$B$2:$B$151,$A49,invoices!$C$2:$C$151,"standard_deposit")))</f>
        <v/>
      </c>
      <c r="DE49" s="26">
        <f>IF($A49="","",IFERROR(1/(1/SUMPRODUCT(MAX((invoices!$B$2:$B$151=$A49)*(invoices!$C$2:$C$151="standard_deposit")*invoices!$H$2:$H$151))),""))</f>
        <v/>
      </c>
      <c r="DF49" s="26">
        <f>IF($A49="","",IFERROR(1/(1/SUMPRODUCT(MAX((invoices!$B$2:$B$151=$A49)*((invoices!$C$2:$C$151="founding_full")+(invoices!$C$2:$C$151="standard_balance"))*invoices!$H$2:$H$151))),""))</f>
        <v/>
      </c>
      <c r="DG49" s="27">
        <f>IF($A49="","",SUMIFS(invoices!$L$2:$L$151,invoices!$B$2:$B$151,$A49))</f>
        <v/>
      </c>
      <c r="DH49" s="27">
        <f>IF($A49="","",SUMIFS(costs!$E$2:$E$301,costs!$C$2:$C$301,$A49))</f>
        <v/>
      </c>
      <c r="DI49" s="27">
        <f>IF($A49="","",ROUND(IF(SUMIFS(campaigns!$BO$2:$BO$51,campaigns!$B$2:$B$51,$B49)=0,0,$BO49/SUMIFS(campaigns!$BO$2:$BO$51,campaigns!$B$2:$B$51,$B49))*(SUMIFS(costs!$E$2:$E$301,costs!$B$2:$B$301,$B49)-SUMPRODUCT((costs!$B$2:$B$301=$B49)*(LEN(costs!$C$2:$C$301)&gt;0)*costs!$E$2:$E$301)),2))</f>
        <v/>
      </c>
      <c r="DJ49" s="28">
        <f>IF($A49="","",SUMIFS(hours!$E$2:$E$1501,hours!$C$2:$C$1501,$A49))</f>
        <v/>
      </c>
      <c r="DK49" s="28">
        <f>IF($A49="","",ROUND(IF(SUMIFS(campaigns!$BO$2:$BO$51,campaigns!$B$2:$B$51,$B49)=0,0,$BO49/SUMIFS(campaigns!$BO$2:$BO$51,campaigns!$B$2:$B$51,$B49))*(SUMIFS(hours!$E$2:$E$1501,hours!$B$2:$B$1501,$B49)-SUMPRODUCT((hours!$B$2:$B$1501=$B49)*(LEN(hours!$C$2:$C$1501)&gt;0)*hours!$E$2:$E$1501)),2))</f>
        <v/>
      </c>
      <c r="DL49" s="27">
        <f>IF($A49="","",$DC49-$DG49-$DH49-$DI49)</f>
        <v/>
      </c>
      <c r="DM49" s="27">
        <f>IF($A49="","",IF(N($DJ49)+N($DK49)=0,"",ROUND($DL49/($DJ49+$DK49),2)))</f>
        <v/>
      </c>
      <c r="DN49" s="29">
        <f>IF($A49="","",IF(N($BP49)=0,"",COUNTIFS(approvals!$A$2:$A$251,$A49,approvals!$Q$2:$Q$251,"Y",approvals!$AK$2:$AK$251,"Y")/$BP49))</f>
        <v/>
      </c>
      <c r="DO49" s="28">
        <f>IF($A49="","",IF(COUNTIFS(approvals!$A$2:$A$251,$A49,approvals!$AC$2:$AC$251,"&gt;=0")=0,"",ROUND(SUMIFS(approvals!$AC$2:$AC$251,approvals!$A$2:$A$251,$A49)/COUNTIFS(approvals!$A$2:$A$251,$A49,approvals!$AC$2:$AC$251,"&gt;=0"),1)))</f>
        <v/>
      </c>
      <c r="DP49" s="26">
        <f>IF($A49="","",IFERROR(IF(INDEX(drops!$T$2:$T$21,MATCH($B49,drops!$A$2:$A$21,0))="","",INDEX(drops!$T$2:$T$21,MATCH($B49,drops!$A$2:$A$21,0))),""))</f>
        <v/>
      </c>
      <c r="DQ49" s="26">
        <f>IF($A49="","",IFERROR(IF(INDEX(drops!$U$2:$U$21,MATCH($B49,drops!$A$2:$A$21,0))="","",INDEX(drops!$U$2:$U$21,MATCH($B49,drops!$A$2:$A$21,0))),""))</f>
        <v/>
      </c>
      <c r="DR49" s="26">
        <f>IF($A49="","",IFERROR(IF(INDEX(drops!$W$2:$W$21,MATCH($B49,drops!$A$2:$A$21,0))="","",INDEX(drops!$W$2:$W$21,MATCH($B49,drops!$A$2:$A$21,0))),""))</f>
        <v/>
      </c>
      <c r="DS49" s="25">
        <f>IF($A49="","",IF($CE49="","",IF($CE49&gt;=config!$B$31,"pass","miss")))</f>
        <v/>
      </c>
      <c r="DT49" s="25">
        <f>IF($A49="","",IF($CI49="","",IF($CI49&gt;=config!$B$30,"pass","miss")))</f>
        <v/>
      </c>
      <c r="DU49" s="25">
        <f>IF($A49="","",IF($AT49="",IF($DP49="","",IF(IF(config!$B$37&lt;&gt;"",config!$B$37,TODAY())&gt;$DP49,"late","due")),IF($AT49&lt;=$DP49,"pass","late")))</f>
        <v/>
      </c>
      <c r="DV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IF($A50="","",SUMIFS(approvals!$AL$2:$AL$251,approvals!$A$2:$A$251,$A50,approvals!$Q$2:$Q$251,"Y"))</f>
        <v/>
      </c>
      <c r="CI50" s="25">
        <f>IF($A50="","",IF(N($BP50)=0,"",SUMPRODUCT(MIN(approvals!$BB$2:$BB$251+(approvals!$A$2:$A$251&lt;&gt;$A50)*1000000))))</f>
        <v/>
      </c>
      <c r="CJ50" s="25">
        <f>IF($A50="","",COUNTIFS(approvals!$A$2:$A$251,$A50,approvals!$Q$2:$Q$251,"Y",approvals!$AL$2:$AL$251,"&lt;"&amp;config!$B$30))</f>
        <v/>
      </c>
      <c r="CK50" s="25">
        <f>IF($A50="","",SUMIFS(approvals!$AM$2:$AM$251,approvals!$A$2:$A$251,$A50,approvals!$Q$2:$Q$251,"Y"))</f>
        <v/>
      </c>
      <c r="CL50" s="25">
        <f>IF($A50="","",SUMIFS(approvals!$AQ$2:$AQ$251,approvals!$A$2:$A$251,$A50,approvals!$Q$2:$Q$251,"Y"))</f>
        <v/>
      </c>
      <c r="CM50" s="25">
        <f>IF($A50="","",SUMIFS(approvals!$AR$2:$AR$251,approvals!$A$2:$A$251,$A50,approvals!$Q$2:$Q$251,"Y"))</f>
        <v/>
      </c>
      <c r="CN50" s="25">
        <f>IF($A50="","",SUMIFS(approvals!$AS$2:$AS$251,approvals!$A$2:$A$251,$A50,approvals!$Q$2:$Q$251,"Y"))</f>
        <v/>
      </c>
      <c r="CO50" s="25">
        <f>IF($A50="","",SUMIFS(approvals!$AT$2:$AT$251,approvals!$A$2:$A$251,$A50,approvals!$Q$2:$Q$251,"Y"))</f>
        <v/>
      </c>
      <c r="CP50" s="28">
        <f>IF($A50="","",IF(N($CO50)=0,"",ROUND(SUMIFS(approvals!$AU$2:$AU$251,approvals!$A$2:$A$251,$A50,approvals!$Q$2:$Q$251,"Y")/$CO50,1)))</f>
        <v/>
      </c>
      <c r="CQ50" s="25">
        <f>IF($A50="","",SUMIFS(approvals!$AV$2:$AV$251,approvals!$A$2:$A$251,$A50,approvals!$Q$2:$Q$251,"Y"))</f>
        <v/>
      </c>
      <c r="CR50" s="25">
        <f>IF($A50="","",SUMIFS(approvals!$AW$2:$AW$251,approvals!$A$2:$A$251,$A50,approvals!$Q$2:$Q$251,"Y"))</f>
        <v/>
      </c>
      <c r="CS50" s="25">
        <f>IF($A50="","",SUMIFS(approvals!$AX$2:$AX$251,approvals!$A$2:$A$251,$A50,approvals!$Q$2:$Q$251,"Y"))</f>
        <v/>
      </c>
      <c r="CT50" s="25">
        <f>IF($A50="","",SUMIFS(approvals!$AY$2:$AY$251,approvals!$A$2:$A$251,$A50,approvals!$Q$2:$Q$251,"Y"))</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N($CW50)))</f>
        <v/>
      </c>
      <c r="CW50" s="25">
        <f>IF($A50="","",IF($BG50="","",SUMIFS(approvals!$AL$2:$AL$251,approvals!$A$2:$A$251,$A50,approvals!$Q$2:$Q$251,"&lt;&gt;Y")))</f>
        <v/>
      </c>
      <c r="CX50" s="25">
        <f>IF($A50="","",SUMIFS(approvals!$AN$2:$AN$251,approvals!$A$2:$A$251,$A50,approvals!$Q$2:$Q$251,"Y"))</f>
        <v/>
      </c>
      <c r="CY50" s="25">
        <f>IF($A50="","",SUMIFS(approvals!$AO$2:$AO$251,approvals!$A$2:$A$251,$A50,approvals!$Q$2:$Q$251,"Y"))</f>
        <v/>
      </c>
      <c r="CZ50" s="25">
        <f>IF($A50="","",IF($DA50="","",SUMIFS(redemptions!$C$2:$C$121,redemptions!$A$2:$A$121,$A50,redemptions!$B$2:$B$121,$DA50)))</f>
        <v/>
      </c>
      <c r="DA50" s="26">
        <f>IF($A50="","",IFERROR(1/(1/SUMPRODUCT(MAX((redemptions!$A$2:$A$121=$A50)*redemptions!$B$2:$B$121))),""))</f>
        <v/>
      </c>
      <c r="DB50" s="25">
        <f>IF($A50="","",IF(COUNTIFS(redemptions!$A$2:$A$121,$A50,redemptions!$H$2:$H$121,"Y")=0,"",SUMIFS(redemptions!$C$2:$C$121,redemptions!$A$2:$A$121,$A50,redemptions!$B$2:$B$121,SUMPRODUCT(MIN((redemptions!$A$2:$A$121=$A50)*(redemptions!$H$2:$H$121="Y")*redemptions!$B$2:$B$121+((redemptions!$A$2:$A$121&lt;&gt;$A50)+(redemptions!$H$2:$H$121&lt;&gt;"Y")&gt;0)*1000000)))))</f>
        <v/>
      </c>
      <c r="DC50" s="27">
        <f>IF($A50="","",SUMIFS(invoices!$E$2:$E$151,invoices!$B$2:$B$151,$A50))</f>
        <v/>
      </c>
      <c r="DD50" s="27">
        <f>IF($A50="","",IF(COUNTIFS(invoices!$B$2:$B$151,$A50,invoices!$C$2:$C$151,"standard_deposit",invoices!$H$2:$H$151,"&gt;0")=0,"",SUMIFS(invoices!$I$2:$I$151,invoices!$B$2:$B$151,$A50,invoices!$C$2:$C$151,"standard_deposit")))</f>
        <v/>
      </c>
      <c r="DE50" s="26">
        <f>IF($A50="","",IFERROR(1/(1/SUMPRODUCT(MAX((invoices!$B$2:$B$151=$A50)*(invoices!$C$2:$C$151="standard_deposit")*invoices!$H$2:$H$151))),""))</f>
        <v/>
      </c>
      <c r="DF50" s="26">
        <f>IF($A50="","",IFERROR(1/(1/SUMPRODUCT(MAX((invoices!$B$2:$B$151=$A50)*((invoices!$C$2:$C$151="founding_full")+(invoices!$C$2:$C$151="standard_balance"))*invoices!$H$2:$H$151))),""))</f>
        <v/>
      </c>
      <c r="DG50" s="27">
        <f>IF($A50="","",SUMIFS(invoices!$L$2:$L$151,invoices!$B$2:$B$151,$A50))</f>
        <v/>
      </c>
      <c r="DH50" s="27">
        <f>IF($A50="","",SUMIFS(costs!$E$2:$E$301,costs!$C$2:$C$301,$A50))</f>
        <v/>
      </c>
      <c r="DI50" s="27">
        <f>IF($A50="","",ROUND(IF(SUMIFS(campaigns!$BO$2:$BO$51,campaigns!$B$2:$B$51,$B50)=0,0,$BO50/SUMIFS(campaigns!$BO$2:$BO$51,campaigns!$B$2:$B$51,$B50))*(SUMIFS(costs!$E$2:$E$301,costs!$B$2:$B$301,$B50)-SUMPRODUCT((costs!$B$2:$B$301=$B50)*(LEN(costs!$C$2:$C$301)&gt;0)*costs!$E$2:$E$301)),2))</f>
        <v/>
      </c>
      <c r="DJ50" s="28">
        <f>IF($A50="","",SUMIFS(hours!$E$2:$E$1501,hours!$C$2:$C$1501,$A50))</f>
        <v/>
      </c>
      <c r="DK50" s="28">
        <f>IF($A50="","",ROUND(IF(SUMIFS(campaigns!$BO$2:$BO$51,campaigns!$B$2:$B$51,$B50)=0,0,$BO50/SUMIFS(campaigns!$BO$2:$BO$51,campaigns!$B$2:$B$51,$B50))*(SUMIFS(hours!$E$2:$E$1501,hours!$B$2:$B$1501,$B50)-SUMPRODUCT((hours!$B$2:$B$1501=$B50)*(LEN(hours!$C$2:$C$1501)&gt;0)*hours!$E$2:$E$1501)),2))</f>
        <v/>
      </c>
      <c r="DL50" s="27">
        <f>IF($A50="","",$DC50-$DG50-$DH50-$DI50)</f>
        <v/>
      </c>
      <c r="DM50" s="27">
        <f>IF($A50="","",IF(N($DJ50)+N($DK50)=0,"",ROUND($DL50/($DJ50+$DK50),2)))</f>
        <v/>
      </c>
      <c r="DN50" s="29">
        <f>IF($A50="","",IF(N($BP50)=0,"",COUNTIFS(approvals!$A$2:$A$251,$A50,approvals!$Q$2:$Q$251,"Y",approvals!$AK$2:$AK$251,"Y")/$BP50))</f>
        <v/>
      </c>
      <c r="DO50" s="28">
        <f>IF($A50="","",IF(COUNTIFS(approvals!$A$2:$A$251,$A50,approvals!$AC$2:$AC$251,"&gt;=0")=0,"",ROUND(SUMIFS(approvals!$AC$2:$AC$251,approvals!$A$2:$A$251,$A50)/COUNTIFS(approvals!$A$2:$A$251,$A50,approvals!$AC$2:$AC$251,"&gt;=0"),1)))</f>
        <v/>
      </c>
      <c r="DP50" s="26">
        <f>IF($A50="","",IFERROR(IF(INDEX(drops!$T$2:$T$21,MATCH($B50,drops!$A$2:$A$21,0))="","",INDEX(drops!$T$2:$T$21,MATCH($B50,drops!$A$2:$A$21,0))),""))</f>
        <v/>
      </c>
      <c r="DQ50" s="26">
        <f>IF($A50="","",IFERROR(IF(INDEX(drops!$U$2:$U$21,MATCH($B50,drops!$A$2:$A$21,0))="","",INDEX(drops!$U$2:$U$21,MATCH($B50,drops!$A$2:$A$21,0))),""))</f>
        <v/>
      </c>
      <c r="DR50" s="26">
        <f>IF($A50="","",IFERROR(IF(INDEX(drops!$W$2:$W$21,MATCH($B50,drops!$A$2:$A$21,0))="","",INDEX(drops!$W$2:$W$21,MATCH($B50,drops!$A$2:$A$21,0))),""))</f>
        <v/>
      </c>
      <c r="DS50" s="25">
        <f>IF($A50="","",IF($CE50="","",IF($CE50&gt;=config!$B$31,"pass","miss")))</f>
        <v/>
      </c>
      <c r="DT50" s="25">
        <f>IF($A50="","",IF($CI50="","",IF($CI50&gt;=config!$B$30,"pass","miss")))</f>
        <v/>
      </c>
      <c r="DU50" s="25">
        <f>IF($A50="","",IF($AT50="",IF($DP50="","",IF(IF(config!$B$37&lt;&gt;"",config!$B$37,TODAY())&gt;$DP50,"late","due")),IF($AT50&lt;=$DP50,"pass","late")))</f>
        <v/>
      </c>
      <c r="DV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IF($A51="","",SUMIFS(approvals!$AL$2:$AL$251,approvals!$A$2:$A$251,$A51,approvals!$Q$2:$Q$251,"Y"))</f>
        <v/>
      </c>
      <c r="CI51" s="25">
        <f>IF($A51="","",IF(N($BP51)=0,"",SUMPRODUCT(MIN(approvals!$BB$2:$BB$251+(approvals!$A$2:$A$251&lt;&gt;$A51)*1000000))))</f>
        <v/>
      </c>
      <c r="CJ51" s="25">
        <f>IF($A51="","",COUNTIFS(approvals!$A$2:$A$251,$A51,approvals!$Q$2:$Q$251,"Y",approvals!$AL$2:$AL$251,"&lt;"&amp;config!$B$30))</f>
        <v/>
      </c>
      <c r="CK51" s="25">
        <f>IF($A51="","",SUMIFS(approvals!$AM$2:$AM$251,approvals!$A$2:$A$251,$A51,approvals!$Q$2:$Q$251,"Y"))</f>
        <v/>
      </c>
      <c r="CL51" s="25">
        <f>IF($A51="","",SUMIFS(approvals!$AQ$2:$AQ$251,approvals!$A$2:$A$251,$A51,approvals!$Q$2:$Q$251,"Y"))</f>
        <v/>
      </c>
      <c r="CM51" s="25">
        <f>IF($A51="","",SUMIFS(approvals!$AR$2:$AR$251,approvals!$A$2:$A$251,$A51,approvals!$Q$2:$Q$251,"Y"))</f>
        <v/>
      </c>
      <c r="CN51" s="25">
        <f>IF($A51="","",SUMIFS(approvals!$AS$2:$AS$251,approvals!$A$2:$A$251,$A51,approvals!$Q$2:$Q$251,"Y"))</f>
        <v/>
      </c>
      <c r="CO51" s="25">
        <f>IF($A51="","",SUMIFS(approvals!$AT$2:$AT$251,approvals!$A$2:$A$251,$A51,approvals!$Q$2:$Q$251,"Y"))</f>
        <v/>
      </c>
      <c r="CP51" s="28">
        <f>IF($A51="","",IF(N($CO51)=0,"",ROUND(SUMIFS(approvals!$AU$2:$AU$251,approvals!$A$2:$A$251,$A51,approvals!$Q$2:$Q$251,"Y")/$CO51,1)))</f>
        <v/>
      </c>
      <c r="CQ51" s="25">
        <f>IF($A51="","",SUMIFS(approvals!$AV$2:$AV$251,approvals!$A$2:$A$251,$A51,approvals!$Q$2:$Q$251,"Y"))</f>
        <v/>
      </c>
      <c r="CR51" s="25">
        <f>IF($A51="","",SUMIFS(approvals!$AW$2:$AW$251,approvals!$A$2:$A$251,$A51,approvals!$Q$2:$Q$251,"Y"))</f>
        <v/>
      </c>
      <c r="CS51" s="25">
        <f>IF($A51="","",SUMIFS(approvals!$AX$2:$AX$251,approvals!$A$2:$A$251,$A51,approvals!$Q$2:$Q$251,"Y"))</f>
        <v/>
      </c>
      <c r="CT51" s="25">
        <f>IF($A51="","",SUMIFS(approvals!$AY$2:$AY$251,approvals!$A$2:$A$251,$A51,approvals!$Q$2:$Q$251,"Y"))</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N($CW51)))</f>
        <v/>
      </c>
      <c r="CW51" s="25">
        <f>IF($A51="","",IF($BG51="","",SUMIFS(approvals!$AL$2:$AL$251,approvals!$A$2:$A$251,$A51,approvals!$Q$2:$Q$251,"&lt;&gt;Y")))</f>
        <v/>
      </c>
      <c r="CX51" s="25">
        <f>IF($A51="","",SUMIFS(approvals!$AN$2:$AN$251,approvals!$A$2:$A$251,$A51,approvals!$Q$2:$Q$251,"Y"))</f>
        <v/>
      </c>
      <c r="CY51" s="25">
        <f>IF($A51="","",SUMIFS(approvals!$AO$2:$AO$251,approvals!$A$2:$A$251,$A51,approvals!$Q$2:$Q$251,"Y"))</f>
        <v/>
      </c>
      <c r="CZ51" s="25">
        <f>IF($A51="","",IF($DA51="","",SUMIFS(redemptions!$C$2:$C$121,redemptions!$A$2:$A$121,$A51,redemptions!$B$2:$B$121,$DA51)))</f>
        <v/>
      </c>
      <c r="DA51" s="26">
        <f>IF($A51="","",IFERROR(1/(1/SUMPRODUCT(MAX((redemptions!$A$2:$A$121=$A51)*redemptions!$B$2:$B$121))),""))</f>
        <v/>
      </c>
      <c r="DB51" s="25">
        <f>IF($A51="","",IF(COUNTIFS(redemptions!$A$2:$A$121,$A51,redemptions!$H$2:$H$121,"Y")=0,"",SUMIFS(redemptions!$C$2:$C$121,redemptions!$A$2:$A$121,$A51,redemptions!$B$2:$B$121,SUMPRODUCT(MIN((redemptions!$A$2:$A$121=$A51)*(redemptions!$H$2:$H$121="Y")*redemptions!$B$2:$B$121+((redemptions!$A$2:$A$121&lt;&gt;$A51)+(redemptions!$H$2:$H$121&lt;&gt;"Y")&gt;0)*1000000)))))</f>
        <v/>
      </c>
      <c r="DC51" s="27">
        <f>IF($A51="","",SUMIFS(invoices!$E$2:$E$151,invoices!$B$2:$B$151,$A51))</f>
        <v/>
      </c>
      <c r="DD51" s="27">
        <f>IF($A51="","",IF(COUNTIFS(invoices!$B$2:$B$151,$A51,invoices!$C$2:$C$151,"standard_deposit",invoices!$H$2:$H$151,"&gt;0")=0,"",SUMIFS(invoices!$I$2:$I$151,invoices!$B$2:$B$151,$A51,invoices!$C$2:$C$151,"standard_deposit")))</f>
        <v/>
      </c>
      <c r="DE51" s="26">
        <f>IF($A51="","",IFERROR(1/(1/SUMPRODUCT(MAX((invoices!$B$2:$B$151=$A51)*(invoices!$C$2:$C$151="standard_deposit")*invoices!$H$2:$H$151))),""))</f>
        <v/>
      </c>
      <c r="DF51" s="26">
        <f>IF($A51="","",IFERROR(1/(1/SUMPRODUCT(MAX((invoices!$B$2:$B$151=$A51)*((invoices!$C$2:$C$151="founding_full")+(invoices!$C$2:$C$151="standard_balance"))*invoices!$H$2:$H$151))),""))</f>
        <v/>
      </c>
      <c r="DG51" s="27">
        <f>IF($A51="","",SUMIFS(invoices!$L$2:$L$151,invoices!$B$2:$B$151,$A51))</f>
        <v/>
      </c>
      <c r="DH51" s="27">
        <f>IF($A51="","",SUMIFS(costs!$E$2:$E$301,costs!$C$2:$C$301,$A51))</f>
        <v/>
      </c>
      <c r="DI51" s="27">
        <f>IF($A51="","",ROUND(IF(SUMIFS(campaigns!$BO$2:$BO$51,campaigns!$B$2:$B$51,$B51)=0,0,$BO51/SUMIFS(campaigns!$BO$2:$BO$51,campaigns!$B$2:$B$51,$B51))*(SUMIFS(costs!$E$2:$E$301,costs!$B$2:$B$301,$B51)-SUMPRODUCT((costs!$B$2:$B$301=$B51)*(LEN(costs!$C$2:$C$301)&gt;0)*costs!$E$2:$E$301)),2))</f>
        <v/>
      </c>
      <c r="DJ51" s="28">
        <f>IF($A51="","",SUMIFS(hours!$E$2:$E$1501,hours!$C$2:$C$1501,$A51))</f>
        <v/>
      </c>
      <c r="DK51" s="28">
        <f>IF($A51="","",ROUND(IF(SUMIFS(campaigns!$BO$2:$BO$51,campaigns!$B$2:$B$51,$B51)=0,0,$BO51/SUMIFS(campaigns!$BO$2:$BO$51,campaigns!$B$2:$B$51,$B51))*(SUMIFS(hours!$E$2:$E$1501,hours!$B$2:$B$1501,$B51)-SUMPRODUCT((hours!$B$2:$B$1501=$B51)*(LEN(hours!$C$2:$C$1501)&gt;0)*hours!$E$2:$E$1501)),2))</f>
        <v/>
      </c>
      <c r="DL51" s="27">
        <f>IF($A51="","",$DC51-$DG51-$DH51-$DI51)</f>
        <v/>
      </c>
      <c r="DM51" s="27">
        <f>IF($A51="","",IF(N($DJ51)+N($DK51)=0,"",ROUND($DL51/($DJ51+$DK51),2)))</f>
        <v/>
      </c>
      <c r="DN51" s="29">
        <f>IF($A51="","",IF(N($BP51)=0,"",COUNTIFS(approvals!$A$2:$A$251,$A51,approvals!$Q$2:$Q$251,"Y",approvals!$AK$2:$AK$251,"Y")/$BP51))</f>
        <v/>
      </c>
      <c r="DO51" s="28">
        <f>IF($A51="","",IF(COUNTIFS(approvals!$A$2:$A$251,$A51,approvals!$AC$2:$AC$251,"&gt;=0")=0,"",ROUND(SUMIFS(approvals!$AC$2:$AC$251,approvals!$A$2:$A$251,$A51)/COUNTIFS(approvals!$A$2:$A$251,$A51,approvals!$AC$2:$AC$251,"&gt;=0"),1)))</f>
        <v/>
      </c>
      <c r="DP51" s="26">
        <f>IF($A51="","",IFERROR(IF(INDEX(drops!$T$2:$T$21,MATCH($B51,drops!$A$2:$A$21,0))="","",INDEX(drops!$T$2:$T$21,MATCH($B51,drops!$A$2:$A$21,0))),""))</f>
        <v/>
      </c>
      <c r="DQ51" s="26">
        <f>IF($A51="","",IFERROR(IF(INDEX(drops!$U$2:$U$21,MATCH($B51,drops!$A$2:$A$21,0))="","",INDEX(drops!$U$2:$U$21,MATCH($B51,drops!$A$2:$A$21,0))),""))</f>
        <v/>
      </c>
      <c r="DR51" s="26">
        <f>IF($A51="","",IFERROR(IF(INDEX(drops!$W$2:$W$21,MATCH($B51,drops!$A$2:$A$21,0))="","",INDEX(drops!$W$2:$W$21,MATCH($B51,drops!$A$2:$A$21,0))),""))</f>
        <v/>
      </c>
      <c r="DS51" s="25">
        <f>IF($A51="","",IF($CE51="","",IF($CE51&gt;=config!$B$31,"pass","miss")))</f>
        <v/>
      </c>
      <c r="DT51" s="25">
        <f>IF($A51="","",IF($CI51="","",IF($CI51&gt;=config!$B$30,"pass","miss")))</f>
        <v/>
      </c>
      <c r="DU51" s="25">
        <f>IF($A51="","",IF($AT51="",IF($DP51="","",IF(IF(config!$B$37&lt;&gt;"",config!$B$37,TODAY())&gt;$DP51,"late","due")),IF($AT51&lt;=$DP51,"pass","late")))</f>
        <v/>
      </c>
      <c r="DV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1" dxfId="1">
      <formula>LEN(DV2)&gt;0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A2" t="inlineStr">
        <is>
          <t>SAMPLE-BR-001</t>
        </is>
      </c>
      <c r="B2" s="30" t="inlineStr">
        <is>
          <t>2026-11-10T09:14:08-05:00</t>
        </is>
      </c>
      <c r="C2" t="inlineStr">
        <is>
          <t>SAMPLE Brightside Foods LLC</t>
        </is>
      </c>
      <c r="D2" t="inlineStr">
        <is>
          <t>SAMPLE 1 Example Plaza, Example City</t>
        </is>
      </c>
      <c r="E2" t="inlineStr">
        <is>
          <t>SAMPLE-ap-001@example.com</t>
        </is>
      </c>
      <c r="F2" t="inlineStr">
        <is>
          <t>brand_claim</t>
        </is>
      </c>
      <c r="G2" t="inlineStr">
        <is>
          <t>Y</t>
        </is>
      </c>
      <c r="H2" s="9" t="n">
        <v>46568</v>
      </c>
      <c r="I2" t="inlineStr">
        <is>
          <t>active</t>
        </is>
      </c>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A3" t="inlineStr">
        <is>
          <t>SAMPLE-BR-002</t>
        </is>
      </c>
      <c r="B3" s="30" t="inlineStr">
        <is>
          <t>2026-11-19T14:05:00</t>
        </is>
      </c>
      <c r="C3" t="inlineStr">
        <is>
          <t>SAMPLE Northbound Foods LLC</t>
        </is>
      </c>
      <c r="D3" t="inlineStr">
        <is>
          <t>SAMPLE 1 Example Plaza, Example City</t>
        </is>
      </c>
      <c r="E3" t="inlineStr">
        <is>
          <t>SAMPLE-ap-002@example.com</t>
        </is>
      </c>
      <c r="F3" t="inlineStr">
        <is>
          <t>brand_claim</t>
        </is>
      </c>
      <c r="G3" t="inlineStr">
        <is>
          <t>Y</t>
        </is>
      </c>
      <c r="H3" s="9" t="n">
        <v>46843</v>
      </c>
      <c r="I3" t="inlineStr">
        <is>
          <t>active</t>
        </is>
      </c>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A4" t="inlineStr">
        <is>
          <t>SAMPLE-BR-003</t>
        </is>
      </c>
      <c r="B4" s="30" t="inlineStr">
        <is>
          <t>2026-12-15T11:30:00-05:00</t>
        </is>
      </c>
      <c r="C4" t="inlineStr">
        <is>
          <t>SAMPLE Tallgrass Foods LLC</t>
        </is>
      </c>
      <c r="D4" t="inlineStr">
        <is>
          <t>SAMPLE 1 Example Plaza, Example City</t>
        </is>
      </c>
      <c r="E4" t="inlineStr">
        <is>
          <t>SAMPLE-ap-003@example.com</t>
        </is>
      </c>
      <c r="F4" t="inlineStr">
        <is>
          <t>brand_claim</t>
        </is>
      </c>
      <c r="G4" t="inlineStr">
        <is>
          <t>Y</t>
        </is>
      </c>
      <c r="H4" s="9" t="n">
        <v>46843</v>
      </c>
      <c r="I4" t="inlineStr">
        <is>
          <t>active</t>
        </is>
      </c>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A5" t="inlineStr">
        <is>
          <t>SAMPLE-BR-004</t>
        </is>
      </c>
      <c r="B5" s="30" t="inlineStr">
        <is>
          <t>2026-12-21T16:45:00-05:00</t>
        </is>
      </c>
      <c r="C5" t="inlineStr">
        <is>
          <t>SAMPLE Orchard Row Foods LLC</t>
        </is>
      </c>
      <c r="D5" t="inlineStr">
        <is>
          <t>SAMPLE 1 Example Plaza, Example City</t>
        </is>
      </c>
      <c r="E5" t="inlineStr">
        <is>
          <t>SAMPLE-ap-004@example.com</t>
        </is>
      </c>
      <c r="F5" t="inlineStr">
        <is>
          <t>brand_claim</t>
        </is>
      </c>
      <c r="G5" t="inlineStr">
        <is>
          <t>Y</t>
        </is>
      </c>
      <c r="H5" s="9" t="n">
        <v>46843</v>
      </c>
      <c r="I5" t="inlineStr">
        <is>
          <t>active</t>
        </is>
      </c>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A6" t="inlineStr">
        <is>
          <t>SAMPLE-BR-005</t>
        </is>
      </c>
      <c r="B6" s="30" t="inlineStr">
        <is>
          <t>2026-12-28T10:20:00-05:00</t>
        </is>
      </c>
      <c r="C6" t="inlineStr">
        <is>
          <t>SAMPLE Kettle Ridge Foods LLC</t>
        </is>
      </c>
      <c r="D6" t="inlineStr">
        <is>
          <t>SAMPLE 1 Example Plaza, Example City</t>
        </is>
      </c>
      <c r="E6" t="inlineStr">
        <is>
          <t>SAMPLE-ap-005@example.com</t>
        </is>
      </c>
      <c r="F6" t="inlineStr">
        <is>
          <t>brand_claim</t>
        </is>
      </c>
      <c r="G6" t="inlineStr">
        <is>
          <t>Y</t>
        </is>
      </c>
      <c r="H6" s="9" t="n">
        <v>46843</v>
      </c>
      <c r="I6" t="inlineStr">
        <is>
          <t>active</t>
        </is>
      </c>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A7" t="inlineStr">
        <is>
          <t>SAMPLE-BR-006</t>
        </is>
      </c>
      <c r="B7" s="30" t="inlineStr">
        <is>
          <t>2027-01-11T09:40:00-05:00</t>
        </is>
      </c>
      <c r="C7" t="inlineStr">
        <is>
          <t>SAMPLE Saltmarsh Foods LLC</t>
        </is>
      </c>
      <c r="D7" t="inlineStr">
        <is>
          <t>SAMPLE 1 Example Plaza, Example City</t>
        </is>
      </c>
      <c r="E7" t="inlineStr">
        <is>
          <t>SAMPLE-ap-006@example.com</t>
        </is>
      </c>
      <c r="F7" t="inlineStr">
        <is>
          <t>brand_claim</t>
        </is>
      </c>
      <c r="G7" t="inlineStr">
        <is>
          <t>Y</t>
        </is>
      </c>
      <c r="H7" s="9" t="n">
        <v>46843</v>
      </c>
      <c r="I7" t="inlineStr">
        <is>
          <t>active</t>
        </is>
      </c>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R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14" customWidth="1" min="14" max="14"/>
    <col width="20" customWidth="1" min="15" max="15"/>
    <col width="24" customWidth="1" min="16" max="16"/>
    <col width="14" customWidth="1" min="17" max="17"/>
    <col width="9" customWidth="1" min="18" max="18"/>
    <col width="14" customWidth="1" min="19" max="19"/>
    <col width="14" customWidth="1" min="20" max="20"/>
    <col width="20" customWidth="1" min="21" max="21"/>
    <col width="14" customWidth="1" min="22" max="22"/>
    <col width="14" customWidth="1" min="23" max="23"/>
    <col width="7" customWidth="1" min="24" max="24"/>
    <col width="14" customWidth="1" min="25" max="25"/>
    <col width="14" customWidth="1" min="26" max="26"/>
    <col width="7" customWidth="1" min="27" max="27"/>
    <col width="8" customWidth="1" min="28" max="28"/>
    <col width="24" customWidth="1" min="29" max="29"/>
    <col width="20" customWidth="1" min="30" max="30"/>
    <col width="14" customWidth="1" min="31" max="31"/>
    <col width="7" customWidth="1" min="32" max="32"/>
    <col width="7" customWidth="1" min="33" max="33"/>
    <col width="14" customWidth="1" min="34" max="34"/>
    <col width="14" customWidth="1" min="35" max="35"/>
    <col width="14" customWidth="1" min="36" max="36"/>
    <col width="9" customWidth="1" min="37" max="37"/>
    <col width="22" customWidth="1" min="38" max="38"/>
    <col width="8" customWidth="1" min="39" max="39"/>
    <col width="8" customWidth="1" min="40" max="40"/>
    <col width="8" customWidth="1" min="41" max="41"/>
    <col width="7" customWidth="1" min="42" max="42"/>
    <col width="7" customWidth="1" min="43" max="43"/>
    <col width="40" customWidth="1" min="44" max="44"/>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3" t="inlineStr">
        <is>
          <t>eligibility_confirmed</t>
        </is>
      </c>
      <c r="O1" s="24" t="inlineStr">
        <is>
          <t>company</t>
        </is>
      </c>
      <c r="P1" s="24" t="inlineStr">
        <is>
          <t>office_address</t>
        </is>
      </c>
      <c r="Q1" s="24" t="inlineStr">
        <is>
          <t>floor_suite</t>
        </is>
      </c>
      <c r="R1" s="24" t="inlineStr">
        <is>
          <t>tuesday_headcount</t>
        </is>
      </c>
      <c r="S1" s="24" t="inlineStr">
        <is>
          <t>contact_name</t>
        </is>
      </c>
      <c r="T1" s="24" t="inlineStr">
        <is>
          <t>contact_phone</t>
        </is>
      </c>
      <c r="U1" s="24" t="inlineStr">
        <is>
          <t>contact_email</t>
        </is>
      </c>
      <c r="V1" s="24" t="inlineStr">
        <is>
          <t>pantry_owner_name</t>
        </is>
      </c>
      <c r="W1" s="24" t="inlineStr">
        <is>
          <t>pantry_owner_title</t>
        </is>
      </c>
      <c r="X1" s="24" t="inlineStr">
        <is>
          <t>pantry_owner_is_contact</t>
        </is>
      </c>
      <c r="Y1" s="24" t="inlineStr">
        <is>
          <t>receiving_type</t>
        </is>
      </c>
      <c r="Z1" s="24" t="inlineStr">
        <is>
          <t>receiving_window</t>
        </is>
      </c>
      <c r="AA1" s="24" t="inlineStr">
        <is>
          <t>coi_required</t>
        </is>
      </c>
      <c r="AB1" s="24" t="inlineStr">
        <is>
          <t>survey_channel</t>
        </is>
      </c>
      <c r="AC1" s="24" t="inlineStr">
        <is>
          <t>categories_wanted</t>
        </is>
      </c>
      <c r="AD1" s="24" t="inlineStr">
        <is>
          <t>vetoes</t>
        </is>
      </c>
      <c r="AE1" s="24" t="inlineStr">
        <is>
          <t>agreement_signed_date</t>
        </is>
      </c>
      <c r="AF1" s="24" t="inlineStr">
        <is>
          <t>founding_roster_named</t>
        </is>
      </c>
      <c r="AG1" s="24" t="inlineStr">
        <is>
          <t>public_naming_ok</t>
        </is>
      </c>
      <c r="AH1" s="24" t="inlineStr">
        <is>
          <t>clay_row_id</t>
        </is>
      </c>
      <c r="AI1" s="24" t="inlineStr">
        <is>
          <t>industry</t>
        </is>
      </c>
      <c r="AJ1" s="24" t="inlineStr">
        <is>
          <t>owner_phone</t>
        </is>
      </c>
      <c r="AK1" s="24" t="inlineStr">
        <is>
          <t>headcount_band</t>
        </is>
      </c>
      <c r="AL1" s="24" t="inlineStr">
        <is>
          <t>size_check</t>
        </is>
      </c>
      <c r="AM1" s="24" t="inlineStr">
        <is>
          <t>default_units</t>
        </is>
      </c>
      <c r="AN1" s="24" t="inlineStr">
        <is>
          <t>drops_so_far</t>
        </is>
      </c>
      <c r="AO1" s="24" t="inlineStr">
        <is>
          <t>declines</t>
        </is>
      </c>
      <c r="AP1" s="24" t="inlineStr">
        <is>
          <t>in_coworking</t>
        </is>
      </c>
      <c r="AQ1" s="24" t="inlineStr">
        <is>
          <t>in_boundary</t>
        </is>
      </c>
      <c r="AR1" s="24" t="inlineStr">
        <is>
          <t>checks</t>
        </is>
      </c>
    </row>
    <row r="2">
      <c r="A2" t="inlineStr">
        <is>
          <t>SAMPLE-O-001</t>
        </is>
      </c>
      <c r="C2" s="31" t="n">
        <v>40.7398</v>
      </c>
      <c r="D2" s="31" t="n">
        <v>-73.9893</v>
      </c>
      <c r="G2" t="inlineStr">
        <is>
          <t>N</t>
        </is>
      </c>
      <c r="H2" t="inlineStr">
        <is>
          <t>SAMPLE 4th floor kitchen, left of the coffee machine</t>
        </is>
      </c>
      <c r="I2" t="inlineStr">
        <is>
          <t>not_needed</t>
        </is>
      </c>
      <c r="J2" s="9" t="n"/>
      <c r="K2" t="inlineStr">
        <is>
          <t>active</t>
        </is>
      </c>
      <c r="L2" s="9" t="n"/>
      <c r="O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P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Q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R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S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T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U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V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W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X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Y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Z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AA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B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C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D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F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G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H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I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J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
      </c>
      <c r="AK2" s="25">
        <f>IF($A2="","",IF($R2="","unknown",IF($R2&lt;40,"under-40",IF($R2&lt;=75,"40-75",IF($R2&lt;=150,"76-150",IF($R2&lt;=250,"151-250",IF($R2&lt;=500,"251-500","over-500")))))))</f>
        <v/>
      </c>
      <c r="AL2" s="25">
        <f>IF($A2="","",IF($O2="","not on in_signed_offices: paste the outreach file",IF($R2="","no Tuesday headcount",IF($R2&lt;30,"below the hard floor of 30",IF($R2&lt;40,"30 to 39: founder's call",IF($R2&gt;250,"over 250: outside the plan","OK"))))))</f>
        <v/>
      </c>
      <c r="AM2" s="25">
        <f>IF(OR($A2="",$R2=""),"",MIN(config!$B$16,MAX(config!$B$15,MROUND(config!$B$13+config!$B$14*$R2,config!$B$17))))</f>
        <v/>
      </c>
      <c r="AN2" s="25">
        <f>IF($A2="","",COUNTIFS(stops!$B$2:$B$151,$A2,stops!$P$2:$P$151,"&lt;="&amp;IF(config!$B$37&lt;&gt;"",config!$B$37,TODAY())))</f>
        <v/>
      </c>
      <c r="AO2" s="25">
        <f>IF($A2="","",COUNTIFS(stops!$B$2:$B$151,$A2,stops!$AF$2:$AF$151,"Y"))</f>
        <v/>
      </c>
      <c r="AP2" s="25">
        <f>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25">
        <f>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25">
        <f>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 r="A3" t="inlineStr">
        <is>
          <t>SAMPLE-O-002</t>
        </is>
      </c>
      <c r="C3" s="31" t="n">
        <v>40.7411</v>
      </c>
      <c r="D3" s="31" t="n">
        <v>-73.98739999999999</v>
      </c>
      <c r="G3" t="inlineStr">
        <is>
          <t>Y</t>
        </is>
      </c>
      <c r="H3" t="inlineStr">
        <is>
          <t>SAMPLE front desk calls up; owner meets you in the lobby</t>
        </is>
      </c>
      <c r="I3" t="inlineStr">
        <is>
          <t>not_needed</t>
        </is>
      </c>
      <c r="J3" s="9" t="n"/>
      <c r="K3" t="inlineStr">
        <is>
          <t>active</t>
        </is>
      </c>
      <c r="L3" s="9" t="n"/>
      <c r="O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P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Q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R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S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T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U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V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W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X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Y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Z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AA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B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C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D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F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G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H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I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J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
      </c>
      <c r="AK3" s="25">
        <f>IF($A3="","",IF($R3="","unknown",IF($R3&lt;40,"under-40",IF($R3&lt;=75,"40-75",IF($R3&lt;=150,"76-150",IF($R3&lt;=250,"151-250",IF($R3&lt;=500,"251-500","over-500")))))))</f>
        <v/>
      </c>
      <c r="AL3" s="25">
        <f>IF($A3="","",IF($O3="","not on in_signed_offices: paste the outreach file",IF($R3="","no Tuesday headcount",IF($R3&lt;30,"below the hard floor of 30",IF($R3&lt;40,"30 to 39: founder's call",IF($R3&gt;250,"over 250: outside the plan","OK"))))))</f>
        <v/>
      </c>
      <c r="AM3" s="25">
        <f>IF(OR($A3="",$R3=""),"",MIN(config!$B$16,MAX(config!$B$15,MROUND(config!$B$13+config!$B$14*$R3,config!$B$17))))</f>
        <v/>
      </c>
      <c r="AN3" s="25">
        <f>IF($A3="","",COUNTIFS(stops!$B$2:$B$151,$A3,stops!$P$2:$P$151,"&lt;="&amp;IF(config!$B$37&lt;&gt;"",config!$B$37,TODAY())))</f>
        <v/>
      </c>
      <c r="AO3" s="25">
        <f>IF($A3="","",COUNTIFS(stops!$B$2:$B$151,$A3,stops!$AF$2:$AF$151,"Y"))</f>
        <v/>
      </c>
      <c r="AP3" s="25">
        <f>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25">
        <f>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25">
        <f>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 r="A4" t="inlineStr">
        <is>
          <t>SAMPLE-O-003</t>
        </is>
      </c>
      <c r="C4" s="31" t="n">
        <v>40.7389</v>
      </c>
      <c r="D4" s="31" t="n">
        <v>-73.99169999999999</v>
      </c>
      <c r="G4" t="inlineStr">
        <is>
          <t>N</t>
        </is>
      </c>
      <c r="H4" t="inlineStr">
        <is>
          <t>SAMPLE 2nd floor pantry, shelf by the window</t>
        </is>
      </c>
      <c r="I4" t="inlineStr">
        <is>
          <t>received</t>
        </is>
      </c>
      <c r="J4" s="9" t="n">
        <v>46379</v>
      </c>
      <c r="K4" t="inlineStr">
        <is>
          <t>active</t>
        </is>
      </c>
      <c r="L4" s="9" t="n"/>
      <c r="O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P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Q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R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S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T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U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V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W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X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Y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Z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AA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B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C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D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F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G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H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I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J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
      </c>
      <c r="AK4" s="25">
        <f>IF($A4="","",IF($R4="","unknown",IF($R4&lt;40,"under-40",IF($R4&lt;=75,"40-75",IF($R4&lt;=150,"76-150",IF($R4&lt;=250,"151-250",IF($R4&lt;=500,"251-500","over-500")))))))</f>
        <v/>
      </c>
      <c r="AL4" s="25">
        <f>IF($A4="","",IF($O4="","not on in_signed_offices: paste the outreach file",IF($R4="","no Tuesday headcount",IF($R4&lt;30,"below the hard floor of 30",IF($R4&lt;40,"30 to 39: founder's call",IF($R4&gt;250,"over 250: outside the plan","OK"))))))</f>
        <v/>
      </c>
      <c r="AM4" s="25">
        <f>IF(OR($A4="",$R4=""),"",MIN(config!$B$16,MAX(config!$B$15,MROUND(config!$B$13+config!$B$14*$R4,config!$B$17))))</f>
        <v/>
      </c>
      <c r="AN4" s="25">
        <f>IF($A4="","",COUNTIFS(stops!$B$2:$B$151,$A4,stops!$P$2:$P$151,"&lt;="&amp;IF(config!$B$37&lt;&gt;"",config!$B$37,TODAY())))</f>
        <v/>
      </c>
      <c r="AO4" s="25">
        <f>IF($A4="","",COUNTIFS(stops!$B$2:$B$151,$A4,stops!$AF$2:$AF$151,"Y"))</f>
        <v/>
      </c>
      <c r="AP4" s="25">
        <f>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25">
        <f>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25">
        <f>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 r="A5" t="inlineStr">
        <is>
          <t>SAMPLE-O-004</t>
        </is>
      </c>
      <c r="C5" s="31" t="n">
        <v>40.7376</v>
      </c>
      <c r="D5" s="31" t="n">
        <v>-73.9879</v>
      </c>
      <c r="G5" t="inlineStr">
        <is>
          <t>Y</t>
        </is>
      </c>
      <c r="H5" t="inlineStr">
        <is>
          <t>SAMPLE loading dock on the side street; mailroom signs, owner collects</t>
        </is>
      </c>
      <c r="I5" t="inlineStr">
        <is>
          <t>not_needed</t>
        </is>
      </c>
      <c r="J5" s="9" t="n"/>
      <c r="K5" t="inlineStr">
        <is>
          <t>active</t>
        </is>
      </c>
      <c r="L5" s="9" t="n"/>
      <c r="O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P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Q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R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S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T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U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V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W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X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Y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Z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AA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B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C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D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F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G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H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I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J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
      </c>
      <c r="AK5" s="25">
        <f>IF($A5="","",IF($R5="","unknown",IF($R5&lt;40,"under-40",IF($R5&lt;=75,"40-75",IF($R5&lt;=150,"76-150",IF($R5&lt;=250,"151-250",IF($R5&lt;=500,"251-500","over-500")))))))</f>
        <v/>
      </c>
      <c r="AL5" s="25">
        <f>IF($A5="","",IF($O5="","not on in_signed_offices: paste the outreach file",IF($R5="","no Tuesday headcount",IF($R5&lt;30,"below the hard floor of 30",IF($R5&lt;40,"30 to 39: founder's call",IF($R5&gt;250,"over 250: outside the plan","OK"))))))</f>
        <v/>
      </c>
      <c r="AM5" s="25">
        <f>IF(OR($A5="",$R5=""),"",MIN(config!$B$16,MAX(config!$B$15,MROUND(config!$B$13+config!$B$14*$R5,config!$B$17))))</f>
        <v/>
      </c>
      <c r="AN5" s="25">
        <f>IF($A5="","",COUNTIFS(stops!$B$2:$B$151,$A5,stops!$P$2:$P$151,"&lt;="&amp;IF(config!$B$37&lt;&gt;"",config!$B$37,TODAY())))</f>
        <v/>
      </c>
      <c r="AO5" s="25">
        <f>IF($A5="","",COUNTIFS(stops!$B$2:$B$151,$A5,stops!$AF$2:$AF$151,"Y"))</f>
        <v/>
      </c>
      <c r="AP5" s="25">
        <f>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25">
        <f>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25">
        <f>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 r="A6" t="inlineStr">
        <is>
          <t>SAMPLE-O-005</t>
        </is>
      </c>
      <c r="C6" s="31" t="n">
        <v>40.7425</v>
      </c>
      <c r="D6" s="31" t="n">
        <v>-73.9901</v>
      </c>
      <c r="G6" t="inlineStr">
        <is>
          <t>Y</t>
        </is>
      </c>
      <c r="H6" t="inlineStr">
        <is>
          <t>SAMPLE show the certificate at the desk; 9th floor kitchen</t>
        </is>
      </c>
      <c r="I6" t="inlineStr">
        <is>
          <t>received</t>
        </is>
      </c>
      <c r="J6" s="9" t="n">
        <v>46379</v>
      </c>
      <c r="K6" t="inlineStr">
        <is>
          <t>active</t>
        </is>
      </c>
      <c r="L6" s="9" t="n"/>
      <c r="O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P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Q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R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S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T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U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V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W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X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Y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Z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AA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B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C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D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F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G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H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I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J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
      </c>
      <c r="AK6" s="25">
        <f>IF($A6="","",IF($R6="","unknown",IF($R6&lt;40,"under-40",IF($R6&lt;=75,"40-75",IF($R6&lt;=150,"76-150",IF($R6&lt;=250,"151-250",IF($R6&lt;=500,"251-500","over-500")))))))</f>
        <v/>
      </c>
      <c r="AL6" s="25">
        <f>IF($A6="","",IF($O6="","not on in_signed_offices: paste the outreach file",IF($R6="","no Tuesday headcount",IF($R6&lt;30,"below the hard floor of 30",IF($R6&lt;40,"30 to 39: founder's call",IF($R6&gt;250,"over 250: outside the plan","OK"))))))</f>
        <v/>
      </c>
      <c r="AM6" s="25">
        <f>IF(OR($A6="",$R6=""),"",MIN(config!$B$16,MAX(config!$B$15,MROUND(config!$B$13+config!$B$14*$R6,config!$B$17))))</f>
        <v/>
      </c>
      <c r="AN6" s="25">
        <f>IF($A6="","",COUNTIFS(stops!$B$2:$B$151,$A6,stops!$P$2:$P$151,"&lt;="&amp;IF(config!$B$37&lt;&gt;"",config!$B$37,TODAY())))</f>
        <v/>
      </c>
      <c r="AO6" s="25">
        <f>IF($A6="","",COUNTIFS(stops!$B$2:$B$151,$A6,stops!$AF$2:$AF$151,"Y"))</f>
        <v/>
      </c>
      <c r="AP6" s="25">
        <f>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25">
        <f>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25">
        <f>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 r="A7" t="inlineStr">
        <is>
          <t>SAMPLE-O-006</t>
        </is>
      </c>
      <c r="C7" s="31" t="n">
        <v>40.7433</v>
      </c>
      <c r="D7" s="31" t="n">
        <v>-73.98779999999999</v>
      </c>
      <c r="G7" t="inlineStr">
        <is>
          <t>N</t>
        </is>
      </c>
      <c r="H7" t="inlineStr">
        <is>
          <t>SAMPLE 3rd floor, ring the bell</t>
        </is>
      </c>
      <c r="I7" t="inlineStr">
        <is>
          <t>not_needed</t>
        </is>
      </c>
      <c r="J7" s="9" t="n"/>
      <c r="K7" t="inlineStr">
        <is>
          <t>active</t>
        </is>
      </c>
      <c r="L7" s="9" t="n"/>
      <c r="O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25">
        <f>IF($A7="","",IF($R7="","unknown",IF($R7&lt;40,"under-40",IF($R7&lt;=75,"40-75",IF($R7&lt;=150,"76-150",IF($R7&lt;=250,"151-250",IF($R7&lt;=500,"251-500","over-500")))))))</f>
        <v/>
      </c>
      <c r="AL7" s="25">
        <f>IF($A7="","",IF($O7="","not on in_signed_offices: paste the outreach file",IF($R7="","no Tuesday headcount",IF($R7&lt;30,"below the hard floor of 30",IF($R7&lt;40,"30 to 39: founder's call",IF($R7&gt;250,"over 250: outside the plan","OK"))))))</f>
        <v/>
      </c>
      <c r="AM7" s="25">
        <f>IF(OR($A7="",$R7=""),"",MIN(config!$B$16,MAX(config!$B$15,MROUND(config!$B$13+config!$B$14*$R7,config!$B$17))))</f>
        <v/>
      </c>
      <c r="AN7" s="25">
        <f>IF($A7="","",COUNTIFS(stops!$B$2:$B$151,$A7,stops!$P$2:$P$151,"&lt;="&amp;IF(config!$B$37&lt;&gt;"",config!$B$37,TODAY())))</f>
        <v/>
      </c>
      <c r="AO7" s="25">
        <f>IF($A7="","",COUNTIFS(stops!$B$2:$B$151,$A7,stops!$AF$2:$AF$151,"Y"))</f>
        <v/>
      </c>
      <c r="AP7" s="25">
        <f>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25">
        <f>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25">
        <f>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 r="A8" t="inlineStr">
        <is>
          <t>SAMPLE-O-007</t>
        </is>
      </c>
      <c r="C8" s="31" t="n">
        <v>40.7402</v>
      </c>
      <c r="D8" s="31" t="n">
        <v>-73.9851</v>
      </c>
      <c r="G8" t="inlineStr">
        <is>
          <t>Y</t>
        </is>
      </c>
      <c r="H8" t="inlineStr">
        <is>
          <t>SAMPLE desk sends you up to 11; pantry at the end of the hall</t>
        </is>
      </c>
      <c r="I8" t="inlineStr">
        <is>
          <t>not_needed</t>
        </is>
      </c>
      <c r="J8" s="9" t="n"/>
      <c r="K8" t="inlineStr">
        <is>
          <t>active</t>
        </is>
      </c>
      <c r="L8" s="9" t="n"/>
      <c r="O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25">
        <f>IF($A8="","",IF($R8="","unknown",IF($R8&lt;40,"under-40",IF($R8&lt;=75,"40-75",IF($R8&lt;=150,"76-150",IF($R8&lt;=250,"151-250",IF($R8&lt;=500,"251-500","over-500")))))))</f>
        <v/>
      </c>
      <c r="AL8" s="25">
        <f>IF($A8="","",IF($O8="","not on in_signed_offices: paste the outreach file",IF($R8="","no Tuesday headcount",IF($R8&lt;30,"below the hard floor of 30",IF($R8&lt;40,"30 to 39: founder's call",IF($R8&gt;250,"over 250: outside the plan","OK"))))))</f>
        <v/>
      </c>
      <c r="AM8" s="25">
        <f>IF(OR($A8="",$R8=""),"",MIN(config!$B$16,MAX(config!$B$15,MROUND(config!$B$13+config!$B$14*$R8,config!$B$17))))</f>
        <v/>
      </c>
      <c r="AN8" s="25">
        <f>IF($A8="","",COUNTIFS(stops!$B$2:$B$151,$A8,stops!$P$2:$P$151,"&lt;="&amp;IF(config!$B$37&lt;&gt;"",config!$B$37,TODAY())))</f>
        <v/>
      </c>
      <c r="AO8" s="25">
        <f>IF($A8="","",COUNTIFS(stops!$B$2:$B$151,$A8,stops!$AF$2:$AF$151,"Y"))</f>
        <v/>
      </c>
      <c r="AP8" s="25">
        <f>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25">
        <f>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25">
        <f>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 r="A9" t="inlineStr">
        <is>
          <t>SAMPLE-O-008</t>
        </is>
      </c>
      <c r="C9" s="31" t="n">
        <v>40.7417</v>
      </c>
      <c r="D9" s="31" t="n">
        <v>-73.99250000000001</v>
      </c>
      <c r="G9" t="inlineStr">
        <is>
          <t>Y</t>
        </is>
      </c>
      <c r="H9" t="inlineStr">
        <is>
          <t>SAMPLE certificate required at the desk; 6th floor</t>
        </is>
      </c>
      <c r="I9" t="inlineStr">
        <is>
          <t>received</t>
        </is>
      </c>
      <c r="J9" s="9" t="n">
        <v>46416</v>
      </c>
      <c r="K9" t="inlineStr">
        <is>
          <t>active</t>
        </is>
      </c>
      <c r="L9" s="9" t="n"/>
      <c r="O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25">
        <f>IF($A9="","",IF($R9="","unknown",IF($R9&lt;40,"under-40",IF($R9&lt;=75,"40-75",IF($R9&lt;=150,"76-150",IF($R9&lt;=250,"151-250",IF($R9&lt;=500,"251-500","over-500")))))))</f>
        <v/>
      </c>
      <c r="AL9" s="25">
        <f>IF($A9="","",IF($O9="","not on in_signed_offices: paste the outreach file",IF($R9="","no Tuesday headcount",IF($R9&lt;30,"below the hard floor of 30",IF($R9&lt;40,"30 to 39: founder's call",IF($R9&gt;250,"over 250: outside the plan","OK"))))))</f>
        <v/>
      </c>
      <c r="AM9" s="25">
        <f>IF(OR($A9="",$R9=""),"",MIN(config!$B$16,MAX(config!$B$15,MROUND(config!$B$13+config!$B$14*$R9,config!$B$17))))</f>
        <v/>
      </c>
      <c r="AN9" s="25">
        <f>IF($A9="","",COUNTIFS(stops!$B$2:$B$151,$A9,stops!$P$2:$P$151,"&lt;="&amp;IF(config!$B$37&lt;&gt;"",config!$B$37,TODAY())))</f>
        <v/>
      </c>
      <c r="AO9" s="25">
        <f>IF($A9="","",COUNTIFS(stops!$B$2:$B$151,$A9,stops!$AF$2:$AF$151,"Y"))</f>
        <v/>
      </c>
      <c r="AP9" s="25">
        <f>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25">
        <f>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25">
        <f>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 r="A10" t="inlineStr">
        <is>
          <t>SAMPLE-O-009</t>
        </is>
      </c>
      <c r="C10" s="31" t="n">
        <v>40.7381</v>
      </c>
      <c r="D10" s="31" t="n">
        <v>-73.9937</v>
      </c>
      <c r="G10" t="inlineStr">
        <is>
          <t>N</t>
        </is>
      </c>
      <c r="H10" t="inlineStr">
        <is>
          <t>SAMPLE owner must take it; desk will not hold food</t>
        </is>
      </c>
      <c r="I10" t="inlineStr">
        <is>
          <t>not_needed</t>
        </is>
      </c>
      <c r="J10" s="9" t="n"/>
      <c r="K10" t="inlineStr">
        <is>
          <t>active</t>
        </is>
      </c>
      <c r="L10" s="9" t="n"/>
      <c r="O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25">
        <f>IF($A10="","",IF($R10="","unknown",IF($R10&lt;40,"under-40",IF($R10&lt;=75,"40-75",IF($R10&lt;=150,"76-150",IF($R10&lt;=250,"151-250",IF($R10&lt;=500,"251-500","over-500")))))))</f>
        <v/>
      </c>
      <c r="AL10" s="25">
        <f>IF($A10="","",IF($O10="","not on in_signed_offices: paste the outreach file",IF($R10="","no Tuesday headcount",IF($R10&lt;30,"below the hard floor of 30",IF($R10&lt;40,"30 to 39: founder's call",IF($R10&gt;250,"over 250: outside the plan","OK"))))))</f>
        <v/>
      </c>
      <c r="AM10" s="25">
        <f>IF(OR($A10="",$R10=""),"",MIN(config!$B$16,MAX(config!$B$15,MROUND(config!$B$13+config!$B$14*$R10,config!$B$17))))</f>
        <v/>
      </c>
      <c r="AN10" s="25">
        <f>IF($A10="","",COUNTIFS(stops!$B$2:$B$151,$A10,stops!$P$2:$P$151,"&lt;="&amp;IF(config!$B$37&lt;&gt;"",config!$B$37,TODAY())))</f>
        <v/>
      </c>
      <c r="AO10" s="25">
        <f>IF($A10="","",COUNTIFS(stops!$B$2:$B$151,$A10,stops!$AF$2:$AF$151,"Y"))</f>
        <v/>
      </c>
      <c r="AP10" s="25">
        <f>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25">
        <f>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25">
        <f>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 r="A11" t="inlineStr">
        <is>
          <t>SAMPLE-O-010</t>
        </is>
      </c>
      <c r="C11" s="31" t="n">
        <v>40.7369</v>
      </c>
      <c r="D11" s="31" t="n">
        <v>-73.9906</v>
      </c>
      <c r="G11" t="inlineStr">
        <is>
          <t>N</t>
        </is>
      </c>
      <c r="H11" t="inlineStr">
        <is>
          <t>SAMPLE walk-up, 2nd floor, kitchen on the right</t>
        </is>
      </c>
      <c r="I11" t="inlineStr">
        <is>
          <t>not_needed</t>
        </is>
      </c>
      <c r="J11" s="9" t="n"/>
      <c r="K11" t="inlineStr">
        <is>
          <t>active</t>
        </is>
      </c>
      <c r="L11" s="9" t="n"/>
      <c r="O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25">
        <f>IF($A11="","",IF($R11="","unknown",IF($R11&lt;40,"under-40",IF($R11&lt;=75,"40-75",IF($R11&lt;=150,"76-150",IF($R11&lt;=250,"151-250",IF($R11&lt;=500,"251-500","over-500")))))))</f>
        <v/>
      </c>
      <c r="AL11" s="25">
        <f>IF($A11="","",IF($O11="","not on in_signed_offices: paste the outreach file",IF($R11="","no Tuesday headcount",IF($R11&lt;30,"below the hard floor of 30",IF($R11&lt;40,"30 to 39: founder's call",IF($R11&gt;250,"over 250: outside the plan","OK"))))))</f>
        <v/>
      </c>
      <c r="AM11" s="25">
        <f>IF(OR($A11="",$R11=""),"",MIN(config!$B$16,MAX(config!$B$15,MROUND(config!$B$13+config!$B$14*$R11,config!$B$17))))</f>
        <v/>
      </c>
      <c r="AN11" s="25">
        <f>IF($A11="","",COUNTIFS(stops!$B$2:$B$151,$A11,stops!$P$2:$P$151,"&lt;="&amp;IF(config!$B$37&lt;&gt;"",config!$B$37,TODAY())))</f>
        <v/>
      </c>
      <c r="AO11" s="25">
        <f>IF($A11="","",COUNTIFS(stops!$B$2:$B$151,$A11,stops!$AF$2:$AF$151,"Y"))</f>
        <v/>
      </c>
      <c r="AP11" s="25">
        <f>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25">
        <f>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25">
        <f>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 r="C12" s="31" t="n"/>
      <c r="D12" s="31" t="n"/>
      <c r="J12" s="9" t="n"/>
      <c r="L12" s="9" t="n"/>
      <c r="O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25">
        <f>IF($A12="","",IF($R12="","unknown",IF($R12&lt;40,"under-40",IF($R12&lt;=75,"40-75",IF($R12&lt;=150,"76-150",IF($R12&lt;=250,"151-250",IF($R12&lt;=500,"251-500","over-500")))))))</f>
        <v/>
      </c>
      <c r="AL12" s="25">
        <f>IF($A12="","",IF($O12="","not on in_signed_offices: paste the outreach file",IF($R12="","no Tuesday headcount",IF($R12&lt;30,"below the hard floor of 30",IF($R12&lt;40,"30 to 39: founder's call",IF($R12&gt;250,"over 250: outside the plan","OK"))))))</f>
        <v/>
      </c>
      <c r="AM12" s="25">
        <f>IF(OR($A12="",$R12=""),"",MIN(config!$B$16,MAX(config!$B$15,MROUND(config!$B$13+config!$B$14*$R12,config!$B$17))))</f>
        <v/>
      </c>
      <c r="AN12" s="25">
        <f>IF($A12="","",COUNTIFS(stops!$B$2:$B$151,$A12,stops!$P$2:$P$151,"&lt;="&amp;IF(config!$B$37&lt;&gt;"",config!$B$37,TODAY())))</f>
        <v/>
      </c>
      <c r="AO12" s="25">
        <f>IF($A12="","",COUNTIFS(stops!$B$2:$B$151,$A12,stops!$AF$2:$AF$151,"Y"))</f>
        <v/>
      </c>
      <c r="AP12" s="25">
        <f>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25">
        <f>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25">
        <f>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 r="C13" s="31" t="n"/>
      <c r="D13" s="31" t="n"/>
      <c r="J13" s="9" t="n"/>
      <c r="L13" s="9" t="n"/>
      <c r="O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25">
        <f>IF($A13="","",IF($R13="","unknown",IF($R13&lt;40,"under-40",IF($R13&lt;=75,"40-75",IF($R13&lt;=150,"76-150",IF($R13&lt;=250,"151-250",IF($R13&lt;=500,"251-500","over-500")))))))</f>
        <v/>
      </c>
      <c r="AL13" s="25">
        <f>IF($A13="","",IF($O13="","not on in_signed_offices: paste the outreach file",IF($R13="","no Tuesday headcount",IF($R13&lt;30,"below the hard floor of 30",IF($R13&lt;40,"30 to 39: founder's call",IF($R13&gt;250,"over 250: outside the plan","OK"))))))</f>
        <v/>
      </c>
      <c r="AM13" s="25">
        <f>IF(OR($A13="",$R13=""),"",MIN(config!$B$16,MAX(config!$B$15,MROUND(config!$B$13+config!$B$14*$R13,config!$B$17))))</f>
        <v/>
      </c>
      <c r="AN13" s="25">
        <f>IF($A13="","",COUNTIFS(stops!$B$2:$B$151,$A13,stops!$P$2:$P$151,"&lt;="&amp;IF(config!$B$37&lt;&gt;"",config!$B$37,TODAY())))</f>
        <v/>
      </c>
      <c r="AO13" s="25">
        <f>IF($A13="","",COUNTIFS(stops!$B$2:$B$151,$A13,stops!$AF$2:$AF$151,"Y"))</f>
        <v/>
      </c>
      <c r="AP13" s="25">
        <f>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25">
        <f>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25">
        <f>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 r="C14" s="31" t="n"/>
      <c r="D14" s="31" t="n"/>
      <c r="J14" s="9" t="n"/>
      <c r="L14" s="9" t="n"/>
      <c r="O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25">
        <f>IF($A14="","",IF($R14="","unknown",IF($R14&lt;40,"under-40",IF($R14&lt;=75,"40-75",IF($R14&lt;=150,"76-150",IF($R14&lt;=250,"151-250",IF($R14&lt;=500,"251-500","over-500")))))))</f>
        <v/>
      </c>
      <c r="AL14" s="25">
        <f>IF($A14="","",IF($O14="","not on in_signed_offices: paste the outreach file",IF($R14="","no Tuesday headcount",IF($R14&lt;30,"below the hard floor of 30",IF($R14&lt;40,"30 to 39: founder's call",IF($R14&gt;250,"over 250: outside the plan","OK"))))))</f>
        <v/>
      </c>
      <c r="AM14" s="25">
        <f>IF(OR($A14="",$R14=""),"",MIN(config!$B$16,MAX(config!$B$15,MROUND(config!$B$13+config!$B$14*$R14,config!$B$17))))</f>
        <v/>
      </c>
      <c r="AN14" s="25">
        <f>IF($A14="","",COUNTIFS(stops!$B$2:$B$151,$A14,stops!$P$2:$P$151,"&lt;="&amp;IF(config!$B$37&lt;&gt;"",config!$B$37,TODAY())))</f>
        <v/>
      </c>
      <c r="AO14" s="25">
        <f>IF($A14="","",COUNTIFS(stops!$B$2:$B$151,$A14,stops!$AF$2:$AF$151,"Y"))</f>
        <v/>
      </c>
      <c r="AP14" s="25">
        <f>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25">
        <f>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25">
        <f>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 r="C15" s="31" t="n"/>
      <c r="D15" s="31" t="n"/>
      <c r="J15" s="9" t="n"/>
      <c r="L15" s="9" t="n"/>
      <c r="O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25">
        <f>IF($A15="","",IF($R15="","unknown",IF($R15&lt;40,"under-40",IF($R15&lt;=75,"40-75",IF($R15&lt;=150,"76-150",IF($R15&lt;=250,"151-250",IF($R15&lt;=500,"251-500","over-500")))))))</f>
        <v/>
      </c>
      <c r="AL15" s="25">
        <f>IF($A15="","",IF($O15="","not on in_signed_offices: paste the outreach file",IF($R15="","no Tuesday headcount",IF($R15&lt;30,"below the hard floor of 30",IF($R15&lt;40,"30 to 39: founder's call",IF($R15&gt;250,"over 250: outside the plan","OK"))))))</f>
        <v/>
      </c>
      <c r="AM15" s="25">
        <f>IF(OR($A15="",$R15=""),"",MIN(config!$B$16,MAX(config!$B$15,MROUND(config!$B$13+config!$B$14*$R15,config!$B$17))))</f>
        <v/>
      </c>
      <c r="AN15" s="25">
        <f>IF($A15="","",COUNTIFS(stops!$B$2:$B$151,$A15,stops!$P$2:$P$151,"&lt;="&amp;IF(config!$B$37&lt;&gt;"",config!$B$37,TODAY())))</f>
        <v/>
      </c>
      <c r="AO15" s="25">
        <f>IF($A15="","",COUNTIFS(stops!$B$2:$B$151,$A15,stops!$AF$2:$AF$151,"Y"))</f>
        <v/>
      </c>
      <c r="AP15" s="25">
        <f>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25">
        <f>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25">
        <f>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 r="C16" s="31" t="n"/>
      <c r="D16" s="31" t="n"/>
      <c r="J16" s="9" t="n"/>
      <c r="L16" s="9" t="n"/>
      <c r="O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25">
        <f>IF($A16="","",IF($R16="","unknown",IF($R16&lt;40,"under-40",IF($R16&lt;=75,"40-75",IF($R16&lt;=150,"76-150",IF($R16&lt;=250,"151-250",IF($R16&lt;=500,"251-500","over-500")))))))</f>
        <v/>
      </c>
      <c r="AL16" s="25">
        <f>IF($A16="","",IF($O16="","not on in_signed_offices: paste the outreach file",IF($R16="","no Tuesday headcount",IF($R16&lt;30,"below the hard floor of 30",IF($R16&lt;40,"30 to 39: founder's call",IF($R16&gt;250,"over 250: outside the plan","OK"))))))</f>
        <v/>
      </c>
      <c r="AM16" s="25">
        <f>IF(OR($A16="",$R16=""),"",MIN(config!$B$16,MAX(config!$B$15,MROUND(config!$B$13+config!$B$14*$R16,config!$B$17))))</f>
        <v/>
      </c>
      <c r="AN16" s="25">
        <f>IF($A16="","",COUNTIFS(stops!$B$2:$B$151,$A16,stops!$P$2:$P$151,"&lt;="&amp;IF(config!$B$37&lt;&gt;"",config!$B$37,TODAY())))</f>
        <v/>
      </c>
      <c r="AO16" s="25">
        <f>IF($A16="","",COUNTIFS(stops!$B$2:$B$151,$A16,stops!$AF$2:$AF$151,"Y"))</f>
        <v/>
      </c>
      <c r="AP16" s="25">
        <f>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25">
        <f>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25">
        <f>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 r="C17" s="31" t="n"/>
      <c r="D17" s="31" t="n"/>
      <c r="J17" s="9" t="n"/>
      <c r="L17" s="9" t="n"/>
      <c r="O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25">
        <f>IF($A17="","",IF($R17="","unknown",IF($R17&lt;40,"under-40",IF($R17&lt;=75,"40-75",IF($R17&lt;=150,"76-150",IF($R17&lt;=250,"151-250",IF($R17&lt;=500,"251-500","over-500")))))))</f>
        <v/>
      </c>
      <c r="AL17" s="25">
        <f>IF($A17="","",IF($O17="","not on in_signed_offices: paste the outreach file",IF($R17="","no Tuesday headcount",IF($R17&lt;30,"below the hard floor of 30",IF($R17&lt;40,"30 to 39: founder's call",IF($R17&gt;250,"over 250: outside the plan","OK"))))))</f>
        <v/>
      </c>
      <c r="AM17" s="25">
        <f>IF(OR($A17="",$R17=""),"",MIN(config!$B$16,MAX(config!$B$15,MROUND(config!$B$13+config!$B$14*$R17,config!$B$17))))</f>
        <v/>
      </c>
      <c r="AN17" s="25">
        <f>IF($A17="","",COUNTIFS(stops!$B$2:$B$151,$A17,stops!$P$2:$P$151,"&lt;="&amp;IF(config!$B$37&lt;&gt;"",config!$B$37,TODAY())))</f>
        <v/>
      </c>
      <c r="AO17" s="25">
        <f>IF($A17="","",COUNTIFS(stops!$B$2:$B$151,$A17,stops!$AF$2:$AF$151,"Y"))</f>
        <v/>
      </c>
      <c r="AP17" s="25">
        <f>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25">
        <f>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25">
        <f>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 r="C18" s="31" t="n"/>
      <c r="D18" s="31" t="n"/>
      <c r="J18" s="9" t="n"/>
      <c r="L18" s="9" t="n"/>
      <c r="O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25">
        <f>IF($A18="","",IF($R18="","unknown",IF($R18&lt;40,"under-40",IF($R18&lt;=75,"40-75",IF($R18&lt;=150,"76-150",IF($R18&lt;=250,"151-250",IF($R18&lt;=500,"251-500","over-500")))))))</f>
        <v/>
      </c>
      <c r="AL18" s="25">
        <f>IF($A18="","",IF($O18="","not on in_signed_offices: paste the outreach file",IF($R18="","no Tuesday headcount",IF($R18&lt;30,"below the hard floor of 30",IF($R18&lt;40,"30 to 39: founder's call",IF($R18&gt;250,"over 250: outside the plan","OK"))))))</f>
        <v/>
      </c>
      <c r="AM18" s="25">
        <f>IF(OR($A18="",$R18=""),"",MIN(config!$B$16,MAX(config!$B$15,MROUND(config!$B$13+config!$B$14*$R18,config!$B$17))))</f>
        <v/>
      </c>
      <c r="AN18" s="25">
        <f>IF($A18="","",COUNTIFS(stops!$B$2:$B$151,$A18,stops!$P$2:$P$151,"&lt;="&amp;IF(config!$B$37&lt;&gt;"",config!$B$37,TODAY())))</f>
        <v/>
      </c>
      <c r="AO18" s="25">
        <f>IF($A18="","",COUNTIFS(stops!$B$2:$B$151,$A18,stops!$AF$2:$AF$151,"Y"))</f>
        <v/>
      </c>
      <c r="AP18" s="25">
        <f>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25">
        <f>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25">
        <f>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 r="C19" s="31" t="n"/>
      <c r="D19" s="31" t="n"/>
      <c r="J19" s="9" t="n"/>
      <c r="L19" s="9" t="n"/>
      <c r="O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25">
        <f>IF($A19="","",IF($R19="","unknown",IF($R19&lt;40,"under-40",IF($R19&lt;=75,"40-75",IF($R19&lt;=150,"76-150",IF($R19&lt;=250,"151-250",IF($R19&lt;=500,"251-500","over-500")))))))</f>
        <v/>
      </c>
      <c r="AL19" s="25">
        <f>IF($A19="","",IF($O19="","not on in_signed_offices: paste the outreach file",IF($R19="","no Tuesday headcount",IF($R19&lt;30,"below the hard floor of 30",IF($R19&lt;40,"30 to 39: founder's call",IF($R19&gt;250,"over 250: outside the plan","OK"))))))</f>
        <v/>
      </c>
      <c r="AM19" s="25">
        <f>IF(OR($A19="",$R19=""),"",MIN(config!$B$16,MAX(config!$B$15,MROUND(config!$B$13+config!$B$14*$R19,config!$B$17))))</f>
        <v/>
      </c>
      <c r="AN19" s="25">
        <f>IF($A19="","",COUNTIFS(stops!$B$2:$B$151,$A19,stops!$P$2:$P$151,"&lt;="&amp;IF(config!$B$37&lt;&gt;"",config!$B$37,TODAY())))</f>
        <v/>
      </c>
      <c r="AO19" s="25">
        <f>IF($A19="","",COUNTIFS(stops!$B$2:$B$151,$A19,stops!$AF$2:$AF$151,"Y"))</f>
        <v/>
      </c>
      <c r="AP19" s="25">
        <f>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25">
        <f>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25">
        <f>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 r="C20" s="31" t="n"/>
      <c r="D20" s="31" t="n"/>
      <c r="J20" s="9" t="n"/>
      <c r="L20" s="9" t="n"/>
      <c r="O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25">
        <f>IF($A20="","",IF($R20="","unknown",IF($R20&lt;40,"under-40",IF($R20&lt;=75,"40-75",IF($R20&lt;=150,"76-150",IF($R20&lt;=250,"151-250",IF($R20&lt;=500,"251-500","over-500")))))))</f>
        <v/>
      </c>
      <c r="AL20" s="25">
        <f>IF($A20="","",IF($O20="","not on in_signed_offices: paste the outreach file",IF($R20="","no Tuesday headcount",IF($R20&lt;30,"below the hard floor of 30",IF($R20&lt;40,"30 to 39: founder's call",IF($R20&gt;250,"over 250: outside the plan","OK"))))))</f>
        <v/>
      </c>
      <c r="AM20" s="25">
        <f>IF(OR($A20="",$R20=""),"",MIN(config!$B$16,MAX(config!$B$15,MROUND(config!$B$13+config!$B$14*$R20,config!$B$17))))</f>
        <v/>
      </c>
      <c r="AN20" s="25">
        <f>IF($A20="","",COUNTIFS(stops!$B$2:$B$151,$A20,stops!$P$2:$P$151,"&lt;="&amp;IF(config!$B$37&lt;&gt;"",config!$B$37,TODAY())))</f>
        <v/>
      </c>
      <c r="AO20" s="25">
        <f>IF($A20="","",COUNTIFS(stops!$B$2:$B$151,$A20,stops!$AF$2:$AF$151,"Y"))</f>
        <v/>
      </c>
      <c r="AP20" s="25">
        <f>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25">
        <f>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25">
        <f>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 r="C21" s="31" t="n"/>
      <c r="D21" s="31" t="n"/>
      <c r="J21" s="9" t="n"/>
      <c r="L21" s="9" t="n"/>
      <c r="O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25">
        <f>IF($A21="","",IF($R21="","unknown",IF($R21&lt;40,"under-40",IF($R21&lt;=75,"40-75",IF($R21&lt;=150,"76-150",IF($R21&lt;=250,"151-250",IF($R21&lt;=500,"251-500","over-500")))))))</f>
        <v/>
      </c>
      <c r="AL21" s="25">
        <f>IF($A21="","",IF($O21="","not on in_signed_offices: paste the outreach file",IF($R21="","no Tuesday headcount",IF($R21&lt;30,"below the hard floor of 30",IF($R21&lt;40,"30 to 39: founder's call",IF($R21&gt;250,"over 250: outside the plan","OK"))))))</f>
        <v/>
      </c>
      <c r="AM21" s="25">
        <f>IF(OR($A21="",$R21=""),"",MIN(config!$B$16,MAX(config!$B$15,MROUND(config!$B$13+config!$B$14*$R21,config!$B$17))))</f>
        <v/>
      </c>
      <c r="AN21" s="25">
        <f>IF($A21="","",COUNTIFS(stops!$B$2:$B$151,$A21,stops!$P$2:$P$151,"&lt;="&amp;IF(config!$B$37&lt;&gt;"",config!$B$37,TODAY())))</f>
        <v/>
      </c>
      <c r="AO21" s="25">
        <f>IF($A21="","",COUNTIFS(stops!$B$2:$B$151,$A21,stops!$AF$2:$AF$151,"Y"))</f>
        <v/>
      </c>
      <c r="AP21" s="25">
        <f>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25">
        <f>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25">
        <f>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 r="C22" s="31" t="n"/>
      <c r="D22" s="31" t="n"/>
      <c r="J22" s="9" t="n"/>
      <c r="L22" s="9" t="n"/>
      <c r="O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25">
        <f>IF($A22="","",IF($R22="","unknown",IF($R22&lt;40,"under-40",IF($R22&lt;=75,"40-75",IF($R22&lt;=150,"76-150",IF($R22&lt;=250,"151-250",IF($R22&lt;=500,"251-500","over-500")))))))</f>
        <v/>
      </c>
      <c r="AL22" s="25">
        <f>IF($A22="","",IF($O22="","not on in_signed_offices: paste the outreach file",IF($R22="","no Tuesday headcount",IF($R22&lt;30,"below the hard floor of 30",IF($R22&lt;40,"30 to 39: founder's call",IF($R22&gt;250,"over 250: outside the plan","OK"))))))</f>
        <v/>
      </c>
      <c r="AM22" s="25">
        <f>IF(OR($A22="",$R22=""),"",MIN(config!$B$16,MAX(config!$B$15,MROUND(config!$B$13+config!$B$14*$R22,config!$B$17))))</f>
        <v/>
      </c>
      <c r="AN22" s="25">
        <f>IF($A22="","",COUNTIFS(stops!$B$2:$B$151,$A22,stops!$P$2:$P$151,"&lt;="&amp;IF(config!$B$37&lt;&gt;"",config!$B$37,TODAY())))</f>
        <v/>
      </c>
      <c r="AO22" s="25">
        <f>IF($A22="","",COUNTIFS(stops!$B$2:$B$151,$A22,stops!$AF$2:$AF$151,"Y"))</f>
        <v/>
      </c>
      <c r="AP22" s="25">
        <f>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25">
        <f>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25">
        <f>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 r="C23" s="31" t="n"/>
      <c r="D23" s="31" t="n"/>
      <c r="J23" s="9" t="n"/>
      <c r="L23" s="9" t="n"/>
      <c r="O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25">
        <f>IF($A23="","",IF($R23="","unknown",IF($R23&lt;40,"under-40",IF($R23&lt;=75,"40-75",IF($R23&lt;=150,"76-150",IF($R23&lt;=250,"151-250",IF($R23&lt;=500,"251-500","over-500")))))))</f>
        <v/>
      </c>
      <c r="AL23" s="25">
        <f>IF($A23="","",IF($O23="","not on in_signed_offices: paste the outreach file",IF($R23="","no Tuesday headcount",IF($R23&lt;30,"below the hard floor of 30",IF($R23&lt;40,"30 to 39: founder's call",IF($R23&gt;250,"over 250: outside the plan","OK"))))))</f>
        <v/>
      </c>
      <c r="AM23" s="25">
        <f>IF(OR($A23="",$R23=""),"",MIN(config!$B$16,MAX(config!$B$15,MROUND(config!$B$13+config!$B$14*$R23,config!$B$17))))</f>
        <v/>
      </c>
      <c r="AN23" s="25">
        <f>IF($A23="","",COUNTIFS(stops!$B$2:$B$151,$A23,stops!$P$2:$P$151,"&lt;="&amp;IF(config!$B$37&lt;&gt;"",config!$B$37,TODAY())))</f>
        <v/>
      </c>
      <c r="AO23" s="25">
        <f>IF($A23="","",COUNTIFS(stops!$B$2:$B$151,$A23,stops!$AF$2:$AF$151,"Y"))</f>
        <v/>
      </c>
      <c r="AP23" s="25">
        <f>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25">
        <f>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25">
        <f>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 r="C24" s="31" t="n"/>
      <c r="D24" s="31" t="n"/>
      <c r="J24" s="9" t="n"/>
      <c r="L24" s="9" t="n"/>
      <c r="O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25">
        <f>IF($A24="","",IF($R24="","unknown",IF($R24&lt;40,"under-40",IF($R24&lt;=75,"40-75",IF($R24&lt;=150,"76-150",IF($R24&lt;=250,"151-250",IF($R24&lt;=500,"251-500","over-500")))))))</f>
        <v/>
      </c>
      <c r="AL24" s="25">
        <f>IF($A24="","",IF($O24="","not on in_signed_offices: paste the outreach file",IF($R24="","no Tuesday headcount",IF($R24&lt;30,"below the hard floor of 30",IF($R24&lt;40,"30 to 39: founder's call",IF($R24&gt;250,"over 250: outside the plan","OK"))))))</f>
        <v/>
      </c>
      <c r="AM24" s="25">
        <f>IF(OR($A24="",$R24=""),"",MIN(config!$B$16,MAX(config!$B$15,MROUND(config!$B$13+config!$B$14*$R24,config!$B$17))))</f>
        <v/>
      </c>
      <c r="AN24" s="25">
        <f>IF($A24="","",COUNTIFS(stops!$B$2:$B$151,$A24,stops!$P$2:$P$151,"&lt;="&amp;IF(config!$B$37&lt;&gt;"",config!$B$37,TODAY())))</f>
        <v/>
      </c>
      <c r="AO24" s="25">
        <f>IF($A24="","",COUNTIFS(stops!$B$2:$B$151,$A24,stops!$AF$2:$AF$151,"Y"))</f>
        <v/>
      </c>
      <c r="AP24" s="25">
        <f>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25">
        <f>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25">
        <f>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 r="C25" s="31" t="n"/>
      <c r="D25" s="31" t="n"/>
      <c r="J25" s="9" t="n"/>
      <c r="L25" s="9" t="n"/>
      <c r="O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25">
        <f>IF($A25="","",IF($R25="","unknown",IF($R25&lt;40,"under-40",IF($R25&lt;=75,"40-75",IF($R25&lt;=150,"76-150",IF($R25&lt;=250,"151-250",IF($R25&lt;=500,"251-500","over-500")))))))</f>
        <v/>
      </c>
      <c r="AL25" s="25">
        <f>IF($A25="","",IF($O25="","not on in_signed_offices: paste the outreach file",IF($R25="","no Tuesday headcount",IF($R25&lt;30,"below the hard floor of 30",IF($R25&lt;40,"30 to 39: founder's call",IF($R25&gt;250,"over 250: outside the plan","OK"))))))</f>
        <v/>
      </c>
      <c r="AM25" s="25">
        <f>IF(OR($A25="",$R25=""),"",MIN(config!$B$16,MAX(config!$B$15,MROUND(config!$B$13+config!$B$14*$R25,config!$B$17))))</f>
        <v/>
      </c>
      <c r="AN25" s="25">
        <f>IF($A25="","",COUNTIFS(stops!$B$2:$B$151,$A25,stops!$P$2:$P$151,"&lt;="&amp;IF(config!$B$37&lt;&gt;"",config!$B$37,TODAY())))</f>
        <v/>
      </c>
      <c r="AO25" s="25">
        <f>IF($A25="","",COUNTIFS(stops!$B$2:$B$151,$A25,stops!$AF$2:$AF$151,"Y"))</f>
        <v/>
      </c>
      <c r="AP25" s="25">
        <f>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25">
        <f>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25">
        <f>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 r="C26" s="31" t="n"/>
      <c r="D26" s="31" t="n"/>
      <c r="J26" s="9" t="n"/>
      <c r="L26" s="9" t="n"/>
      <c r="O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25">
        <f>IF($A26="","",IF($R26="","unknown",IF($R26&lt;40,"under-40",IF($R26&lt;=75,"40-75",IF($R26&lt;=150,"76-150",IF($R26&lt;=250,"151-250",IF($R26&lt;=500,"251-500","over-500")))))))</f>
        <v/>
      </c>
      <c r="AL26" s="25">
        <f>IF($A26="","",IF($O26="","not on in_signed_offices: paste the outreach file",IF($R26="","no Tuesday headcount",IF($R26&lt;30,"below the hard floor of 30",IF($R26&lt;40,"30 to 39: founder's call",IF($R26&gt;250,"over 250: outside the plan","OK"))))))</f>
        <v/>
      </c>
      <c r="AM26" s="25">
        <f>IF(OR($A26="",$R26=""),"",MIN(config!$B$16,MAX(config!$B$15,MROUND(config!$B$13+config!$B$14*$R26,config!$B$17))))</f>
        <v/>
      </c>
      <c r="AN26" s="25">
        <f>IF($A26="","",COUNTIFS(stops!$B$2:$B$151,$A26,stops!$P$2:$P$151,"&lt;="&amp;IF(config!$B$37&lt;&gt;"",config!$B$37,TODAY())))</f>
        <v/>
      </c>
      <c r="AO26" s="25">
        <f>IF($A26="","",COUNTIFS(stops!$B$2:$B$151,$A26,stops!$AF$2:$AF$151,"Y"))</f>
        <v/>
      </c>
      <c r="AP26" s="25">
        <f>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25">
        <f>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25">
        <f>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 r="C27" s="31" t="n"/>
      <c r="D27" s="31" t="n"/>
      <c r="J27" s="9" t="n"/>
      <c r="L27" s="9" t="n"/>
      <c r="O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25">
        <f>IF($A27="","",IF($R27="","unknown",IF($R27&lt;40,"under-40",IF($R27&lt;=75,"40-75",IF($R27&lt;=150,"76-150",IF($R27&lt;=250,"151-250",IF($R27&lt;=500,"251-500","over-500")))))))</f>
        <v/>
      </c>
      <c r="AL27" s="25">
        <f>IF($A27="","",IF($O27="","not on in_signed_offices: paste the outreach file",IF($R27="","no Tuesday headcount",IF($R27&lt;30,"below the hard floor of 30",IF($R27&lt;40,"30 to 39: founder's call",IF($R27&gt;250,"over 250: outside the plan","OK"))))))</f>
        <v/>
      </c>
      <c r="AM27" s="25">
        <f>IF(OR($A27="",$R27=""),"",MIN(config!$B$16,MAX(config!$B$15,MROUND(config!$B$13+config!$B$14*$R27,config!$B$17))))</f>
        <v/>
      </c>
      <c r="AN27" s="25">
        <f>IF($A27="","",COUNTIFS(stops!$B$2:$B$151,$A27,stops!$P$2:$P$151,"&lt;="&amp;IF(config!$B$37&lt;&gt;"",config!$B$37,TODAY())))</f>
        <v/>
      </c>
      <c r="AO27" s="25">
        <f>IF($A27="","",COUNTIFS(stops!$B$2:$B$151,$A27,stops!$AF$2:$AF$151,"Y"))</f>
        <v/>
      </c>
      <c r="AP27" s="25">
        <f>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25">
        <f>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25">
        <f>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 r="C28" s="31" t="n"/>
      <c r="D28" s="31" t="n"/>
      <c r="J28" s="9" t="n"/>
      <c r="L28" s="9" t="n"/>
      <c r="O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25">
        <f>IF($A28="","",IF($R28="","unknown",IF($R28&lt;40,"under-40",IF($R28&lt;=75,"40-75",IF($R28&lt;=150,"76-150",IF($R28&lt;=250,"151-250",IF($R28&lt;=500,"251-500","over-500")))))))</f>
        <v/>
      </c>
      <c r="AL28" s="25">
        <f>IF($A28="","",IF($O28="","not on in_signed_offices: paste the outreach file",IF($R28="","no Tuesday headcount",IF($R28&lt;30,"below the hard floor of 30",IF($R28&lt;40,"30 to 39: founder's call",IF($R28&gt;250,"over 250: outside the plan","OK"))))))</f>
        <v/>
      </c>
      <c r="AM28" s="25">
        <f>IF(OR($A28="",$R28=""),"",MIN(config!$B$16,MAX(config!$B$15,MROUND(config!$B$13+config!$B$14*$R28,config!$B$17))))</f>
        <v/>
      </c>
      <c r="AN28" s="25">
        <f>IF($A28="","",COUNTIFS(stops!$B$2:$B$151,$A28,stops!$P$2:$P$151,"&lt;="&amp;IF(config!$B$37&lt;&gt;"",config!$B$37,TODAY())))</f>
        <v/>
      </c>
      <c r="AO28" s="25">
        <f>IF($A28="","",COUNTIFS(stops!$B$2:$B$151,$A28,stops!$AF$2:$AF$151,"Y"))</f>
        <v/>
      </c>
      <c r="AP28" s="25">
        <f>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25">
        <f>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25">
        <f>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 r="C29" s="31" t="n"/>
      <c r="D29" s="31" t="n"/>
      <c r="J29" s="9" t="n"/>
      <c r="L29" s="9" t="n"/>
      <c r="O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25">
        <f>IF($A29="","",IF($R29="","unknown",IF($R29&lt;40,"under-40",IF($R29&lt;=75,"40-75",IF($R29&lt;=150,"76-150",IF($R29&lt;=250,"151-250",IF($R29&lt;=500,"251-500","over-500")))))))</f>
        <v/>
      </c>
      <c r="AL29" s="25">
        <f>IF($A29="","",IF($O29="","not on in_signed_offices: paste the outreach file",IF($R29="","no Tuesday headcount",IF($R29&lt;30,"below the hard floor of 30",IF($R29&lt;40,"30 to 39: founder's call",IF($R29&gt;250,"over 250: outside the plan","OK"))))))</f>
        <v/>
      </c>
      <c r="AM29" s="25">
        <f>IF(OR($A29="",$R29=""),"",MIN(config!$B$16,MAX(config!$B$15,MROUND(config!$B$13+config!$B$14*$R29,config!$B$17))))</f>
        <v/>
      </c>
      <c r="AN29" s="25">
        <f>IF($A29="","",COUNTIFS(stops!$B$2:$B$151,$A29,stops!$P$2:$P$151,"&lt;="&amp;IF(config!$B$37&lt;&gt;"",config!$B$37,TODAY())))</f>
        <v/>
      </c>
      <c r="AO29" s="25">
        <f>IF($A29="","",COUNTIFS(stops!$B$2:$B$151,$A29,stops!$AF$2:$AF$151,"Y"))</f>
        <v/>
      </c>
      <c r="AP29" s="25">
        <f>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25">
        <f>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25">
        <f>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 r="C30" s="31" t="n"/>
      <c r="D30" s="31" t="n"/>
      <c r="J30" s="9" t="n"/>
      <c r="L30" s="9" t="n"/>
      <c r="O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25">
        <f>IF($A30="","",IF($R30="","unknown",IF($R30&lt;40,"under-40",IF($R30&lt;=75,"40-75",IF($R30&lt;=150,"76-150",IF($R30&lt;=250,"151-250",IF($R30&lt;=500,"251-500","over-500")))))))</f>
        <v/>
      </c>
      <c r="AL30" s="25">
        <f>IF($A30="","",IF($O30="","not on in_signed_offices: paste the outreach file",IF($R30="","no Tuesday headcount",IF($R30&lt;30,"below the hard floor of 30",IF($R30&lt;40,"30 to 39: founder's call",IF($R30&gt;250,"over 250: outside the plan","OK"))))))</f>
        <v/>
      </c>
      <c r="AM30" s="25">
        <f>IF(OR($A30="",$R30=""),"",MIN(config!$B$16,MAX(config!$B$15,MROUND(config!$B$13+config!$B$14*$R30,config!$B$17))))</f>
        <v/>
      </c>
      <c r="AN30" s="25">
        <f>IF($A30="","",COUNTIFS(stops!$B$2:$B$151,$A30,stops!$P$2:$P$151,"&lt;="&amp;IF(config!$B$37&lt;&gt;"",config!$B$37,TODAY())))</f>
        <v/>
      </c>
      <c r="AO30" s="25">
        <f>IF($A30="","",COUNTIFS(stops!$B$2:$B$151,$A30,stops!$AF$2:$AF$151,"Y"))</f>
        <v/>
      </c>
      <c r="AP30" s="25">
        <f>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25">
        <f>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25">
        <f>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 r="C31" s="31" t="n"/>
      <c r="D31" s="31" t="n"/>
      <c r="J31" s="9" t="n"/>
      <c r="L31" s="9" t="n"/>
      <c r="O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25">
        <f>IF($A31="","",IF($R31="","unknown",IF($R31&lt;40,"under-40",IF($R31&lt;=75,"40-75",IF($R31&lt;=150,"76-150",IF($R31&lt;=250,"151-250",IF($R31&lt;=500,"251-500","over-500")))))))</f>
        <v/>
      </c>
      <c r="AL31" s="25">
        <f>IF($A31="","",IF($O31="","not on in_signed_offices: paste the outreach file",IF($R31="","no Tuesday headcount",IF($R31&lt;30,"below the hard floor of 30",IF($R31&lt;40,"30 to 39: founder's call",IF($R31&gt;250,"over 250: outside the plan","OK"))))))</f>
        <v/>
      </c>
      <c r="AM31" s="25">
        <f>IF(OR($A31="",$R31=""),"",MIN(config!$B$16,MAX(config!$B$15,MROUND(config!$B$13+config!$B$14*$R31,config!$B$17))))</f>
        <v/>
      </c>
      <c r="AN31" s="25">
        <f>IF($A31="","",COUNTIFS(stops!$B$2:$B$151,$A31,stops!$P$2:$P$151,"&lt;="&amp;IF(config!$B$37&lt;&gt;"",config!$B$37,TODAY())))</f>
        <v/>
      </c>
      <c r="AO31" s="25">
        <f>IF($A31="","",COUNTIFS(stops!$B$2:$B$151,$A31,stops!$AF$2:$AF$151,"Y"))</f>
        <v/>
      </c>
      <c r="AP31" s="25">
        <f>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25">
        <f>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25">
        <f>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 r="C32" s="31" t="n"/>
      <c r="D32" s="31" t="n"/>
      <c r="J32" s="9" t="n"/>
      <c r="L32" s="9" t="n"/>
      <c r="O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25">
        <f>IF($A32="","",IF($R32="","unknown",IF($R32&lt;40,"under-40",IF($R32&lt;=75,"40-75",IF($R32&lt;=150,"76-150",IF($R32&lt;=250,"151-250",IF($R32&lt;=500,"251-500","over-500")))))))</f>
        <v/>
      </c>
      <c r="AL32" s="25">
        <f>IF($A32="","",IF($O32="","not on in_signed_offices: paste the outreach file",IF($R32="","no Tuesday headcount",IF($R32&lt;30,"below the hard floor of 30",IF($R32&lt;40,"30 to 39: founder's call",IF($R32&gt;250,"over 250: outside the plan","OK"))))))</f>
        <v/>
      </c>
      <c r="AM32" s="25">
        <f>IF(OR($A32="",$R32=""),"",MIN(config!$B$16,MAX(config!$B$15,MROUND(config!$B$13+config!$B$14*$R32,config!$B$17))))</f>
        <v/>
      </c>
      <c r="AN32" s="25">
        <f>IF($A32="","",COUNTIFS(stops!$B$2:$B$151,$A32,stops!$P$2:$P$151,"&lt;="&amp;IF(config!$B$37&lt;&gt;"",config!$B$37,TODAY())))</f>
        <v/>
      </c>
      <c r="AO32" s="25">
        <f>IF($A32="","",COUNTIFS(stops!$B$2:$B$151,$A32,stops!$AF$2:$AF$151,"Y"))</f>
        <v/>
      </c>
      <c r="AP32" s="25">
        <f>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25">
        <f>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25">
        <f>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 r="C33" s="31" t="n"/>
      <c r="D33" s="31" t="n"/>
      <c r="J33" s="9" t="n"/>
      <c r="L33" s="9" t="n"/>
      <c r="O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25">
        <f>IF($A33="","",IF($R33="","unknown",IF($R33&lt;40,"under-40",IF($R33&lt;=75,"40-75",IF($R33&lt;=150,"76-150",IF($R33&lt;=250,"151-250",IF($R33&lt;=500,"251-500","over-500")))))))</f>
        <v/>
      </c>
      <c r="AL33" s="25">
        <f>IF($A33="","",IF($O33="","not on in_signed_offices: paste the outreach file",IF($R33="","no Tuesday headcount",IF($R33&lt;30,"below the hard floor of 30",IF($R33&lt;40,"30 to 39: founder's call",IF($R33&gt;250,"over 250: outside the plan","OK"))))))</f>
        <v/>
      </c>
      <c r="AM33" s="25">
        <f>IF(OR($A33="",$R33=""),"",MIN(config!$B$16,MAX(config!$B$15,MROUND(config!$B$13+config!$B$14*$R33,config!$B$17))))</f>
        <v/>
      </c>
      <c r="AN33" s="25">
        <f>IF($A33="","",COUNTIFS(stops!$B$2:$B$151,$A33,stops!$P$2:$P$151,"&lt;="&amp;IF(config!$B$37&lt;&gt;"",config!$B$37,TODAY())))</f>
        <v/>
      </c>
      <c r="AO33" s="25">
        <f>IF($A33="","",COUNTIFS(stops!$B$2:$B$151,$A33,stops!$AF$2:$AF$151,"Y"))</f>
        <v/>
      </c>
      <c r="AP33" s="25">
        <f>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25">
        <f>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25">
        <f>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 r="C34" s="31" t="n"/>
      <c r="D34" s="31" t="n"/>
      <c r="J34" s="9" t="n"/>
      <c r="L34" s="9" t="n"/>
      <c r="O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25">
        <f>IF($A34="","",IF($R34="","unknown",IF($R34&lt;40,"under-40",IF($R34&lt;=75,"40-75",IF($R34&lt;=150,"76-150",IF($R34&lt;=250,"151-250",IF($R34&lt;=500,"251-500","over-500")))))))</f>
        <v/>
      </c>
      <c r="AL34" s="25">
        <f>IF($A34="","",IF($O34="","not on in_signed_offices: paste the outreach file",IF($R34="","no Tuesday headcount",IF($R34&lt;30,"below the hard floor of 30",IF($R34&lt;40,"30 to 39: founder's call",IF($R34&gt;250,"over 250: outside the plan","OK"))))))</f>
        <v/>
      </c>
      <c r="AM34" s="25">
        <f>IF(OR($A34="",$R34=""),"",MIN(config!$B$16,MAX(config!$B$15,MROUND(config!$B$13+config!$B$14*$R34,config!$B$17))))</f>
        <v/>
      </c>
      <c r="AN34" s="25">
        <f>IF($A34="","",COUNTIFS(stops!$B$2:$B$151,$A34,stops!$P$2:$P$151,"&lt;="&amp;IF(config!$B$37&lt;&gt;"",config!$B$37,TODAY())))</f>
        <v/>
      </c>
      <c r="AO34" s="25">
        <f>IF($A34="","",COUNTIFS(stops!$B$2:$B$151,$A34,stops!$AF$2:$AF$151,"Y"))</f>
        <v/>
      </c>
      <c r="AP34" s="25">
        <f>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25">
        <f>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25">
        <f>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 r="C35" s="31" t="n"/>
      <c r="D35" s="31" t="n"/>
      <c r="J35" s="9" t="n"/>
      <c r="L35" s="9" t="n"/>
      <c r="O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25">
        <f>IF($A35="","",IF($R35="","unknown",IF($R35&lt;40,"under-40",IF($R35&lt;=75,"40-75",IF($R35&lt;=150,"76-150",IF($R35&lt;=250,"151-250",IF($R35&lt;=500,"251-500","over-500")))))))</f>
        <v/>
      </c>
      <c r="AL35" s="25">
        <f>IF($A35="","",IF($O35="","not on in_signed_offices: paste the outreach file",IF($R35="","no Tuesday headcount",IF($R35&lt;30,"below the hard floor of 30",IF($R35&lt;40,"30 to 39: founder's call",IF($R35&gt;250,"over 250: outside the plan","OK"))))))</f>
        <v/>
      </c>
      <c r="AM35" s="25">
        <f>IF(OR($A35="",$R35=""),"",MIN(config!$B$16,MAX(config!$B$15,MROUND(config!$B$13+config!$B$14*$R35,config!$B$17))))</f>
        <v/>
      </c>
      <c r="AN35" s="25">
        <f>IF($A35="","",COUNTIFS(stops!$B$2:$B$151,$A35,stops!$P$2:$P$151,"&lt;="&amp;IF(config!$B$37&lt;&gt;"",config!$B$37,TODAY())))</f>
        <v/>
      </c>
      <c r="AO35" s="25">
        <f>IF($A35="","",COUNTIFS(stops!$B$2:$B$151,$A35,stops!$AF$2:$AF$151,"Y"))</f>
        <v/>
      </c>
      <c r="AP35" s="25">
        <f>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25">
        <f>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25">
        <f>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 r="C36" s="31" t="n"/>
      <c r="D36" s="31" t="n"/>
      <c r="J36" s="9" t="n"/>
      <c r="L36" s="9" t="n"/>
      <c r="O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25">
        <f>IF($A36="","",IF($R36="","unknown",IF($R36&lt;40,"under-40",IF($R36&lt;=75,"40-75",IF($R36&lt;=150,"76-150",IF($R36&lt;=250,"151-250",IF($R36&lt;=500,"251-500","over-500")))))))</f>
        <v/>
      </c>
      <c r="AL36" s="25">
        <f>IF($A36="","",IF($O36="","not on in_signed_offices: paste the outreach file",IF($R36="","no Tuesday headcount",IF($R36&lt;30,"below the hard floor of 30",IF($R36&lt;40,"30 to 39: founder's call",IF($R36&gt;250,"over 250: outside the plan","OK"))))))</f>
        <v/>
      </c>
      <c r="AM36" s="25">
        <f>IF(OR($A36="",$R36=""),"",MIN(config!$B$16,MAX(config!$B$15,MROUND(config!$B$13+config!$B$14*$R36,config!$B$17))))</f>
        <v/>
      </c>
      <c r="AN36" s="25">
        <f>IF($A36="","",COUNTIFS(stops!$B$2:$B$151,$A36,stops!$P$2:$P$151,"&lt;="&amp;IF(config!$B$37&lt;&gt;"",config!$B$37,TODAY())))</f>
        <v/>
      </c>
      <c r="AO36" s="25">
        <f>IF($A36="","",COUNTIFS(stops!$B$2:$B$151,$A36,stops!$AF$2:$AF$151,"Y"))</f>
        <v/>
      </c>
      <c r="AP36" s="25">
        <f>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25">
        <f>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25">
        <f>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 r="C37" s="31" t="n"/>
      <c r="D37" s="31" t="n"/>
      <c r="J37" s="9" t="n"/>
      <c r="L37" s="9" t="n"/>
      <c r="O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25">
        <f>IF($A37="","",IF($R37="","unknown",IF($R37&lt;40,"under-40",IF($R37&lt;=75,"40-75",IF($R37&lt;=150,"76-150",IF($R37&lt;=250,"151-250",IF($R37&lt;=500,"251-500","over-500")))))))</f>
        <v/>
      </c>
      <c r="AL37" s="25">
        <f>IF($A37="","",IF($O37="","not on in_signed_offices: paste the outreach file",IF($R37="","no Tuesday headcount",IF($R37&lt;30,"below the hard floor of 30",IF($R37&lt;40,"30 to 39: founder's call",IF($R37&gt;250,"over 250: outside the plan","OK"))))))</f>
        <v/>
      </c>
      <c r="AM37" s="25">
        <f>IF(OR($A37="",$R37=""),"",MIN(config!$B$16,MAX(config!$B$15,MROUND(config!$B$13+config!$B$14*$R37,config!$B$17))))</f>
        <v/>
      </c>
      <c r="AN37" s="25">
        <f>IF($A37="","",COUNTIFS(stops!$B$2:$B$151,$A37,stops!$P$2:$P$151,"&lt;="&amp;IF(config!$B$37&lt;&gt;"",config!$B$37,TODAY())))</f>
        <v/>
      </c>
      <c r="AO37" s="25">
        <f>IF($A37="","",COUNTIFS(stops!$B$2:$B$151,$A37,stops!$AF$2:$AF$151,"Y"))</f>
        <v/>
      </c>
      <c r="AP37" s="25">
        <f>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25">
        <f>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25">
        <f>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 r="C38" s="31" t="n"/>
      <c r="D38" s="31" t="n"/>
      <c r="J38" s="9" t="n"/>
      <c r="L38" s="9" t="n"/>
      <c r="O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25">
        <f>IF($A38="","",IF($R38="","unknown",IF($R38&lt;40,"under-40",IF($R38&lt;=75,"40-75",IF($R38&lt;=150,"76-150",IF($R38&lt;=250,"151-250",IF($R38&lt;=500,"251-500","over-500")))))))</f>
        <v/>
      </c>
      <c r="AL38" s="25">
        <f>IF($A38="","",IF($O38="","not on in_signed_offices: paste the outreach file",IF($R38="","no Tuesday headcount",IF($R38&lt;30,"below the hard floor of 30",IF($R38&lt;40,"30 to 39: founder's call",IF($R38&gt;250,"over 250: outside the plan","OK"))))))</f>
        <v/>
      </c>
      <c r="AM38" s="25">
        <f>IF(OR($A38="",$R38=""),"",MIN(config!$B$16,MAX(config!$B$15,MROUND(config!$B$13+config!$B$14*$R38,config!$B$17))))</f>
        <v/>
      </c>
      <c r="AN38" s="25">
        <f>IF($A38="","",COUNTIFS(stops!$B$2:$B$151,$A38,stops!$P$2:$P$151,"&lt;="&amp;IF(config!$B$37&lt;&gt;"",config!$B$37,TODAY())))</f>
        <v/>
      </c>
      <c r="AO38" s="25">
        <f>IF($A38="","",COUNTIFS(stops!$B$2:$B$151,$A38,stops!$AF$2:$AF$151,"Y"))</f>
        <v/>
      </c>
      <c r="AP38" s="25">
        <f>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25">
        <f>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25">
        <f>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 r="C39" s="31" t="n"/>
      <c r="D39" s="31" t="n"/>
      <c r="J39" s="9" t="n"/>
      <c r="L39" s="9" t="n"/>
      <c r="O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25">
        <f>IF($A39="","",IF($R39="","unknown",IF($R39&lt;40,"under-40",IF($R39&lt;=75,"40-75",IF($R39&lt;=150,"76-150",IF($R39&lt;=250,"151-250",IF($R39&lt;=500,"251-500","over-500")))))))</f>
        <v/>
      </c>
      <c r="AL39" s="25">
        <f>IF($A39="","",IF($O39="","not on in_signed_offices: paste the outreach file",IF($R39="","no Tuesday headcount",IF($R39&lt;30,"below the hard floor of 30",IF($R39&lt;40,"30 to 39: founder's call",IF($R39&gt;250,"over 250: outside the plan","OK"))))))</f>
        <v/>
      </c>
      <c r="AM39" s="25">
        <f>IF(OR($A39="",$R39=""),"",MIN(config!$B$16,MAX(config!$B$15,MROUND(config!$B$13+config!$B$14*$R39,config!$B$17))))</f>
        <v/>
      </c>
      <c r="AN39" s="25">
        <f>IF($A39="","",COUNTIFS(stops!$B$2:$B$151,$A39,stops!$P$2:$P$151,"&lt;="&amp;IF(config!$B$37&lt;&gt;"",config!$B$37,TODAY())))</f>
        <v/>
      </c>
      <c r="AO39" s="25">
        <f>IF($A39="","",COUNTIFS(stops!$B$2:$B$151,$A39,stops!$AF$2:$AF$151,"Y"))</f>
        <v/>
      </c>
      <c r="AP39" s="25">
        <f>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25">
        <f>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25">
        <f>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 r="C40" s="31" t="n"/>
      <c r="D40" s="31" t="n"/>
      <c r="J40" s="9" t="n"/>
      <c r="L40" s="9" t="n"/>
      <c r="O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25">
        <f>IF($A40="","",IF($R40="","unknown",IF($R40&lt;40,"under-40",IF($R40&lt;=75,"40-75",IF($R40&lt;=150,"76-150",IF($R40&lt;=250,"151-250",IF($R40&lt;=500,"251-500","over-500")))))))</f>
        <v/>
      </c>
      <c r="AL40" s="25">
        <f>IF($A40="","",IF($O40="","not on in_signed_offices: paste the outreach file",IF($R40="","no Tuesday headcount",IF($R40&lt;30,"below the hard floor of 30",IF($R40&lt;40,"30 to 39: founder's call",IF($R40&gt;250,"over 250: outside the plan","OK"))))))</f>
        <v/>
      </c>
      <c r="AM40" s="25">
        <f>IF(OR($A40="",$R40=""),"",MIN(config!$B$16,MAX(config!$B$15,MROUND(config!$B$13+config!$B$14*$R40,config!$B$17))))</f>
        <v/>
      </c>
      <c r="AN40" s="25">
        <f>IF($A40="","",COUNTIFS(stops!$B$2:$B$151,$A40,stops!$P$2:$P$151,"&lt;="&amp;IF(config!$B$37&lt;&gt;"",config!$B$37,TODAY())))</f>
        <v/>
      </c>
      <c r="AO40" s="25">
        <f>IF($A40="","",COUNTIFS(stops!$B$2:$B$151,$A40,stops!$AF$2:$AF$151,"Y"))</f>
        <v/>
      </c>
      <c r="AP40" s="25">
        <f>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25">
        <f>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25">
        <f>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 r="C41" s="31" t="n"/>
      <c r="D41" s="31" t="n"/>
      <c r="J41" s="9" t="n"/>
      <c r="L41" s="9" t="n"/>
      <c r="O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25">
        <f>IF($A41="","",IF($R41="","unknown",IF($R41&lt;40,"under-40",IF($R41&lt;=75,"40-75",IF($R41&lt;=150,"76-150",IF($R41&lt;=250,"151-250",IF($R41&lt;=500,"251-500","over-500")))))))</f>
        <v/>
      </c>
      <c r="AL41" s="25">
        <f>IF($A41="","",IF($O41="","not on in_signed_offices: paste the outreach file",IF($R41="","no Tuesday headcount",IF($R41&lt;30,"below the hard floor of 30",IF($R41&lt;40,"30 to 39: founder's call",IF($R41&gt;250,"over 250: outside the plan","OK"))))))</f>
        <v/>
      </c>
      <c r="AM41" s="25">
        <f>IF(OR($A41="",$R41=""),"",MIN(config!$B$16,MAX(config!$B$15,MROUND(config!$B$13+config!$B$14*$R41,config!$B$17))))</f>
        <v/>
      </c>
      <c r="AN41" s="25">
        <f>IF($A41="","",COUNTIFS(stops!$B$2:$B$151,$A41,stops!$P$2:$P$151,"&lt;="&amp;IF(config!$B$37&lt;&gt;"",config!$B$37,TODAY())))</f>
        <v/>
      </c>
      <c r="AO41" s="25">
        <f>IF($A41="","",COUNTIFS(stops!$B$2:$B$151,$A41,stops!$AF$2:$AF$151,"Y"))</f>
        <v/>
      </c>
      <c r="AP41" s="25">
        <f>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25">
        <f>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25">
        <f>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 r="C42" s="31" t="n"/>
      <c r="D42" s="31" t="n"/>
      <c r="J42" s="9" t="n"/>
      <c r="L42" s="9" t="n"/>
      <c r="O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25">
        <f>IF($A42="","",IF($R42="","unknown",IF($R42&lt;40,"under-40",IF($R42&lt;=75,"40-75",IF($R42&lt;=150,"76-150",IF($R42&lt;=250,"151-250",IF($R42&lt;=500,"251-500","over-500")))))))</f>
        <v/>
      </c>
      <c r="AL42" s="25">
        <f>IF($A42="","",IF($O42="","not on in_signed_offices: paste the outreach file",IF($R42="","no Tuesday headcount",IF($R42&lt;30,"below the hard floor of 30",IF($R42&lt;40,"30 to 39: founder's call",IF($R42&gt;250,"over 250: outside the plan","OK"))))))</f>
        <v/>
      </c>
      <c r="AM42" s="25">
        <f>IF(OR($A42="",$R42=""),"",MIN(config!$B$16,MAX(config!$B$15,MROUND(config!$B$13+config!$B$14*$R42,config!$B$17))))</f>
        <v/>
      </c>
      <c r="AN42" s="25">
        <f>IF($A42="","",COUNTIFS(stops!$B$2:$B$151,$A42,stops!$P$2:$P$151,"&lt;="&amp;IF(config!$B$37&lt;&gt;"",config!$B$37,TODAY())))</f>
        <v/>
      </c>
      <c r="AO42" s="25">
        <f>IF($A42="","",COUNTIFS(stops!$B$2:$B$151,$A42,stops!$AF$2:$AF$151,"Y"))</f>
        <v/>
      </c>
      <c r="AP42" s="25">
        <f>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25">
        <f>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25">
        <f>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 r="C43" s="31" t="n"/>
      <c r="D43" s="31" t="n"/>
      <c r="J43" s="9" t="n"/>
      <c r="L43" s="9" t="n"/>
      <c r="O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25">
        <f>IF($A43="","",IF($R43="","unknown",IF($R43&lt;40,"under-40",IF($R43&lt;=75,"40-75",IF($R43&lt;=150,"76-150",IF($R43&lt;=250,"151-250",IF($R43&lt;=500,"251-500","over-500")))))))</f>
        <v/>
      </c>
      <c r="AL43" s="25">
        <f>IF($A43="","",IF($O43="","not on in_signed_offices: paste the outreach file",IF($R43="","no Tuesday headcount",IF($R43&lt;30,"below the hard floor of 30",IF($R43&lt;40,"30 to 39: founder's call",IF($R43&gt;250,"over 250: outside the plan","OK"))))))</f>
        <v/>
      </c>
      <c r="AM43" s="25">
        <f>IF(OR($A43="",$R43=""),"",MIN(config!$B$16,MAX(config!$B$15,MROUND(config!$B$13+config!$B$14*$R43,config!$B$17))))</f>
        <v/>
      </c>
      <c r="AN43" s="25">
        <f>IF($A43="","",COUNTIFS(stops!$B$2:$B$151,$A43,stops!$P$2:$P$151,"&lt;="&amp;IF(config!$B$37&lt;&gt;"",config!$B$37,TODAY())))</f>
        <v/>
      </c>
      <c r="AO43" s="25">
        <f>IF($A43="","",COUNTIFS(stops!$B$2:$B$151,$A43,stops!$AF$2:$AF$151,"Y"))</f>
        <v/>
      </c>
      <c r="AP43" s="25">
        <f>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25">
        <f>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25">
        <f>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 r="C44" s="31" t="n"/>
      <c r="D44" s="31" t="n"/>
      <c r="J44" s="9" t="n"/>
      <c r="L44" s="9" t="n"/>
      <c r="O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25">
        <f>IF($A44="","",IF($R44="","unknown",IF($R44&lt;40,"under-40",IF($R44&lt;=75,"40-75",IF($R44&lt;=150,"76-150",IF($R44&lt;=250,"151-250",IF($R44&lt;=500,"251-500","over-500")))))))</f>
        <v/>
      </c>
      <c r="AL44" s="25">
        <f>IF($A44="","",IF($O44="","not on in_signed_offices: paste the outreach file",IF($R44="","no Tuesday headcount",IF($R44&lt;30,"below the hard floor of 30",IF($R44&lt;40,"30 to 39: founder's call",IF($R44&gt;250,"over 250: outside the plan","OK"))))))</f>
        <v/>
      </c>
      <c r="AM44" s="25">
        <f>IF(OR($A44="",$R44=""),"",MIN(config!$B$16,MAX(config!$B$15,MROUND(config!$B$13+config!$B$14*$R44,config!$B$17))))</f>
        <v/>
      </c>
      <c r="AN44" s="25">
        <f>IF($A44="","",COUNTIFS(stops!$B$2:$B$151,$A44,stops!$P$2:$P$151,"&lt;="&amp;IF(config!$B$37&lt;&gt;"",config!$B$37,TODAY())))</f>
        <v/>
      </c>
      <c r="AO44" s="25">
        <f>IF($A44="","",COUNTIFS(stops!$B$2:$B$151,$A44,stops!$AF$2:$AF$151,"Y"))</f>
        <v/>
      </c>
      <c r="AP44" s="25">
        <f>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25">
        <f>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25">
        <f>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 r="C45" s="31" t="n"/>
      <c r="D45" s="31" t="n"/>
      <c r="J45" s="9" t="n"/>
      <c r="L45" s="9" t="n"/>
      <c r="O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25">
        <f>IF($A45="","",IF($R45="","unknown",IF($R45&lt;40,"under-40",IF($R45&lt;=75,"40-75",IF($R45&lt;=150,"76-150",IF($R45&lt;=250,"151-250",IF($R45&lt;=500,"251-500","over-500")))))))</f>
        <v/>
      </c>
      <c r="AL45" s="25">
        <f>IF($A45="","",IF($O45="","not on in_signed_offices: paste the outreach file",IF($R45="","no Tuesday headcount",IF($R45&lt;30,"below the hard floor of 30",IF($R45&lt;40,"30 to 39: founder's call",IF($R45&gt;250,"over 250: outside the plan","OK"))))))</f>
        <v/>
      </c>
      <c r="AM45" s="25">
        <f>IF(OR($A45="",$R45=""),"",MIN(config!$B$16,MAX(config!$B$15,MROUND(config!$B$13+config!$B$14*$R45,config!$B$17))))</f>
        <v/>
      </c>
      <c r="AN45" s="25">
        <f>IF($A45="","",COUNTIFS(stops!$B$2:$B$151,$A45,stops!$P$2:$P$151,"&lt;="&amp;IF(config!$B$37&lt;&gt;"",config!$B$37,TODAY())))</f>
        <v/>
      </c>
      <c r="AO45" s="25">
        <f>IF($A45="","",COUNTIFS(stops!$B$2:$B$151,$A45,stops!$AF$2:$AF$151,"Y"))</f>
        <v/>
      </c>
      <c r="AP45" s="25">
        <f>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25">
        <f>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25">
        <f>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 r="C46" s="31" t="n"/>
      <c r="D46" s="31" t="n"/>
      <c r="J46" s="9" t="n"/>
      <c r="L46" s="9" t="n"/>
      <c r="O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25">
        <f>IF($A46="","",IF($R46="","unknown",IF($R46&lt;40,"under-40",IF($R46&lt;=75,"40-75",IF($R46&lt;=150,"76-150",IF($R46&lt;=250,"151-250",IF($R46&lt;=500,"251-500","over-500")))))))</f>
        <v/>
      </c>
      <c r="AL46" s="25">
        <f>IF($A46="","",IF($O46="","not on in_signed_offices: paste the outreach file",IF($R46="","no Tuesday headcount",IF($R46&lt;30,"below the hard floor of 30",IF($R46&lt;40,"30 to 39: founder's call",IF($R46&gt;250,"over 250: outside the plan","OK"))))))</f>
        <v/>
      </c>
      <c r="AM46" s="25">
        <f>IF(OR($A46="",$R46=""),"",MIN(config!$B$16,MAX(config!$B$15,MROUND(config!$B$13+config!$B$14*$R46,config!$B$17))))</f>
        <v/>
      </c>
      <c r="AN46" s="25">
        <f>IF($A46="","",COUNTIFS(stops!$B$2:$B$151,$A46,stops!$P$2:$P$151,"&lt;="&amp;IF(config!$B$37&lt;&gt;"",config!$B$37,TODAY())))</f>
        <v/>
      </c>
      <c r="AO46" s="25">
        <f>IF($A46="","",COUNTIFS(stops!$B$2:$B$151,$A46,stops!$AF$2:$AF$151,"Y"))</f>
        <v/>
      </c>
      <c r="AP46" s="25">
        <f>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25">
        <f>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25">
        <f>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 r="C47" s="31" t="n"/>
      <c r="D47" s="31" t="n"/>
      <c r="J47" s="9" t="n"/>
      <c r="L47" s="9" t="n"/>
      <c r="O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25">
        <f>IF($A47="","",IF($R47="","unknown",IF($R47&lt;40,"under-40",IF($R47&lt;=75,"40-75",IF($R47&lt;=150,"76-150",IF($R47&lt;=250,"151-250",IF($R47&lt;=500,"251-500","over-500")))))))</f>
        <v/>
      </c>
      <c r="AL47" s="25">
        <f>IF($A47="","",IF($O47="","not on in_signed_offices: paste the outreach file",IF($R47="","no Tuesday headcount",IF($R47&lt;30,"below the hard floor of 30",IF($R47&lt;40,"30 to 39: founder's call",IF($R47&gt;250,"over 250: outside the plan","OK"))))))</f>
        <v/>
      </c>
      <c r="AM47" s="25">
        <f>IF(OR($A47="",$R47=""),"",MIN(config!$B$16,MAX(config!$B$15,MROUND(config!$B$13+config!$B$14*$R47,config!$B$17))))</f>
        <v/>
      </c>
      <c r="AN47" s="25">
        <f>IF($A47="","",COUNTIFS(stops!$B$2:$B$151,$A47,stops!$P$2:$P$151,"&lt;="&amp;IF(config!$B$37&lt;&gt;"",config!$B$37,TODAY())))</f>
        <v/>
      </c>
      <c r="AO47" s="25">
        <f>IF($A47="","",COUNTIFS(stops!$B$2:$B$151,$A47,stops!$AF$2:$AF$151,"Y"))</f>
        <v/>
      </c>
      <c r="AP47" s="25">
        <f>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25">
        <f>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25">
        <f>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 r="C48" s="31" t="n"/>
      <c r="D48" s="31" t="n"/>
      <c r="J48" s="9" t="n"/>
      <c r="L48" s="9" t="n"/>
      <c r="O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25">
        <f>IF($A48="","",IF($R48="","unknown",IF($R48&lt;40,"under-40",IF($R48&lt;=75,"40-75",IF($R48&lt;=150,"76-150",IF($R48&lt;=250,"151-250",IF($R48&lt;=500,"251-500","over-500")))))))</f>
        <v/>
      </c>
      <c r="AL48" s="25">
        <f>IF($A48="","",IF($O48="","not on in_signed_offices: paste the outreach file",IF($R48="","no Tuesday headcount",IF($R48&lt;30,"below the hard floor of 30",IF($R48&lt;40,"30 to 39: founder's call",IF($R48&gt;250,"over 250: outside the plan","OK"))))))</f>
        <v/>
      </c>
      <c r="AM48" s="25">
        <f>IF(OR($A48="",$R48=""),"",MIN(config!$B$16,MAX(config!$B$15,MROUND(config!$B$13+config!$B$14*$R48,config!$B$17))))</f>
        <v/>
      </c>
      <c r="AN48" s="25">
        <f>IF($A48="","",COUNTIFS(stops!$B$2:$B$151,$A48,stops!$P$2:$P$151,"&lt;="&amp;IF(config!$B$37&lt;&gt;"",config!$B$37,TODAY())))</f>
        <v/>
      </c>
      <c r="AO48" s="25">
        <f>IF($A48="","",COUNTIFS(stops!$B$2:$B$151,$A48,stops!$AF$2:$AF$151,"Y"))</f>
        <v/>
      </c>
      <c r="AP48" s="25">
        <f>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25">
        <f>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25">
        <f>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 r="C49" s="31" t="n"/>
      <c r="D49" s="31" t="n"/>
      <c r="J49" s="9" t="n"/>
      <c r="L49" s="9" t="n"/>
      <c r="O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25">
        <f>IF($A49="","",IF($R49="","unknown",IF($R49&lt;40,"under-40",IF($R49&lt;=75,"40-75",IF($R49&lt;=150,"76-150",IF($R49&lt;=250,"151-250",IF($R49&lt;=500,"251-500","over-500")))))))</f>
        <v/>
      </c>
      <c r="AL49" s="25">
        <f>IF($A49="","",IF($O49="","not on in_signed_offices: paste the outreach file",IF($R49="","no Tuesday headcount",IF($R49&lt;30,"below the hard floor of 30",IF($R49&lt;40,"30 to 39: founder's call",IF($R49&gt;250,"over 250: outside the plan","OK"))))))</f>
        <v/>
      </c>
      <c r="AM49" s="25">
        <f>IF(OR($A49="",$R49=""),"",MIN(config!$B$16,MAX(config!$B$15,MROUND(config!$B$13+config!$B$14*$R49,config!$B$17))))</f>
        <v/>
      </c>
      <c r="AN49" s="25">
        <f>IF($A49="","",COUNTIFS(stops!$B$2:$B$151,$A49,stops!$P$2:$P$151,"&lt;="&amp;IF(config!$B$37&lt;&gt;"",config!$B$37,TODAY())))</f>
        <v/>
      </c>
      <c r="AO49" s="25">
        <f>IF($A49="","",COUNTIFS(stops!$B$2:$B$151,$A49,stops!$AF$2:$AF$151,"Y"))</f>
        <v/>
      </c>
      <c r="AP49" s="25">
        <f>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25">
        <f>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25">
        <f>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 r="C50" s="31" t="n"/>
      <c r="D50" s="31" t="n"/>
      <c r="J50" s="9" t="n"/>
      <c r="L50" s="9" t="n"/>
      <c r="O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25">
        <f>IF($A50="","",IF($R50="","unknown",IF($R50&lt;40,"under-40",IF($R50&lt;=75,"40-75",IF($R50&lt;=150,"76-150",IF($R50&lt;=250,"151-250",IF($R50&lt;=500,"251-500","over-500")))))))</f>
        <v/>
      </c>
      <c r="AL50" s="25">
        <f>IF($A50="","",IF($O50="","not on in_signed_offices: paste the outreach file",IF($R50="","no Tuesday headcount",IF($R50&lt;30,"below the hard floor of 30",IF($R50&lt;40,"30 to 39: founder's call",IF($R50&gt;250,"over 250: outside the plan","OK"))))))</f>
        <v/>
      </c>
      <c r="AM50" s="25">
        <f>IF(OR($A50="",$R50=""),"",MIN(config!$B$16,MAX(config!$B$15,MROUND(config!$B$13+config!$B$14*$R50,config!$B$17))))</f>
        <v/>
      </c>
      <c r="AN50" s="25">
        <f>IF($A50="","",COUNTIFS(stops!$B$2:$B$151,$A50,stops!$P$2:$P$151,"&lt;="&amp;IF(config!$B$37&lt;&gt;"",config!$B$37,TODAY())))</f>
        <v/>
      </c>
      <c r="AO50" s="25">
        <f>IF($A50="","",COUNTIFS(stops!$B$2:$B$151,$A50,stops!$AF$2:$AF$151,"Y"))</f>
        <v/>
      </c>
      <c r="AP50" s="25">
        <f>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25">
        <f>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25">
        <f>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 r="C51" s="31" t="n"/>
      <c r="D51" s="31" t="n"/>
      <c r="J51" s="9" t="n"/>
      <c r="L51" s="9" t="n"/>
      <c r="O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25">
        <f>IF($A51="","",IF($R51="","unknown",IF($R51&lt;40,"under-40",IF($R51&lt;=75,"40-75",IF($R51&lt;=150,"76-150",IF($R51&lt;=250,"151-250",IF($R51&lt;=500,"251-500","over-500")))))))</f>
        <v/>
      </c>
      <c r="AL51" s="25">
        <f>IF($A51="","",IF($O51="","not on in_signed_offices: paste the outreach file",IF($R51="","no Tuesday headcount",IF($R51&lt;30,"below the hard floor of 30",IF($R51&lt;40,"30 to 39: founder's call",IF($R51&gt;250,"over 250: outside the plan","OK"))))))</f>
        <v/>
      </c>
      <c r="AM51" s="25">
        <f>IF(OR($A51="",$R51=""),"",MIN(config!$B$16,MAX(config!$B$15,MROUND(config!$B$13+config!$B$14*$R51,config!$B$17))))</f>
        <v/>
      </c>
      <c r="AN51" s="25">
        <f>IF($A51="","",COUNTIFS(stops!$B$2:$B$151,$A51,stops!$P$2:$P$151,"&lt;="&amp;IF(config!$B$37&lt;&gt;"",config!$B$37,TODAY())))</f>
        <v/>
      </c>
      <c r="AO51" s="25">
        <f>IF($A51="","",COUNTIFS(stops!$B$2:$B$151,$A51,stops!$AF$2:$AF$151,"Y"))</f>
        <v/>
      </c>
      <c r="AP51" s="25">
        <f>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25">
        <f>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25">
        <f>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 r="C52" s="31" t="n"/>
      <c r="D52" s="31" t="n"/>
      <c r="J52" s="9" t="n"/>
      <c r="L52" s="9" t="n"/>
      <c r="O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25">
        <f>IF($A52="","",IF($R52="","unknown",IF($R52&lt;40,"under-40",IF($R52&lt;=75,"40-75",IF($R52&lt;=150,"76-150",IF($R52&lt;=250,"151-250",IF($R52&lt;=500,"251-500","over-500")))))))</f>
        <v/>
      </c>
      <c r="AL52" s="25">
        <f>IF($A52="","",IF($O52="","not on in_signed_offices: paste the outreach file",IF($R52="","no Tuesday headcount",IF($R52&lt;30,"below the hard floor of 30",IF($R52&lt;40,"30 to 39: founder's call",IF($R52&gt;250,"over 250: outside the plan","OK"))))))</f>
        <v/>
      </c>
      <c r="AM52" s="25">
        <f>IF(OR($A52="",$R52=""),"",MIN(config!$B$16,MAX(config!$B$15,MROUND(config!$B$13+config!$B$14*$R52,config!$B$17))))</f>
        <v/>
      </c>
      <c r="AN52" s="25">
        <f>IF($A52="","",COUNTIFS(stops!$B$2:$B$151,$A52,stops!$P$2:$P$151,"&lt;="&amp;IF(config!$B$37&lt;&gt;"",config!$B$37,TODAY())))</f>
        <v/>
      </c>
      <c r="AO52" s="25">
        <f>IF($A52="","",COUNTIFS(stops!$B$2:$B$151,$A52,stops!$AF$2:$AF$151,"Y"))</f>
        <v/>
      </c>
      <c r="AP52" s="25">
        <f>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25">
        <f>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25">
        <f>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 r="C53" s="31" t="n"/>
      <c r="D53" s="31" t="n"/>
      <c r="J53" s="9" t="n"/>
      <c r="L53" s="9" t="n"/>
      <c r="O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25">
        <f>IF($A53="","",IF($R53="","unknown",IF($R53&lt;40,"under-40",IF($R53&lt;=75,"40-75",IF($R53&lt;=150,"76-150",IF($R53&lt;=250,"151-250",IF($R53&lt;=500,"251-500","over-500")))))))</f>
        <v/>
      </c>
      <c r="AL53" s="25">
        <f>IF($A53="","",IF($O53="","not on in_signed_offices: paste the outreach file",IF($R53="","no Tuesday headcount",IF($R53&lt;30,"below the hard floor of 30",IF($R53&lt;40,"30 to 39: founder's call",IF($R53&gt;250,"over 250: outside the plan","OK"))))))</f>
        <v/>
      </c>
      <c r="AM53" s="25">
        <f>IF(OR($A53="",$R53=""),"",MIN(config!$B$16,MAX(config!$B$15,MROUND(config!$B$13+config!$B$14*$R53,config!$B$17))))</f>
        <v/>
      </c>
      <c r="AN53" s="25">
        <f>IF($A53="","",COUNTIFS(stops!$B$2:$B$151,$A53,stops!$P$2:$P$151,"&lt;="&amp;IF(config!$B$37&lt;&gt;"",config!$B$37,TODAY())))</f>
        <v/>
      </c>
      <c r="AO53" s="25">
        <f>IF($A53="","",COUNTIFS(stops!$B$2:$B$151,$A53,stops!$AF$2:$AF$151,"Y"))</f>
        <v/>
      </c>
      <c r="AP53" s="25">
        <f>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25">
        <f>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25">
        <f>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 r="C54" s="31" t="n"/>
      <c r="D54" s="31" t="n"/>
      <c r="J54" s="9" t="n"/>
      <c r="L54" s="9" t="n"/>
      <c r="O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25">
        <f>IF($A54="","",IF($R54="","unknown",IF($R54&lt;40,"under-40",IF($R54&lt;=75,"40-75",IF($R54&lt;=150,"76-150",IF($R54&lt;=250,"151-250",IF($R54&lt;=500,"251-500","over-500")))))))</f>
        <v/>
      </c>
      <c r="AL54" s="25">
        <f>IF($A54="","",IF($O54="","not on in_signed_offices: paste the outreach file",IF($R54="","no Tuesday headcount",IF($R54&lt;30,"below the hard floor of 30",IF($R54&lt;40,"30 to 39: founder's call",IF($R54&gt;250,"over 250: outside the plan","OK"))))))</f>
        <v/>
      </c>
      <c r="AM54" s="25">
        <f>IF(OR($A54="",$R54=""),"",MIN(config!$B$16,MAX(config!$B$15,MROUND(config!$B$13+config!$B$14*$R54,config!$B$17))))</f>
        <v/>
      </c>
      <c r="AN54" s="25">
        <f>IF($A54="","",COUNTIFS(stops!$B$2:$B$151,$A54,stops!$P$2:$P$151,"&lt;="&amp;IF(config!$B$37&lt;&gt;"",config!$B$37,TODAY())))</f>
        <v/>
      </c>
      <c r="AO54" s="25">
        <f>IF($A54="","",COUNTIFS(stops!$B$2:$B$151,$A54,stops!$AF$2:$AF$151,"Y"))</f>
        <v/>
      </c>
      <c r="AP54" s="25">
        <f>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25">
        <f>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25">
        <f>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 r="C55" s="31" t="n"/>
      <c r="D55" s="31" t="n"/>
      <c r="J55" s="9" t="n"/>
      <c r="L55" s="9" t="n"/>
      <c r="O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25">
        <f>IF($A55="","",IF($R55="","unknown",IF($R55&lt;40,"under-40",IF($R55&lt;=75,"40-75",IF($R55&lt;=150,"76-150",IF($R55&lt;=250,"151-250",IF($R55&lt;=500,"251-500","over-500")))))))</f>
        <v/>
      </c>
      <c r="AL55" s="25">
        <f>IF($A55="","",IF($O55="","not on in_signed_offices: paste the outreach file",IF($R55="","no Tuesday headcount",IF($R55&lt;30,"below the hard floor of 30",IF($R55&lt;40,"30 to 39: founder's call",IF($R55&gt;250,"over 250: outside the plan","OK"))))))</f>
        <v/>
      </c>
      <c r="AM55" s="25">
        <f>IF(OR($A55="",$R55=""),"",MIN(config!$B$16,MAX(config!$B$15,MROUND(config!$B$13+config!$B$14*$R55,config!$B$17))))</f>
        <v/>
      </c>
      <c r="AN55" s="25">
        <f>IF($A55="","",COUNTIFS(stops!$B$2:$B$151,$A55,stops!$P$2:$P$151,"&lt;="&amp;IF(config!$B$37&lt;&gt;"",config!$B$37,TODAY())))</f>
        <v/>
      </c>
      <c r="AO55" s="25">
        <f>IF($A55="","",COUNTIFS(stops!$B$2:$B$151,$A55,stops!$AF$2:$AF$151,"Y"))</f>
        <v/>
      </c>
      <c r="AP55" s="25">
        <f>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25">
        <f>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25">
        <f>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 r="C56" s="31" t="n"/>
      <c r="D56" s="31" t="n"/>
      <c r="J56" s="9" t="n"/>
      <c r="L56" s="9" t="n"/>
      <c r="O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25">
        <f>IF($A56="","",IF($R56="","unknown",IF($R56&lt;40,"under-40",IF($R56&lt;=75,"40-75",IF($R56&lt;=150,"76-150",IF($R56&lt;=250,"151-250",IF($R56&lt;=500,"251-500","over-500")))))))</f>
        <v/>
      </c>
      <c r="AL56" s="25">
        <f>IF($A56="","",IF($O56="","not on in_signed_offices: paste the outreach file",IF($R56="","no Tuesday headcount",IF($R56&lt;30,"below the hard floor of 30",IF($R56&lt;40,"30 to 39: founder's call",IF($R56&gt;250,"over 250: outside the plan","OK"))))))</f>
        <v/>
      </c>
      <c r="AM56" s="25">
        <f>IF(OR($A56="",$R56=""),"",MIN(config!$B$16,MAX(config!$B$15,MROUND(config!$B$13+config!$B$14*$R56,config!$B$17))))</f>
        <v/>
      </c>
      <c r="AN56" s="25">
        <f>IF($A56="","",COUNTIFS(stops!$B$2:$B$151,$A56,stops!$P$2:$P$151,"&lt;="&amp;IF(config!$B$37&lt;&gt;"",config!$B$37,TODAY())))</f>
        <v/>
      </c>
      <c r="AO56" s="25">
        <f>IF($A56="","",COUNTIFS(stops!$B$2:$B$151,$A56,stops!$AF$2:$AF$151,"Y"))</f>
        <v/>
      </c>
      <c r="AP56" s="25">
        <f>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25">
        <f>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25">
        <f>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 r="C57" s="31" t="n"/>
      <c r="D57" s="31" t="n"/>
      <c r="J57" s="9" t="n"/>
      <c r="L57" s="9" t="n"/>
      <c r="O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25">
        <f>IF($A57="","",IF($R57="","unknown",IF($R57&lt;40,"under-40",IF($R57&lt;=75,"40-75",IF($R57&lt;=150,"76-150",IF($R57&lt;=250,"151-250",IF($R57&lt;=500,"251-500","over-500")))))))</f>
        <v/>
      </c>
      <c r="AL57" s="25">
        <f>IF($A57="","",IF($O57="","not on in_signed_offices: paste the outreach file",IF($R57="","no Tuesday headcount",IF($R57&lt;30,"below the hard floor of 30",IF($R57&lt;40,"30 to 39: founder's call",IF($R57&gt;250,"over 250: outside the plan","OK"))))))</f>
        <v/>
      </c>
      <c r="AM57" s="25">
        <f>IF(OR($A57="",$R57=""),"",MIN(config!$B$16,MAX(config!$B$15,MROUND(config!$B$13+config!$B$14*$R57,config!$B$17))))</f>
        <v/>
      </c>
      <c r="AN57" s="25">
        <f>IF($A57="","",COUNTIFS(stops!$B$2:$B$151,$A57,stops!$P$2:$P$151,"&lt;="&amp;IF(config!$B$37&lt;&gt;"",config!$B$37,TODAY())))</f>
        <v/>
      </c>
      <c r="AO57" s="25">
        <f>IF($A57="","",COUNTIFS(stops!$B$2:$B$151,$A57,stops!$AF$2:$AF$151,"Y"))</f>
        <v/>
      </c>
      <c r="AP57" s="25">
        <f>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25">
        <f>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25">
        <f>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 r="C58" s="31" t="n"/>
      <c r="D58" s="31" t="n"/>
      <c r="J58" s="9" t="n"/>
      <c r="L58" s="9" t="n"/>
      <c r="O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25">
        <f>IF($A58="","",IF($R58="","unknown",IF($R58&lt;40,"under-40",IF($R58&lt;=75,"40-75",IF($R58&lt;=150,"76-150",IF($R58&lt;=250,"151-250",IF($R58&lt;=500,"251-500","over-500")))))))</f>
        <v/>
      </c>
      <c r="AL58" s="25">
        <f>IF($A58="","",IF($O58="","not on in_signed_offices: paste the outreach file",IF($R58="","no Tuesday headcount",IF($R58&lt;30,"below the hard floor of 30",IF($R58&lt;40,"30 to 39: founder's call",IF($R58&gt;250,"over 250: outside the plan","OK"))))))</f>
        <v/>
      </c>
      <c r="AM58" s="25">
        <f>IF(OR($A58="",$R58=""),"",MIN(config!$B$16,MAX(config!$B$15,MROUND(config!$B$13+config!$B$14*$R58,config!$B$17))))</f>
        <v/>
      </c>
      <c r="AN58" s="25">
        <f>IF($A58="","",COUNTIFS(stops!$B$2:$B$151,$A58,stops!$P$2:$P$151,"&lt;="&amp;IF(config!$B$37&lt;&gt;"",config!$B$37,TODAY())))</f>
        <v/>
      </c>
      <c r="AO58" s="25">
        <f>IF($A58="","",COUNTIFS(stops!$B$2:$B$151,$A58,stops!$AF$2:$AF$151,"Y"))</f>
        <v/>
      </c>
      <c r="AP58" s="25">
        <f>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25">
        <f>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25">
        <f>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 r="C59" s="31" t="n"/>
      <c r="D59" s="31" t="n"/>
      <c r="J59" s="9" t="n"/>
      <c r="L59" s="9" t="n"/>
      <c r="O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25">
        <f>IF($A59="","",IF($R59="","unknown",IF($R59&lt;40,"under-40",IF($R59&lt;=75,"40-75",IF($R59&lt;=150,"76-150",IF($R59&lt;=250,"151-250",IF($R59&lt;=500,"251-500","over-500")))))))</f>
        <v/>
      </c>
      <c r="AL59" s="25">
        <f>IF($A59="","",IF($O59="","not on in_signed_offices: paste the outreach file",IF($R59="","no Tuesday headcount",IF($R59&lt;30,"below the hard floor of 30",IF($R59&lt;40,"30 to 39: founder's call",IF($R59&gt;250,"over 250: outside the plan","OK"))))))</f>
        <v/>
      </c>
      <c r="AM59" s="25">
        <f>IF(OR($A59="",$R59=""),"",MIN(config!$B$16,MAX(config!$B$15,MROUND(config!$B$13+config!$B$14*$R59,config!$B$17))))</f>
        <v/>
      </c>
      <c r="AN59" s="25">
        <f>IF($A59="","",COUNTIFS(stops!$B$2:$B$151,$A59,stops!$P$2:$P$151,"&lt;="&amp;IF(config!$B$37&lt;&gt;"",config!$B$37,TODAY())))</f>
        <v/>
      </c>
      <c r="AO59" s="25">
        <f>IF($A59="","",COUNTIFS(stops!$B$2:$B$151,$A59,stops!$AF$2:$AF$151,"Y"))</f>
        <v/>
      </c>
      <c r="AP59" s="25">
        <f>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25">
        <f>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25">
        <f>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 r="C60" s="31" t="n"/>
      <c r="D60" s="31" t="n"/>
      <c r="J60" s="9" t="n"/>
      <c r="L60" s="9" t="n"/>
      <c r="O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25">
        <f>IF($A60="","",IF($R60="","unknown",IF($R60&lt;40,"under-40",IF($R60&lt;=75,"40-75",IF($R60&lt;=150,"76-150",IF($R60&lt;=250,"151-250",IF($R60&lt;=500,"251-500","over-500")))))))</f>
        <v/>
      </c>
      <c r="AL60" s="25">
        <f>IF($A60="","",IF($O60="","not on in_signed_offices: paste the outreach file",IF($R60="","no Tuesday headcount",IF($R60&lt;30,"below the hard floor of 30",IF($R60&lt;40,"30 to 39: founder's call",IF($R60&gt;250,"over 250: outside the plan","OK"))))))</f>
        <v/>
      </c>
      <c r="AM60" s="25">
        <f>IF(OR($A60="",$R60=""),"",MIN(config!$B$16,MAX(config!$B$15,MROUND(config!$B$13+config!$B$14*$R60,config!$B$17))))</f>
        <v/>
      </c>
      <c r="AN60" s="25">
        <f>IF($A60="","",COUNTIFS(stops!$B$2:$B$151,$A60,stops!$P$2:$P$151,"&lt;="&amp;IF(config!$B$37&lt;&gt;"",config!$B$37,TODAY())))</f>
        <v/>
      </c>
      <c r="AO60" s="25">
        <f>IF($A60="","",COUNTIFS(stops!$B$2:$B$151,$A60,stops!$AF$2:$AF$151,"Y"))</f>
        <v/>
      </c>
      <c r="AP60" s="25">
        <f>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25">
        <f>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25">
        <f>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 r="C61" s="31" t="n"/>
      <c r="D61" s="31" t="n"/>
      <c r="J61" s="9" t="n"/>
      <c r="L61" s="9" t="n"/>
      <c r="O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25">
        <f>IF($A61="","",IF($R61="","unknown",IF($R61&lt;40,"under-40",IF($R61&lt;=75,"40-75",IF($R61&lt;=150,"76-150",IF($R61&lt;=250,"151-250",IF($R61&lt;=500,"251-500","over-500")))))))</f>
        <v/>
      </c>
      <c r="AL61" s="25">
        <f>IF($A61="","",IF($O61="","not on in_signed_offices: paste the outreach file",IF($R61="","no Tuesday headcount",IF($R61&lt;30,"below the hard floor of 30",IF($R61&lt;40,"30 to 39: founder's call",IF($R61&gt;250,"over 250: outside the plan","OK"))))))</f>
        <v/>
      </c>
      <c r="AM61" s="25">
        <f>IF(OR($A61="",$R61=""),"",MIN(config!$B$16,MAX(config!$B$15,MROUND(config!$B$13+config!$B$14*$R61,config!$B$17))))</f>
        <v/>
      </c>
      <c r="AN61" s="25">
        <f>IF($A61="","",COUNTIFS(stops!$B$2:$B$151,$A61,stops!$P$2:$P$151,"&lt;="&amp;IF(config!$B$37&lt;&gt;"",config!$B$37,TODAY())))</f>
        <v/>
      </c>
      <c r="AO61" s="25">
        <f>IF($A61="","",COUNTIFS(stops!$B$2:$B$151,$A61,stops!$AF$2:$AF$151,"Y"))</f>
        <v/>
      </c>
      <c r="AP61" s="25">
        <f>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25">
        <f>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25">
        <f>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1" dxfId="1">
      <formula>LEN(AR2)&gt;0</formula>
    </cfRule>
  </conditionalFormatting>
  <dataValidations count="4">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 sqref="N2:N6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D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 width="7" customWidth="1" min="56" max="56"/>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c r="BD1" s="24" t="inlineStr">
        <is>
          <t>hand_carried</t>
        </is>
      </c>
    </row>
    <row r="2">
      <c r="A2" t="inlineStr">
        <is>
          <t>SAMPLE-CMP-001</t>
        </is>
      </c>
      <c r="B2" t="inlineStr">
        <is>
          <t>SAMPLE-O-001</t>
        </is>
      </c>
      <c r="C2" s="9" t="n">
        <v>46370</v>
      </c>
      <c r="D2" t="inlineStr">
        <is>
          <t>yes</t>
        </is>
      </c>
      <c r="E2" s="9" t="n">
        <v>46372</v>
      </c>
      <c r="F2" t="inlineStr">
        <is>
          <t>SAMPLE replied by email</t>
        </is>
      </c>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IF($B2="","",IFERROR(IF(INDEX(offices!$O$2:$O$61,MATCH($B2,offices!$A$2:$A$61,0))="","",INDEX(offices!$O$2:$O$61,MATCH($B2,offices!$A$2:$A$61,0))),""))</f>
        <v/>
      </c>
      <c r="L2" s="25">
        <f>IF($A2="","",IF($Q2="N","",COUNTIFS($A$2:$A2,$A2,$Q$2:$Q2,"&lt;&gt;N")))</f>
        <v/>
      </c>
      <c r="M2" s="25">
        <f>IF(OR($A2="",$L2=""),"",IF(AND(config!$B$34="names_if_public",IFERROR(IF(INDEX(offices!$AG$2:$AG$61,MATCH($B2,offices!$A$2:$A$61,0))="","",INDEX(offices!$AG$2:$AG$61,MATCH($B2,offices!$A$2:$A$61,0))),"")="Y"),$K2,CHAR(64+$L2)))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25">
        <f>IF($A2="","",IF($G2&lt;&gt;"",$G2,IFERROR(IF(INDEX(offices!$AM$2:$AM$61,MATCH($B2,offices!$A$2:$A$61,0))="","",INDEX(offices!$AM$2:$AM$61,MATCH($B2,offices!$A$2:$A$61,0))),"")))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c r="BD2" s="25">
        <f>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 r="A3" t="inlineStr">
        <is>
          <t>SAMPLE-CMP-001</t>
        </is>
      </c>
      <c r="B3" t="inlineStr">
        <is>
          <t>SAMPLE-O-002</t>
        </is>
      </c>
      <c r="C3" s="9" t="n">
        <v>46370</v>
      </c>
      <c r="D3" t="inlineStr">
        <is>
          <t>yes</t>
        </is>
      </c>
      <c r="E3" s="9" t="n">
        <v>46372</v>
      </c>
      <c r="F3" t="inlineStr">
        <is>
          <t>SAMPLE replied by email</t>
        </is>
      </c>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IF($B3="","",IFERROR(IF(INDEX(offices!$O$2:$O$61,MATCH($B3,offices!$A$2:$A$61,0))="","",INDEX(offices!$O$2:$O$61,MATCH($B3,offices!$A$2:$A$61,0))),""))</f>
        <v/>
      </c>
      <c r="L3" s="25">
        <f>IF($A3="","",IF($Q3="N","",COUNTIFS($A$2:$A3,$A3,$Q$2:$Q3,"&lt;&gt;N")))</f>
        <v/>
      </c>
      <c r="M3" s="25">
        <f>IF(OR($A3="",$L3=""),"",IF(AND(config!$B$34="names_if_public",IFERROR(IF(INDEX(offices!$AG$2:$AG$61,MATCH($B3,offices!$A$2:$A$61,0))="","",INDEX(offices!$AG$2:$AG$61,MATCH($B3,offices!$A$2:$A$61,0))),"")="Y"),$K3,CHAR(64+$L3)))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25">
        <f>IF($A3="","",IF($G3&lt;&gt;"",$G3,IFERROR(IF(INDEX(offices!$AM$2:$AM$61,MATCH($B3,offices!$A$2:$A$61,0))="","",INDEX(offices!$AM$2:$AM$61,MATCH($B3,offices!$A$2:$A$61,0))),"")))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c r="BD3" s="25">
        <f>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 r="A4" t="inlineStr">
        <is>
          <t>SAMPLE-CMP-001</t>
        </is>
      </c>
      <c r="B4" t="inlineStr">
        <is>
          <t>SAMPLE-O-003</t>
        </is>
      </c>
      <c r="C4" s="9" t="n">
        <v>46370</v>
      </c>
      <c r="D4" t="inlineStr">
        <is>
          <t>yes</t>
        </is>
      </c>
      <c r="E4" s="9" t="n">
        <v>46372</v>
      </c>
      <c r="F4" t="inlineStr">
        <is>
          <t>SAMPLE replied by email</t>
        </is>
      </c>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IF($B4="","",IFERROR(IF(INDEX(offices!$O$2:$O$61,MATCH($B4,offices!$A$2:$A$61,0))="","",INDEX(offices!$O$2:$O$61,MATCH($B4,offices!$A$2:$A$61,0))),""))</f>
        <v/>
      </c>
      <c r="L4" s="25">
        <f>IF($A4="","",IF($Q4="N","",COUNTIFS($A$2:$A4,$A4,$Q$2:$Q4,"&lt;&gt;N")))</f>
        <v/>
      </c>
      <c r="M4" s="25">
        <f>IF(OR($A4="",$L4=""),"",IF(AND(config!$B$34="names_if_public",IFERROR(IF(INDEX(offices!$AG$2:$AG$61,MATCH($B4,offices!$A$2:$A$61,0))="","",INDEX(offices!$AG$2:$AG$61,MATCH($B4,offices!$A$2:$A$61,0))),"")="Y"),$K4,CHAR(64+$L4)))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25">
        <f>IF($A4="","",IF($G4&lt;&gt;"",$G4,IFERROR(IF(INDEX(offices!$AM$2:$AM$61,MATCH($B4,offices!$A$2:$A$61,0))="","",INDEX(offices!$AM$2:$AM$61,MATCH($B4,offices!$A$2:$A$61,0))),"")))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c r="BD4" s="25">
        <f>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 r="A5" t="inlineStr">
        <is>
          <t>SAMPLE-CMP-001</t>
        </is>
      </c>
      <c r="B5" t="inlineStr">
        <is>
          <t>SAMPLE-O-004</t>
        </is>
      </c>
      <c r="C5" s="9" t="n">
        <v>46370</v>
      </c>
      <c r="D5" t="inlineStr">
        <is>
          <t>yes</t>
        </is>
      </c>
      <c r="E5" s="9" t="n">
        <v>46374</v>
      </c>
      <c r="F5" t="inlineStr">
        <is>
          <t>SAMPLE replied by email</t>
        </is>
      </c>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IF($B5="","",IFERROR(IF(INDEX(offices!$O$2:$O$61,MATCH($B5,offices!$A$2:$A$61,0))="","",INDEX(offices!$O$2:$O$61,MATCH($B5,offices!$A$2:$A$61,0))),""))</f>
        <v/>
      </c>
      <c r="L5" s="25">
        <f>IF($A5="","",IF($Q5="N","",COUNTIFS($A$2:$A5,$A5,$Q$2:$Q5,"&lt;&gt;N")))</f>
        <v/>
      </c>
      <c r="M5" s="25">
        <f>IF(OR($A5="",$L5=""),"",IF(AND(config!$B$34="names_if_public",IFERROR(IF(INDEX(offices!$AG$2:$AG$61,MATCH($B5,offices!$A$2:$A$61,0))="","",INDEX(offices!$AG$2:$AG$61,MATCH($B5,offices!$A$2:$A$61,0))),"")="Y"),$K5,CHAR(64+$L5)))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25">
        <f>IF($A5="","",IF($G5&lt;&gt;"",$G5,IFERROR(IF(INDEX(offices!$AM$2:$AM$61,MATCH($B5,offices!$A$2:$A$61,0))="","",INDEX(offices!$AM$2:$AM$61,MATCH($B5,offices!$A$2:$A$61,0))),"")))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c r="BD5" s="25">
        <f>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 r="A6" t="inlineStr">
        <is>
          <t>SAMPLE-CMP-001</t>
        </is>
      </c>
      <c r="B6" t="inlineStr">
        <is>
          <t>SAMPLE-O-005</t>
        </is>
      </c>
      <c r="C6" s="9" t="n">
        <v>46370</v>
      </c>
      <c r="D6" t="inlineStr">
        <is>
          <t>yes</t>
        </is>
      </c>
      <c r="E6" s="9" t="n">
        <v>46372</v>
      </c>
      <c r="F6" t="inlineStr">
        <is>
          <t>SAMPLE replied by email</t>
        </is>
      </c>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IF($B6="","",IFERROR(IF(INDEX(offices!$O$2:$O$61,MATCH($B6,offices!$A$2:$A$61,0))="","",INDEX(offices!$O$2:$O$61,MATCH($B6,offices!$A$2:$A$61,0))),""))</f>
        <v/>
      </c>
      <c r="L6" s="25">
        <f>IF($A6="","",IF($Q6="N","",COUNTIFS($A$2:$A6,$A6,$Q$2:$Q6,"&lt;&gt;N")))</f>
        <v/>
      </c>
      <c r="M6" s="25">
        <f>IF(OR($A6="",$L6=""),"",IF(AND(config!$B$34="names_if_public",IFERROR(IF(INDEX(offices!$AG$2:$AG$61,MATCH($B6,offices!$A$2:$A$61,0))="","",INDEX(offices!$AG$2:$AG$61,MATCH($B6,offices!$A$2:$A$61,0))),"")="Y"),$K6,CHAR(64+$L6)))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25">
        <f>IF($A6="","",IF($G6&lt;&gt;"",$G6,IFERROR(IF(INDEX(offices!$AM$2:$AM$61,MATCH($B6,offices!$A$2:$A$61,0))="","",INDEX(offices!$AM$2:$AM$61,MATCH($B6,offices!$A$2:$A$61,0))),"")))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c r="BD6" s="25">
        <f>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 r="A7" t="inlineStr">
        <is>
          <t>SAMPLE-CMP-002</t>
        </is>
      </c>
      <c r="B7" t="inlineStr">
        <is>
          <t>SAMPLE-O-001</t>
        </is>
      </c>
      <c r="C7" s="9" t="n">
        <v>46370</v>
      </c>
      <c r="D7" t="inlineStr">
        <is>
          <t>yes</t>
        </is>
      </c>
      <c r="E7" s="9" t="n">
        <v>46372</v>
      </c>
      <c r="F7" t="inlineStr">
        <is>
          <t>SAMPLE replied by email</t>
        </is>
      </c>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IF($B7="","",IFERROR(IF(INDEX(offices!$O$2:$O$61,MATCH($B7,offices!$A$2:$A$61,0))="","",INDEX(offices!$O$2:$O$61,MATCH($B7,offices!$A$2:$A$61,0))),""))</f>
        <v/>
      </c>
      <c r="L7" s="25">
        <f>IF($A7="","",IF($Q7="N","",COUNTIFS($A$2:$A7,$A7,$Q$2:$Q7,"&lt;&gt;N")))</f>
        <v/>
      </c>
      <c r="M7" s="25">
        <f>IF(OR($A7="",$L7=""),"",IF(AND(config!$B$34="names_if_public",IFERROR(IF(INDEX(offices!$AG$2:$AG$61,MATCH($B7,offices!$A$2:$A$61,0))="","",INDEX(offices!$AG$2:$AG$61,MATCH($B7,offices!$A$2:$A$61,0))),"")="Y"),$K7,CHAR(64+$L7)))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25">
        <f>IF($A7="","",IF($G7&lt;&gt;"",$G7,IFERROR(IF(INDEX(offices!$AM$2:$AM$61,MATCH($B7,offices!$A$2:$A$61,0))="","",INDEX(offices!$AM$2:$AM$61,MATCH($B7,offices!$A$2:$A$61,0))),"")))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c r="BD7" s="25">
        <f>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 r="A8" t="inlineStr">
        <is>
          <t>SAMPLE-CMP-002</t>
        </is>
      </c>
      <c r="B8" t="inlineStr">
        <is>
          <t>SAMPLE-O-002</t>
        </is>
      </c>
      <c r="C8" s="9" t="n">
        <v>46370</v>
      </c>
      <c r="D8" t="inlineStr">
        <is>
          <t>yes</t>
        </is>
      </c>
      <c r="E8" s="9" t="n">
        <v>46372</v>
      </c>
      <c r="F8" t="inlineStr">
        <is>
          <t>SAMPLE replied by email</t>
        </is>
      </c>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IF($B8="","",IFERROR(IF(INDEX(offices!$O$2:$O$61,MATCH($B8,offices!$A$2:$A$61,0))="","",INDEX(offices!$O$2:$O$61,MATCH($B8,offices!$A$2:$A$61,0))),""))</f>
        <v/>
      </c>
      <c r="L8" s="25">
        <f>IF($A8="","",IF($Q8="N","",COUNTIFS($A$2:$A8,$A8,$Q$2:$Q8,"&lt;&gt;N")))</f>
        <v/>
      </c>
      <c r="M8" s="25">
        <f>IF(OR($A8="",$L8=""),"",IF(AND(config!$B$34="names_if_public",IFERROR(IF(INDEX(offices!$AG$2:$AG$61,MATCH($B8,offices!$A$2:$A$61,0))="","",INDEX(offices!$AG$2:$AG$61,MATCH($B8,offices!$A$2:$A$61,0))),"")="Y"),$K8,CHAR(64+$L8)))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25">
        <f>IF($A8="","",IF($G8&lt;&gt;"",$G8,IFERROR(IF(INDEX(offices!$AM$2:$AM$61,MATCH($B8,offices!$A$2:$A$61,0))="","",INDEX(offices!$AM$2:$AM$61,MATCH($B8,offices!$A$2:$A$61,0))),"")))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c r="BD8" s="25">
        <f>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 r="A9" t="inlineStr">
        <is>
          <t>SAMPLE-CMP-002</t>
        </is>
      </c>
      <c r="B9" t="inlineStr">
        <is>
          <t>SAMPLE-O-003</t>
        </is>
      </c>
      <c r="C9" s="9" t="n">
        <v>46370</v>
      </c>
      <c r="D9" t="inlineStr">
        <is>
          <t>yes</t>
        </is>
      </c>
      <c r="E9" s="9" t="n">
        <v>46372</v>
      </c>
      <c r="F9" t="inlineStr">
        <is>
          <t>SAMPLE replied by email</t>
        </is>
      </c>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IF($B9="","",IFERROR(IF(INDEX(offices!$O$2:$O$61,MATCH($B9,offices!$A$2:$A$61,0))="","",INDEX(offices!$O$2:$O$61,MATCH($B9,offices!$A$2:$A$61,0))),""))</f>
        <v/>
      </c>
      <c r="L9" s="25">
        <f>IF($A9="","",IF($Q9="N","",COUNTIFS($A$2:$A9,$A9,$Q$2:$Q9,"&lt;&gt;N")))</f>
        <v/>
      </c>
      <c r="M9" s="25">
        <f>IF(OR($A9="",$L9=""),"",IF(AND(config!$B$34="names_if_public",IFERROR(IF(INDEX(offices!$AG$2:$AG$61,MATCH($B9,offices!$A$2:$A$61,0))="","",INDEX(offices!$AG$2:$AG$61,MATCH($B9,offices!$A$2:$A$61,0))),"")="Y"),$K9,CHAR(64+$L9)))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25">
        <f>IF($A9="","",IF($G9&lt;&gt;"",$G9,IFERROR(IF(INDEX(offices!$AM$2:$AM$61,MATCH($B9,offices!$A$2:$A$61,0))="","",INDEX(offices!$AM$2:$AM$61,MATCH($B9,offices!$A$2:$A$61,0))),"")))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c r="BD9" s="25">
        <f>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 r="A10" t="inlineStr">
        <is>
          <t>SAMPLE-CMP-002</t>
        </is>
      </c>
      <c r="B10" t="inlineStr">
        <is>
          <t>SAMPLE-O-004</t>
        </is>
      </c>
      <c r="C10" s="9" t="n">
        <v>46370</v>
      </c>
      <c r="D10" t="inlineStr">
        <is>
          <t>yes</t>
        </is>
      </c>
      <c r="E10" s="9" t="n">
        <v>46374</v>
      </c>
      <c r="F10" t="inlineStr">
        <is>
          <t>SAMPLE replied by email</t>
        </is>
      </c>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IF($B10="","",IFERROR(IF(INDEX(offices!$O$2:$O$61,MATCH($B10,offices!$A$2:$A$61,0))="","",INDEX(offices!$O$2:$O$61,MATCH($B10,offices!$A$2:$A$61,0))),""))</f>
        <v/>
      </c>
      <c r="L10" s="25">
        <f>IF($A10="","",IF($Q10="N","",COUNTIFS($A$2:$A10,$A10,$Q$2:$Q10,"&lt;&gt;N")))</f>
        <v/>
      </c>
      <c r="M10" s="25">
        <f>IF(OR($A10="",$L10=""),"",IF(AND(config!$B$34="names_if_public",IFERROR(IF(INDEX(offices!$AG$2:$AG$61,MATCH($B10,offices!$A$2:$A$61,0))="","",INDEX(offices!$AG$2:$AG$61,MATCH($B10,offices!$A$2:$A$61,0))),"")="Y"),$K10,CHAR(64+$L10)))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25">
        <f>IF($A10="","",IF($G10&lt;&gt;"",$G10,IFERROR(IF(INDEX(offices!$AM$2:$AM$61,MATCH($B10,offices!$A$2:$A$61,0))="","",INDEX(offices!$AM$2:$AM$61,MATCH($B10,offices!$A$2:$A$61,0))),"")))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c r="BD10" s="25">
        <f>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 r="A11" t="inlineStr">
        <is>
          <t>SAMPLE-CMP-002</t>
        </is>
      </c>
      <c r="B11" t="inlineStr">
        <is>
          <t>SAMPLE-O-005</t>
        </is>
      </c>
      <c r="C11" s="9" t="n">
        <v>46370</v>
      </c>
      <c r="D11" t="inlineStr">
        <is>
          <t>yes</t>
        </is>
      </c>
      <c r="E11" s="9" t="n">
        <v>46372</v>
      </c>
      <c r="F11" t="inlineStr">
        <is>
          <t>SAMPLE replied by email</t>
        </is>
      </c>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IF($B11="","",IFERROR(IF(INDEX(offices!$O$2:$O$61,MATCH($B11,offices!$A$2:$A$61,0))="","",INDEX(offices!$O$2:$O$61,MATCH($B11,offices!$A$2:$A$61,0))),""))</f>
        <v/>
      </c>
      <c r="L11" s="25">
        <f>IF($A11="","",IF($Q11="N","",COUNTIFS($A$2:$A11,$A11,$Q$2:$Q11,"&lt;&gt;N")))</f>
        <v/>
      </c>
      <c r="M11" s="25">
        <f>IF(OR($A11="",$L11=""),"",IF(AND(config!$B$34="names_if_public",IFERROR(IF(INDEX(offices!$AG$2:$AG$61,MATCH($B11,offices!$A$2:$A$61,0))="","",INDEX(offices!$AG$2:$AG$61,MATCH($B11,offices!$A$2:$A$61,0))),"")="Y"),$K11,CHAR(64+$L11)))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25">
        <f>IF($A11="","",IF($G11&lt;&gt;"",$G11,IFERROR(IF(INDEX(offices!$AM$2:$AM$61,MATCH($B11,offices!$A$2:$A$61,0))="","",INDEX(offices!$AM$2:$AM$61,MATCH($B11,offices!$A$2:$A$61,0))),"")))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c r="BD11" s="25">
        <f>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 r="A12" t="inlineStr">
        <is>
          <t>SAMPLE-CMP-003</t>
        </is>
      </c>
      <c r="B12" t="inlineStr">
        <is>
          <t>SAMPLE-O-001</t>
        </is>
      </c>
      <c r="C12" s="9" t="n">
        <v>46391</v>
      </c>
      <c r="D12" t="inlineStr">
        <is>
          <t>yes</t>
        </is>
      </c>
      <c r="E12" s="9" t="n">
        <v>46392</v>
      </c>
      <c r="F12" t="inlineStr">
        <is>
          <t>SAMPLE replied by email</t>
        </is>
      </c>
      <c r="G12" t="n">
        <v>37</v>
      </c>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IF($B12="","",IFERROR(IF(INDEX(offices!$O$2:$O$61,MATCH($B12,offices!$A$2:$A$61,0))="","",INDEX(offices!$O$2:$O$61,MATCH($B12,offices!$A$2:$A$61,0))),""))</f>
        <v/>
      </c>
      <c r="L12" s="25">
        <f>IF($A12="","",IF($Q12="N","",COUNTIFS($A$2:$A12,$A12,$Q$2:$Q12,"&lt;&gt;N")))</f>
        <v/>
      </c>
      <c r="M12" s="25">
        <f>IF(OR($A12="",$L12=""),"",IF(AND(config!$B$34="names_if_public",IFERROR(IF(INDEX(offices!$AG$2:$AG$61,MATCH($B12,offices!$A$2:$A$61,0))="","",INDEX(offices!$AG$2:$AG$61,MATCH($B12,offices!$A$2:$A$61,0))),"")="Y"),$K12,CHAR(64+$L12)))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25">
        <f>IF($A12="","",IF($G12&lt;&gt;"",$G12,IFERROR(IF(INDEX(offices!$AM$2:$AM$61,MATCH($B12,offices!$A$2:$A$61,0))="","",INDEX(offices!$AM$2:$AM$61,MATCH($B12,offices!$A$2:$A$61,0))),"")))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c r="BD12" s="25">
        <f>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 r="A13" t="inlineStr">
        <is>
          <t>SAMPLE-CMP-003</t>
        </is>
      </c>
      <c r="B13" t="inlineStr">
        <is>
          <t>SAMPLE-O-002</t>
        </is>
      </c>
      <c r="C13" s="9" t="n">
        <v>46391</v>
      </c>
      <c r="D13" t="inlineStr">
        <is>
          <t>yes</t>
        </is>
      </c>
      <c r="E13" s="9" t="n">
        <v>46393</v>
      </c>
      <c r="F13" t="inlineStr">
        <is>
          <t>SAMPLE replied by email</t>
        </is>
      </c>
      <c r="G13" t="n">
        <v>37</v>
      </c>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IF($B13="","",IFERROR(IF(INDEX(offices!$O$2:$O$61,MATCH($B13,offices!$A$2:$A$61,0))="","",INDEX(offices!$O$2:$O$61,MATCH($B13,offices!$A$2:$A$61,0))),""))</f>
        <v/>
      </c>
      <c r="L13" s="25">
        <f>IF($A13="","",IF($Q13="N","",COUNTIFS($A$2:$A13,$A13,$Q$2:$Q13,"&lt;&gt;N")))</f>
        <v/>
      </c>
      <c r="M13" s="25">
        <f>IF(OR($A13="",$L13=""),"",IF(AND(config!$B$34="names_if_public",IFERROR(IF(INDEX(offices!$AG$2:$AG$61,MATCH($B13,offices!$A$2:$A$61,0))="","",INDEX(offices!$AG$2:$AG$61,MATCH($B13,offices!$A$2:$A$61,0))),"")="Y"),$K13,CHAR(64+$L13)))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25">
        <f>IF($A13="","",IF($G13&lt;&gt;"",$G13,IFERROR(IF(INDEX(offices!$AM$2:$AM$61,MATCH($B13,offices!$A$2:$A$61,0))="","",INDEX(offices!$AM$2:$AM$61,MATCH($B13,offices!$A$2:$A$61,0))),"")))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c r="BD13" s="25">
        <f>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 r="A14" t="inlineStr">
        <is>
          <t>SAMPLE-CMP-003</t>
        </is>
      </c>
      <c r="B14" t="inlineStr">
        <is>
          <t>SAMPLE-O-003</t>
        </is>
      </c>
      <c r="C14" s="9" t="n">
        <v>46391</v>
      </c>
      <c r="D14" t="inlineStr">
        <is>
          <t>yes</t>
        </is>
      </c>
      <c r="E14" s="9" t="n">
        <v>46394</v>
      </c>
      <c r="F14" t="inlineStr">
        <is>
          <t>SAMPLE replied by email</t>
        </is>
      </c>
      <c r="G14" t="n">
        <v>47</v>
      </c>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IF($B14="","",IFERROR(IF(INDEX(offices!$O$2:$O$61,MATCH($B14,offices!$A$2:$A$61,0))="","",INDEX(offices!$O$2:$O$61,MATCH($B14,offices!$A$2:$A$61,0))),""))</f>
        <v/>
      </c>
      <c r="L14" s="25">
        <f>IF($A14="","",IF($Q14="N","",COUNTIFS($A$2:$A14,$A14,$Q$2:$Q14,"&lt;&gt;N")))</f>
        <v/>
      </c>
      <c r="M14" s="25">
        <f>IF(OR($A14="",$L14=""),"",IF(AND(config!$B$34="names_if_public",IFERROR(IF(INDEX(offices!$AG$2:$AG$61,MATCH($B14,offices!$A$2:$A$61,0))="","",INDEX(offices!$AG$2:$AG$61,MATCH($B14,offices!$A$2:$A$61,0))),"")="Y"),$K14,CHAR(64+$L14)))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25">
        <f>IF($A14="","",IF($G14&lt;&gt;"",$G14,IFERROR(IF(INDEX(offices!$AM$2:$AM$61,MATCH($B14,offices!$A$2:$A$61,0))="","",INDEX(offices!$AM$2:$AM$61,MATCH($B14,offices!$A$2:$A$61,0))),"")))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c r="BD14" s="25">
        <f>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 r="A15" t="inlineStr">
        <is>
          <t>SAMPLE-CMP-003</t>
        </is>
      </c>
      <c r="B15" t="inlineStr">
        <is>
          <t>SAMPLE-O-004</t>
        </is>
      </c>
      <c r="C15" s="9" t="n">
        <v>46391</v>
      </c>
      <c r="D15" t="inlineStr">
        <is>
          <t>yes</t>
        </is>
      </c>
      <c r="E15" s="9" t="n">
        <v>46392</v>
      </c>
      <c r="F15" t="inlineStr">
        <is>
          <t>SAMPLE replied by email</t>
        </is>
      </c>
      <c r="G15" t="n">
        <v>47</v>
      </c>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IF($B15="","",IFERROR(IF(INDEX(offices!$O$2:$O$61,MATCH($B15,offices!$A$2:$A$61,0))="","",INDEX(offices!$O$2:$O$61,MATCH($B15,offices!$A$2:$A$61,0))),""))</f>
        <v/>
      </c>
      <c r="L15" s="25">
        <f>IF($A15="","",IF($Q15="N","",COUNTIFS($A$2:$A15,$A15,$Q$2:$Q15,"&lt;&gt;N")))</f>
        <v/>
      </c>
      <c r="M15" s="25">
        <f>IF(OR($A15="",$L15=""),"",IF(AND(config!$B$34="names_if_public",IFERROR(IF(INDEX(offices!$AG$2:$AG$61,MATCH($B15,offices!$A$2:$A$61,0))="","",INDEX(offices!$AG$2:$AG$61,MATCH($B15,offices!$A$2:$A$61,0))),"")="Y"),$K15,CHAR(64+$L15)))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25">
        <f>IF($A15="","",IF($G15&lt;&gt;"",$G15,IFERROR(IF(INDEX(offices!$AM$2:$AM$61,MATCH($B15,offices!$A$2:$A$61,0))="","",INDEX(offices!$AM$2:$AM$61,MATCH($B15,offices!$A$2:$A$61,0))),"")))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c r="BD15" s="25">
        <f>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 r="A16" t="inlineStr">
        <is>
          <t>SAMPLE-CMP-003</t>
        </is>
      </c>
      <c r="B16" t="inlineStr">
        <is>
          <t>SAMPLE-O-005</t>
        </is>
      </c>
      <c r="C16" s="9" t="n">
        <v>46391</v>
      </c>
      <c r="D16" t="inlineStr">
        <is>
          <t>yes</t>
        </is>
      </c>
      <c r="E16" s="9" t="n">
        <v>46393</v>
      </c>
      <c r="F16" t="inlineStr">
        <is>
          <t>SAMPLE replied by email</t>
        </is>
      </c>
      <c r="G16" t="n">
        <v>67</v>
      </c>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IF($B16="","",IFERROR(IF(INDEX(offices!$O$2:$O$61,MATCH($B16,offices!$A$2:$A$61,0))="","",INDEX(offices!$O$2:$O$61,MATCH($B16,offices!$A$2:$A$61,0))),""))</f>
        <v/>
      </c>
      <c r="L16" s="25">
        <f>IF($A16="","",IF($Q16="N","",COUNTIFS($A$2:$A16,$A16,$Q$2:$Q16,"&lt;&gt;N")))</f>
        <v/>
      </c>
      <c r="M16" s="25">
        <f>IF(OR($A16="",$L16=""),"",IF(AND(config!$B$34="names_if_public",IFERROR(IF(INDEX(offices!$AG$2:$AG$61,MATCH($B16,offices!$A$2:$A$61,0))="","",INDEX(offices!$AG$2:$AG$61,MATCH($B16,offices!$A$2:$A$61,0))),"")="Y"),$K16,CHAR(64+$L16)))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25">
        <f>IF($A16="","",IF($G16&lt;&gt;"",$G16,IFERROR(IF(INDEX(offices!$AM$2:$AM$61,MATCH($B16,offices!$A$2:$A$61,0))="","",INDEX(offices!$AM$2:$AM$61,MATCH($B16,offices!$A$2:$A$61,0))),"")))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c r="BD16" s="25">
        <f>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 r="A17" t="inlineStr">
        <is>
          <t>SAMPLE-CMP-003</t>
        </is>
      </c>
      <c r="B17" t="inlineStr">
        <is>
          <t>SAMPLE-O-006</t>
        </is>
      </c>
      <c r="C17" s="9" t="n">
        <v>46392</v>
      </c>
      <c r="D17" t="inlineStr">
        <is>
          <t>yes</t>
        </is>
      </c>
      <c r="E17" s="9" t="n">
        <v>46395</v>
      </c>
      <c r="F17" t="inlineStr">
        <is>
          <t>SAMPLE replied by email</t>
        </is>
      </c>
      <c r="G17" t="n">
        <v>42</v>
      </c>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IF($B17="","",IFERROR(IF(INDEX(offices!$O$2:$O$61,MATCH($B17,offices!$A$2:$A$61,0))="","",INDEX(offices!$O$2:$O$61,MATCH($B17,offices!$A$2:$A$61,0))),""))</f>
        <v/>
      </c>
      <c r="L17" s="25">
        <f>IF($A17="","",IF($Q17="N","",COUNTIFS($A$2:$A17,$A17,$Q$2:$Q17,"&lt;&gt;N")))</f>
        <v/>
      </c>
      <c r="M17" s="25">
        <f>IF(OR($A17="",$L17=""),"",IF(AND(config!$B$34="names_if_public",IFERROR(IF(INDEX(offices!$AG$2:$AG$61,MATCH($B17,offices!$A$2:$A$61,0))="","",INDEX(offices!$AG$2:$AG$61,MATCH($B17,offices!$A$2:$A$61,0))),"")="Y"),$K17,CHAR(64+$L17)))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25">
        <f>IF($A17="","",IF($G17&lt;&gt;"",$G17,IFERROR(IF(INDEX(offices!$AM$2:$AM$61,MATCH($B17,offices!$A$2:$A$61,0))="","",INDEX(offices!$AM$2:$AM$61,MATCH($B17,offices!$A$2:$A$61,0))),"")))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c r="BD17" s="25">
        <f>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 r="A18" t="inlineStr">
        <is>
          <t>SAMPLE-CMP-003</t>
        </is>
      </c>
      <c r="B18" t="inlineStr">
        <is>
          <t>SAMPLE-O-007</t>
        </is>
      </c>
      <c r="C18" s="9" t="n">
        <v>46393</v>
      </c>
      <c r="D18" t="inlineStr">
        <is>
          <t>yes</t>
        </is>
      </c>
      <c r="E18" s="9" t="n">
        <v>46394</v>
      </c>
      <c r="F18" t="inlineStr">
        <is>
          <t>SAMPLE replied by email</t>
        </is>
      </c>
      <c r="G18" t="n">
        <v>57</v>
      </c>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IF($B18="","",IFERROR(IF(INDEX(offices!$O$2:$O$61,MATCH($B18,offices!$A$2:$A$61,0))="","",INDEX(offices!$O$2:$O$61,MATCH($B18,offices!$A$2:$A$61,0))),""))</f>
        <v/>
      </c>
      <c r="L18" s="25">
        <f>IF($A18="","",IF($Q18="N","",COUNTIFS($A$2:$A18,$A18,$Q$2:$Q18,"&lt;&gt;N")))</f>
        <v/>
      </c>
      <c r="M18" s="25">
        <f>IF(OR($A18="",$L18=""),"",IF(AND(config!$B$34="names_if_public",IFERROR(IF(INDEX(offices!$AG$2:$AG$61,MATCH($B18,offices!$A$2:$A$61,0))="","",INDEX(offices!$AG$2:$AG$61,MATCH($B18,offices!$A$2:$A$61,0))),"")="Y"),$K18,CHAR(64+$L18)))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25">
        <f>IF($A18="","",IF($G18&lt;&gt;"",$G18,IFERROR(IF(INDEX(offices!$AM$2:$AM$61,MATCH($B18,offices!$A$2:$A$61,0))="","",INDEX(offices!$AM$2:$AM$61,MATCH($B18,offices!$A$2:$A$61,0))),"")))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c r="BD18" s="25">
        <f>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 r="A19" t="inlineStr">
        <is>
          <t>SAMPLE-CMP-003</t>
        </is>
      </c>
      <c r="B19" t="inlineStr">
        <is>
          <t>SAMPLE-O-008</t>
        </is>
      </c>
      <c r="C19" s="9" t="n">
        <v>46394</v>
      </c>
      <c r="D19" t="inlineStr">
        <is>
          <t>yes</t>
        </is>
      </c>
      <c r="E19" s="9" t="n">
        <v>46396</v>
      </c>
      <c r="F19" t="inlineStr">
        <is>
          <t>SAMPLE replied by email</t>
        </is>
      </c>
      <c r="G19" t="n">
        <v>42</v>
      </c>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IF($B19="","",IFERROR(IF(INDEX(offices!$O$2:$O$61,MATCH($B19,offices!$A$2:$A$61,0))="","",INDEX(offices!$O$2:$O$61,MATCH($B19,offices!$A$2:$A$61,0))),""))</f>
        <v/>
      </c>
      <c r="L19" s="25">
        <f>IF($A19="","",IF($Q19="N","",COUNTIFS($A$2:$A19,$A19,$Q$2:$Q19,"&lt;&gt;N")))</f>
        <v/>
      </c>
      <c r="M19" s="25">
        <f>IF(OR($A19="",$L19=""),"",IF(AND(config!$B$34="names_if_public",IFERROR(IF(INDEX(offices!$AG$2:$AG$61,MATCH($B19,offices!$A$2:$A$61,0))="","",INDEX(offices!$AG$2:$AG$61,MATCH($B19,offices!$A$2:$A$61,0))),"")="Y"),$K19,CHAR(64+$L19)))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25">
        <f>IF($A19="","",IF($G19&lt;&gt;"",$G19,IFERROR(IF(INDEX(offices!$AM$2:$AM$61,MATCH($B19,offices!$A$2:$A$61,0))="","",INDEX(offices!$AM$2:$AM$61,MATCH($B19,offices!$A$2:$A$61,0))),"")))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c r="BD19" s="25">
        <f>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 r="A20" t="inlineStr">
        <is>
          <t>SAMPLE-CMP-003</t>
        </is>
      </c>
      <c r="B20" t="inlineStr">
        <is>
          <t>SAMPLE-O-009</t>
        </is>
      </c>
      <c r="C20" s="9" t="n">
        <v>46395</v>
      </c>
      <c r="D20" t="inlineStr">
        <is>
          <t>yes</t>
        </is>
      </c>
      <c r="E20" s="9" t="n">
        <v>46398</v>
      </c>
      <c r="F20" t="inlineStr">
        <is>
          <t>SAMPLE replied by email</t>
        </is>
      </c>
      <c r="G20" t="n">
        <v>72</v>
      </c>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IF($B20="","",IFERROR(IF(INDEX(offices!$O$2:$O$61,MATCH($B20,offices!$A$2:$A$61,0))="","",INDEX(offices!$O$2:$O$61,MATCH($B20,offices!$A$2:$A$61,0))),""))</f>
        <v/>
      </c>
      <c r="L20" s="25">
        <f>IF($A20="","",IF($Q20="N","",COUNTIFS($A$2:$A20,$A20,$Q$2:$Q20,"&lt;&gt;N")))</f>
        <v/>
      </c>
      <c r="M20" s="25">
        <f>IF(OR($A20="",$L20=""),"",IF(AND(config!$B$34="names_if_public",IFERROR(IF(INDEX(offices!$AG$2:$AG$61,MATCH($B20,offices!$A$2:$A$61,0))="","",INDEX(offices!$AG$2:$AG$61,MATCH($B20,offices!$A$2:$A$61,0))),"")="Y"),$K20,CHAR(64+$L20)))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25">
        <f>IF($A20="","",IF($G20&lt;&gt;"",$G20,IFERROR(IF(INDEX(offices!$AM$2:$AM$61,MATCH($B20,offices!$A$2:$A$61,0))="","",INDEX(offices!$AM$2:$AM$61,MATCH($B20,offices!$A$2:$A$61,0))),"")))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c r="BD20" s="25">
        <f>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 r="A21" t="inlineStr">
        <is>
          <t>SAMPLE-CMP-003</t>
        </is>
      </c>
      <c r="B21" t="inlineStr">
        <is>
          <t>SAMPLE-O-010</t>
        </is>
      </c>
      <c r="C21" s="9" t="n">
        <v>46400</v>
      </c>
      <c r="D21" t="inlineStr">
        <is>
          <t>yes</t>
        </is>
      </c>
      <c r="E21" s="9" t="n">
        <v>46401</v>
      </c>
      <c r="F21" t="inlineStr">
        <is>
          <t>SAMPLE replied by email</t>
        </is>
      </c>
      <c r="G21" t="n">
        <v>37</v>
      </c>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IF($B21="","",IFERROR(IF(INDEX(offices!$O$2:$O$61,MATCH($B21,offices!$A$2:$A$61,0))="","",INDEX(offices!$O$2:$O$61,MATCH($B21,offices!$A$2:$A$61,0))),""))</f>
        <v/>
      </c>
      <c r="L21" s="25">
        <f>IF($A21="","",IF($Q21="N","",COUNTIFS($A$2:$A21,$A21,$Q$2:$Q21,"&lt;&gt;N")))</f>
        <v/>
      </c>
      <c r="M21" s="25">
        <f>IF(OR($A21="",$L21=""),"",IF(AND(config!$B$34="names_if_public",IFERROR(IF(INDEX(offices!$AG$2:$AG$61,MATCH($B21,offices!$A$2:$A$61,0))="","",INDEX(offices!$AG$2:$AG$61,MATCH($B21,offices!$A$2:$A$61,0))),"")="Y"),$K21,CHAR(64+$L21)))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25">
        <f>IF($A21="","",IF($G21&lt;&gt;"",$G21,IFERROR(IF(INDEX(offices!$AM$2:$AM$61,MATCH($B21,offices!$A$2:$A$61,0))="","",INDEX(offices!$AM$2:$AM$61,MATCH($B21,offices!$A$2:$A$61,0))),"")))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c r="BD21" s="25">
        <f>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 r="A22" t="inlineStr">
        <is>
          <t>SAMPLE-CMP-004</t>
        </is>
      </c>
      <c r="B22" t="inlineStr">
        <is>
          <t>SAMPLE-O-001</t>
        </is>
      </c>
      <c r="C22" s="9" t="n">
        <v>46393</v>
      </c>
      <c r="D22" t="inlineStr">
        <is>
          <t>yes</t>
        </is>
      </c>
      <c r="E22" s="9" t="n">
        <v>46394</v>
      </c>
      <c r="F22" t="inlineStr">
        <is>
          <t>SAMPLE replied by email</t>
        </is>
      </c>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IF($B22="","",IFERROR(IF(INDEX(offices!$O$2:$O$61,MATCH($B22,offices!$A$2:$A$61,0))="","",INDEX(offices!$O$2:$O$61,MATCH($B22,offices!$A$2:$A$61,0))),""))</f>
        <v/>
      </c>
      <c r="L22" s="25">
        <f>IF($A22="","",IF($Q22="N","",COUNTIFS($A$2:$A22,$A22,$Q$2:$Q22,"&lt;&gt;N")))</f>
        <v/>
      </c>
      <c r="M22" s="25">
        <f>IF(OR($A22="",$L22=""),"",IF(AND(config!$B$34="names_if_public",IFERROR(IF(INDEX(offices!$AG$2:$AG$61,MATCH($B22,offices!$A$2:$A$61,0))="","",INDEX(offices!$AG$2:$AG$61,MATCH($B22,offices!$A$2:$A$61,0))),"")="Y"),$K22,CHAR(64+$L22)))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25">
        <f>IF($A22="","",IF($G22&lt;&gt;"",$G22,IFERROR(IF(INDEX(offices!$AM$2:$AM$61,MATCH($B22,offices!$A$2:$A$61,0))="","",INDEX(offices!$AM$2:$AM$61,MATCH($B22,offices!$A$2:$A$61,0))),"")))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c r="BD22" s="25">
        <f>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 r="A23" t="inlineStr">
        <is>
          <t>SAMPLE-CMP-004</t>
        </is>
      </c>
      <c r="B23" t="inlineStr">
        <is>
          <t>SAMPLE-O-002</t>
        </is>
      </c>
      <c r="C23" s="9" t="n">
        <v>46393</v>
      </c>
      <c r="D23" t="inlineStr">
        <is>
          <t>yes</t>
        </is>
      </c>
      <c r="E23" s="9" t="n">
        <v>46395</v>
      </c>
      <c r="F23" t="inlineStr">
        <is>
          <t>SAMPLE replied by email</t>
        </is>
      </c>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IF($B23="","",IFERROR(IF(INDEX(offices!$O$2:$O$61,MATCH($B23,offices!$A$2:$A$61,0))="","",INDEX(offices!$O$2:$O$61,MATCH($B23,offices!$A$2:$A$61,0))),""))</f>
        <v/>
      </c>
      <c r="L23" s="25">
        <f>IF($A23="","",IF($Q23="N","",COUNTIFS($A$2:$A23,$A23,$Q$2:$Q23,"&lt;&gt;N")))</f>
        <v/>
      </c>
      <c r="M23" s="25">
        <f>IF(OR($A23="",$L23=""),"",IF(AND(config!$B$34="names_if_public",IFERROR(IF(INDEX(offices!$AG$2:$AG$61,MATCH($B23,offices!$A$2:$A$61,0))="","",INDEX(offices!$AG$2:$AG$61,MATCH($B23,offices!$A$2:$A$61,0))),"")="Y"),$K23,CHAR(64+$L23)))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25">
        <f>IF($A23="","",IF($G23&lt;&gt;"",$G23,IFERROR(IF(INDEX(offices!$AM$2:$AM$61,MATCH($B23,offices!$A$2:$A$61,0))="","",INDEX(offices!$AM$2:$AM$61,MATCH($B23,offices!$A$2:$A$61,0))),"")))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c r="BD23" s="25">
        <f>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 r="A24" t="inlineStr">
        <is>
          <t>SAMPLE-CMP-004</t>
        </is>
      </c>
      <c r="B24" t="inlineStr">
        <is>
          <t>SAMPLE-O-003</t>
        </is>
      </c>
      <c r="C24" s="9" t="n">
        <v>46393</v>
      </c>
      <c r="D24" t="inlineStr">
        <is>
          <t>yes</t>
        </is>
      </c>
      <c r="E24" s="9" t="n">
        <v>46396</v>
      </c>
      <c r="F24" t="inlineStr">
        <is>
          <t>SAMPLE replied by email</t>
        </is>
      </c>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IF($B24="","",IFERROR(IF(INDEX(offices!$O$2:$O$61,MATCH($B24,offices!$A$2:$A$61,0))="","",INDEX(offices!$O$2:$O$61,MATCH($B24,offices!$A$2:$A$61,0))),""))</f>
        <v/>
      </c>
      <c r="L24" s="25">
        <f>IF($A24="","",IF($Q24="N","",COUNTIFS($A$2:$A24,$A24,$Q$2:$Q24,"&lt;&gt;N")))</f>
        <v/>
      </c>
      <c r="M24" s="25">
        <f>IF(OR($A24="",$L24=""),"",IF(AND(config!$B$34="names_if_public",IFERROR(IF(INDEX(offices!$AG$2:$AG$61,MATCH($B24,offices!$A$2:$A$61,0))="","",INDEX(offices!$AG$2:$AG$61,MATCH($B24,offices!$A$2:$A$61,0))),"")="Y"),$K24,CHAR(64+$L24)))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25">
        <f>IF($A24="","",IF($G24&lt;&gt;"",$G24,IFERROR(IF(INDEX(offices!$AM$2:$AM$61,MATCH($B24,offices!$A$2:$A$61,0))="","",INDEX(offices!$AM$2:$AM$61,MATCH($B24,offices!$A$2:$A$61,0))),"")))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c r="BD24" s="25">
        <f>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 r="A25" t="inlineStr">
        <is>
          <t>SAMPLE-CMP-004</t>
        </is>
      </c>
      <c r="B25" t="inlineStr">
        <is>
          <t>SAMPLE-O-004</t>
        </is>
      </c>
      <c r="C25" s="9" t="n">
        <v>46393</v>
      </c>
      <c r="D25" t="inlineStr">
        <is>
          <t>yes</t>
        </is>
      </c>
      <c r="E25" s="9" t="n">
        <v>46394</v>
      </c>
      <c r="F25" t="inlineStr">
        <is>
          <t>SAMPLE replied by email</t>
        </is>
      </c>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IF($B25="","",IFERROR(IF(INDEX(offices!$O$2:$O$61,MATCH($B25,offices!$A$2:$A$61,0))="","",INDEX(offices!$O$2:$O$61,MATCH($B25,offices!$A$2:$A$61,0))),""))</f>
        <v/>
      </c>
      <c r="L25" s="25">
        <f>IF($A25="","",IF($Q25="N","",COUNTIFS($A$2:$A25,$A25,$Q$2:$Q25,"&lt;&gt;N")))</f>
        <v/>
      </c>
      <c r="M25" s="25">
        <f>IF(OR($A25="",$L25=""),"",IF(AND(config!$B$34="names_if_public",IFERROR(IF(INDEX(offices!$AG$2:$AG$61,MATCH($B25,offices!$A$2:$A$61,0))="","",INDEX(offices!$AG$2:$AG$61,MATCH($B25,offices!$A$2:$A$61,0))),"")="Y"),$K25,CHAR(64+$L25)))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25">
        <f>IF($A25="","",IF($G25&lt;&gt;"",$G25,IFERROR(IF(INDEX(offices!$AM$2:$AM$61,MATCH($B25,offices!$A$2:$A$61,0))="","",INDEX(offices!$AM$2:$AM$61,MATCH($B25,offices!$A$2:$A$61,0))),"")))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c r="BD25" s="25">
        <f>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 r="A26" t="inlineStr">
        <is>
          <t>SAMPLE-CMP-004</t>
        </is>
      </c>
      <c r="B26" t="inlineStr">
        <is>
          <t>SAMPLE-O-005</t>
        </is>
      </c>
      <c r="C26" s="9" t="n">
        <v>46393</v>
      </c>
      <c r="D26" t="inlineStr">
        <is>
          <t>yes</t>
        </is>
      </c>
      <c r="E26" s="9" t="n">
        <v>46395</v>
      </c>
      <c r="F26" t="inlineStr">
        <is>
          <t>SAMPLE replied by email</t>
        </is>
      </c>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IF($B26="","",IFERROR(IF(INDEX(offices!$O$2:$O$61,MATCH($B26,offices!$A$2:$A$61,0))="","",INDEX(offices!$O$2:$O$61,MATCH($B26,offices!$A$2:$A$61,0))),""))</f>
        <v/>
      </c>
      <c r="L26" s="25">
        <f>IF($A26="","",IF($Q26="N","",COUNTIFS($A$2:$A26,$A26,$Q$2:$Q26,"&lt;&gt;N")))</f>
        <v/>
      </c>
      <c r="M26" s="25">
        <f>IF(OR($A26="",$L26=""),"",IF(AND(config!$B$34="names_if_public",IFERROR(IF(INDEX(offices!$AG$2:$AG$61,MATCH($B26,offices!$A$2:$A$61,0))="","",INDEX(offices!$AG$2:$AG$61,MATCH($B26,offices!$A$2:$A$61,0))),"")="Y"),$K26,CHAR(64+$L26)))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25">
        <f>IF($A26="","",IF($G26&lt;&gt;"",$G26,IFERROR(IF(INDEX(offices!$AM$2:$AM$61,MATCH($B26,offices!$A$2:$A$61,0))="","",INDEX(offices!$AM$2:$AM$61,MATCH($B26,offices!$A$2:$A$61,0))),"")))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c r="BD26" s="25">
        <f>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 r="A27" t="inlineStr">
        <is>
          <t>SAMPLE-CMP-004</t>
        </is>
      </c>
      <c r="B27" t="inlineStr">
        <is>
          <t>SAMPLE-O-006</t>
        </is>
      </c>
      <c r="C27" s="9" t="n">
        <v>46393</v>
      </c>
      <c r="D27" t="inlineStr">
        <is>
          <t>yes</t>
        </is>
      </c>
      <c r="E27" s="9" t="n">
        <v>46396</v>
      </c>
      <c r="F27" t="inlineStr">
        <is>
          <t>SAMPLE replied by email</t>
        </is>
      </c>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IF($B27="","",IFERROR(IF(INDEX(offices!$O$2:$O$61,MATCH($B27,offices!$A$2:$A$61,0))="","",INDEX(offices!$O$2:$O$61,MATCH($B27,offices!$A$2:$A$61,0))),""))</f>
        <v/>
      </c>
      <c r="L27" s="25">
        <f>IF($A27="","",IF($Q27="N","",COUNTIFS($A$2:$A27,$A27,$Q$2:$Q27,"&lt;&gt;N")))</f>
        <v/>
      </c>
      <c r="M27" s="25">
        <f>IF(OR($A27="",$L27=""),"",IF(AND(config!$B$34="names_if_public",IFERROR(IF(INDEX(offices!$AG$2:$AG$61,MATCH($B27,offices!$A$2:$A$61,0))="","",INDEX(offices!$AG$2:$AG$61,MATCH($B27,offices!$A$2:$A$61,0))),"")="Y"),$K27,CHAR(64+$L27)))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25">
        <f>IF($A27="","",IF($G27&lt;&gt;"",$G27,IFERROR(IF(INDEX(offices!$AM$2:$AM$61,MATCH($B27,offices!$A$2:$A$61,0))="","",INDEX(offices!$AM$2:$AM$61,MATCH($B27,offices!$A$2:$A$61,0))),"")))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c r="BD27" s="25">
        <f>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 r="A28" t="inlineStr">
        <is>
          <t>SAMPLE-CMP-004</t>
        </is>
      </c>
      <c r="B28" t="inlineStr">
        <is>
          <t>SAMPLE-O-007</t>
        </is>
      </c>
      <c r="C28" s="9" t="n">
        <v>46393</v>
      </c>
      <c r="D28" t="inlineStr">
        <is>
          <t>no</t>
        </is>
      </c>
      <c r="E28" s="9" t="n">
        <v>46395</v>
      </c>
      <c r="F28" t="inlineStr">
        <is>
          <t>SAMPLE replied by email</t>
        </is>
      </c>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IF($B28="","",IFERROR(IF(INDEX(offices!$O$2:$O$61,MATCH($B28,offices!$A$2:$A$61,0))="","",INDEX(offices!$O$2:$O$61,MATCH($B28,offices!$A$2:$A$61,0))),""))</f>
        <v/>
      </c>
      <c r="L28" s="25">
        <f>IF($A28="","",IF($Q28="N","",COUNTIFS($A$2:$A28,$A28,$Q$2:$Q28,"&lt;&gt;N")))</f>
        <v/>
      </c>
      <c r="M28" s="25">
        <f>IF(OR($A28="",$L28=""),"",IF(AND(config!$B$34="names_if_public",IFERROR(IF(INDEX(offices!$AG$2:$AG$61,MATCH($B28,offices!$A$2:$A$61,0))="","",INDEX(offices!$AG$2:$AG$61,MATCH($B28,offices!$A$2:$A$61,0))),"")="Y"),$K28,CHAR(64+$L28)))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25">
        <f>IF($A28="","",IF($G28&lt;&gt;"",$G28,IFERROR(IF(INDEX(offices!$AM$2:$AM$61,MATCH($B28,offices!$A$2:$A$61,0))="","",INDEX(offices!$AM$2:$AM$61,MATCH($B28,offices!$A$2:$A$61,0))),"")))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c r="BD28" s="25">
        <f>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 r="A29" t="inlineStr">
        <is>
          <t>SAMPLE-CMP-004</t>
        </is>
      </c>
      <c r="B29" t="inlineStr">
        <is>
          <t>SAMPLE-O-008</t>
        </is>
      </c>
      <c r="C29" s="9" t="n">
        <v>46394</v>
      </c>
      <c r="D29" t="inlineStr">
        <is>
          <t>yes</t>
        </is>
      </c>
      <c r="E29" s="9" t="n">
        <v>46396</v>
      </c>
      <c r="F29" t="inlineStr">
        <is>
          <t>SAMPLE replied by email</t>
        </is>
      </c>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IF($B29="","",IFERROR(IF(INDEX(offices!$O$2:$O$61,MATCH($B29,offices!$A$2:$A$61,0))="","",INDEX(offices!$O$2:$O$61,MATCH($B29,offices!$A$2:$A$61,0))),""))</f>
        <v/>
      </c>
      <c r="L29" s="25">
        <f>IF($A29="","",IF($Q29="N","",COUNTIFS($A$2:$A29,$A29,$Q$2:$Q29,"&lt;&gt;N")))</f>
        <v/>
      </c>
      <c r="M29" s="25">
        <f>IF(OR($A29="",$L29=""),"",IF(AND(config!$B$34="names_if_public",IFERROR(IF(INDEX(offices!$AG$2:$AG$61,MATCH($B29,offices!$A$2:$A$61,0))="","",INDEX(offices!$AG$2:$AG$61,MATCH($B29,offices!$A$2:$A$61,0))),"")="Y"),$K29,CHAR(64+$L29)))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25">
        <f>IF($A29="","",IF($G29&lt;&gt;"",$G29,IFERROR(IF(INDEX(offices!$AM$2:$AM$61,MATCH($B29,offices!$A$2:$A$61,0))="","",INDEX(offices!$AM$2:$AM$61,MATCH($B29,offices!$A$2:$A$61,0))),"")))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c r="BD29" s="25">
        <f>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 r="A30" t="inlineStr">
        <is>
          <t>SAMPLE-CMP-004</t>
        </is>
      </c>
      <c r="B30" t="inlineStr">
        <is>
          <t>SAMPLE-O-009</t>
        </is>
      </c>
      <c r="C30" s="9" t="n">
        <v>46395</v>
      </c>
      <c r="D30" t="inlineStr">
        <is>
          <t>yes</t>
        </is>
      </c>
      <c r="E30" s="9" t="n">
        <v>46398</v>
      </c>
      <c r="F30" t="inlineStr">
        <is>
          <t>SAMPLE replied by email</t>
        </is>
      </c>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IF($B30="","",IFERROR(IF(INDEX(offices!$O$2:$O$61,MATCH($B30,offices!$A$2:$A$61,0))="","",INDEX(offices!$O$2:$O$61,MATCH($B30,offices!$A$2:$A$61,0))),""))</f>
        <v/>
      </c>
      <c r="L30" s="25">
        <f>IF($A30="","",IF($Q30="N","",COUNTIFS($A$2:$A30,$A30,$Q$2:$Q30,"&lt;&gt;N")))</f>
        <v/>
      </c>
      <c r="M30" s="25">
        <f>IF(OR($A30="",$L30=""),"",IF(AND(config!$B$34="names_if_public",IFERROR(IF(INDEX(offices!$AG$2:$AG$61,MATCH($B30,offices!$A$2:$A$61,0))="","",INDEX(offices!$AG$2:$AG$61,MATCH($B30,offices!$A$2:$A$61,0))),"")="Y"),$K30,CHAR(64+$L30)))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25">
        <f>IF($A30="","",IF($G30&lt;&gt;"",$G30,IFERROR(IF(INDEX(offices!$AM$2:$AM$61,MATCH($B30,offices!$A$2:$A$61,0))="","",INDEX(offices!$AM$2:$AM$61,MATCH($B30,offices!$A$2:$A$61,0))),"")))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c r="BD30" s="25">
        <f>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 r="A31" t="inlineStr">
        <is>
          <t>SAMPLE-CMP-004</t>
        </is>
      </c>
      <c r="B31" t="inlineStr">
        <is>
          <t>SAMPLE-O-010</t>
        </is>
      </c>
      <c r="C31" s="9" t="n">
        <v>46400</v>
      </c>
      <c r="D31" t="inlineStr">
        <is>
          <t>yes</t>
        </is>
      </c>
      <c r="E31" s="9" t="n">
        <v>46401</v>
      </c>
      <c r="F31" t="inlineStr">
        <is>
          <t>SAMPLE replied by email</t>
        </is>
      </c>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IF($B31="","",IFERROR(IF(INDEX(offices!$O$2:$O$61,MATCH($B31,offices!$A$2:$A$61,0))="","",INDEX(offices!$O$2:$O$61,MATCH($B31,offices!$A$2:$A$61,0))),""))</f>
        <v/>
      </c>
      <c r="L31" s="25">
        <f>IF($A31="","",IF($Q31="N","",COUNTIFS($A$2:$A31,$A31,$Q$2:$Q31,"&lt;&gt;N")))</f>
        <v/>
      </c>
      <c r="M31" s="25">
        <f>IF(OR($A31="",$L31=""),"",IF(AND(config!$B$34="names_if_public",IFERROR(IF(INDEX(offices!$AG$2:$AG$61,MATCH($B31,offices!$A$2:$A$61,0))="","",INDEX(offices!$AG$2:$AG$61,MATCH($B31,offices!$A$2:$A$61,0))),"")="Y"),$K31,CHAR(64+$L31)))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25">
        <f>IF($A31="","",IF($G31&lt;&gt;"",$G31,IFERROR(IF(INDEX(offices!$AM$2:$AM$61,MATCH($B31,offices!$A$2:$A$61,0))="","",INDEX(offices!$AM$2:$AM$61,MATCH($B31,offices!$A$2:$A$61,0))),"")))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c r="BD31" s="25">
        <f>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 r="A32" t="inlineStr">
        <is>
          <t>SAMPLE-CMP-005</t>
        </is>
      </c>
      <c r="B32" t="inlineStr">
        <is>
          <t>SAMPLE-O-001</t>
        </is>
      </c>
      <c r="C32" s="9" t="n">
        <v>46395</v>
      </c>
      <c r="D32" t="inlineStr">
        <is>
          <t>yes</t>
        </is>
      </c>
      <c r="E32" s="9" t="n">
        <v>46396</v>
      </c>
      <c r="F32" t="inlineStr">
        <is>
          <t>SAMPLE replied by email</t>
        </is>
      </c>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IF($B32="","",IFERROR(IF(INDEX(offices!$O$2:$O$61,MATCH($B32,offices!$A$2:$A$61,0))="","",INDEX(offices!$O$2:$O$61,MATCH($B32,offices!$A$2:$A$61,0))),""))</f>
        <v/>
      </c>
      <c r="L32" s="25">
        <f>IF($A32="","",IF($Q32="N","",COUNTIFS($A$2:$A32,$A32,$Q$2:$Q32,"&lt;&gt;N")))</f>
        <v/>
      </c>
      <c r="M32" s="25">
        <f>IF(OR($A32="",$L32=""),"",IF(AND(config!$B$34="names_if_public",IFERROR(IF(INDEX(offices!$AG$2:$AG$61,MATCH($B32,offices!$A$2:$A$61,0))="","",INDEX(offices!$AG$2:$AG$61,MATCH($B32,offices!$A$2:$A$61,0))),"")="Y"),$K32,CHAR(64+$L32)))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25">
        <f>IF($A32="","",IF($G32&lt;&gt;"",$G32,IFERROR(IF(INDEX(offices!$AM$2:$AM$61,MATCH($B32,offices!$A$2:$A$61,0))="","",INDEX(offices!$AM$2:$AM$61,MATCH($B32,offices!$A$2:$A$61,0))),"")))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c r="BD32" s="25">
        <f>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 r="A33" t="inlineStr">
        <is>
          <t>SAMPLE-CMP-005</t>
        </is>
      </c>
      <c r="B33" t="inlineStr">
        <is>
          <t>SAMPLE-O-002</t>
        </is>
      </c>
      <c r="C33" s="9" t="n">
        <v>46395</v>
      </c>
      <c r="D33" t="inlineStr">
        <is>
          <t>yes</t>
        </is>
      </c>
      <c r="E33" s="9" t="n">
        <v>46397</v>
      </c>
      <c r="F33" t="inlineStr">
        <is>
          <t>SAMPLE replied by email</t>
        </is>
      </c>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IF($B33="","",IFERROR(IF(INDEX(offices!$O$2:$O$61,MATCH($B33,offices!$A$2:$A$61,0))="","",INDEX(offices!$O$2:$O$61,MATCH($B33,offices!$A$2:$A$61,0))),""))</f>
        <v/>
      </c>
      <c r="L33" s="25">
        <f>IF($A33="","",IF($Q33="N","",COUNTIFS($A$2:$A33,$A33,$Q$2:$Q33,"&lt;&gt;N")))</f>
        <v/>
      </c>
      <c r="M33" s="25">
        <f>IF(OR($A33="",$L33=""),"",IF(AND(config!$B$34="names_if_public",IFERROR(IF(INDEX(offices!$AG$2:$AG$61,MATCH($B33,offices!$A$2:$A$61,0))="","",INDEX(offices!$AG$2:$AG$61,MATCH($B33,offices!$A$2:$A$61,0))),"")="Y"),$K33,CHAR(64+$L33)))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25">
        <f>IF($A33="","",IF($G33&lt;&gt;"",$G33,IFERROR(IF(INDEX(offices!$AM$2:$AM$61,MATCH($B33,offices!$A$2:$A$61,0))="","",INDEX(offices!$AM$2:$AM$61,MATCH($B33,offices!$A$2:$A$61,0))),"")))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c r="BD33" s="25">
        <f>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 r="A34" t="inlineStr">
        <is>
          <t>SAMPLE-CMP-005</t>
        </is>
      </c>
      <c r="B34" t="inlineStr">
        <is>
          <t>SAMPLE-O-003</t>
        </is>
      </c>
      <c r="C34" s="9" t="n">
        <v>46395</v>
      </c>
      <c r="D34" t="inlineStr">
        <is>
          <t>yes</t>
        </is>
      </c>
      <c r="E34" s="9" t="n">
        <v>46398</v>
      </c>
      <c r="F34" t="inlineStr">
        <is>
          <t>SAMPLE replied by email</t>
        </is>
      </c>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IF($B34="","",IFERROR(IF(INDEX(offices!$O$2:$O$61,MATCH($B34,offices!$A$2:$A$61,0))="","",INDEX(offices!$O$2:$O$61,MATCH($B34,offices!$A$2:$A$61,0))),""))</f>
        <v/>
      </c>
      <c r="L34" s="25">
        <f>IF($A34="","",IF($Q34="N","",COUNTIFS($A$2:$A34,$A34,$Q$2:$Q34,"&lt;&gt;N")))</f>
        <v/>
      </c>
      <c r="M34" s="25">
        <f>IF(OR($A34="",$L34=""),"",IF(AND(config!$B$34="names_if_public",IFERROR(IF(INDEX(offices!$AG$2:$AG$61,MATCH($B34,offices!$A$2:$A$61,0))="","",INDEX(offices!$AG$2:$AG$61,MATCH($B34,offices!$A$2:$A$61,0))),"")="Y"),$K34,CHAR(64+$L34)))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25">
        <f>IF($A34="","",IF($G34&lt;&gt;"",$G34,IFERROR(IF(INDEX(offices!$AM$2:$AM$61,MATCH($B34,offices!$A$2:$A$61,0))="","",INDEX(offices!$AM$2:$AM$61,MATCH($B34,offices!$A$2:$A$61,0))),"")))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c r="BD34" s="25">
        <f>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 r="A35" t="inlineStr">
        <is>
          <t>SAMPLE-CMP-005</t>
        </is>
      </c>
      <c r="B35" t="inlineStr">
        <is>
          <t>SAMPLE-O-004</t>
        </is>
      </c>
      <c r="C35" s="9" t="n">
        <v>46395</v>
      </c>
      <c r="D35" t="inlineStr">
        <is>
          <t>yes</t>
        </is>
      </c>
      <c r="E35" s="9" t="n">
        <v>46396</v>
      </c>
      <c r="F35" t="inlineStr">
        <is>
          <t>SAMPLE replied by email</t>
        </is>
      </c>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IF($B35="","",IFERROR(IF(INDEX(offices!$O$2:$O$61,MATCH($B35,offices!$A$2:$A$61,0))="","",INDEX(offices!$O$2:$O$61,MATCH($B35,offices!$A$2:$A$61,0))),""))</f>
        <v/>
      </c>
      <c r="L35" s="25">
        <f>IF($A35="","",IF($Q35="N","",COUNTIFS($A$2:$A35,$A35,$Q$2:$Q35,"&lt;&gt;N")))</f>
        <v/>
      </c>
      <c r="M35" s="25">
        <f>IF(OR($A35="",$L35=""),"",IF(AND(config!$B$34="names_if_public",IFERROR(IF(INDEX(offices!$AG$2:$AG$61,MATCH($B35,offices!$A$2:$A$61,0))="","",INDEX(offices!$AG$2:$AG$61,MATCH($B35,offices!$A$2:$A$61,0))),"")="Y"),$K35,CHAR(64+$L35)))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25">
        <f>IF($A35="","",IF($G35&lt;&gt;"",$G35,IFERROR(IF(INDEX(offices!$AM$2:$AM$61,MATCH($B35,offices!$A$2:$A$61,0))="","",INDEX(offices!$AM$2:$AM$61,MATCH($B35,offices!$A$2:$A$61,0))),"")))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c r="BD35" s="25">
        <f>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 r="A36" t="inlineStr">
        <is>
          <t>SAMPLE-CMP-005</t>
        </is>
      </c>
      <c r="B36" t="inlineStr">
        <is>
          <t>SAMPLE-O-005</t>
        </is>
      </c>
      <c r="C36" s="9" t="n">
        <v>46395</v>
      </c>
      <c r="D36" t="inlineStr">
        <is>
          <t>yes</t>
        </is>
      </c>
      <c r="E36" s="9" t="n">
        <v>46397</v>
      </c>
      <c r="F36" t="inlineStr">
        <is>
          <t>SAMPLE replied by email</t>
        </is>
      </c>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IF($B36="","",IFERROR(IF(INDEX(offices!$O$2:$O$61,MATCH($B36,offices!$A$2:$A$61,0))="","",INDEX(offices!$O$2:$O$61,MATCH($B36,offices!$A$2:$A$61,0))),""))</f>
        <v/>
      </c>
      <c r="L36" s="25">
        <f>IF($A36="","",IF($Q36="N","",COUNTIFS($A$2:$A36,$A36,$Q$2:$Q36,"&lt;&gt;N")))</f>
        <v/>
      </c>
      <c r="M36" s="25">
        <f>IF(OR($A36="",$L36=""),"",IF(AND(config!$B$34="names_if_public",IFERROR(IF(INDEX(offices!$AG$2:$AG$61,MATCH($B36,offices!$A$2:$A$61,0))="","",INDEX(offices!$AG$2:$AG$61,MATCH($B36,offices!$A$2:$A$61,0))),"")="Y"),$K36,CHAR(64+$L36)))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25">
        <f>IF($A36="","",IF($G36&lt;&gt;"",$G36,IFERROR(IF(INDEX(offices!$AM$2:$AM$61,MATCH($B36,offices!$A$2:$A$61,0))="","",INDEX(offices!$AM$2:$AM$61,MATCH($B36,offices!$A$2:$A$61,0))),"")))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c r="BD36" s="25">
        <f>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 r="A37" t="inlineStr">
        <is>
          <t>SAMPLE-CMP-005</t>
        </is>
      </c>
      <c r="B37" t="inlineStr">
        <is>
          <t>SAMPLE-O-006</t>
        </is>
      </c>
      <c r="C37" s="9" t="n">
        <v>46395</v>
      </c>
      <c r="D37" t="inlineStr">
        <is>
          <t>yes</t>
        </is>
      </c>
      <c r="E37" s="9" t="n">
        <v>46398</v>
      </c>
      <c r="F37" t="inlineStr">
        <is>
          <t>SAMPLE replied by email</t>
        </is>
      </c>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IF($B37="","",IFERROR(IF(INDEX(offices!$O$2:$O$61,MATCH($B37,offices!$A$2:$A$61,0))="","",INDEX(offices!$O$2:$O$61,MATCH($B37,offices!$A$2:$A$61,0))),""))</f>
        <v/>
      </c>
      <c r="L37" s="25">
        <f>IF($A37="","",IF($Q37="N","",COUNTIFS($A$2:$A37,$A37,$Q$2:$Q37,"&lt;&gt;N")))</f>
        <v/>
      </c>
      <c r="M37" s="25">
        <f>IF(OR($A37="",$L37=""),"",IF(AND(config!$B$34="names_if_public",IFERROR(IF(INDEX(offices!$AG$2:$AG$61,MATCH($B37,offices!$A$2:$A$61,0))="","",INDEX(offices!$AG$2:$AG$61,MATCH($B37,offices!$A$2:$A$61,0))),"")="Y"),$K37,CHAR(64+$L37)))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25">
        <f>IF($A37="","",IF($G37&lt;&gt;"",$G37,IFERROR(IF(INDEX(offices!$AM$2:$AM$61,MATCH($B37,offices!$A$2:$A$61,0))="","",INDEX(offices!$AM$2:$AM$61,MATCH($B37,offices!$A$2:$A$61,0))),"")))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c r="BD37" s="25">
        <f>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 r="A38" t="inlineStr">
        <is>
          <t>SAMPLE-CMP-005</t>
        </is>
      </c>
      <c r="B38" t="inlineStr">
        <is>
          <t>SAMPLE-O-007</t>
        </is>
      </c>
      <c r="C38" s="9" t="n">
        <v>46395</v>
      </c>
      <c r="D38" t="inlineStr">
        <is>
          <t>yes</t>
        </is>
      </c>
      <c r="E38" s="9" t="n">
        <v>46396</v>
      </c>
      <c r="F38" t="inlineStr">
        <is>
          <t>SAMPLE replied by email</t>
        </is>
      </c>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IF($B38="","",IFERROR(IF(INDEX(offices!$O$2:$O$61,MATCH($B38,offices!$A$2:$A$61,0))="","",INDEX(offices!$O$2:$O$61,MATCH($B38,offices!$A$2:$A$61,0))),""))</f>
        <v/>
      </c>
      <c r="L38" s="25">
        <f>IF($A38="","",IF($Q38="N","",COUNTIFS($A$2:$A38,$A38,$Q$2:$Q38,"&lt;&gt;N")))</f>
        <v/>
      </c>
      <c r="M38" s="25">
        <f>IF(OR($A38="",$L38=""),"",IF(AND(config!$B$34="names_if_public",IFERROR(IF(INDEX(offices!$AG$2:$AG$61,MATCH($B38,offices!$A$2:$A$61,0))="","",INDEX(offices!$AG$2:$AG$61,MATCH($B38,offices!$A$2:$A$61,0))),"")="Y"),$K38,CHAR(64+$L38)))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25">
        <f>IF($A38="","",IF($G38&lt;&gt;"",$G38,IFERROR(IF(INDEX(offices!$AM$2:$AM$61,MATCH($B38,offices!$A$2:$A$61,0))="","",INDEX(offices!$AM$2:$AM$61,MATCH($B38,offices!$A$2:$A$61,0))),"")))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c r="BD38" s="25">
        <f>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 r="A39" t="inlineStr">
        <is>
          <t>SAMPLE-CMP-005</t>
        </is>
      </c>
      <c r="B39" t="inlineStr">
        <is>
          <t>SAMPLE-O-008</t>
        </is>
      </c>
      <c r="C39" s="9" t="n">
        <v>46395</v>
      </c>
      <c r="D39" t="inlineStr">
        <is>
          <t>yes</t>
        </is>
      </c>
      <c r="E39" s="9" t="n">
        <v>46397</v>
      </c>
      <c r="F39" t="inlineStr">
        <is>
          <t>SAMPLE replied by email</t>
        </is>
      </c>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IF($B39="","",IFERROR(IF(INDEX(offices!$O$2:$O$61,MATCH($B39,offices!$A$2:$A$61,0))="","",INDEX(offices!$O$2:$O$61,MATCH($B39,offices!$A$2:$A$61,0))),""))</f>
        <v/>
      </c>
      <c r="L39" s="25">
        <f>IF($A39="","",IF($Q39="N","",COUNTIFS($A$2:$A39,$A39,$Q$2:$Q39,"&lt;&gt;N")))</f>
        <v/>
      </c>
      <c r="M39" s="25">
        <f>IF(OR($A39="",$L39=""),"",IF(AND(config!$B$34="names_if_public",IFERROR(IF(INDEX(offices!$AG$2:$AG$61,MATCH($B39,offices!$A$2:$A$61,0))="","",INDEX(offices!$AG$2:$AG$61,MATCH($B39,offices!$A$2:$A$61,0))),"")="Y"),$K39,CHAR(64+$L39)))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25">
        <f>IF($A39="","",IF($G39&lt;&gt;"",$G39,IFERROR(IF(INDEX(offices!$AM$2:$AM$61,MATCH($B39,offices!$A$2:$A$61,0))="","",INDEX(offices!$AM$2:$AM$61,MATCH($B39,offices!$A$2:$A$61,0))),"")))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c r="BD39" s="25">
        <f>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 r="A40" t="inlineStr">
        <is>
          <t>SAMPLE-CMP-005</t>
        </is>
      </c>
      <c r="B40" t="inlineStr">
        <is>
          <t>SAMPLE-O-009</t>
        </is>
      </c>
      <c r="C40" s="9" t="n">
        <v>46395</v>
      </c>
      <c r="D40" t="inlineStr">
        <is>
          <t>yes</t>
        </is>
      </c>
      <c r="E40" s="9" t="n">
        <v>46398</v>
      </c>
      <c r="F40" t="inlineStr">
        <is>
          <t>SAMPLE replied by email</t>
        </is>
      </c>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IF($B40="","",IFERROR(IF(INDEX(offices!$O$2:$O$61,MATCH($B40,offices!$A$2:$A$61,0))="","",INDEX(offices!$O$2:$O$61,MATCH($B40,offices!$A$2:$A$61,0))),""))</f>
        <v/>
      </c>
      <c r="L40" s="25">
        <f>IF($A40="","",IF($Q40="N","",COUNTIFS($A$2:$A40,$A40,$Q$2:$Q40,"&lt;&gt;N")))</f>
        <v/>
      </c>
      <c r="M40" s="25">
        <f>IF(OR($A40="",$L40=""),"",IF(AND(config!$B$34="names_if_public",IFERROR(IF(INDEX(offices!$AG$2:$AG$61,MATCH($B40,offices!$A$2:$A$61,0))="","",INDEX(offices!$AG$2:$AG$61,MATCH($B40,offices!$A$2:$A$61,0))),"")="Y"),$K40,CHAR(64+$L40)))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25">
        <f>IF($A40="","",IF($G40&lt;&gt;"",$G40,IFERROR(IF(INDEX(offices!$AM$2:$AM$61,MATCH($B40,offices!$A$2:$A$61,0))="","",INDEX(offices!$AM$2:$AM$61,MATCH($B40,offices!$A$2:$A$61,0))),"")))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c r="BD40" s="25">
        <f>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 r="A41" t="inlineStr">
        <is>
          <t>SAMPLE-CMP-005</t>
        </is>
      </c>
      <c r="B41" t="inlineStr">
        <is>
          <t>SAMPLE-O-010</t>
        </is>
      </c>
      <c r="C41" s="9" t="n">
        <v>46400</v>
      </c>
      <c r="D41" t="inlineStr">
        <is>
          <t>yes</t>
        </is>
      </c>
      <c r="E41" s="9" t="n">
        <v>46401</v>
      </c>
      <c r="F41" t="inlineStr">
        <is>
          <t>SAMPLE replied by email</t>
        </is>
      </c>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IF($B41="","",IFERROR(IF(INDEX(offices!$O$2:$O$61,MATCH($B41,offices!$A$2:$A$61,0))="","",INDEX(offices!$O$2:$O$61,MATCH($B41,offices!$A$2:$A$61,0))),""))</f>
        <v/>
      </c>
      <c r="L41" s="25">
        <f>IF($A41="","",IF($Q41="N","",COUNTIFS($A$2:$A41,$A41,$Q$2:$Q41,"&lt;&gt;N")))</f>
        <v/>
      </c>
      <c r="M41" s="25">
        <f>IF(OR($A41="",$L41=""),"",IF(AND(config!$B$34="names_if_public",IFERROR(IF(INDEX(offices!$AG$2:$AG$61,MATCH($B41,offices!$A$2:$A$61,0))="","",INDEX(offices!$AG$2:$AG$61,MATCH($B41,offices!$A$2:$A$61,0))),"")="Y"),$K41,CHAR(64+$L41)))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25">
        <f>IF($A41="","",IF($G41&lt;&gt;"",$G41,IFERROR(IF(INDEX(offices!$AM$2:$AM$61,MATCH($B41,offices!$A$2:$A$61,0))="","",INDEX(offices!$AM$2:$AM$61,MATCH($B41,offices!$A$2:$A$61,0))),"")))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c r="BD41" s="25">
        <f>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 r="A42" t="inlineStr">
        <is>
          <t>SAMPLE-CMP-006</t>
        </is>
      </c>
      <c r="B42" t="inlineStr">
        <is>
          <t>SAMPLE-O-001</t>
        </is>
      </c>
      <c r="C42" s="9" t="n">
        <v>46412</v>
      </c>
      <c r="D42" t="inlineStr">
        <is>
          <t>yes</t>
        </is>
      </c>
      <c r="E42" s="9" t="n">
        <v>46414</v>
      </c>
      <c r="F42" t="inlineStr">
        <is>
          <t>SAMPLE replied by email</t>
        </is>
      </c>
      <c r="G42" t="n">
        <v>35</v>
      </c>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IF($B42="","",IFERROR(IF(INDEX(offices!$O$2:$O$61,MATCH($B42,offices!$A$2:$A$61,0))="","",INDEX(offices!$O$2:$O$61,MATCH($B42,offices!$A$2:$A$61,0))),""))</f>
        <v/>
      </c>
      <c r="L42" s="25">
        <f>IF($A42="","",IF($Q42="N","",COUNTIFS($A$2:$A42,$A42,$Q$2:$Q42,"&lt;&gt;N")))</f>
        <v/>
      </c>
      <c r="M42" s="25">
        <f>IF(OR($A42="",$L42=""),"",IF(AND(config!$B$34="names_if_public",IFERROR(IF(INDEX(offices!$AG$2:$AG$61,MATCH($B42,offices!$A$2:$A$61,0))="","",INDEX(offices!$AG$2:$AG$61,MATCH($B42,offices!$A$2:$A$61,0))),"")="Y"),$K42,CHAR(64+$L42)))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25">
        <f>IF($A42="","",IF($G42&lt;&gt;"",$G42,IFERROR(IF(INDEX(offices!$AM$2:$AM$61,MATCH($B42,offices!$A$2:$A$61,0))="","",INDEX(offices!$AM$2:$AM$61,MATCH($B42,offices!$A$2:$A$61,0))),"")))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c r="BD42" s="25">
        <f>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 r="A43" t="inlineStr">
        <is>
          <t>SAMPLE-CMP-006</t>
        </is>
      </c>
      <c r="B43" t="inlineStr">
        <is>
          <t>SAMPLE-O-002</t>
        </is>
      </c>
      <c r="C43" s="9" t="n">
        <v>46412</v>
      </c>
      <c r="D43" t="inlineStr">
        <is>
          <t>yes</t>
        </is>
      </c>
      <c r="E43" s="9" t="n">
        <v>46414</v>
      </c>
      <c r="F43" t="inlineStr">
        <is>
          <t>SAMPLE replied by email</t>
        </is>
      </c>
      <c r="G43" t="n">
        <v>35</v>
      </c>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IF($B43="","",IFERROR(IF(INDEX(offices!$O$2:$O$61,MATCH($B43,offices!$A$2:$A$61,0))="","",INDEX(offices!$O$2:$O$61,MATCH($B43,offices!$A$2:$A$61,0))),""))</f>
        <v/>
      </c>
      <c r="L43" s="25">
        <f>IF($A43="","",IF($Q43="N","",COUNTIFS($A$2:$A43,$A43,$Q$2:$Q43,"&lt;&gt;N")))</f>
        <v/>
      </c>
      <c r="M43" s="25">
        <f>IF(OR($A43="",$L43=""),"",IF(AND(config!$B$34="names_if_public",IFERROR(IF(INDEX(offices!$AG$2:$AG$61,MATCH($B43,offices!$A$2:$A$61,0))="","",INDEX(offices!$AG$2:$AG$61,MATCH($B43,offices!$A$2:$A$61,0))),"")="Y"),$K43,CHAR(64+$L43)))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25">
        <f>IF($A43="","",IF($G43&lt;&gt;"",$G43,IFERROR(IF(INDEX(offices!$AM$2:$AM$61,MATCH($B43,offices!$A$2:$A$61,0))="","",INDEX(offices!$AM$2:$AM$61,MATCH($B43,offices!$A$2:$A$61,0))),"")))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c r="BD43" s="25">
        <f>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 r="A44" t="inlineStr">
        <is>
          <t>SAMPLE-CMP-006</t>
        </is>
      </c>
      <c r="B44" t="inlineStr">
        <is>
          <t>SAMPLE-O-003</t>
        </is>
      </c>
      <c r="C44" s="9" t="n">
        <v>46412</v>
      </c>
      <c r="D44" t="inlineStr">
        <is>
          <t>yes</t>
        </is>
      </c>
      <c r="E44" s="9" t="n">
        <v>46414</v>
      </c>
      <c r="F44" t="inlineStr">
        <is>
          <t>SAMPLE replied by email</t>
        </is>
      </c>
      <c r="G44" t="n">
        <v>45</v>
      </c>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IF($B44="","",IFERROR(IF(INDEX(offices!$O$2:$O$61,MATCH($B44,offices!$A$2:$A$61,0))="","",INDEX(offices!$O$2:$O$61,MATCH($B44,offices!$A$2:$A$61,0))),""))</f>
        <v/>
      </c>
      <c r="L44" s="25">
        <f>IF($A44="","",IF($Q44="N","",COUNTIFS($A$2:$A44,$A44,$Q$2:$Q44,"&lt;&gt;N")))</f>
        <v/>
      </c>
      <c r="M44" s="25">
        <f>IF(OR($A44="",$L44=""),"",IF(AND(config!$B$34="names_if_public",IFERROR(IF(INDEX(offices!$AG$2:$AG$61,MATCH($B44,offices!$A$2:$A$61,0))="","",INDEX(offices!$AG$2:$AG$61,MATCH($B44,offices!$A$2:$A$61,0))),"")="Y"),$K44,CHAR(64+$L44)))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25">
        <f>IF($A44="","",IF($G44&lt;&gt;"",$G44,IFERROR(IF(INDEX(offices!$AM$2:$AM$61,MATCH($B44,offices!$A$2:$A$61,0))="","",INDEX(offices!$AM$2:$AM$61,MATCH($B44,offices!$A$2:$A$61,0))),"")))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c r="BD44" s="25">
        <f>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 r="A45" t="inlineStr">
        <is>
          <t>SAMPLE-CMP-006</t>
        </is>
      </c>
      <c r="B45" t="inlineStr">
        <is>
          <t>SAMPLE-O-004</t>
        </is>
      </c>
      <c r="C45" s="9" t="n">
        <v>46412</v>
      </c>
      <c r="D45" t="inlineStr">
        <is>
          <t>yes</t>
        </is>
      </c>
      <c r="E45" s="9" t="n">
        <v>46414</v>
      </c>
      <c r="F45" t="inlineStr">
        <is>
          <t>SAMPLE replied by email</t>
        </is>
      </c>
      <c r="G45" t="n">
        <v>45</v>
      </c>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IF($B45="","",IFERROR(IF(INDEX(offices!$O$2:$O$61,MATCH($B45,offices!$A$2:$A$61,0))="","",INDEX(offices!$O$2:$O$61,MATCH($B45,offices!$A$2:$A$61,0))),""))</f>
        <v/>
      </c>
      <c r="L45" s="25">
        <f>IF($A45="","",IF($Q45="N","",COUNTIFS($A$2:$A45,$A45,$Q$2:$Q45,"&lt;&gt;N")))</f>
        <v/>
      </c>
      <c r="M45" s="25">
        <f>IF(OR($A45="",$L45=""),"",IF(AND(config!$B$34="names_if_public",IFERROR(IF(INDEX(offices!$AG$2:$AG$61,MATCH($B45,offices!$A$2:$A$61,0))="","",INDEX(offices!$AG$2:$AG$61,MATCH($B45,offices!$A$2:$A$61,0))),"")="Y"),$K45,CHAR(64+$L45)))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25">
        <f>IF($A45="","",IF($G45&lt;&gt;"",$G45,IFERROR(IF(INDEX(offices!$AM$2:$AM$61,MATCH($B45,offices!$A$2:$A$61,0))="","",INDEX(offices!$AM$2:$AM$61,MATCH($B45,offices!$A$2:$A$61,0))),"")))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c r="BD45" s="25">
        <f>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 r="A46" t="inlineStr">
        <is>
          <t>SAMPLE-CMP-006</t>
        </is>
      </c>
      <c r="B46" t="inlineStr">
        <is>
          <t>SAMPLE-O-005</t>
        </is>
      </c>
      <c r="C46" s="9" t="n">
        <v>46412</v>
      </c>
      <c r="D46" t="inlineStr">
        <is>
          <t>yes</t>
        </is>
      </c>
      <c r="E46" s="9" t="n">
        <v>46414</v>
      </c>
      <c r="F46" t="inlineStr">
        <is>
          <t>SAMPLE replied by email</t>
        </is>
      </c>
      <c r="G46" t="n">
        <v>65</v>
      </c>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IF($B46="","",IFERROR(IF(INDEX(offices!$O$2:$O$61,MATCH($B46,offices!$A$2:$A$61,0))="","",INDEX(offices!$O$2:$O$61,MATCH($B46,offices!$A$2:$A$61,0))),""))</f>
        <v/>
      </c>
      <c r="L46" s="25">
        <f>IF($A46="","",IF($Q46="N","",COUNTIFS($A$2:$A46,$A46,$Q$2:$Q46,"&lt;&gt;N")))</f>
        <v/>
      </c>
      <c r="M46" s="25">
        <f>IF(OR($A46="",$L46=""),"",IF(AND(config!$B$34="names_if_public",IFERROR(IF(INDEX(offices!$AG$2:$AG$61,MATCH($B46,offices!$A$2:$A$61,0))="","",INDEX(offices!$AG$2:$AG$61,MATCH($B46,offices!$A$2:$A$61,0))),"")="Y"),$K46,CHAR(64+$L46)))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25">
        <f>IF($A46="","",IF($G46&lt;&gt;"",$G46,IFERROR(IF(INDEX(offices!$AM$2:$AM$61,MATCH($B46,offices!$A$2:$A$61,0))="","",INDEX(offices!$AM$2:$AM$61,MATCH($B46,offices!$A$2:$A$61,0))),"")))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c r="BD46" s="25">
        <f>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 r="A47" t="inlineStr">
        <is>
          <t>SAMPLE-CMP-006</t>
        </is>
      </c>
      <c r="B47" t="inlineStr">
        <is>
          <t>SAMPLE-O-006</t>
        </is>
      </c>
      <c r="C47" s="9" t="n">
        <v>46412</v>
      </c>
      <c r="D47" t="inlineStr">
        <is>
          <t>yes</t>
        </is>
      </c>
      <c r="E47" s="9" t="n">
        <v>46414</v>
      </c>
      <c r="F47" t="inlineStr">
        <is>
          <t>SAMPLE replied by email</t>
        </is>
      </c>
      <c r="G47" t="n">
        <v>40</v>
      </c>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IF($B47="","",IFERROR(IF(INDEX(offices!$O$2:$O$61,MATCH($B47,offices!$A$2:$A$61,0))="","",INDEX(offices!$O$2:$O$61,MATCH($B47,offices!$A$2:$A$61,0))),""))</f>
        <v/>
      </c>
      <c r="L47" s="25">
        <f>IF($A47="","",IF($Q47="N","",COUNTIFS($A$2:$A47,$A47,$Q$2:$Q47,"&lt;&gt;N")))</f>
        <v/>
      </c>
      <c r="M47" s="25">
        <f>IF(OR($A47="",$L47=""),"",IF(AND(config!$B$34="names_if_public",IFERROR(IF(INDEX(offices!$AG$2:$AG$61,MATCH($B47,offices!$A$2:$A$61,0))="","",INDEX(offices!$AG$2:$AG$61,MATCH($B47,offices!$A$2:$A$61,0))),"")="Y"),$K47,CHAR(64+$L47)))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25">
        <f>IF($A47="","",IF($G47&lt;&gt;"",$G47,IFERROR(IF(INDEX(offices!$AM$2:$AM$61,MATCH($B47,offices!$A$2:$A$61,0))="","",INDEX(offices!$AM$2:$AM$61,MATCH($B47,offices!$A$2:$A$61,0))),"")))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c r="BD47" s="25">
        <f>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 r="A48" t="inlineStr">
        <is>
          <t>SAMPLE-CMP-006</t>
        </is>
      </c>
      <c r="B48" t="inlineStr">
        <is>
          <t>SAMPLE-O-007</t>
        </is>
      </c>
      <c r="C48" s="9" t="n">
        <v>46412</v>
      </c>
      <c r="D48" t="inlineStr">
        <is>
          <t>yes</t>
        </is>
      </c>
      <c r="E48" s="9" t="n">
        <v>46414</v>
      </c>
      <c r="F48" t="inlineStr">
        <is>
          <t>SAMPLE replied by email</t>
        </is>
      </c>
      <c r="G48" t="n">
        <v>55</v>
      </c>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IF($B48="","",IFERROR(IF(INDEX(offices!$O$2:$O$61,MATCH($B48,offices!$A$2:$A$61,0))="","",INDEX(offices!$O$2:$O$61,MATCH($B48,offices!$A$2:$A$61,0))),""))</f>
        <v/>
      </c>
      <c r="L48" s="25">
        <f>IF($A48="","",IF($Q48="N","",COUNTIFS($A$2:$A48,$A48,$Q$2:$Q48,"&lt;&gt;N")))</f>
        <v/>
      </c>
      <c r="M48" s="25">
        <f>IF(OR($A48="",$L48=""),"",IF(AND(config!$B$34="names_if_public",IFERROR(IF(INDEX(offices!$AG$2:$AG$61,MATCH($B48,offices!$A$2:$A$61,0))="","",INDEX(offices!$AG$2:$AG$61,MATCH($B48,offices!$A$2:$A$61,0))),"")="Y"),$K48,CHAR(64+$L48)))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25">
        <f>IF($A48="","",IF($G48&lt;&gt;"",$G48,IFERROR(IF(INDEX(offices!$AM$2:$AM$61,MATCH($B48,offices!$A$2:$A$61,0))="","",INDEX(offices!$AM$2:$AM$61,MATCH($B48,offices!$A$2:$A$61,0))),"")))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c r="BD48" s="25">
        <f>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 r="A49" t="inlineStr">
        <is>
          <t>SAMPLE-CMP-006</t>
        </is>
      </c>
      <c r="B49" t="inlineStr">
        <is>
          <t>SAMPLE-O-008</t>
        </is>
      </c>
      <c r="C49" s="9" t="n">
        <v>46412</v>
      </c>
      <c r="D49" t="inlineStr">
        <is>
          <t>yes</t>
        </is>
      </c>
      <c r="E49" s="9" t="n">
        <v>46414</v>
      </c>
      <c r="F49" t="inlineStr">
        <is>
          <t>SAMPLE replied by email</t>
        </is>
      </c>
      <c r="G49" t="n">
        <v>40</v>
      </c>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IF($B49="","",IFERROR(IF(INDEX(offices!$O$2:$O$61,MATCH($B49,offices!$A$2:$A$61,0))="","",INDEX(offices!$O$2:$O$61,MATCH($B49,offices!$A$2:$A$61,0))),""))</f>
        <v/>
      </c>
      <c r="L49" s="25">
        <f>IF($A49="","",IF($Q49="N","",COUNTIFS($A$2:$A49,$A49,$Q$2:$Q49,"&lt;&gt;N")))</f>
        <v/>
      </c>
      <c r="M49" s="25">
        <f>IF(OR($A49="",$L49=""),"",IF(AND(config!$B$34="names_if_public",IFERROR(IF(INDEX(offices!$AG$2:$AG$61,MATCH($B49,offices!$A$2:$A$61,0))="","",INDEX(offices!$AG$2:$AG$61,MATCH($B49,offices!$A$2:$A$61,0))),"")="Y"),$K49,CHAR(64+$L49)))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25">
        <f>IF($A49="","",IF($G49&lt;&gt;"",$G49,IFERROR(IF(INDEX(offices!$AM$2:$AM$61,MATCH($B49,offices!$A$2:$A$61,0))="","",INDEX(offices!$AM$2:$AM$61,MATCH($B49,offices!$A$2:$A$61,0))),"")))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c r="BD49" s="25">
        <f>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 r="A50" t="inlineStr">
        <is>
          <t>SAMPLE-CMP-006</t>
        </is>
      </c>
      <c r="B50" t="inlineStr">
        <is>
          <t>SAMPLE-O-009</t>
        </is>
      </c>
      <c r="C50" s="9" t="n">
        <v>46412</v>
      </c>
      <c r="D50" t="inlineStr">
        <is>
          <t>yes</t>
        </is>
      </c>
      <c r="E50" s="9" t="n">
        <v>46414</v>
      </c>
      <c r="F50" t="inlineStr">
        <is>
          <t>SAMPLE replied by email</t>
        </is>
      </c>
      <c r="G50" t="n">
        <v>70</v>
      </c>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IF($B50="","",IFERROR(IF(INDEX(offices!$O$2:$O$61,MATCH($B50,offices!$A$2:$A$61,0))="","",INDEX(offices!$O$2:$O$61,MATCH($B50,offices!$A$2:$A$61,0))),""))</f>
        <v/>
      </c>
      <c r="L50" s="25">
        <f>IF($A50="","",IF($Q50="N","",COUNTIFS($A$2:$A50,$A50,$Q$2:$Q50,"&lt;&gt;N")))</f>
        <v/>
      </c>
      <c r="M50" s="25">
        <f>IF(OR($A50="",$L50=""),"",IF(AND(config!$B$34="names_if_public",IFERROR(IF(INDEX(offices!$AG$2:$AG$61,MATCH($B50,offices!$A$2:$A$61,0))="","",INDEX(offices!$AG$2:$AG$61,MATCH($B50,offices!$A$2:$A$61,0))),"")="Y"),$K50,CHAR(64+$L50)))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25">
        <f>IF($A50="","",IF($G50&lt;&gt;"",$G50,IFERROR(IF(INDEX(offices!$AM$2:$AM$61,MATCH($B50,offices!$A$2:$A$61,0))="","",INDEX(offices!$AM$2:$AM$61,MATCH($B50,offices!$A$2:$A$61,0))),"")))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c r="BD50" s="25">
        <f>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 r="A51" t="inlineStr">
        <is>
          <t>SAMPLE-CMP-006</t>
        </is>
      </c>
      <c r="B51" t="inlineStr">
        <is>
          <t>SAMPLE-O-010</t>
        </is>
      </c>
      <c r="C51" s="9" t="n">
        <v>46412</v>
      </c>
      <c r="D51" t="inlineStr">
        <is>
          <t>yes</t>
        </is>
      </c>
      <c r="E51" s="9" t="n">
        <v>46414</v>
      </c>
      <c r="F51" t="inlineStr">
        <is>
          <t>SAMPLE replied by email</t>
        </is>
      </c>
      <c r="G51" t="n">
        <v>35</v>
      </c>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IF($B51="","",IFERROR(IF(INDEX(offices!$O$2:$O$61,MATCH($B51,offices!$A$2:$A$61,0))="","",INDEX(offices!$O$2:$O$61,MATCH($B51,offices!$A$2:$A$61,0))),""))</f>
        <v/>
      </c>
      <c r="L51" s="25">
        <f>IF($A51="","",IF($Q51="N","",COUNTIFS($A$2:$A51,$A51,$Q$2:$Q51,"&lt;&gt;N")))</f>
        <v/>
      </c>
      <c r="M51" s="25">
        <f>IF(OR($A51="",$L51=""),"",IF(AND(config!$B$34="names_if_public",IFERROR(IF(INDEX(offices!$AG$2:$AG$61,MATCH($B51,offices!$A$2:$A$61,0))="","",INDEX(offices!$AG$2:$AG$61,MATCH($B51,offices!$A$2:$A$61,0))),"")="Y"),$K51,CHAR(64+$L51)))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25">
        <f>IF($A51="","",IF($G51&lt;&gt;"",$G51,IFERROR(IF(INDEX(offices!$AM$2:$AM$61,MATCH($B51,offices!$A$2:$A$61,0))="","",INDEX(offices!$AM$2:$AM$61,MATCH($B51,offices!$A$2:$A$61,0))),"")))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c r="BD51" s="25">
        <f>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 r="C52" s="9" t="n"/>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IF($B52="","",IFERROR(IF(INDEX(offices!$O$2:$O$61,MATCH($B52,offices!$A$2:$A$61,0))="","",INDEX(offices!$O$2:$O$61,MATCH($B52,offices!$A$2:$A$61,0))),""))</f>
        <v/>
      </c>
      <c r="L52" s="25">
        <f>IF($A52="","",IF($Q52="N","",COUNTIFS($A$2:$A52,$A52,$Q$2:$Q52,"&lt;&gt;N")))</f>
        <v/>
      </c>
      <c r="M52" s="25">
        <f>IF(OR($A52="",$L52=""),"",IF(AND(config!$B$34="names_if_public",IFERROR(IF(INDEX(offices!$AG$2:$AG$61,MATCH($B52,offices!$A$2:$A$61,0))="","",INDEX(offices!$AG$2:$AG$61,MATCH($B52,offices!$A$2:$A$61,0))),"")="Y"),$K52,CHAR(64+$L52)))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25">
        <f>IF($A52="","",IF($G52&lt;&gt;"",$G52,IFERROR(IF(INDEX(offices!$AM$2:$AM$61,MATCH($B52,offices!$A$2:$A$61,0))="","",INDEX(offices!$AM$2:$AM$61,MATCH($B52,offices!$A$2:$A$61,0))),"")))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c r="BD52" s="25">
        <f>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 r="C53" s="9" t="n"/>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IF($B53="","",IFERROR(IF(INDEX(offices!$O$2:$O$61,MATCH($B53,offices!$A$2:$A$61,0))="","",INDEX(offices!$O$2:$O$61,MATCH($B53,offices!$A$2:$A$61,0))),""))</f>
        <v/>
      </c>
      <c r="L53" s="25">
        <f>IF($A53="","",IF($Q53="N","",COUNTIFS($A$2:$A53,$A53,$Q$2:$Q53,"&lt;&gt;N")))</f>
        <v/>
      </c>
      <c r="M53" s="25">
        <f>IF(OR($A53="",$L53=""),"",IF(AND(config!$B$34="names_if_public",IFERROR(IF(INDEX(offices!$AG$2:$AG$61,MATCH($B53,offices!$A$2:$A$61,0))="","",INDEX(offices!$AG$2:$AG$61,MATCH($B53,offices!$A$2:$A$61,0))),"")="Y"),$K53,CHAR(64+$L53)))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25">
        <f>IF($A53="","",IF($G53&lt;&gt;"",$G53,IFERROR(IF(INDEX(offices!$AM$2:$AM$61,MATCH($B53,offices!$A$2:$A$61,0))="","",INDEX(offices!$AM$2:$AM$61,MATCH($B53,offices!$A$2:$A$61,0))),"")))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c r="BD53" s="25">
        <f>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 r="C54" s="9" t="n"/>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IF($B54="","",IFERROR(IF(INDEX(offices!$O$2:$O$61,MATCH($B54,offices!$A$2:$A$61,0))="","",INDEX(offices!$O$2:$O$61,MATCH($B54,offices!$A$2:$A$61,0))),""))</f>
        <v/>
      </c>
      <c r="L54" s="25">
        <f>IF($A54="","",IF($Q54="N","",COUNTIFS($A$2:$A54,$A54,$Q$2:$Q54,"&lt;&gt;N")))</f>
        <v/>
      </c>
      <c r="M54" s="25">
        <f>IF(OR($A54="",$L54=""),"",IF(AND(config!$B$34="names_if_public",IFERROR(IF(INDEX(offices!$AG$2:$AG$61,MATCH($B54,offices!$A$2:$A$61,0))="","",INDEX(offices!$AG$2:$AG$61,MATCH($B54,offices!$A$2:$A$61,0))),"")="Y"),$K54,CHAR(64+$L54)))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25">
        <f>IF($A54="","",IF($G54&lt;&gt;"",$G54,IFERROR(IF(INDEX(offices!$AM$2:$AM$61,MATCH($B54,offices!$A$2:$A$61,0))="","",INDEX(offices!$AM$2:$AM$61,MATCH($B54,offices!$A$2:$A$61,0))),"")))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c r="BD54" s="25">
        <f>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 r="C55" s="9" t="n"/>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IF($B55="","",IFERROR(IF(INDEX(offices!$O$2:$O$61,MATCH($B55,offices!$A$2:$A$61,0))="","",INDEX(offices!$O$2:$O$61,MATCH($B55,offices!$A$2:$A$61,0))),""))</f>
        <v/>
      </c>
      <c r="L55" s="25">
        <f>IF($A55="","",IF($Q55="N","",COUNTIFS($A$2:$A55,$A55,$Q$2:$Q55,"&lt;&gt;N")))</f>
        <v/>
      </c>
      <c r="M55" s="25">
        <f>IF(OR($A55="",$L55=""),"",IF(AND(config!$B$34="names_if_public",IFERROR(IF(INDEX(offices!$AG$2:$AG$61,MATCH($B55,offices!$A$2:$A$61,0))="","",INDEX(offices!$AG$2:$AG$61,MATCH($B55,offices!$A$2:$A$61,0))),"")="Y"),$K55,CHAR(64+$L55)))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25">
        <f>IF($A55="","",IF($G55&lt;&gt;"",$G55,IFERROR(IF(INDEX(offices!$AM$2:$AM$61,MATCH($B55,offices!$A$2:$A$61,0))="","",INDEX(offices!$AM$2:$AM$61,MATCH($B55,offices!$A$2:$A$61,0))),"")))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c r="BD55" s="25">
        <f>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 r="C56" s="9" t="n"/>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IF($B56="","",IFERROR(IF(INDEX(offices!$O$2:$O$61,MATCH($B56,offices!$A$2:$A$61,0))="","",INDEX(offices!$O$2:$O$61,MATCH($B56,offices!$A$2:$A$61,0))),""))</f>
        <v/>
      </c>
      <c r="L56" s="25">
        <f>IF($A56="","",IF($Q56="N","",COUNTIFS($A$2:$A56,$A56,$Q$2:$Q56,"&lt;&gt;N")))</f>
        <v/>
      </c>
      <c r="M56" s="25">
        <f>IF(OR($A56="",$L56=""),"",IF(AND(config!$B$34="names_if_public",IFERROR(IF(INDEX(offices!$AG$2:$AG$61,MATCH($B56,offices!$A$2:$A$61,0))="","",INDEX(offices!$AG$2:$AG$61,MATCH($B56,offices!$A$2:$A$61,0))),"")="Y"),$K56,CHAR(64+$L56)))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25">
        <f>IF($A56="","",IF($G56&lt;&gt;"",$G56,IFERROR(IF(INDEX(offices!$AM$2:$AM$61,MATCH($B56,offices!$A$2:$A$61,0))="","",INDEX(offices!$AM$2:$AM$61,MATCH($B56,offices!$A$2:$A$61,0))),"")))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c r="BD56" s="25">
        <f>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 r="C57" s="9" t="n"/>
      <c r="E57" s="9" t="n"/>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IF($B57="","",IFERROR(IF(INDEX(offices!$O$2:$O$61,MATCH($B57,offices!$A$2:$A$61,0))="","",INDEX(offices!$O$2:$O$61,MATCH($B57,offices!$A$2:$A$61,0))),""))</f>
        <v/>
      </c>
      <c r="L57" s="25">
        <f>IF($A57="","",IF($Q57="N","",COUNTIFS($A$2:$A57,$A57,$Q$2:$Q57,"&lt;&gt;N")))</f>
        <v/>
      </c>
      <c r="M57" s="25">
        <f>IF(OR($A57="",$L57=""),"",IF(AND(config!$B$34="names_if_public",IFERROR(IF(INDEX(offices!$AG$2:$AG$61,MATCH($B57,offices!$A$2:$A$61,0))="","",INDEX(offices!$AG$2:$AG$61,MATCH($B57,offices!$A$2:$A$61,0))),"")="Y"),$K57,CHAR(64+$L57)))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25">
        <f>IF($A57="","",IF($G57&lt;&gt;"",$G57,IFERROR(IF(INDEX(offices!$AM$2:$AM$61,MATCH($B57,offices!$A$2:$A$61,0))="","",INDEX(offices!$AM$2:$AM$61,MATCH($B57,offices!$A$2:$A$61,0))),"")))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c r="BD57" s="25">
        <f>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 r="C58" s="9" t="n"/>
      <c r="E58" s="9" t="n"/>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IF($B58="","",IFERROR(IF(INDEX(offices!$O$2:$O$61,MATCH($B58,offices!$A$2:$A$61,0))="","",INDEX(offices!$O$2:$O$61,MATCH($B58,offices!$A$2:$A$61,0))),""))</f>
        <v/>
      </c>
      <c r="L58" s="25">
        <f>IF($A58="","",IF($Q58="N","",COUNTIFS($A$2:$A58,$A58,$Q$2:$Q58,"&lt;&gt;N")))</f>
        <v/>
      </c>
      <c r="M58" s="25">
        <f>IF(OR($A58="",$L58=""),"",IF(AND(config!$B$34="names_if_public",IFERROR(IF(INDEX(offices!$AG$2:$AG$61,MATCH($B58,offices!$A$2:$A$61,0))="","",INDEX(offices!$AG$2:$AG$61,MATCH($B58,offices!$A$2:$A$61,0))),"")="Y"),$K58,CHAR(64+$L58)))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25">
        <f>IF($A58="","",IF($G58&lt;&gt;"",$G58,IFERROR(IF(INDEX(offices!$AM$2:$AM$61,MATCH($B58,offices!$A$2:$A$61,0))="","",INDEX(offices!$AM$2:$AM$61,MATCH($B58,offices!$A$2:$A$61,0))),"")))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c r="BD58" s="25">
        <f>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 r="C59" s="9" t="n"/>
      <c r="E59" s="9" t="n"/>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IF($B59="","",IFERROR(IF(INDEX(offices!$O$2:$O$61,MATCH($B59,offices!$A$2:$A$61,0))="","",INDEX(offices!$O$2:$O$61,MATCH($B59,offices!$A$2:$A$61,0))),""))</f>
        <v/>
      </c>
      <c r="L59" s="25">
        <f>IF($A59="","",IF($Q59="N","",COUNTIFS($A$2:$A59,$A59,$Q$2:$Q59,"&lt;&gt;N")))</f>
        <v/>
      </c>
      <c r="M59" s="25">
        <f>IF(OR($A59="",$L59=""),"",IF(AND(config!$B$34="names_if_public",IFERROR(IF(INDEX(offices!$AG$2:$AG$61,MATCH($B59,offices!$A$2:$A$61,0))="","",INDEX(offices!$AG$2:$AG$61,MATCH($B59,offices!$A$2:$A$61,0))),"")="Y"),$K59,CHAR(64+$L59)))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25">
        <f>IF($A59="","",IF($G59&lt;&gt;"",$G59,IFERROR(IF(INDEX(offices!$AM$2:$AM$61,MATCH($B59,offices!$A$2:$A$61,0))="","",INDEX(offices!$AM$2:$AM$61,MATCH($B59,offices!$A$2:$A$61,0))),"")))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c r="BD59" s="25">
        <f>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 r="C60" s="9" t="n"/>
      <c r="E60" s="9" t="n"/>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IF($B60="","",IFERROR(IF(INDEX(offices!$O$2:$O$61,MATCH($B60,offices!$A$2:$A$61,0))="","",INDEX(offices!$O$2:$O$61,MATCH($B60,offices!$A$2:$A$61,0))),""))</f>
        <v/>
      </c>
      <c r="L60" s="25">
        <f>IF($A60="","",IF($Q60="N","",COUNTIFS($A$2:$A60,$A60,$Q$2:$Q60,"&lt;&gt;N")))</f>
        <v/>
      </c>
      <c r="M60" s="25">
        <f>IF(OR($A60="",$L60=""),"",IF(AND(config!$B$34="names_if_public",IFERROR(IF(INDEX(offices!$AG$2:$AG$61,MATCH($B60,offices!$A$2:$A$61,0))="","",INDEX(offices!$AG$2:$AG$61,MATCH($B60,offices!$A$2:$A$61,0))),"")="Y"),$K60,CHAR(64+$L60)))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25">
        <f>IF($A60="","",IF($G60&lt;&gt;"",$G60,IFERROR(IF(INDEX(offices!$AM$2:$AM$61,MATCH($B60,offices!$A$2:$A$61,0))="","",INDEX(offices!$AM$2:$AM$61,MATCH($B60,offices!$A$2:$A$61,0))),"")))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c r="BD60" s="25">
        <f>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 r="C61" s="9" t="n"/>
      <c r="E61" s="9" t="n"/>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IF($B61="","",IFERROR(IF(INDEX(offices!$O$2:$O$61,MATCH($B61,offices!$A$2:$A$61,0))="","",INDEX(offices!$O$2:$O$61,MATCH($B61,offices!$A$2:$A$61,0))),""))</f>
        <v/>
      </c>
      <c r="L61" s="25">
        <f>IF($A61="","",IF($Q61="N","",COUNTIFS($A$2:$A61,$A61,$Q$2:$Q61,"&lt;&gt;N")))</f>
        <v/>
      </c>
      <c r="M61" s="25">
        <f>IF(OR($A61="",$L61=""),"",IF(AND(config!$B$34="names_if_public",IFERROR(IF(INDEX(offices!$AG$2:$AG$61,MATCH($B61,offices!$A$2:$A$61,0))="","",INDEX(offices!$AG$2:$AG$61,MATCH($B61,offices!$A$2:$A$61,0))),"")="Y"),$K61,CHAR(64+$L61)))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25">
        <f>IF($A61="","",IF($G61&lt;&gt;"",$G61,IFERROR(IF(INDEX(offices!$AM$2:$AM$61,MATCH($B61,offices!$A$2:$A$61,0))="","",INDEX(offices!$AM$2:$AM$61,MATCH($B61,offices!$A$2:$A$61,0))),"")))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c r="BD61" s="25">
        <f>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 r="C62" s="9" t="n"/>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IF($B62="","",IFERROR(IF(INDEX(offices!$O$2:$O$61,MATCH($B62,offices!$A$2:$A$61,0))="","",INDEX(offices!$O$2:$O$61,MATCH($B62,offices!$A$2:$A$61,0))),""))</f>
        <v/>
      </c>
      <c r="L62" s="25">
        <f>IF($A62="","",IF($Q62="N","",COUNTIFS($A$2:$A62,$A62,$Q$2:$Q62,"&lt;&gt;N")))</f>
        <v/>
      </c>
      <c r="M62" s="25">
        <f>IF(OR($A62="",$L62=""),"",IF(AND(config!$B$34="names_if_public",IFERROR(IF(INDEX(offices!$AG$2:$AG$61,MATCH($B62,offices!$A$2:$A$61,0))="","",INDEX(offices!$AG$2:$AG$61,MATCH($B62,offices!$A$2:$A$61,0))),"")="Y"),$K62,CHAR(64+$L62)))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25">
        <f>IF($A62="","",IF($G62&lt;&gt;"",$G62,IFERROR(IF(INDEX(offices!$AM$2:$AM$61,MATCH($B62,offices!$A$2:$A$61,0))="","",INDEX(offices!$AM$2:$AM$61,MATCH($B62,offices!$A$2:$A$61,0))),"")))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c r="BD62" s="25">
        <f>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 r="C63" s="9" t="n"/>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IF($B63="","",IFERROR(IF(INDEX(offices!$O$2:$O$61,MATCH($B63,offices!$A$2:$A$61,0))="","",INDEX(offices!$O$2:$O$61,MATCH($B63,offices!$A$2:$A$61,0))),""))</f>
        <v/>
      </c>
      <c r="L63" s="25">
        <f>IF($A63="","",IF($Q63="N","",COUNTIFS($A$2:$A63,$A63,$Q$2:$Q63,"&lt;&gt;N")))</f>
        <v/>
      </c>
      <c r="M63" s="25">
        <f>IF(OR($A63="",$L63=""),"",IF(AND(config!$B$34="names_if_public",IFERROR(IF(INDEX(offices!$AG$2:$AG$61,MATCH($B63,offices!$A$2:$A$61,0))="","",INDEX(offices!$AG$2:$AG$61,MATCH($B63,offices!$A$2:$A$61,0))),"")="Y"),$K63,CHAR(64+$L63)))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25">
        <f>IF($A63="","",IF($G63&lt;&gt;"",$G63,IFERROR(IF(INDEX(offices!$AM$2:$AM$61,MATCH($B63,offices!$A$2:$A$61,0))="","",INDEX(offices!$AM$2:$AM$61,MATCH($B63,offices!$A$2:$A$61,0))),"")))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c r="BD63" s="25">
        <f>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 r="C64" s="9" t="n"/>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IF($B64="","",IFERROR(IF(INDEX(offices!$O$2:$O$61,MATCH($B64,offices!$A$2:$A$61,0))="","",INDEX(offices!$O$2:$O$61,MATCH($B64,offices!$A$2:$A$61,0))),""))</f>
        <v/>
      </c>
      <c r="L64" s="25">
        <f>IF($A64="","",IF($Q64="N","",COUNTIFS($A$2:$A64,$A64,$Q$2:$Q64,"&lt;&gt;N")))</f>
        <v/>
      </c>
      <c r="M64" s="25">
        <f>IF(OR($A64="",$L64=""),"",IF(AND(config!$B$34="names_if_public",IFERROR(IF(INDEX(offices!$AG$2:$AG$61,MATCH($B64,offices!$A$2:$A$61,0))="","",INDEX(offices!$AG$2:$AG$61,MATCH($B64,offices!$A$2:$A$61,0))),"")="Y"),$K64,CHAR(64+$L64)))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25">
        <f>IF($A64="","",IF($G64&lt;&gt;"",$G64,IFERROR(IF(INDEX(offices!$AM$2:$AM$61,MATCH($B64,offices!$A$2:$A$61,0))="","",INDEX(offices!$AM$2:$AM$61,MATCH($B64,offices!$A$2:$A$61,0))),"")))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c r="BD64" s="25">
        <f>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 r="C65" s="9" t="n"/>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IF($B65="","",IFERROR(IF(INDEX(offices!$O$2:$O$61,MATCH($B65,offices!$A$2:$A$61,0))="","",INDEX(offices!$O$2:$O$61,MATCH($B65,offices!$A$2:$A$61,0))),""))</f>
        <v/>
      </c>
      <c r="L65" s="25">
        <f>IF($A65="","",IF($Q65="N","",COUNTIFS($A$2:$A65,$A65,$Q$2:$Q65,"&lt;&gt;N")))</f>
        <v/>
      </c>
      <c r="M65" s="25">
        <f>IF(OR($A65="",$L65=""),"",IF(AND(config!$B$34="names_if_public",IFERROR(IF(INDEX(offices!$AG$2:$AG$61,MATCH($B65,offices!$A$2:$A$61,0))="","",INDEX(offices!$AG$2:$AG$61,MATCH($B65,offices!$A$2:$A$61,0))),"")="Y"),$K65,CHAR(64+$L65)))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25">
        <f>IF($A65="","",IF($G65&lt;&gt;"",$G65,IFERROR(IF(INDEX(offices!$AM$2:$AM$61,MATCH($B65,offices!$A$2:$A$61,0))="","",INDEX(offices!$AM$2:$AM$61,MATCH($B65,offices!$A$2:$A$61,0))),"")))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c r="BD65" s="25">
        <f>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 r="C66" s="9" t="n"/>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IF($B66="","",IFERROR(IF(INDEX(offices!$O$2:$O$61,MATCH($B66,offices!$A$2:$A$61,0))="","",INDEX(offices!$O$2:$O$61,MATCH($B66,offices!$A$2:$A$61,0))),""))</f>
        <v/>
      </c>
      <c r="L66" s="25">
        <f>IF($A66="","",IF($Q66="N","",COUNTIFS($A$2:$A66,$A66,$Q$2:$Q66,"&lt;&gt;N")))</f>
        <v/>
      </c>
      <c r="M66" s="25">
        <f>IF(OR($A66="",$L66=""),"",IF(AND(config!$B$34="names_if_public",IFERROR(IF(INDEX(offices!$AG$2:$AG$61,MATCH($B66,offices!$A$2:$A$61,0))="","",INDEX(offices!$AG$2:$AG$61,MATCH($B66,offices!$A$2:$A$61,0))),"")="Y"),$K66,CHAR(64+$L66)))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25">
        <f>IF($A66="","",IF($G66&lt;&gt;"",$G66,IFERROR(IF(INDEX(offices!$AM$2:$AM$61,MATCH($B66,offices!$A$2:$A$61,0))="","",INDEX(offices!$AM$2:$AM$61,MATCH($B66,offices!$A$2:$A$61,0))),"")))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c r="BD66" s="25">
        <f>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 r="C67" s="9" t="n"/>
      <c r="E67" s="9" t="n"/>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IF($B67="","",IFERROR(IF(INDEX(offices!$O$2:$O$61,MATCH($B67,offices!$A$2:$A$61,0))="","",INDEX(offices!$O$2:$O$61,MATCH($B67,offices!$A$2:$A$61,0))),""))</f>
        <v/>
      </c>
      <c r="L67" s="25">
        <f>IF($A67="","",IF($Q67="N","",COUNTIFS($A$2:$A67,$A67,$Q$2:$Q67,"&lt;&gt;N")))</f>
        <v/>
      </c>
      <c r="M67" s="25">
        <f>IF(OR($A67="",$L67=""),"",IF(AND(config!$B$34="names_if_public",IFERROR(IF(INDEX(offices!$AG$2:$AG$61,MATCH($B67,offices!$A$2:$A$61,0))="","",INDEX(offices!$AG$2:$AG$61,MATCH($B67,offices!$A$2:$A$61,0))),"")="Y"),$K67,CHAR(64+$L67)))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25">
        <f>IF($A67="","",IF($G67&lt;&gt;"",$G67,IFERROR(IF(INDEX(offices!$AM$2:$AM$61,MATCH($B67,offices!$A$2:$A$61,0))="","",INDEX(offices!$AM$2:$AM$61,MATCH($B67,offices!$A$2:$A$61,0))),"")))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c r="BD67" s="25">
        <f>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 r="C68" s="9" t="n"/>
      <c r="E68" s="9" t="n"/>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IF($B68="","",IFERROR(IF(INDEX(offices!$O$2:$O$61,MATCH($B68,offices!$A$2:$A$61,0))="","",INDEX(offices!$O$2:$O$61,MATCH($B68,offices!$A$2:$A$61,0))),""))</f>
        <v/>
      </c>
      <c r="L68" s="25">
        <f>IF($A68="","",IF($Q68="N","",COUNTIFS($A$2:$A68,$A68,$Q$2:$Q68,"&lt;&gt;N")))</f>
        <v/>
      </c>
      <c r="M68" s="25">
        <f>IF(OR($A68="",$L68=""),"",IF(AND(config!$B$34="names_if_public",IFERROR(IF(INDEX(offices!$AG$2:$AG$61,MATCH($B68,offices!$A$2:$A$61,0))="","",INDEX(offices!$AG$2:$AG$61,MATCH($B68,offices!$A$2:$A$61,0))),"")="Y"),$K68,CHAR(64+$L68)))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25">
        <f>IF($A68="","",IF($G68&lt;&gt;"",$G68,IFERROR(IF(INDEX(offices!$AM$2:$AM$61,MATCH($B68,offices!$A$2:$A$61,0))="","",INDEX(offices!$AM$2:$AM$61,MATCH($B68,offices!$A$2:$A$61,0))),"")))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c r="BD68" s="25">
        <f>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 r="C69" s="9" t="n"/>
      <c r="E69" s="9" t="n"/>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IF($B69="","",IFERROR(IF(INDEX(offices!$O$2:$O$61,MATCH($B69,offices!$A$2:$A$61,0))="","",INDEX(offices!$O$2:$O$61,MATCH($B69,offices!$A$2:$A$61,0))),""))</f>
        <v/>
      </c>
      <c r="L69" s="25">
        <f>IF($A69="","",IF($Q69="N","",COUNTIFS($A$2:$A69,$A69,$Q$2:$Q69,"&lt;&gt;N")))</f>
        <v/>
      </c>
      <c r="M69" s="25">
        <f>IF(OR($A69="",$L69=""),"",IF(AND(config!$B$34="names_if_public",IFERROR(IF(INDEX(offices!$AG$2:$AG$61,MATCH($B69,offices!$A$2:$A$61,0))="","",INDEX(offices!$AG$2:$AG$61,MATCH($B69,offices!$A$2:$A$61,0))),"")="Y"),$K69,CHAR(64+$L69)))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25">
        <f>IF($A69="","",IF($G69&lt;&gt;"",$G69,IFERROR(IF(INDEX(offices!$AM$2:$AM$61,MATCH($B69,offices!$A$2:$A$61,0))="","",INDEX(offices!$AM$2:$AM$61,MATCH($B69,offices!$A$2:$A$61,0))),"")))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c r="BD69" s="25">
        <f>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 r="C70" s="9" t="n"/>
      <c r="E70" s="9" t="n"/>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IF($B70="","",IFERROR(IF(INDEX(offices!$O$2:$O$61,MATCH($B70,offices!$A$2:$A$61,0))="","",INDEX(offices!$O$2:$O$61,MATCH($B70,offices!$A$2:$A$61,0))),""))</f>
        <v/>
      </c>
      <c r="L70" s="25">
        <f>IF($A70="","",IF($Q70="N","",COUNTIFS($A$2:$A70,$A70,$Q$2:$Q70,"&lt;&gt;N")))</f>
        <v/>
      </c>
      <c r="M70" s="25">
        <f>IF(OR($A70="",$L70=""),"",IF(AND(config!$B$34="names_if_public",IFERROR(IF(INDEX(offices!$AG$2:$AG$61,MATCH($B70,offices!$A$2:$A$61,0))="","",INDEX(offices!$AG$2:$AG$61,MATCH($B70,offices!$A$2:$A$61,0))),"")="Y"),$K70,CHAR(64+$L70)))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25">
        <f>IF($A70="","",IF($G70&lt;&gt;"",$G70,IFERROR(IF(INDEX(offices!$AM$2:$AM$61,MATCH($B70,offices!$A$2:$A$61,0))="","",INDEX(offices!$AM$2:$AM$61,MATCH($B70,offices!$A$2:$A$61,0))),"")))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c r="BD70" s="25">
        <f>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 r="C71" s="9" t="n"/>
      <c r="E71" s="9" t="n"/>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IF($B71="","",IFERROR(IF(INDEX(offices!$O$2:$O$61,MATCH($B71,offices!$A$2:$A$61,0))="","",INDEX(offices!$O$2:$O$61,MATCH($B71,offices!$A$2:$A$61,0))),""))</f>
        <v/>
      </c>
      <c r="L71" s="25">
        <f>IF($A71="","",IF($Q71="N","",COUNTIFS($A$2:$A71,$A71,$Q$2:$Q71,"&lt;&gt;N")))</f>
        <v/>
      </c>
      <c r="M71" s="25">
        <f>IF(OR($A71="",$L71=""),"",IF(AND(config!$B$34="names_if_public",IFERROR(IF(INDEX(offices!$AG$2:$AG$61,MATCH($B71,offices!$A$2:$A$61,0))="","",INDEX(offices!$AG$2:$AG$61,MATCH($B71,offices!$A$2:$A$61,0))),"")="Y"),$K71,CHAR(64+$L71)))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25">
        <f>IF($A71="","",IF($G71&lt;&gt;"",$G71,IFERROR(IF(INDEX(offices!$AM$2:$AM$61,MATCH($B71,offices!$A$2:$A$61,0))="","",INDEX(offices!$AM$2:$AM$61,MATCH($B71,offices!$A$2:$A$61,0))),"")))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c r="BD71" s="25">
        <f>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IF($B72="","",IFERROR(IF(INDEX(offices!$O$2:$O$61,MATCH($B72,offices!$A$2:$A$61,0))="","",INDEX(offices!$O$2:$O$61,MATCH($B72,offices!$A$2:$A$61,0))),""))</f>
        <v/>
      </c>
      <c r="L72" s="25">
        <f>IF($A72="","",IF($Q72="N","",COUNTIFS($A$2:$A72,$A72,$Q$2:$Q72,"&lt;&gt;N")))</f>
        <v/>
      </c>
      <c r="M72" s="25">
        <f>IF(OR($A72="",$L72=""),"",IF(AND(config!$B$34="names_if_public",IFERROR(IF(INDEX(offices!$AG$2:$AG$61,MATCH($B72,offices!$A$2:$A$61,0))="","",INDEX(offices!$AG$2:$AG$61,MATCH($B72,offices!$A$2:$A$61,0))),"")="Y"),$K72,CHAR(64+$L72)))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25">
        <f>IF($A72="","",IF($G72&lt;&gt;"",$G72,IFERROR(IF(INDEX(offices!$AM$2:$AM$61,MATCH($B72,offices!$A$2:$A$61,0))="","",INDEX(offices!$AM$2:$AM$61,MATCH($B72,offices!$A$2:$A$61,0))),"")))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c r="BD72" s="25">
        <f>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IF($B73="","",IFERROR(IF(INDEX(offices!$O$2:$O$61,MATCH($B73,offices!$A$2:$A$61,0))="","",INDEX(offices!$O$2:$O$61,MATCH($B73,offices!$A$2:$A$61,0))),""))</f>
        <v/>
      </c>
      <c r="L73" s="25">
        <f>IF($A73="","",IF($Q73="N","",COUNTIFS($A$2:$A73,$A73,$Q$2:$Q73,"&lt;&gt;N")))</f>
        <v/>
      </c>
      <c r="M73" s="25">
        <f>IF(OR($A73="",$L73=""),"",IF(AND(config!$B$34="names_if_public",IFERROR(IF(INDEX(offices!$AG$2:$AG$61,MATCH($B73,offices!$A$2:$A$61,0))="","",INDEX(offices!$AG$2:$AG$61,MATCH($B73,offices!$A$2:$A$61,0))),"")="Y"),$K73,CHAR(64+$L73)))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25">
        <f>IF($A73="","",IF($G73&lt;&gt;"",$G73,IFERROR(IF(INDEX(offices!$AM$2:$AM$61,MATCH($B73,offices!$A$2:$A$61,0))="","",INDEX(offices!$AM$2:$AM$61,MATCH($B73,offices!$A$2:$A$61,0))),"")))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c r="BD73" s="25">
        <f>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IF($B74="","",IFERROR(IF(INDEX(offices!$O$2:$O$61,MATCH($B74,offices!$A$2:$A$61,0))="","",INDEX(offices!$O$2:$O$61,MATCH($B74,offices!$A$2:$A$61,0))),""))</f>
        <v/>
      </c>
      <c r="L74" s="25">
        <f>IF($A74="","",IF($Q74="N","",COUNTIFS($A$2:$A74,$A74,$Q$2:$Q74,"&lt;&gt;N")))</f>
        <v/>
      </c>
      <c r="M74" s="25">
        <f>IF(OR($A74="",$L74=""),"",IF(AND(config!$B$34="names_if_public",IFERROR(IF(INDEX(offices!$AG$2:$AG$61,MATCH($B74,offices!$A$2:$A$61,0))="","",INDEX(offices!$AG$2:$AG$61,MATCH($B74,offices!$A$2:$A$61,0))),"")="Y"),$K74,CHAR(64+$L74)))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25">
        <f>IF($A74="","",IF($G74&lt;&gt;"",$G74,IFERROR(IF(INDEX(offices!$AM$2:$AM$61,MATCH($B74,offices!$A$2:$A$61,0))="","",INDEX(offices!$AM$2:$AM$61,MATCH($B74,offices!$A$2:$A$61,0))),"")))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c r="BD74" s="25">
        <f>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IF($B75="","",IFERROR(IF(INDEX(offices!$O$2:$O$61,MATCH($B75,offices!$A$2:$A$61,0))="","",INDEX(offices!$O$2:$O$61,MATCH($B75,offices!$A$2:$A$61,0))),""))</f>
        <v/>
      </c>
      <c r="L75" s="25">
        <f>IF($A75="","",IF($Q75="N","",COUNTIFS($A$2:$A75,$A75,$Q$2:$Q75,"&lt;&gt;N")))</f>
        <v/>
      </c>
      <c r="M75" s="25">
        <f>IF(OR($A75="",$L75=""),"",IF(AND(config!$B$34="names_if_public",IFERROR(IF(INDEX(offices!$AG$2:$AG$61,MATCH($B75,offices!$A$2:$A$61,0))="","",INDEX(offices!$AG$2:$AG$61,MATCH($B75,offices!$A$2:$A$61,0))),"")="Y"),$K75,CHAR(64+$L75)))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25">
        <f>IF($A75="","",IF($G75&lt;&gt;"",$G75,IFERROR(IF(INDEX(offices!$AM$2:$AM$61,MATCH($B75,offices!$A$2:$A$61,0))="","",INDEX(offices!$AM$2:$AM$61,MATCH($B75,offices!$A$2:$A$61,0))),"")))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c r="BD75" s="25">
        <f>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IF($B76="","",IFERROR(IF(INDEX(offices!$O$2:$O$61,MATCH($B76,offices!$A$2:$A$61,0))="","",INDEX(offices!$O$2:$O$61,MATCH($B76,offices!$A$2:$A$61,0))),""))</f>
        <v/>
      </c>
      <c r="L76" s="25">
        <f>IF($A76="","",IF($Q76="N","",COUNTIFS($A$2:$A76,$A76,$Q$2:$Q76,"&lt;&gt;N")))</f>
        <v/>
      </c>
      <c r="M76" s="25">
        <f>IF(OR($A76="",$L76=""),"",IF(AND(config!$B$34="names_if_public",IFERROR(IF(INDEX(offices!$AG$2:$AG$61,MATCH($B76,offices!$A$2:$A$61,0))="","",INDEX(offices!$AG$2:$AG$61,MATCH($B76,offices!$A$2:$A$61,0))),"")="Y"),$K76,CHAR(64+$L76)))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25">
        <f>IF($A76="","",IF($G76&lt;&gt;"",$G76,IFERROR(IF(INDEX(offices!$AM$2:$AM$61,MATCH($B76,offices!$A$2:$A$61,0))="","",INDEX(offices!$AM$2:$AM$61,MATCH($B76,offices!$A$2:$A$61,0))),"")))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c r="BD76" s="25">
        <f>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IF($B77="","",IFERROR(IF(INDEX(offices!$O$2:$O$61,MATCH($B77,offices!$A$2:$A$61,0))="","",INDEX(offices!$O$2:$O$61,MATCH($B77,offices!$A$2:$A$61,0))),""))</f>
        <v/>
      </c>
      <c r="L77" s="25">
        <f>IF($A77="","",IF($Q77="N","",COUNTIFS($A$2:$A77,$A77,$Q$2:$Q77,"&lt;&gt;N")))</f>
        <v/>
      </c>
      <c r="M77" s="25">
        <f>IF(OR($A77="",$L77=""),"",IF(AND(config!$B$34="names_if_public",IFERROR(IF(INDEX(offices!$AG$2:$AG$61,MATCH($B77,offices!$A$2:$A$61,0))="","",INDEX(offices!$AG$2:$AG$61,MATCH($B77,offices!$A$2:$A$61,0))),"")="Y"),$K77,CHAR(64+$L77)))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25">
        <f>IF($A77="","",IF($G77&lt;&gt;"",$G77,IFERROR(IF(INDEX(offices!$AM$2:$AM$61,MATCH($B77,offices!$A$2:$A$61,0))="","",INDEX(offices!$AM$2:$AM$61,MATCH($B77,offices!$A$2:$A$61,0))),"")))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c r="BD77" s="25">
        <f>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IF($B78="","",IFERROR(IF(INDEX(offices!$O$2:$O$61,MATCH($B78,offices!$A$2:$A$61,0))="","",INDEX(offices!$O$2:$O$61,MATCH($B78,offices!$A$2:$A$61,0))),""))</f>
        <v/>
      </c>
      <c r="L78" s="25">
        <f>IF($A78="","",IF($Q78="N","",COUNTIFS($A$2:$A78,$A78,$Q$2:$Q78,"&lt;&gt;N")))</f>
        <v/>
      </c>
      <c r="M78" s="25">
        <f>IF(OR($A78="",$L78=""),"",IF(AND(config!$B$34="names_if_public",IFERROR(IF(INDEX(offices!$AG$2:$AG$61,MATCH($B78,offices!$A$2:$A$61,0))="","",INDEX(offices!$AG$2:$AG$61,MATCH($B78,offices!$A$2:$A$61,0))),"")="Y"),$K78,CHAR(64+$L78)))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25">
        <f>IF($A78="","",IF($G78&lt;&gt;"",$G78,IFERROR(IF(INDEX(offices!$AM$2:$AM$61,MATCH($B78,offices!$A$2:$A$61,0))="","",INDEX(offices!$AM$2:$AM$61,MATCH($B78,offices!$A$2:$A$61,0))),"")))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c r="BD78" s="25">
        <f>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IF($B79="","",IFERROR(IF(INDEX(offices!$O$2:$O$61,MATCH($B79,offices!$A$2:$A$61,0))="","",INDEX(offices!$O$2:$O$61,MATCH($B79,offices!$A$2:$A$61,0))),""))</f>
        <v/>
      </c>
      <c r="L79" s="25">
        <f>IF($A79="","",IF($Q79="N","",COUNTIFS($A$2:$A79,$A79,$Q$2:$Q79,"&lt;&gt;N")))</f>
        <v/>
      </c>
      <c r="M79" s="25">
        <f>IF(OR($A79="",$L79=""),"",IF(AND(config!$B$34="names_if_public",IFERROR(IF(INDEX(offices!$AG$2:$AG$61,MATCH($B79,offices!$A$2:$A$61,0))="","",INDEX(offices!$AG$2:$AG$61,MATCH($B79,offices!$A$2:$A$61,0))),"")="Y"),$K79,CHAR(64+$L79)))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25">
        <f>IF($A79="","",IF($G79&lt;&gt;"",$G79,IFERROR(IF(INDEX(offices!$AM$2:$AM$61,MATCH($B79,offices!$A$2:$A$61,0))="","",INDEX(offices!$AM$2:$AM$61,MATCH($B79,offices!$A$2:$A$61,0))),"")))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c r="BD79" s="25">
        <f>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IF($B80="","",IFERROR(IF(INDEX(offices!$O$2:$O$61,MATCH($B80,offices!$A$2:$A$61,0))="","",INDEX(offices!$O$2:$O$61,MATCH($B80,offices!$A$2:$A$61,0))),""))</f>
        <v/>
      </c>
      <c r="L80" s="25">
        <f>IF($A80="","",IF($Q80="N","",COUNTIFS($A$2:$A80,$A80,$Q$2:$Q80,"&lt;&gt;N")))</f>
        <v/>
      </c>
      <c r="M80" s="25">
        <f>IF(OR($A80="",$L80=""),"",IF(AND(config!$B$34="names_if_public",IFERROR(IF(INDEX(offices!$AG$2:$AG$61,MATCH($B80,offices!$A$2:$A$61,0))="","",INDEX(offices!$AG$2:$AG$61,MATCH($B80,offices!$A$2:$A$61,0))),"")="Y"),$K80,CHAR(64+$L80)))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25">
        <f>IF($A80="","",IF($G80&lt;&gt;"",$G80,IFERROR(IF(INDEX(offices!$AM$2:$AM$61,MATCH($B80,offices!$A$2:$A$61,0))="","",INDEX(offices!$AM$2:$AM$61,MATCH($B80,offices!$A$2:$A$61,0))),"")))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c r="BD80" s="25">
        <f>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IF($B81="","",IFERROR(IF(INDEX(offices!$O$2:$O$61,MATCH($B81,offices!$A$2:$A$61,0))="","",INDEX(offices!$O$2:$O$61,MATCH($B81,offices!$A$2:$A$61,0))),""))</f>
        <v/>
      </c>
      <c r="L81" s="25">
        <f>IF($A81="","",IF($Q81="N","",COUNTIFS($A$2:$A81,$A81,$Q$2:$Q81,"&lt;&gt;N")))</f>
        <v/>
      </c>
      <c r="M81" s="25">
        <f>IF(OR($A81="",$L81=""),"",IF(AND(config!$B$34="names_if_public",IFERROR(IF(INDEX(offices!$AG$2:$AG$61,MATCH($B81,offices!$A$2:$A$61,0))="","",INDEX(offices!$AG$2:$AG$61,MATCH($B81,offices!$A$2:$A$61,0))),"")="Y"),$K81,CHAR(64+$L81)))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25">
        <f>IF($A81="","",IF($G81&lt;&gt;"",$G81,IFERROR(IF(INDEX(offices!$AM$2:$AM$61,MATCH($B81,offices!$A$2:$A$61,0))="","",INDEX(offices!$AM$2:$AM$61,MATCH($B81,offices!$A$2:$A$61,0))),"")))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c r="BD81" s="25">
        <f>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IF($B82="","",IFERROR(IF(INDEX(offices!$O$2:$O$61,MATCH($B82,offices!$A$2:$A$61,0))="","",INDEX(offices!$O$2:$O$61,MATCH($B82,offices!$A$2:$A$61,0))),""))</f>
        <v/>
      </c>
      <c r="L82" s="25">
        <f>IF($A82="","",IF($Q82="N","",COUNTIFS($A$2:$A82,$A82,$Q$2:$Q82,"&lt;&gt;N")))</f>
        <v/>
      </c>
      <c r="M82" s="25">
        <f>IF(OR($A82="",$L82=""),"",IF(AND(config!$B$34="names_if_public",IFERROR(IF(INDEX(offices!$AG$2:$AG$61,MATCH($B82,offices!$A$2:$A$61,0))="","",INDEX(offices!$AG$2:$AG$61,MATCH($B82,offices!$A$2:$A$61,0))),"")="Y"),$K82,CHAR(64+$L82)))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25">
        <f>IF($A82="","",IF($G82&lt;&gt;"",$G82,IFERROR(IF(INDEX(offices!$AM$2:$AM$61,MATCH($B82,offices!$A$2:$A$61,0))="","",INDEX(offices!$AM$2:$AM$61,MATCH($B82,offices!$A$2:$A$61,0))),"")))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c r="BD82" s="25">
        <f>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IF($B83="","",IFERROR(IF(INDEX(offices!$O$2:$O$61,MATCH($B83,offices!$A$2:$A$61,0))="","",INDEX(offices!$O$2:$O$61,MATCH($B83,offices!$A$2:$A$61,0))),""))</f>
        <v/>
      </c>
      <c r="L83" s="25">
        <f>IF($A83="","",IF($Q83="N","",COUNTIFS($A$2:$A83,$A83,$Q$2:$Q83,"&lt;&gt;N")))</f>
        <v/>
      </c>
      <c r="M83" s="25">
        <f>IF(OR($A83="",$L83=""),"",IF(AND(config!$B$34="names_if_public",IFERROR(IF(INDEX(offices!$AG$2:$AG$61,MATCH($B83,offices!$A$2:$A$61,0))="","",INDEX(offices!$AG$2:$AG$61,MATCH($B83,offices!$A$2:$A$61,0))),"")="Y"),$K83,CHAR(64+$L83)))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25">
        <f>IF($A83="","",IF($G83&lt;&gt;"",$G83,IFERROR(IF(INDEX(offices!$AM$2:$AM$61,MATCH($B83,offices!$A$2:$A$61,0))="","",INDEX(offices!$AM$2:$AM$61,MATCH($B83,offices!$A$2:$A$61,0))),"")))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c r="BD83" s="25">
        <f>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IF($B84="","",IFERROR(IF(INDEX(offices!$O$2:$O$61,MATCH($B84,offices!$A$2:$A$61,0))="","",INDEX(offices!$O$2:$O$61,MATCH($B84,offices!$A$2:$A$61,0))),""))</f>
        <v/>
      </c>
      <c r="L84" s="25">
        <f>IF($A84="","",IF($Q84="N","",COUNTIFS($A$2:$A84,$A84,$Q$2:$Q84,"&lt;&gt;N")))</f>
        <v/>
      </c>
      <c r="M84" s="25">
        <f>IF(OR($A84="",$L84=""),"",IF(AND(config!$B$34="names_if_public",IFERROR(IF(INDEX(offices!$AG$2:$AG$61,MATCH($B84,offices!$A$2:$A$61,0))="","",INDEX(offices!$AG$2:$AG$61,MATCH($B84,offices!$A$2:$A$61,0))),"")="Y"),$K84,CHAR(64+$L84)))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25">
        <f>IF($A84="","",IF($G84&lt;&gt;"",$G84,IFERROR(IF(INDEX(offices!$AM$2:$AM$61,MATCH($B84,offices!$A$2:$A$61,0))="","",INDEX(offices!$AM$2:$AM$61,MATCH($B84,offices!$A$2:$A$61,0))),"")))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c r="BD84" s="25">
        <f>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IF($B85="","",IFERROR(IF(INDEX(offices!$O$2:$O$61,MATCH($B85,offices!$A$2:$A$61,0))="","",INDEX(offices!$O$2:$O$61,MATCH($B85,offices!$A$2:$A$61,0))),""))</f>
        <v/>
      </c>
      <c r="L85" s="25">
        <f>IF($A85="","",IF($Q85="N","",COUNTIFS($A$2:$A85,$A85,$Q$2:$Q85,"&lt;&gt;N")))</f>
        <v/>
      </c>
      <c r="M85" s="25">
        <f>IF(OR($A85="",$L85=""),"",IF(AND(config!$B$34="names_if_public",IFERROR(IF(INDEX(offices!$AG$2:$AG$61,MATCH($B85,offices!$A$2:$A$61,0))="","",INDEX(offices!$AG$2:$AG$61,MATCH($B85,offices!$A$2:$A$61,0))),"")="Y"),$K85,CHAR(64+$L85)))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25">
        <f>IF($A85="","",IF($G85&lt;&gt;"",$G85,IFERROR(IF(INDEX(offices!$AM$2:$AM$61,MATCH($B85,offices!$A$2:$A$61,0))="","",INDEX(offices!$AM$2:$AM$61,MATCH($B85,offices!$A$2:$A$61,0))),"")))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c r="BD85" s="25">
        <f>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IF($B86="","",IFERROR(IF(INDEX(offices!$O$2:$O$61,MATCH($B86,offices!$A$2:$A$61,0))="","",INDEX(offices!$O$2:$O$61,MATCH($B86,offices!$A$2:$A$61,0))),""))</f>
        <v/>
      </c>
      <c r="L86" s="25">
        <f>IF($A86="","",IF($Q86="N","",COUNTIFS($A$2:$A86,$A86,$Q$2:$Q86,"&lt;&gt;N")))</f>
        <v/>
      </c>
      <c r="M86" s="25">
        <f>IF(OR($A86="",$L86=""),"",IF(AND(config!$B$34="names_if_public",IFERROR(IF(INDEX(offices!$AG$2:$AG$61,MATCH($B86,offices!$A$2:$A$61,0))="","",INDEX(offices!$AG$2:$AG$61,MATCH($B86,offices!$A$2:$A$61,0))),"")="Y"),$K86,CHAR(64+$L86)))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25">
        <f>IF($A86="","",IF($G86&lt;&gt;"",$G86,IFERROR(IF(INDEX(offices!$AM$2:$AM$61,MATCH($B86,offices!$A$2:$A$61,0))="","",INDEX(offices!$AM$2:$AM$61,MATCH($B86,offices!$A$2:$A$61,0))),"")))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c r="BD86" s="25">
        <f>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IF($B87="","",IFERROR(IF(INDEX(offices!$O$2:$O$61,MATCH($B87,offices!$A$2:$A$61,0))="","",INDEX(offices!$O$2:$O$61,MATCH($B87,offices!$A$2:$A$61,0))),""))</f>
        <v/>
      </c>
      <c r="L87" s="25">
        <f>IF($A87="","",IF($Q87="N","",COUNTIFS($A$2:$A87,$A87,$Q$2:$Q87,"&lt;&gt;N")))</f>
        <v/>
      </c>
      <c r="M87" s="25">
        <f>IF(OR($A87="",$L87=""),"",IF(AND(config!$B$34="names_if_public",IFERROR(IF(INDEX(offices!$AG$2:$AG$61,MATCH($B87,offices!$A$2:$A$61,0))="","",INDEX(offices!$AG$2:$AG$61,MATCH($B87,offices!$A$2:$A$61,0))),"")="Y"),$K87,CHAR(64+$L87)))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25">
        <f>IF($A87="","",IF($G87&lt;&gt;"",$G87,IFERROR(IF(INDEX(offices!$AM$2:$AM$61,MATCH($B87,offices!$A$2:$A$61,0))="","",INDEX(offices!$AM$2:$AM$61,MATCH($B87,offices!$A$2:$A$61,0))),"")))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c r="BD87" s="25">
        <f>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IF($B88="","",IFERROR(IF(INDEX(offices!$O$2:$O$61,MATCH($B88,offices!$A$2:$A$61,0))="","",INDEX(offices!$O$2:$O$61,MATCH($B88,offices!$A$2:$A$61,0))),""))</f>
        <v/>
      </c>
      <c r="L88" s="25">
        <f>IF($A88="","",IF($Q88="N","",COUNTIFS($A$2:$A88,$A88,$Q$2:$Q88,"&lt;&gt;N")))</f>
        <v/>
      </c>
      <c r="M88" s="25">
        <f>IF(OR($A88="",$L88=""),"",IF(AND(config!$B$34="names_if_public",IFERROR(IF(INDEX(offices!$AG$2:$AG$61,MATCH($B88,offices!$A$2:$A$61,0))="","",INDEX(offices!$AG$2:$AG$61,MATCH($B88,offices!$A$2:$A$61,0))),"")="Y"),$K88,CHAR(64+$L88)))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25">
        <f>IF($A88="","",IF($G88&lt;&gt;"",$G88,IFERROR(IF(INDEX(offices!$AM$2:$AM$61,MATCH($B88,offices!$A$2:$A$61,0))="","",INDEX(offices!$AM$2:$AM$61,MATCH($B88,offices!$A$2:$A$61,0))),"")))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c r="BD88" s="25">
        <f>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IF($B89="","",IFERROR(IF(INDEX(offices!$O$2:$O$61,MATCH($B89,offices!$A$2:$A$61,0))="","",INDEX(offices!$O$2:$O$61,MATCH($B89,offices!$A$2:$A$61,0))),""))</f>
        <v/>
      </c>
      <c r="L89" s="25">
        <f>IF($A89="","",IF($Q89="N","",COUNTIFS($A$2:$A89,$A89,$Q$2:$Q89,"&lt;&gt;N")))</f>
        <v/>
      </c>
      <c r="M89" s="25">
        <f>IF(OR($A89="",$L89=""),"",IF(AND(config!$B$34="names_if_public",IFERROR(IF(INDEX(offices!$AG$2:$AG$61,MATCH($B89,offices!$A$2:$A$61,0))="","",INDEX(offices!$AG$2:$AG$61,MATCH($B89,offices!$A$2:$A$61,0))),"")="Y"),$K89,CHAR(64+$L89)))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25">
        <f>IF($A89="","",IF($G89&lt;&gt;"",$G89,IFERROR(IF(INDEX(offices!$AM$2:$AM$61,MATCH($B89,offices!$A$2:$A$61,0))="","",INDEX(offices!$AM$2:$AM$61,MATCH($B89,offices!$A$2:$A$61,0))),"")))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c r="BD89" s="25">
        <f>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IF($B90="","",IFERROR(IF(INDEX(offices!$O$2:$O$61,MATCH($B90,offices!$A$2:$A$61,0))="","",INDEX(offices!$O$2:$O$61,MATCH($B90,offices!$A$2:$A$61,0))),""))</f>
        <v/>
      </c>
      <c r="L90" s="25">
        <f>IF($A90="","",IF($Q90="N","",COUNTIFS($A$2:$A90,$A90,$Q$2:$Q90,"&lt;&gt;N")))</f>
        <v/>
      </c>
      <c r="M90" s="25">
        <f>IF(OR($A90="",$L90=""),"",IF(AND(config!$B$34="names_if_public",IFERROR(IF(INDEX(offices!$AG$2:$AG$61,MATCH($B90,offices!$A$2:$A$61,0))="","",INDEX(offices!$AG$2:$AG$61,MATCH($B90,offices!$A$2:$A$61,0))),"")="Y"),$K90,CHAR(64+$L90)))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25">
        <f>IF($A90="","",IF($G90&lt;&gt;"",$G90,IFERROR(IF(INDEX(offices!$AM$2:$AM$61,MATCH($B90,offices!$A$2:$A$61,0))="","",INDEX(offices!$AM$2:$AM$61,MATCH($B90,offices!$A$2:$A$61,0))),"")))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c r="BD90" s="25">
        <f>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IF($B91="","",IFERROR(IF(INDEX(offices!$O$2:$O$61,MATCH($B91,offices!$A$2:$A$61,0))="","",INDEX(offices!$O$2:$O$61,MATCH($B91,offices!$A$2:$A$61,0))),""))</f>
        <v/>
      </c>
      <c r="L91" s="25">
        <f>IF($A91="","",IF($Q91="N","",COUNTIFS($A$2:$A91,$A91,$Q$2:$Q91,"&lt;&gt;N")))</f>
        <v/>
      </c>
      <c r="M91" s="25">
        <f>IF(OR($A91="",$L91=""),"",IF(AND(config!$B$34="names_if_public",IFERROR(IF(INDEX(offices!$AG$2:$AG$61,MATCH($B91,offices!$A$2:$A$61,0))="","",INDEX(offices!$AG$2:$AG$61,MATCH($B91,offices!$A$2:$A$61,0))),"")="Y"),$K91,CHAR(64+$L91)))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25">
        <f>IF($A91="","",IF($G91&lt;&gt;"",$G91,IFERROR(IF(INDEX(offices!$AM$2:$AM$61,MATCH($B91,offices!$A$2:$A$61,0))="","",INDEX(offices!$AM$2:$AM$61,MATCH($B91,offices!$A$2:$A$61,0))),"")))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c r="BD91" s="25">
        <f>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IF($B92="","",IFERROR(IF(INDEX(offices!$O$2:$O$61,MATCH($B92,offices!$A$2:$A$61,0))="","",INDEX(offices!$O$2:$O$61,MATCH($B92,offices!$A$2:$A$61,0))),""))</f>
        <v/>
      </c>
      <c r="L92" s="25">
        <f>IF($A92="","",IF($Q92="N","",COUNTIFS($A$2:$A92,$A92,$Q$2:$Q92,"&lt;&gt;N")))</f>
        <v/>
      </c>
      <c r="M92" s="25">
        <f>IF(OR($A92="",$L92=""),"",IF(AND(config!$B$34="names_if_public",IFERROR(IF(INDEX(offices!$AG$2:$AG$61,MATCH($B92,offices!$A$2:$A$61,0))="","",INDEX(offices!$AG$2:$AG$61,MATCH($B92,offices!$A$2:$A$61,0))),"")="Y"),$K92,CHAR(64+$L92)))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25">
        <f>IF($A92="","",IF($G92&lt;&gt;"",$G92,IFERROR(IF(INDEX(offices!$AM$2:$AM$61,MATCH($B92,offices!$A$2:$A$61,0))="","",INDEX(offices!$AM$2:$AM$61,MATCH($B92,offices!$A$2:$A$61,0))),"")))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c r="BD92" s="25">
        <f>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IF($B93="","",IFERROR(IF(INDEX(offices!$O$2:$O$61,MATCH($B93,offices!$A$2:$A$61,0))="","",INDEX(offices!$O$2:$O$61,MATCH($B93,offices!$A$2:$A$61,0))),""))</f>
        <v/>
      </c>
      <c r="L93" s="25">
        <f>IF($A93="","",IF($Q93="N","",COUNTIFS($A$2:$A93,$A93,$Q$2:$Q93,"&lt;&gt;N")))</f>
        <v/>
      </c>
      <c r="M93" s="25">
        <f>IF(OR($A93="",$L93=""),"",IF(AND(config!$B$34="names_if_public",IFERROR(IF(INDEX(offices!$AG$2:$AG$61,MATCH($B93,offices!$A$2:$A$61,0))="","",INDEX(offices!$AG$2:$AG$61,MATCH($B93,offices!$A$2:$A$61,0))),"")="Y"),$K93,CHAR(64+$L93)))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25">
        <f>IF($A93="","",IF($G93&lt;&gt;"",$G93,IFERROR(IF(INDEX(offices!$AM$2:$AM$61,MATCH($B93,offices!$A$2:$A$61,0))="","",INDEX(offices!$AM$2:$AM$61,MATCH($B93,offices!$A$2:$A$61,0))),"")))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c r="BD93" s="25">
        <f>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IF($B94="","",IFERROR(IF(INDEX(offices!$O$2:$O$61,MATCH($B94,offices!$A$2:$A$61,0))="","",INDEX(offices!$O$2:$O$61,MATCH($B94,offices!$A$2:$A$61,0))),""))</f>
        <v/>
      </c>
      <c r="L94" s="25">
        <f>IF($A94="","",IF($Q94="N","",COUNTIFS($A$2:$A94,$A94,$Q$2:$Q94,"&lt;&gt;N")))</f>
        <v/>
      </c>
      <c r="M94" s="25">
        <f>IF(OR($A94="",$L94=""),"",IF(AND(config!$B$34="names_if_public",IFERROR(IF(INDEX(offices!$AG$2:$AG$61,MATCH($B94,offices!$A$2:$A$61,0))="","",INDEX(offices!$AG$2:$AG$61,MATCH($B94,offices!$A$2:$A$61,0))),"")="Y"),$K94,CHAR(64+$L94)))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25">
        <f>IF($A94="","",IF($G94&lt;&gt;"",$G94,IFERROR(IF(INDEX(offices!$AM$2:$AM$61,MATCH($B94,offices!$A$2:$A$61,0))="","",INDEX(offices!$AM$2:$AM$61,MATCH($B94,offices!$A$2:$A$61,0))),"")))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c r="BD94" s="25">
        <f>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IF($B95="","",IFERROR(IF(INDEX(offices!$O$2:$O$61,MATCH($B95,offices!$A$2:$A$61,0))="","",INDEX(offices!$O$2:$O$61,MATCH($B95,offices!$A$2:$A$61,0))),""))</f>
        <v/>
      </c>
      <c r="L95" s="25">
        <f>IF($A95="","",IF($Q95="N","",COUNTIFS($A$2:$A95,$A95,$Q$2:$Q95,"&lt;&gt;N")))</f>
        <v/>
      </c>
      <c r="M95" s="25">
        <f>IF(OR($A95="",$L95=""),"",IF(AND(config!$B$34="names_if_public",IFERROR(IF(INDEX(offices!$AG$2:$AG$61,MATCH($B95,offices!$A$2:$A$61,0))="","",INDEX(offices!$AG$2:$AG$61,MATCH($B95,offices!$A$2:$A$61,0))),"")="Y"),$K95,CHAR(64+$L95)))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25">
        <f>IF($A95="","",IF($G95&lt;&gt;"",$G95,IFERROR(IF(INDEX(offices!$AM$2:$AM$61,MATCH($B95,offices!$A$2:$A$61,0))="","",INDEX(offices!$AM$2:$AM$61,MATCH($B95,offices!$A$2:$A$61,0))),"")))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c r="BD95" s="25">
        <f>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IF($B96="","",IFERROR(IF(INDEX(offices!$O$2:$O$61,MATCH($B96,offices!$A$2:$A$61,0))="","",INDEX(offices!$O$2:$O$61,MATCH($B96,offices!$A$2:$A$61,0))),""))</f>
        <v/>
      </c>
      <c r="L96" s="25">
        <f>IF($A96="","",IF($Q96="N","",COUNTIFS($A$2:$A96,$A96,$Q$2:$Q96,"&lt;&gt;N")))</f>
        <v/>
      </c>
      <c r="M96" s="25">
        <f>IF(OR($A96="",$L96=""),"",IF(AND(config!$B$34="names_if_public",IFERROR(IF(INDEX(offices!$AG$2:$AG$61,MATCH($B96,offices!$A$2:$A$61,0))="","",INDEX(offices!$AG$2:$AG$61,MATCH($B96,offices!$A$2:$A$61,0))),"")="Y"),$K96,CHAR(64+$L96)))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25">
        <f>IF($A96="","",IF($G96&lt;&gt;"",$G96,IFERROR(IF(INDEX(offices!$AM$2:$AM$61,MATCH($B96,offices!$A$2:$A$61,0))="","",INDEX(offices!$AM$2:$AM$61,MATCH($B96,offices!$A$2:$A$61,0))),"")))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c r="BD96" s="25">
        <f>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IF($B97="","",IFERROR(IF(INDEX(offices!$O$2:$O$61,MATCH($B97,offices!$A$2:$A$61,0))="","",INDEX(offices!$O$2:$O$61,MATCH($B97,offices!$A$2:$A$61,0))),""))</f>
        <v/>
      </c>
      <c r="L97" s="25">
        <f>IF($A97="","",IF($Q97="N","",COUNTIFS($A$2:$A97,$A97,$Q$2:$Q97,"&lt;&gt;N")))</f>
        <v/>
      </c>
      <c r="M97" s="25">
        <f>IF(OR($A97="",$L97=""),"",IF(AND(config!$B$34="names_if_public",IFERROR(IF(INDEX(offices!$AG$2:$AG$61,MATCH($B97,offices!$A$2:$A$61,0))="","",INDEX(offices!$AG$2:$AG$61,MATCH($B97,offices!$A$2:$A$61,0))),"")="Y"),$K97,CHAR(64+$L97)))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25">
        <f>IF($A97="","",IF($G97&lt;&gt;"",$G97,IFERROR(IF(INDEX(offices!$AM$2:$AM$61,MATCH($B97,offices!$A$2:$A$61,0))="","",INDEX(offices!$AM$2:$AM$61,MATCH($B97,offices!$A$2:$A$61,0))),"")))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c r="BD97" s="25">
        <f>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IF($B98="","",IFERROR(IF(INDEX(offices!$O$2:$O$61,MATCH($B98,offices!$A$2:$A$61,0))="","",INDEX(offices!$O$2:$O$61,MATCH($B98,offices!$A$2:$A$61,0))),""))</f>
        <v/>
      </c>
      <c r="L98" s="25">
        <f>IF($A98="","",IF($Q98="N","",COUNTIFS($A$2:$A98,$A98,$Q$2:$Q98,"&lt;&gt;N")))</f>
        <v/>
      </c>
      <c r="M98" s="25">
        <f>IF(OR($A98="",$L98=""),"",IF(AND(config!$B$34="names_if_public",IFERROR(IF(INDEX(offices!$AG$2:$AG$61,MATCH($B98,offices!$A$2:$A$61,0))="","",INDEX(offices!$AG$2:$AG$61,MATCH($B98,offices!$A$2:$A$61,0))),"")="Y"),$K98,CHAR(64+$L98)))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25">
        <f>IF($A98="","",IF($G98&lt;&gt;"",$G98,IFERROR(IF(INDEX(offices!$AM$2:$AM$61,MATCH($B98,offices!$A$2:$A$61,0))="","",INDEX(offices!$AM$2:$AM$61,MATCH($B98,offices!$A$2:$A$61,0))),"")))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c r="BD98" s="25">
        <f>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IF($B99="","",IFERROR(IF(INDEX(offices!$O$2:$O$61,MATCH($B99,offices!$A$2:$A$61,0))="","",INDEX(offices!$O$2:$O$61,MATCH($B99,offices!$A$2:$A$61,0))),""))</f>
        <v/>
      </c>
      <c r="L99" s="25">
        <f>IF($A99="","",IF($Q99="N","",COUNTIFS($A$2:$A99,$A99,$Q$2:$Q99,"&lt;&gt;N")))</f>
        <v/>
      </c>
      <c r="M99" s="25">
        <f>IF(OR($A99="",$L99=""),"",IF(AND(config!$B$34="names_if_public",IFERROR(IF(INDEX(offices!$AG$2:$AG$61,MATCH($B99,offices!$A$2:$A$61,0))="","",INDEX(offices!$AG$2:$AG$61,MATCH($B99,offices!$A$2:$A$61,0))),"")="Y"),$K99,CHAR(64+$L99)))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25">
        <f>IF($A99="","",IF($G99&lt;&gt;"",$G99,IFERROR(IF(INDEX(offices!$AM$2:$AM$61,MATCH($B99,offices!$A$2:$A$61,0))="","",INDEX(offices!$AM$2:$AM$61,MATCH($B99,offices!$A$2:$A$61,0))),"")))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c r="BD99" s="25">
        <f>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IF($B100="","",IFERROR(IF(INDEX(offices!$O$2:$O$61,MATCH($B100,offices!$A$2:$A$61,0))="","",INDEX(offices!$O$2:$O$61,MATCH($B100,offices!$A$2:$A$61,0))),""))</f>
        <v/>
      </c>
      <c r="L100" s="25">
        <f>IF($A100="","",IF($Q100="N","",COUNTIFS($A$2:$A100,$A100,$Q$2:$Q100,"&lt;&gt;N")))</f>
        <v/>
      </c>
      <c r="M100" s="25">
        <f>IF(OR($A100="",$L100=""),"",IF(AND(config!$B$34="names_if_public",IFERROR(IF(INDEX(offices!$AG$2:$AG$61,MATCH($B100,offices!$A$2:$A$61,0))="","",INDEX(offices!$AG$2:$AG$61,MATCH($B100,offices!$A$2:$A$61,0))),"")="Y"),$K100,CHAR(64+$L100)))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25">
        <f>IF($A100="","",IF($G100&lt;&gt;"",$G100,IFERROR(IF(INDEX(offices!$AM$2:$AM$61,MATCH($B100,offices!$A$2:$A$61,0))="","",INDEX(offices!$AM$2:$AM$61,MATCH($B100,offices!$A$2:$A$61,0))),"")))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c r="BD100" s="25">
        <f>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IF($B101="","",IFERROR(IF(INDEX(offices!$O$2:$O$61,MATCH($B101,offices!$A$2:$A$61,0))="","",INDEX(offices!$O$2:$O$61,MATCH($B101,offices!$A$2:$A$61,0))),""))</f>
        <v/>
      </c>
      <c r="L101" s="25">
        <f>IF($A101="","",IF($Q101="N","",COUNTIFS($A$2:$A101,$A101,$Q$2:$Q101,"&lt;&gt;N")))</f>
        <v/>
      </c>
      <c r="M101" s="25">
        <f>IF(OR($A101="",$L101=""),"",IF(AND(config!$B$34="names_if_public",IFERROR(IF(INDEX(offices!$AG$2:$AG$61,MATCH($B101,offices!$A$2:$A$61,0))="","",INDEX(offices!$AG$2:$AG$61,MATCH($B101,offices!$A$2:$A$61,0))),"")="Y"),$K101,CHAR(64+$L101)))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25">
        <f>IF($A101="","",IF($G101&lt;&gt;"",$G101,IFERROR(IF(INDEX(offices!$AM$2:$AM$61,MATCH($B101,offices!$A$2:$A$61,0))="","",INDEX(offices!$AM$2:$AM$61,MATCH($B101,offices!$A$2:$A$61,0))),"")))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c r="BD101" s="25">
        <f>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IF($B102="","",IFERROR(IF(INDEX(offices!$O$2:$O$61,MATCH($B102,offices!$A$2:$A$61,0))="","",INDEX(offices!$O$2:$O$61,MATCH($B102,offices!$A$2:$A$61,0))),""))</f>
        <v/>
      </c>
      <c r="L102" s="25">
        <f>IF($A102="","",IF($Q102="N","",COUNTIFS($A$2:$A102,$A102,$Q$2:$Q102,"&lt;&gt;N")))</f>
        <v/>
      </c>
      <c r="M102" s="25">
        <f>IF(OR($A102="",$L102=""),"",IF(AND(config!$B$34="names_if_public",IFERROR(IF(INDEX(offices!$AG$2:$AG$61,MATCH($B102,offices!$A$2:$A$61,0))="","",INDEX(offices!$AG$2:$AG$61,MATCH($B102,offices!$A$2:$A$61,0))),"")="Y"),$K102,CHAR(64+$L102)))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25">
        <f>IF($A102="","",IF($G102&lt;&gt;"",$G102,IFERROR(IF(INDEX(offices!$AM$2:$AM$61,MATCH($B102,offices!$A$2:$A$61,0))="","",INDEX(offices!$AM$2:$AM$61,MATCH($B102,offices!$A$2:$A$61,0))),"")))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c r="BD102" s="25">
        <f>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IF($B103="","",IFERROR(IF(INDEX(offices!$O$2:$O$61,MATCH($B103,offices!$A$2:$A$61,0))="","",INDEX(offices!$O$2:$O$61,MATCH($B103,offices!$A$2:$A$61,0))),""))</f>
        <v/>
      </c>
      <c r="L103" s="25">
        <f>IF($A103="","",IF($Q103="N","",COUNTIFS($A$2:$A103,$A103,$Q$2:$Q103,"&lt;&gt;N")))</f>
        <v/>
      </c>
      <c r="M103" s="25">
        <f>IF(OR($A103="",$L103=""),"",IF(AND(config!$B$34="names_if_public",IFERROR(IF(INDEX(offices!$AG$2:$AG$61,MATCH($B103,offices!$A$2:$A$61,0))="","",INDEX(offices!$AG$2:$AG$61,MATCH($B103,offices!$A$2:$A$61,0))),"")="Y"),$K103,CHAR(64+$L103)))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25">
        <f>IF($A103="","",IF($G103&lt;&gt;"",$G103,IFERROR(IF(INDEX(offices!$AM$2:$AM$61,MATCH($B103,offices!$A$2:$A$61,0))="","",INDEX(offices!$AM$2:$AM$61,MATCH($B103,offices!$A$2:$A$61,0))),"")))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c r="BD103" s="25">
        <f>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IF($B104="","",IFERROR(IF(INDEX(offices!$O$2:$O$61,MATCH($B104,offices!$A$2:$A$61,0))="","",INDEX(offices!$O$2:$O$61,MATCH($B104,offices!$A$2:$A$61,0))),""))</f>
        <v/>
      </c>
      <c r="L104" s="25">
        <f>IF($A104="","",IF($Q104="N","",COUNTIFS($A$2:$A104,$A104,$Q$2:$Q104,"&lt;&gt;N")))</f>
        <v/>
      </c>
      <c r="M104" s="25">
        <f>IF(OR($A104="",$L104=""),"",IF(AND(config!$B$34="names_if_public",IFERROR(IF(INDEX(offices!$AG$2:$AG$61,MATCH($B104,offices!$A$2:$A$61,0))="","",INDEX(offices!$AG$2:$AG$61,MATCH($B104,offices!$A$2:$A$61,0))),"")="Y"),$K104,CHAR(64+$L104)))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25">
        <f>IF($A104="","",IF($G104&lt;&gt;"",$G104,IFERROR(IF(INDEX(offices!$AM$2:$AM$61,MATCH($B104,offices!$A$2:$A$61,0))="","",INDEX(offices!$AM$2:$AM$61,MATCH($B104,offices!$A$2:$A$61,0))),"")))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c r="BD104" s="25">
        <f>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IF($B105="","",IFERROR(IF(INDEX(offices!$O$2:$O$61,MATCH($B105,offices!$A$2:$A$61,0))="","",INDEX(offices!$O$2:$O$61,MATCH($B105,offices!$A$2:$A$61,0))),""))</f>
        <v/>
      </c>
      <c r="L105" s="25">
        <f>IF($A105="","",IF($Q105="N","",COUNTIFS($A$2:$A105,$A105,$Q$2:$Q105,"&lt;&gt;N")))</f>
        <v/>
      </c>
      <c r="M105" s="25">
        <f>IF(OR($A105="",$L105=""),"",IF(AND(config!$B$34="names_if_public",IFERROR(IF(INDEX(offices!$AG$2:$AG$61,MATCH($B105,offices!$A$2:$A$61,0))="","",INDEX(offices!$AG$2:$AG$61,MATCH($B105,offices!$A$2:$A$61,0))),"")="Y"),$K105,CHAR(64+$L105)))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25">
        <f>IF($A105="","",IF($G105&lt;&gt;"",$G105,IFERROR(IF(INDEX(offices!$AM$2:$AM$61,MATCH($B105,offices!$A$2:$A$61,0))="","",INDEX(offices!$AM$2:$AM$61,MATCH($B105,offices!$A$2:$A$61,0))),"")))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c r="BD105" s="25">
        <f>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IF($B106="","",IFERROR(IF(INDEX(offices!$O$2:$O$61,MATCH($B106,offices!$A$2:$A$61,0))="","",INDEX(offices!$O$2:$O$61,MATCH($B106,offices!$A$2:$A$61,0))),""))</f>
        <v/>
      </c>
      <c r="L106" s="25">
        <f>IF($A106="","",IF($Q106="N","",COUNTIFS($A$2:$A106,$A106,$Q$2:$Q106,"&lt;&gt;N")))</f>
        <v/>
      </c>
      <c r="M106" s="25">
        <f>IF(OR($A106="",$L106=""),"",IF(AND(config!$B$34="names_if_public",IFERROR(IF(INDEX(offices!$AG$2:$AG$61,MATCH($B106,offices!$A$2:$A$61,0))="","",INDEX(offices!$AG$2:$AG$61,MATCH($B106,offices!$A$2:$A$61,0))),"")="Y"),$K106,CHAR(64+$L106)))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25">
        <f>IF($A106="","",IF($G106&lt;&gt;"",$G106,IFERROR(IF(INDEX(offices!$AM$2:$AM$61,MATCH($B106,offices!$A$2:$A$61,0))="","",INDEX(offices!$AM$2:$AM$61,MATCH($B106,offices!$A$2:$A$61,0))),"")))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c r="BD106" s="25">
        <f>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IF($B107="","",IFERROR(IF(INDEX(offices!$O$2:$O$61,MATCH($B107,offices!$A$2:$A$61,0))="","",INDEX(offices!$O$2:$O$61,MATCH($B107,offices!$A$2:$A$61,0))),""))</f>
        <v/>
      </c>
      <c r="L107" s="25">
        <f>IF($A107="","",IF($Q107="N","",COUNTIFS($A$2:$A107,$A107,$Q$2:$Q107,"&lt;&gt;N")))</f>
        <v/>
      </c>
      <c r="M107" s="25">
        <f>IF(OR($A107="",$L107=""),"",IF(AND(config!$B$34="names_if_public",IFERROR(IF(INDEX(offices!$AG$2:$AG$61,MATCH($B107,offices!$A$2:$A$61,0))="","",INDEX(offices!$AG$2:$AG$61,MATCH($B107,offices!$A$2:$A$61,0))),"")="Y"),$K107,CHAR(64+$L107)))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25">
        <f>IF($A107="","",IF($G107&lt;&gt;"",$G107,IFERROR(IF(INDEX(offices!$AM$2:$AM$61,MATCH($B107,offices!$A$2:$A$61,0))="","",INDEX(offices!$AM$2:$AM$61,MATCH($B107,offices!$A$2:$A$61,0))),"")))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c r="BD107" s="25">
        <f>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IF($B108="","",IFERROR(IF(INDEX(offices!$O$2:$O$61,MATCH($B108,offices!$A$2:$A$61,0))="","",INDEX(offices!$O$2:$O$61,MATCH($B108,offices!$A$2:$A$61,0))),""))</f>
        <v/>
      </c>
      <c r="L108" s="25">
        <f>IF($A108="","",IF($Q108="N","",COUNTIFS($A$2:$A108,$A108,$Q$2:$Q108,"&lt;&gt;N")))</f>
        <v/>
      </c>
      <c r="M108" s="25">
        <f>IF(OR($A108="",$L108=""),"",IF(AND(config!$B$34="names_if_public",IFERROR(IF(INDEX(offices!$AG$2:$AG$61,MATCH($B108,offices!$A$2:$A$61,0))="","",INDEX(offices!$AG$2:$AG$61,MATCH($B108,offices!$A$2:$A$61,0))),"")="Y"),$K108,CHAR(64+$L108)))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25">
        <f>IF($A108="","",IF($G108&lt;&gt;"",$G108,IFERROR(IF(INDEX(offices!$AM$2:$AM$61,MATCH($B108,offices!$A$2:$A$61,0))="","",INDEX(offices!$AM$2:$AM$61,MATCH($B108,offices!$A$2:$A$61,0))),"")))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c r="BD108" s="25">
        <f>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IF($B109="","",IFERROR(IF(INDEX(offices!$O$2:$O$61,MATCH($B109,offices!$A$2:$A$61,0))="","",INDEX(offices!$O$2:$O$61,MATCH($B109,offices!$A$2:$A$61,0))),""))</f>
        <v/>
      </c>
      <c r="L109" s="25">
        <f>IF($A109="","",IF($Q109="N","",COUNTIFS($A$2:$A109,$A109,$Q$2:$Q109,"&lt;&gt;N")))</f>
        <v/>
      </c>
      <c r="M109" s="25">
        <f>IF(OR($A109="",$L109=""),"",IF(AND(config!$B$34="names_if_public",IFERROR(IF(INDEX(offices!$AG$2:$AG$61,MATCH($B109,offices!$A$2:$A$61,0))="","",INDEX(offices!$AG$2:$AG$61,MATCH($B109,offices!$A$2:$A$61,0))),"")="Y"),$K109,CHAR(64+$L109)))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25">
        <f>IF($A109="","",IF($G109&lt;&gt;"",$G109,IFERROR(IF(INDEX(offices!$AM$2:$AM$61,MATCH($B109,offices!$A$2:$A$61,0))="","",INDEX(offices!$AM$2:$AM$61,MATCH($B109,offices!$A$2:$A$61,0))),"")))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c r="BD109" s="25">
        <f>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IF($B110="","",IFERROR(IF(INDEX(offices!$O$2:$O$61,MATCH($B110,offices!$A$2:$A$61,0))="","",INDEX(offices!$O$2:$O$61,MATCH($B110,offices!$A$2:$A$61,0))),""))</f>
        <v/>
      </c>
      <c r="L110" s="25">
        <f>IF($A110="","",IF($Q110="N","",COUNTIFS($A$2:$A110,$A110,$Q$2:$Q110,"&lt;&gt;N")))</f>
        <v/>
      </c>
      <c r="M110" s="25">
        <f>IF(OR($A110="",$L110=""),"",IF(AND(config!$B$34="names_if_public",IFERROR(IF(INDEX(offices!$AG$2:$AG$61,MATCH($B110,offices!$A$2:$A$61,0))="","",INDEX(offices!$AG$2:$AG$61,MATCH($B110,offices!$A$2:$A$61,0))),"")="Y"),$K110,CHAR(64+$L110)))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25">
        <f>IF($A110="","",IF($G110&lt;&gt;"",$G110,IFERROR(IF(INDEX(offices!$AM$2:$AM$61,MATCH($B110,offices!$A$2:$A$61,0))="","",INDEX(offices!$AM$2:$AM$61,MATCH($B110,offices!$A$2:$A$61,0))),"")))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c r="BD110" s="25">
        <f>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IF($B111="","",IFERROR(IF(INDEX(offices!$O$2:$O$61,MATCH($B111,offices!$A$2:$A$61,0))="","",INDEX(offices!$O$2:$O$61,MATCH($B111,offices!$A$2:$A$61,0))),""))</f>
        <v/>
      </c>
      <c r="L111" s="25">
        <f>IF($A111="","",IF($Q111="N","",COUNTIFS($A$2:$A111,$A111,$Q$2:$Q111,"&lt;&gt;N")))</f>
        <v/>
      </c>
      <c r="M111" s="25">
        <f>IF(OR($A111="",$L111=""),"",IF(AND(config!$B$34="names_if_public",IFERROR(IF(INDEX(offices!$AG$2:$AG$61,MATCH($B111,offices!$A$2:$A$61,0))="","",INDEX(offices!$AG$2:$AG$61,MATCH($B111,offices!$A$2:$A$61,0))),"")="Y"),$K111,CHAR(64+$L111)))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25">
        <f>IF($A111="","",IF($G111&lt;&gt;"",$G111,IFERROR(IF(INDEX(offices!$AM$2:$AM$61,MATCH($B111,offices!$A$2:$A$61,0))="","",INDEX(offices!$AM$2:$AM$61,MATCH($B111,offices!$A$2:$A$61,0))),"")))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c r="BD111" s="25">
        <f>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IF($B112="","",IFERROR(IF(INDEX(offices!$O$2:$O$61,MATCH($B112,offices!$A$2:$A$61,0))="","",INDEX(offices!$O$2:$O$61,MATCH($B112,offices!$A$2:$A$61,0))),""))</f>
        <v/>
      </c>
      <c r="L112" s="25">
        <f>IF($A112="","",IF($Q112="N","",COUNTIFS($A$2:$A112,$A112,$Q$2:$Q112,"&lt;&gt;N")))</f>
        <v/>
      </c>
      <c r="M112" s="25">
        <f>IF(OR($A112="",$L112=""),"",IF(AND(config!$B$34="names_if_public",IFERROR(IF(INDEX(offices!$AG$2:$AG$61,MATCH($B112,offices!$A$2:$A$61,0))="","",INDEX(offices!$AG$2:$AG$61,MATCH($B112,offices!$A$2:$A$61,0))),"")="Y"),$K112,CHAR(64+$L112)))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25">
        <f>IF($A112="","",IF($G112&lt;&gt;"",$G112,IFERROR(IF(INDEX(offices!$AM$2:$AM$61,MATCH($B112,offices!$A$2:$A$61,0))="","",INDEX(offices!$AM$2:$AM$61,MATCH($B112,offices!$A$2:$A$61,0))),"")))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c r="BD112" s="25">
        <f>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IF($B113="","",IFERROR(IF(INDEX(offices!$O$2:$O$61,MATCH($B113,offices!$A$2:$A$61,0))="","",INDEX(offices!$O$2:$O$61,MATCH($B113,offices!$A$2:$A$61,0))),""))</f>
        <v/>
      </c>
      <c r="L113" s="25">
        <f>IF($A113="","",IF($Q113="N","",COUNTIFS($A$2:$A113,$A113,$Q$2:$Q113,"&lt;&gt;N")))</f>
        <v/>
      </c>
      <c r="M113" s="25">
        <f>IF(OR($A113="",$L113=""),"",IF(AND(config!$B$34="names_if_public",IFERROR(IF(INDEX(offices!$AG$2:$AG$61,MATCH($B113,offices!$A$2:$A$61,0))="","",INDEX(offices!$AG$2:$AG$61,MATCH($B113,offices!$A$2:$A$61,0))),"")="Y"),$K113,CHAR(64+$L113)))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25">
        <f>IF($A113="","",IF($G113&lt;&gt;"",$G113,IFERROR(IF(INDEX(offices!$AM$2:$AM$61,MATCH($B113,offices!$A$2:$A$61,0))="","",INDEX(offices!$AM$2:$AM$61,MATCH($B113,offices!$A$2:$A$61,0))),"")))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c r="BD113" s="25">
        <f>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IF($B114="","",IFERROR(IF(INDEX(offices!$O$2:$O$61,MATCH($B114,offices!$A$2:$A$61,0))="","",INDEX(offices!$O$2:$O$61,MATCH($B114,offices!$A$2:$A$61,0))),""))</f>
        <v/>
      </c>
      <c r="L114" s="25">
        <f>IF($A114="","",IF($Q114="N","",COUNTIFS($A$2:$A114,$A114,$Q$2:$Q114,"&lt;&gt;N")))</f>
        <v/>
      </c>
      <c r="M114" s="25">
        <f>IF(OR($A114="",$L114=""),"",IF(AND(config!$B$34="names_if_public",IFERROR(IF(INDEX(offices!$AG$2:$AG$61,MATCH($B114,offices!$A$2:$A$61,0))="","",INDEX(offices!$AG$2:$AG$61,MATCH($B114,offices!$A$2:$A$61,0))),"")="Y"),$K114,CHAR(64+$L114)))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25">
        <f>IF($A114="","",IF($G114&lt;&gt;"",$G114,IFERROR(IF(INDEX(offices!$AM$2:$AM$61,MATCH($B114,offices!$A$2:$A$61,0))="","",INDEX(offices!$AM$2:$AM$61,MATCH($B114,offices!$A$2:$A$61,0))),"")))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c r="BD114" s="25">
        <f>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IF($B115="","",IFERROR(IF(INDEX(offices!$O$2:$O$61,MATCH($B115,offices!$A$2:$A$61,0))="","",INDEX(offices!$O$2:$O$61,MATCH($B115,offices!$A$2:$A$61,0))),""))</f>
        <v/>
      </c>
      <c r="L115" s="25">
        <f>IF($A115="","",IF($Q115="N","",COUNTIFS($A$2:$A115,$A115,$Q$2:$Q115,"&lt;&gt;N")))</f>
        <v/>
      </c>
      <c r="M115" s="25">
        <f>IF(OR($A115="",$L115=""),"",IF(AND(config!$B$34="names_if_public",IFERROR(IF(INDEX(offices!$AG$2:$AG$61,MATCH($B115,offices!$A$2:$A$61,0))="","",INDEX(offices!$AG$2:$AG$61,MATCH($B115,offices!$A$2:$A$61,0))),"")="Y"),$K115,CHAR(64+$L115)))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25">
        <f>IF($A115="","",IF($G115&lt;&gt;"",$G115,IFERROR(IF(INDEX(offices!$AM$2:$AM$61,MATCH($B115,offices!$A$2:$A$61,0))="","",INDEX(offices!$AM$2:$AM$61,MATCH($B115,offices!$A$2:$A$61,0))),"")))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c r="BD115" s="25">
        <f>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IF($B116="","",IFERROR(IF(INDEX(offices!$O$2:$O$61,MATCH($B116,offices!$A$2:$A$61,0))="","",INDEX(offices!$O$2:$O$61,MATCH($B116,offices!$A$2:$A$61,0))),""))</f>
        <v/>
      </c>
      <c r="L116" s="25">
        <f>IF($A116="","",IF($Q116="N","",COUNTIFS($A$2:$A116,$A116,$Q$2:$Q116,"&lt;&gt;N")))</f>
        <v/>
      </c>
      <c r="M116" s="25">
        <f>IF(OR($A116="",$L116=""),"",IF(AND(config!$B$34="names_if_public",IFERROR(IF(INDEX(offices!$AG$2:$AG$61,MATCH($B116,offices!$A$2:$A$61,0))="","",INDEX(offices!$AG$2:$AG$61,MATCH($B116,offices!$A$2:$A$61,0))),"")="Y"),$K116,CHAR(64+$L116)))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25">
        <f>IF($A116="","",IF($G116&lt;&gt;"",$G116,IFERROR(IF(INDEX(offices!$AM$2:$AM$61,MATCH($B116,offices!$A$2:$A$61,0))="","",INDEX(offices!$AM$2:$AM$61,MATCH($B116,offices!$A$2:$A$61,0))),"")))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c r="BD116" s="25">
        <f>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IF($B117="","",IFERROR(IF(INDEX(offices!$O$2:$O$61,MATCH($B117,offices!$A$2:$A$61,0))="","",INDEX(offices!$O$2:$O$61,MATCH($B117,offices!$A$2:$A$61,0))),""))</f>
        <v/>
      </c>
      <c r="L117" s="25">
        <f>IF($A117="","",IF($Q117="N","",COUNTIFS($A$2:$A117,$A117,$Q$2:$Q117,"&lt;&gt;N")))</f>
        <v/>
      </c>
      <c r="M117" s="25">
        <f>IF(OR($A117="",$L117=""),"",IF(AND(config!$B$34="names_if_public",IFERROR(IF(INDEX(offices!$AG$2:$AG$61,MATCH($B117,offices!$A$2:$A$61,0))="","",INDEX(offices!$AG$2:$AG$61,MATCH($B117,offices!$A$2:$A$61,0))),"")="Y"),$K117,CHAR(64+$L117)))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25">
        <f>IF($A117="","",IF($G117&lt;&gt;"",$G117,IFERROR(IF(INDEX(offices!$AM$2:$AM$61,MATCH($B117,offices!$A$2:$A$61,0))="","",INDEX(offices!$AM$2:$AM$61,MATCH($B117,offices!$A$2:$A$61,0))),"")))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c r="BD117" s="25">
        <f>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IF($B118="","",IFERROR(IF(INDEX(offices!$O$2:$O$61,MATCH($B118,offices!$A$2:$A$61,0))="","",INDEX(offices!$O$2:$O$61,MATCH($B118,offices!$A$2:$A$61,0))),""))</f>
        <v/>
      </c>
      <c r="L118" s="25">
        <f>IF($A118="","",IF($Q118="N","",COUNTIFS($A$2:$A118,$A118,$Q$2:$Q118,"&lt;&gt;N")))</f>
        <v/>
      </c>
      <c r="M118" s="25">
        <f>IF(OR($A118="",$L118=""),"",IF(AND(config!$B$34="names_if_public",IFERROR(IF(INDEX(offices!$AG$2:$AG$61,MATCH($B118,offices!$A$2:$A$61,0))="","",INDEX(offices!$AG$2:$AG$61,MATCH($B118,offices!$A$2:$A$61,0))),"")="Y"),$K118,CHAR(64+$L118)))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25">
        <f>IF($A118="","",IF($G118&lt;&gt;"",$G118,IFERROR(IF(INDEX(offices!$AM$2:$AM$61,MATCH($B118,offices!$A$2:$A$61,0))="","",INDEX(offices!$AM$2:$AM$61,MATCH($B118,offices!$A$2:$A$61,0))),"")))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c r="BD118" s="25">
        <f>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IF($B119="","",IFERROR(IF(INDEX(offices!$O$2:$O$61,MATCH($B119,offices!$A$2:$A$61,0))="","",INDEX(offices!$O$2:$O$61,MATCH($B119,offices!$A$2:$A$61,0))),""))</f>
        <v/>
      </c>
      <c r="L119" s="25">
        <f>IF($A119="","",IF($Q119="N","",COUNTIFS($A$2:$A119,$A119,$Q$2:$Q119,"&lt;&gt;N")))</f>
        <v/>
      </c>
      <c r="M119" s="25">
        <f>IF(OR($A119="",$L119=""),"",IF(AND(config!$B$34="names_if_public",IFERROR(IF(INDEX(offices!$AG$2:$AG$61,MATCH($B119,offices!$A$2:$A$61,0))="","",INDEX(offices!$AG$2:$AG$61,MATCH($B119,offices!$A$2:$A$61,0))),"")="Y"),$K119,CHAR(64+$L119)))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25">
        <f>IF($A119="","",IF($G119&lt;&gt;"",$G119,IFERROR(IF(INDEX(offices!$AM$2:$AM$61,MATCH($B119,offices!$A$2:$A$61,0))="","",INDEX(offices!$AM$2:$AM$61,MATCH($B119,offices!$A$2:$A$61,0))),"")))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c r="BD119" s="25">
        <f>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IF($B120="","",IFERROR(IF(INDEX(offices!$O$2:$O$61,MATCH($B120,offices!$A$2:$A$61,0))="","",INDEX(offices!$O$2:$O$61,MATCH($B120,offices!$A$2:$A$61,0))),""))</f>
        <v/>
      </c>
      <c r="L120" s="25">
        <f>IF($A120="","",IF($Q120="N","",COUNTIFS($A$2:$A120,$A120,$Q$2:$Q120,"&lt;&gt;N")))</f>
        <v/>
      </c>
      <c r="M120" s="25">
        <f>IF(OR($A120="",$L120=""),"",IF(AND(config!$B$34="names_if_public",IFERROR(IF(INDEX(offices!$AG$2:$AG$61,MATCH($B120,offices!$A$2:$A$61,0))="","",INDEX(offices!$AG$2:$AG$61,MATCH($B120,offices!$A$2:$A$61,0))),"")="Y"),$K120,CHAR(64+$L120)))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25">
        <f>IF($A120="","",IF($G120&lt;&gt;"",$G120,IFERROR(IF(INDEX(offices!$AM$2:$AM$61,MATCH($B120,offices!$A$2:$A$61,0))="","",INDEX(offices!$AM$2:$AM$61,MATCH($B120,offices!$A$2:$A$61,0))),"")))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c r="BD120" s="25">
        <f>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IF($B121="","",IFERROR(IF(INDEX(offices!$O$2:$O$61,MATCH($B121,offices!$A$2:$A$61,0))="","",INDEX(offices!$O$2:$O$61,MATCH($B121,offices!$A$2:$A$61,0))),""))</f>
        <v/>
      </c>
      <c r="L121" s="25">
        <f>IF($A121="","",IF($Q121="N","",COUNTIFS($A$2:$A121,$A121,$Q$2:$Q121,"&lt;&gt;N")))</f>
        <v/>
      </c>
      <c r="M121" s="25">
        <f>IF(OR($A121="",$L121=""),"",IF(AND(config!$B$34="names_if_public",IFERROR(IF(INDEX(offices!$AG$2:$AG$61,MATCH($B121,offices!$A$2:$A$61,0))="","",INDEX(offices!$AG$2:$AG$61,MATCH($B121,offices!$A$2:$A$61,0))),"")="Y"),$K121,CHAR(64+$L121)))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25">
        <f>IF($A121="","",IF($G121&lt;&gt;"",$G121,IFERROR(IF(INDEX(offices!$AM$2:$AM$61,MATCH($B121,offices!$A$2:$A$61,0))="","",INDEX(offices!$AM$2:$AM$61,MATCH($B121,offices!$A$2:$A$61,0))),"")))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c r="BD121" s="25">
        <f>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IF($B122="","",IFERROR(IF(INDEX(offices!$O$2:$O$61,MATCH($B122,offices!$A$2:$A$61,0))="","",INDEX(offices!$O$2:$O$61,MATCH($B122,offices!$A$2:$A$61,0))),""))</f>
        <v/>
      </c>
      <c r="L122" s="25">
        <f>IF($A122="","",IF($Q122="N","",COUNTIFS($A$2:$A122,$A122,$Q$2:$Q122,"&lt;&gt;N")))</f>
        <v/>
      </c>
      <c r="M122" s="25">
        <f>IF(OR($A122="",$L122=""),"",IF(AND(config!$B$34="names_if_public",IFERROR(IF(INDEX(offices!$AG$2:$AG$61,MATCH($B122,offices!$A$2:$A$61,0))="","",INDEX(offices!$AG$2:$AG$61,MATCH($B122,offices!$A$2:$A$61,0))),"")="Y"),$K122,CHAR(64+$L122)))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25">
        <f>IF($A122="","",IF($G122&lt;&gt;"",$G122,IFERROR(IF(INDEX(offices!$AM$2:$AM$61,MATCH($B122,offices!$A$2:$A$61,0))="","",INDEX(offices!$AM$2:$AM$61,MATCH($B122,offices!$A$2:$A$61,0))),"")))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c r="BD122" s="25">
        <f>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IF($B123="","",IFERROR(IF(INDEX(offices!$O$2:$O$61,MATCH($B123,offices!$A$2:$A$61,0))="","",INDEX(offices!$O$2:$O$61,MATCH($B123,offices!$A$2:$A$61,0))),""))</f>
        <v/>
      </c>
      <c r="L123" s="25">
        <f>IF($A123="","",IF($Q123="N","",COUNTIFS($A$2:$A123,$A123,$Q$2:$Q123,"&lt;&gt;N")))</f>
        <v/>
      </c>
      <c r="M123" s="25">
        <f>IF(OR($A123="",$L123=""),"",IF(AND(config!$B$34="names_if_public",IFERROR(IF(INDEX(offices!$AG$2:$AG$61,MATCH($B123,offices!$A$2:$A$61,0))="","",INDEX(offices!$AG$2:$AG$61,MATCH($B123,offices!$A$2:$A$61,0))),"")="Y"),$K123,CHAR(64+$L123)))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25">
        <f>IF($A123="","",IF($G123&lt;&gt;"",$G123,IFERROR(IF(INDEX(offices!$AM$2:$AM$61,MATCH($B123,offices!$A$2:$A$61,0))="","",INDEX(offices!$AM$2:$AM$61,MATCH($B123,offices!$A$2:$A$61,0))),"")))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c r="BD123" s="25">
        <f>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IF($B124="","",IFERROR(IF(INDEX(offices!$O$2:$O$61,MATCH($B124,offices!$A$2:$A$61,0))="","",INDEX(offices!$O$2:$O$61,MATCH($B124,offices!$A$2:$A$61,0))),""))</f>
        <v/>
      </c>
      <c r="L124" s="25">
        <f>IF($A124="","",IF($Q124="N","",COUNTIFS($A$2:$A124,$A124,$Q$2:$Q124,"&lt;&gt;N")))</f>
        <v/>
      </c>
      <c r="M124" s="25">
        <f>IF(OR($A124="",$L124=""),"",IF(AND(config!$B$34="names_if_public",IFERROR(IF(INDEX(offices!$AG$2:$AG$61,MATCH($B124,offices!$A$2:$A$61,0))="","",INDEX(offices!$AG$2:$AG$61,MATCH($B124,offices!$A$2:$A$61,0))),"")="Y"),$K124,CHAR(64+$L124)))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25">
        <f>IF($A124="","",IF($G124&lt;&gt;"",$G124,IFERROR(IF(INDEX(offices!$AM$2:$AM$61,MATCH($B124,offices!$A$2:$A$61,0))="","",INDEX(offices!$AM$2:$AM$61,MATCH($B124,offices!$A$2:$A$61,0))),"")))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c r="BD124" s="25">
        <f>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IF($B125="","",IFERROR(IF(INDEX(offices!$O$2:$O$61,MATCH($B125,offices!$A$2:$A$61,0))="","",INDEX(offices!$O$2:$O$61,MATCH($B125,offices!$A$2:$A$61,0))),""))</f>
        <v/>
      </c>
      <c r="L125" s="25">
        <f>IF($A125="","",IF($Q125="N","",COUNTIFS($A$2:$A125,$A125,$Q$2:$Q125,"&lt;&gt;N")))</f>
        <v/>
      </c>
      <c r="M125" s="25">
        <f>IF(OR($A125="",$L125=""),"",IF(AND(config!$B$34="names_if_public",IFERROR(IF(INDEX(offices!$AG$2:$AG$61,MATCH($B125,offices!$A$2:$A$61,0))="","",INDEX(offices!$AG$2:$AG$61,MATCH($B125,offices!$A$2:$A$61,0))),"")="Y"),$K125,CHAR(64+$L125)))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25">
        <f>IF($A125="","",IF($G125&lt;&gt;"",$G125,IFERROR(IF(INDEX(offices!$AM$2:$AM$61,MATCH($B125,offices!$A$2:$A$61,0))="","",INDEX(offices!$AM$2:$AM$61,MATCH($B125,offices!$A$2:$A$61,0))),"")))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c r="BD125" s="25">
        <f>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IF($B126="","",IFERROR(IF(INDEX(offices!$O$2:$O$61,MATCH($B126,offices!$A$2:$A$61,0))="","",INDEX(offices!$O$2:$O$61,MATCH($B126,offices!$A$2:$A$61,0))),""))</f>
        <v/>
      </c>
      <c r="L126" s="25">
        <f>IF($A126="","",IF($Q126="N","",COUNTIFS($A$2:$A126,$A126,$Q$2:$Q126,"&lt;&gt;N")))</f>
        <v/>
      </c>
      <c r="M126" s="25">
        <f>IF(OR($A126="",$L126=""),"",IF(AND(config!$B$34="names_if_public",IFERROR(IF(INDEX(offices!$AG$2:$AG$61,MATCH($B126,offices!$A$2:$A$61,0))="","",INDEX(offices!$AG$2:$AG$61,MATCH($B126,offices!$A$2:$A$61,0))),"")="Y"),$K126,CHAR(64+$L126)))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25">
        <f>IF($A126="","",IF($G126&lt;&gt;"",$G126,IFERROR(IF(INDEX(offices!$AM$2:$AM$61,MATCH($B126,offices!$A$2:$A$61,0))="","",INDEX(offices!$AM$2:$AM$61,MATCH($B126,offices!$A$2:$A$61,0))),"")))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c r="BD126" s="25">
        <f>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IF($B127="","",IFERROR(IF(INDEX(offices!$O$2:$O$61,MATCH($B127,offices!$A$2:$A$61,0))="","",INDEX(offices!$O$2:$O$61,MATCH($B127,offices!$A$2:$A$61,0))),""))</f>
        <v/>
      </c>
      <c r="L127" s="25">
        <f>IF($A127="","",IF($Q127="N","",COUNTIFS($A$2:$A127,$A127,$Q$2:$Q127,"&lt;&gt;N")))</f>
        <v/>
      </c>
      <c r="M127" s="25">
        <f>IF(OR($A127="",$L127=""),"",IF(AND(config!$B$34="names_if_public",IFERROR(IF(INDEX(offices!$AG$2:$AG$61,MATCH($B127,offices!$A$2:$A$61,0))="","",INDEX(offices!$AG$2:$AG$61,MATCH($B127,offices!$A$2:$A$61,0))),"")="Y"),$K127,CHAR(64+$L127)))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25">
        <f>IF($A127="","",IF($G127&lt;&gt;"",$G127,IFERROR(IF(INDEX(offices!$AM$2:$AM$61,MATCH($B127,offices!$A$2:$A$61,0))="","",INDEX(offices!$AM$2:$AM$61,MATCH($B127,offices!$A$2:$A$61,0))),"")))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c r="BD127" s="25">
        <f>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IF($B128="","",IFERROR(IF(INDEX(offices!$O$2:$O$61,MATCH($B128,offices!$A$2:$A$61,0))="","",INDEX(offices!$O$2:$O$61,MATCH($B128,offices!$A$2:$A$61,0))),""))</f>
        <v/>
      </c>
      <c r="L128" s="25">
        <f>IF($A128="","",IF($Q128="N","",COUNTIFS($A$2:$A128,$A128,$Q$2:$Q128,"&lt;&gt;N")))</f>
        <v/>
      </c>
      <c r="M128" s="25">
        <f>IF(OR($A128="",$L128=""),"",IF(AND(config!$B$34="names_if_public",IFERROR(IF(INDEX(offices!$AG$2:$AG$61,MATCH($B128,offices!$A$2:$A$61,0))="","",INDEX(offices!$AG$2:$AG$61,MATCH($B128,offices!$A$2:$A$61,0))),"")="Y"),$K128,CHAR(64+$L128)))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25">
        <f>IF($A128="","",IF($G128&lt;&gt;"",$G128,IFERROR(IF(INDEX(offices!$AM$2:$AM$61,MATCH($B128,offices!$A$2:$A$61,0))="","",INDEX(offices!$AM$2:$AM$61,MATCH($B128,offices!$A$2:$A$61,0))),"")))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c r="BD128" s="25">
        <f>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IF($B129="","",IFERROR(IF(INDEX(offices!$O$2:$O$61,MATCH($B129,offices!$A$2:$A$61,0))="","",INDEX(offices!$O$2:$O$61,MATCH($B129,offices!$A$2:$A$61,0))),""))</f>
        <v/>
      </c>
      <c r="L129" s="25">
        <f>IF($A129="","",IF($Q129="N","",COUNTIFS($A$2:$A129,$A129,$Q$2:$Q129,"&lt;&gt;N")))</f>
        <v/>
      </c>
      <c r="M129" s="25">
        <f>IF(OR($A129="",$L129=""),"",IF(AND(config!$B$34="names_if_public",IFERROR(IF(INDEX(offices!$AG$2:$AG$61,MATCH($B129,offices!$A$2:$A$61,0))="","",INDEX(offices!$AG$2:$AG$61,MATCH($B129,offices!$A$2:$A$61,0))),"")="Y"),$K129,CHAR(64+$L129)))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25">
        <f>IF($A129="","",IF($G129&lt;&gt;"",$G129,IFERROR(IF(INDEX(offices!$AM$2:$AM$61,MATCH($B129,offices!$A$2:$A$61,0))="","",INDEX(offices!$AM$2:$AM$61,MATCH($B129,offices!$A$2:$A$61,0))),"")))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c r="BD129" s="25">
        <f>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IF($B130="","",IFERROR(IF(INDEX(offices!$O$2:$O$61,MATCH($B130,offices!$A$2:$A$61,0))="","",INDEX(offices!$O$2:$O$61,MATCH($B130,offices!$A$2:$A$61,0))),""))</f>
        <v/>
      </c>
      <c r="L130" s="25">
        <f>IF($A130="","",IF($Q130="N","",COUNTIFS($A$2:$A130,$A130,$Q$2:$Q130,"&lt;&gt;N")))</f>
        <v/>
      </c>
      <c r="M130" s="25">
        <f>IF(OR($A130="",$L130=""),"",IF(AND(config!$B$34="names_if_public",IFERROR(IF(INDEX(offices!$AG$2:$AG$61,MATCH($B130,offices!$A$2:$A$61,0))="","",INDEX(offices!$AG$2:$AG$61,MATCH($B130,offices!$A$2:$A$61,0))),"")="Y"),$K130,CHAR(64+$L130)))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25">
        <f>IF($A130="","",IF($G130&lt;&gt;"",$G130,IFERROR(IF(INDEX(offices!$AM$2:$AM$61,MATCH($B130,offices!$A$2:$A$61,0))="","",INDEX(offices!$AM$2:$AM$61,MATCH($B130,offices!$A$2:$A$61,0))),"")))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c r="BD130" s="25">
        <f>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IF($B131="","",IFERROR(IF(INDEX(offices!$O$2:$O$61,MATCH($B131,offices!$A$2:$A$61,0))="","",INDEX(offices!$O$2:$O$61,MATCH($B131,offices!$A$2:$A$61,0))),""))</f>
        <v/>
      </c>
      <c r="L131" s="25">
        <f>IF($A131="","",IF($Q131="N","",COUNTIFS($A$2:$A131,$A131,$Q$2:$Q131,"&lt;&gt;N")))</f>
        <v/>
      </c>
      <c r="M131" s="25">
        <f>IF(OR($A131="",$L131=""),"",IF(AND(config!$B$34="names_if_public",IFERROR(IF(INDEX(offices!$AG$2:$AG$61,MATCH($B131,offices!$A$2:$A$61,0))="","",INDEX(offices!$AG$2:$AG$61,MATCH($B131,offices!$A$2:$A$61,0))),"")="Y"),$K131,CHAR(64+$L131)))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25">
        <f>IF($A131="","",IF($G131&lt;&gt;"",$G131,IFERROR(IF(INDEX(offices!$AM$2:$AM$61,MATCH($B131,offices!$A$2:$A$61,0))="","",INDEX(offices!$AM$2:$AM$61,MATCH($B131,offices!$A$2:$A$61,0))),"")))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c r="BD131" s="25">
        <f>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IF($B132="","",IFERROR(IF(INDEX(offices!$O$2:$O$61,MATCH($B132,offices!$A$2:$A$61,0))="","",INDEX(offices!$O$2:$O$61,MATCH($B132,offices!$A$2:$A$61,0))),""))</f>
        <v/>
      </c>
      <c r="L132" s="25">
        <f>IF($A132="","",IF($Q132="N","",COUNTIFS($A$2:$A132,$A132,$Q$2:$Q132,"&lt;&gt;N")))</f>
        <v/>
      </c>
      <c r="M132" s="25">
        <f>IF(OR($A132="",$L132=""),"",IF(AND(config!$B$34="names_if_public",IFERROR(IF(INDEX(offices!$AG$2:$AG$61,MATCH($B132,offices!$A$2:$A$61,0))="","",INDEX(offices!$AG$2:$AG$61,MATCH($B132,offices!$A$2:$A$61,0))),"")="Y"),$K132,CHAR(64+$L132)))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25">
        <f>IF($A132="","",IF($G132&lt;&gt;"",$G132,IFERROR(IF(INDEX(offices!$AM$2:$AM$61,MATCH($B132,offices!$A$2:$A$61,0))="","",INDEX(offices!$AM$2:$AM$61,MATCH($B132,offices!$A$2:$A$61,0))),"")))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c r="BD132" s="25">
        <f>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IF($B133="","",IFERROR(IF(INDEX(offices!$O$2:$O$61,MATCH($B133,offices!$A$2:$A$61,0))="","",INDEX(offices!$O$2:$O$61,MATCH($B133,offices!$A$2:$A$61,0))),""))</f>
        <v/>
      </c>
      <c r="L133" s="25">
        <f>IF($A133="","",IF($Q133="N","",COUNTIFS($A$2:$A133,$A133,$Q$2:$Q133,"&lt;&gt;N")))</f>
        <v/>
      </c>
      <c r="M133" s="25">
        <f>IF(OR($A133="",$L133=""),"",IF(AND(config!$B$34="names_if_public",IFERROR(IF(INDEX(offices!$AG$2:$AG$61,MATCH($B133,offices!$A$2:$A$61,0))="","",INDEX(offices!$AG$2:$AG$61,MATCH($B133,offices!$A$2:$A$61,0))),"")="Y"),$K133,CHAR(64+$L133)))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25">
        <f>IF($A133="","",IF($G133&lt;&gt;"",$G133,IFERROR(IF(INDEX(offices!$AM$2:$AM$61,MATCH($B133,offices!$A$2:$A$61,0))="","",INDEX(offices!$AM$2:$AM$61,MATCH($B133,offices!$A$2:$A$61,0))),"")))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c r="BD133" s="25">
        <f>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IF($B134="","",IFERROR(IF(INDEX(offices!$O$2:$O$61,MATCH($B134,offices!$A$2:$A$61,0))="","",INDEX(offices!$O$2:$O$61,MATCH($B134,offices!$A$2:$A$61,0))),""))</f>
        <v/>
      </c>
      <c r="L134" s="25">
        <f>IF($A134="","",IF($Q134="N","",COUNTIFS($A$2:$A134,$A134,$Q$2:$Q134,"&lt;&gt;N")))</f>
        <v/>
      </c>
      <c r="M134" s="25">
        <f>IF(OR($A134="",$L134=""),"",IF(AND(config!$B$34="names_if_public",IFERROR(IF(INDEX(offices!$AG$2:$AG$61,MATCH($B134,offices!$A$2:$A$61,0))="","",INDEX(offices!$AG$2:$AG$61,MATCH($B134,offices!$A$2:$A$61,0))),"")="Y"),$K134,CHAR(64+$L134)))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25">
        <f>IF($A134="","",IF($G134&lt;&gt;"",$G134,IFERROR(IF(INDEX(offices!$AM$2:$AM$61,MATCH($B134,offices!$A$2:$A$61,0))="","",INDEX(offices!$AM$2:$AM$61,MATCH($B134,offices!$A$2:$A$61,0))),"")))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c r="BD134" s="25">
        <f>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IF($B135="","",IFERROR(IF(INDEX(offices!$O$2:$O$61,MATCH($B135,offices!$A$2:$A$61,0))="","",INDEX(offices!$O$2:$O$61,MATCH($B135,offices!$A$2:$A$61,0))),""))</f>
        <v/>
      </c>
      <c r="L135" s="25">
        <f>IF($A135="","",IF($Q135="N","",COUNTIFS($A$2:$A135,$A135,$Q$2:$Q135,"&lt;&gt;N")))</f>
        <v/>
      </c>
      <c r="M135" s="25">
        <f>IF(OR($A135="",$L135=""),"",IF(AND(config!$B$34="names_if_public",IFERROR(IF(INDEX(offices!$AG$2:$AG$61,MATCH($B135,offices!$A$2:$A$61,0))="","",INDEX(offices!$AG$2:$AG$61,MATCH($B135,offices!$A$2:$A$61,0))),"")="Y"),$K135,CHAR(64+$L135)))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25">
        <f>IF($A135="","",IF($G135&lt;&gt;"",$G135,IFERROR(IF(INDEX(offices!$AM$2:$AM$61,MATCH($B135,offices!$A$2:$A$61,0))="","",INDEX(offices!$AM$2:$AM$61,MATCH($B135,offices!$A$2:$A$61,0))),"")))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c r="BD135" s="25">
        <f>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IF($B136="","",IFERROR(IF(INDEX(offices!$O$2:$O$61,MATCH($B136,offices!$A$2:$A$61,0))="","",INDEX(offices!$O$2:$O$61,MATCH($B136,offices!$A$2:$A$61,0))),""))</f>
        <v/>
      </c>
      <c r="L136" s="25">
        <f>IF($A136="","",IF($Q136="N","",COUNTIFS($A$2:$A136,$A136,$Q$2:$Q136,"&lt;&gt;N")))</f>
        <v/>
      </c>
      <c r="M136" s="25">
        <f>IF(OR($A136="",$L136=""),"",IF(AND(config!$B$34="names_if_public",IFERROR(IF(INDEX(offices!$AG$2:$AG$61,MATCH($B136,offices!$A$2:$A$61,0))="","",INDEX(offices!$AG$2:$AG$61,MATCH($B136,offices!$A$2:$A$61,0))),"")="Y"),$K136,CHAR(64+$L136)))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25">
        <f>IF($A136="","",IF($G136&lt;&gt;"",$G136,IFERROR(IF(INDEX(offices!$AM$2:$AM$61,MATCH($B136,offices!$A$2:$A$61,0))="","",INDEX(offices!$AM$2:$AM$61,MATCH($B136,offices!$A$2:$A$61,0))),"")))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c r="BD136" s="25">
        <f>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IF($B137="","",IFERROR(IF(INDEX(offices!$O$2:$O$61,MATCH($B137,offices!$A$2:$A$61,0))="","",INDEX(offices!$O$2:$O$61,MATCH($B137,offices!$A$2:$A$61,0))),""))</f>
        <v/>
      </c>
      <c r="L137" s="25">
        <f>IF($A137="","",IF($Q137="N","",COUNTIFS($A$2:$A137,$A137,$Q$2:$Q137,"&lt;&gt;N")))</f>
        <v/>
      </c>
      <c r="M137" s="25">
        <f>IF(OR($A137="",$L137=""),"",IF(AND(config!$B$34="names_if_public",IFERROR(IF(INDEX(offices!$AG$2:$AG$61,MATCH($B137,offices!$A$2:$A$61,0))="","",INDEX(offices!$AG$2:$AG$61,MATCH($B137,offices!$A$2:$A$61,0))),"")="Y"),$K137,CHAR(64+$L137)))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25">
        <f>IF($A137="","",IF($G137&lt;&gt;"",$G137,IFERROR(IF(INDEX(offices!$AM$2:$AM$61,MATCH($B137,offices!$A$2:$A$61,0))="","",INDEX(offices!$AM$2:$AM$61,MATCH($B137,offices!$A$2:$A$61,0))),"")))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c r="BD137" s="25">
        <f>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IF($B138="","",IFERROR(IF(INDEX(offices!$O$2:$O$61,MATCH($B138,offices!$A$2:$A$61,0))="","",INDEX(offices!$O$2:$O$61,MATCH($B138,offices!$A$2:$A$61,0))),""))</f>
        <v/>
      </c>
      <c r="L138" s="25">
        <f>IF($A138="","",IF($Q138="N","",COUNTIFS($A$2:$A138,$A138,$Q$2:$Q138,"&lt;&gt;N")))</f>
        <v/>
      </c>
      <c r="M138" s="25">
        <f>IF(OR($A138="",$L138=""),"",IF(AND(config!$B$34="names_if_public",IFERROR(IF(INDEX(offices!$AG$2:$AG$61,MATCH($B138,offices!$A$2:$A$61,0))="","",INDEX(offices!$AG$2:$AG$61,MATCH($B138,offices!$A$2:$A$61,0))),"")="Y"),$K138,CHAR(64+$L138)))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25">
        <f>IF($A138="","",IF($G138&lt;&gt;"",$G138,IFERROR(IF(INDEX(offices!$AM$2:$AM$61,MATCH($B138,offices!$A$2:$A$61,0))="","",INDEX(offices!$AM$2:$AM$61,MATCH($B138,offices!$A$2:$A$61,0))),"")))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c r="BD138" s="25">
        <f>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IF($B139="","",IFERROR(IF(INDEX(offices!$O$2:$O$61,MATCH($B139,offices!$A$2:$A$61,0))="","",INDEX(offices!$O$2:$O$61,MATCH($B139,offices!$A$2:$A$61,0))),""))</f>
        <v/>
      </c>
      <c r="L139" s="25">
        <f>IF($A139="","",IF($Q139="N","",COUNTIFS($A$2:$A139,$A139,$Q$2:$Q139,"&lt;&gt;N")))</f>
        <v/>
      </c>
      <c r="M139" s="25">
        <f>IF(OR($A139="",$L139=""),"",IF(AND(config!$B$34="names_if_public",IFERROR(IF(INDEX(offices!$AG$2:$AG$61,MATCH($B139,offices!$A$2:$A$61,0))="","",INDEX(offices!$AG$2:$AG$61,MATCH($B139,offices!$A$2:$A$61,0))),"")="Y"),$K139,CHAR(64+$L139)))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25">
        <f>IF($A139="","",IF($G139&lt;&gt;"",$G139,IFERROR(IF(INDEX(offices!$AM$2:$AM$61,MATCH($B139,offices!$A$2:$A$61,0))="","",INDEX(offices!$AM$2:$AM$61,MATCH($B139,offices!$A$2:$A$61,0))),"")))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c r="BD139" s="25">
        <f>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IF($B140="","",IFERROR(IF(INDEX(offices!$O$2:$O$61,MATCH($B140,offices!$A$2:$A$61,0))="","",INDEX(offices!$O$2:$O$61,MATCH($B140,offices!$A$2:$A$61,0))),""))</f>
        <v/>
      </c>
      <c r="L140" s="25">
        <f>IF($A140="","",IF($Q140="N","",COUNTIFS($A$2:$A140,$A140,$Q$2:$Q140,"&lt;&gt;N")))</f>
        <v/>
      </c>
      <c r="M140" s="25">
        <f>IF(OR($A140="",$L140=""),"",IF(AND(config!$B$34="names_if_public",IFERROR(IF(INDEX(offices!$AG$2:$AG$61,MATCH($B140,offices!$A$2:$A$61,0))="","",INDEX(offices!$AG$2:$AG$61,MATCH($B140,offices!$A$2:$A$61,0))),"")="Y"),$K140,CHAR(64+$L140)))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25">
        <f>IF($A140="","",IF($G140&lt;&gt;"",$G140,IFERROR(IF(INDEX(offices!$AM$2:$AM$61,MATCH($B140,offices!$A$2:$A$61,0))="","",INDEX(offices!$AM$2:$AM$61,MATCH($B140,offices!$A$2:$A$61,0))),"")))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c r="BD140" s="25">
        <f>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IF($B141="","",IFERROR(IF(INDEX(offices!$O$2:$O$61,MATCH($B141,offices!$A$2:$A$61,0))="","",INDEX(offices!$O$2:$O$61,MATCH($B141,offices!$A$2:$A$61,0))),""))</f>
        <v/>
      </c>
      <c r="L141" s="25">
        <f>IF($A141="","",IF($Q141="N","",COUNTIFS($A$2:$A141,$A141,$Q$2:$Q141,"&lt;&gt;N")))</f>
        <v/>
      </c>
      <c r="M141" s="25">
        <f>IF(OR($A141="",$L141=""),"",IF(AND(config!$B$34="names_if_public",IFERROR(IF(INDEX(offices!$AG$2:$AG$61,MATCH($B141,offices!$A$2:$A$61,0))="","",INDEX(offices!$AG$2:$AG$61,MATCH($B141,offices!$A$2:$A$61,0))),"")="Y"),$K141,CHAR(64+$L141)))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25">
        <f>IF($A141="","",IF($G141&lt;&gt;"",$G141,IFERROR(IF(INDEX(offices!$AM$2:$AM$61,MATCH($B141,offices!$A$2:$A$61,0))="","",INDEX(offices!$AM$2:$AM$61,MATCH($B141,offices!$A$2:$A$61,0))),"")))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c r="BD141" s="25">
        <f>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IF($B142="","",IFERROR(IF(INDEX(offices!$O$2:$O$61,MATCH($B142,offices!$A$2:$A$61,0))="","",INDEX(offices!$O$2:$O$61,MATCH($B142,offices!$A$2:$A$61,0))),""))</f>
        <v/>
      </c>
      <c r="L142" s="25">
        <f>IF($A142="","",IF($Q142="N","",COUNTIFS($A$2:$A142,$A142,$Q$2:$Q142,"&lt;&gt;N")))</f>
        <v/>
      </c>
      <c r="M142" s="25">
        <f>IF(OR($A142="",$L142=""),"",IF(AND(config!$B$34="names_if_public",IFERROR(IF(INDEX(offices!$AG$2:$AG$61,MATCH($B142,offices!$A$2:$A$61,0))="","",INDEX(offices!$AG$2:$AG$61,MATCH($B142,offices!$A$2:$A$61,0))),"")="Y"),$K142,CHAR(64+$L142)))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25">
        <f>IF($A142="","",IF($G142&lt;&gt;"",$G142,IFERROR(IF(INDEX(offices!$AM$2:$AM$61,MATCH($B142,offices!$A$2:$A$61,0))="","",INDEX(offices!$AM$2:$AM$61,MATCH($B142,offices!$A$2:$A$61,0))),"")))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c r="BD142" s="25">
        <f>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IF($B143="","",IFERROR(IF(INDEX(offices!$O$2:$O$61,MATCH($B143,offices!$A$2:$A$61,0))="","",INDEX(offices!$O$2:$O$61,MATCH($B143,offices!$A$2:$A$61,0))),""))</f>
        <v/>
      </c>
      <c r="L143" s="25">
        <f>IF($A143="","",IF($Q143="N","",COUNTIFS($A$2:$A143,$A143,$Q$2:$Q143,"&lt;&gt;N")))</f>
        <v/>
      </c>
      <c r="M143" s="25">
        <f>IF(OR($A143="",$L143=""),"",IF(AND(config!$B$34="names_if_public",IFERROR(IF(INDEX(offices!$AG$2:$AG$61,MATCH($B143,offices!$A$2:$A$61,0))="","",INDEX(offices!$AG$2:$AG$61,MATCH($B143,offices!$A$2:$A$61,0))),"")="Y"),$K143,CHAR(64+$L143)))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25">
        <f>IF($A143="","",IF($G143&lt;&gt;"",$G143,IFERROR(IF(INDEX(offices!$AM$2:$AM$61,MATCH($B143,offices!$A$2:$A$61,0))="","",INDEX(offices!$AM$2:$AM$61,MATCH($B143,offices!$A$2:$A$61,0))),"")))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c r="BD143" s="25">
        <f>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IF($B144="","",IFERROR(IF(INDEX(offices!$O$2:$O$61,MATCH($B144,offices!$A$2:$A$61,0))="","",INDEX(offices!$O$2:$O$61,MATCH($B144,offices!$A$2:$A$61,0))),""))</f>
        <v/>
      </c>
      <c r="L144" s="25">
        <f>IF($A144="","",IF($Q144="N","",COUNTIFS($A$2:$A144,$A144,$Q$2:$Q144,"&lt;&gt;N")))</f>
        <v/>
      </c>
      <c r="M144" s="25">
        <f>IF(OR($A144="",$L144=""),"",IF(AND(config!$B$34="names_if_public",IFERROR(IF(INDEX(offices!$AG$2:$AG$61,MATCH($B144,offices!$A$2:$A$61,0))="","",INDEX(offices!$AG$2:$AG$61,MATCH($B144,offices!$A$2:$A$61,0))),"")="Y"),$K144,CHAR(64+$L144)))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25">
        <f>IF($A144="","",IF($G144&lt;&gt;"",$G144,IFERROR(IF(INDEX(offices!$AM$2:$AM$61,MATCH($B144,offices!$A$2:$A$61,0))="","",INDEX(offices!$AM$2:$AM$61,MATCH($B144,offices!$A$2:$A$61,0))),"")))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c r="BD144" s="25">
        <f>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IF($B145="","",IFERROR(IF(INDEX(offices!$O$2:$O$61,MATCH($B145,offices!$A$2:$A$61,0))="","",INDEX(offices!$O$2:$O$61,MATCH($B145,offices!$A$2:$A$61,0))),""))</f>
        <v/>
      </c>
      <c r="L145" s="25">
        <f>IF($A145="","",IF($Q145="N","",COUNTIFS($A$2:$A145,$A145,$Q$2:$Q145,"&lt;&gt;N")))</f>
        <v/>
      </c>
      <c r="M145" s="25">
        <f>IF(OR($A145="",$L145=""),"",IF(AND(config!$B$34="names_if_public",IFERROR(IF(INDEX(offices!$AG$2:$AG$61,MATCH($B145,offices!$A$2:$A$61,0))="","",INDEX(offices!$AG$2:$AG$61,MATCH($B145,offices!$A$2:$A$61,0))),"")="Y"),$K145,CHAR(64+$L145)))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25">
        <f>IF($A145="","",IF($G145&lt;&gt;"",$G145,IFERROR(IF(INDEX(offices!$AM$2:$AM$61,MATCH($B145,offices!$A$2:$A$61,0))="","",INDEX(offices!$AM$2:$AM$61,MATCH($B145,offices!$A$2:$A$61,0))),"")))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c r="BD145" s="25">
        <f>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IF($B146="","",IFERROR(IF(INDEX(offices!$O$2:$O$61,MATCH($B146,offices!$A$2:$A$61,0))="","",INDEX(offices!$O$2:$O$61,MATCH($B146,offices!$A$2:$A$61,0))),""))</f>
        <v/>
      </c>
      <c r="L146" s="25">
        <f>IF($A146="","",IF($Q146="N","",COUNTIFS($A$2:$A146,$A146,$Q$2:$Q146,"&lt;&gt;N")))</f>
        <v/>
      </c>
      <c r="M146" s="25">
        <f>IF(OR($A146="",$L146=""),"",IF(AND(config!$B$34="names_if_public",IFERROR(IF(INDEX(offices!$AG$2:$AG$61,MATCH($B146,offices!$A$2:$A$61,0))="","",INDEX(offices!$AG$2:$AG$61,MATCH($B146,offices!$A$2:$A$61,0))),"")="Y"),$K146,CHAR(64+$L146)))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25">
        <f>IF($A146="","",IF($G146&lt;&gt;"",$G146,IFERROR(IF(INDEX(offices!$AM$2:$AM$61,MATCH($B146,offices!$A$2:$A$61,0))="","",INDEX(offices!$AM$2:$AM$61,MATCH($B146,offices!$A$2:$A$61,0))),"")))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c r="BD146" s="25">
        <f>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IF($B147="","",IFERROR(IF(INDEX(offices!$O$2:$O$61,MATCH($B147,offices!$A$2:$A$61,0))="","",INDEX(offices!$O$2:$O$61,MATCH($B147,offices!$A$2:$A$61,0))),""))</f>
        <v/>
      </c>
      <c r="L147" s="25">
        <f>IF($A147="","",IF($Q147="N","",COUNTIFS($A$2:$A147,$A147,$Q$2:$Q147,"&lt;&gt;N")))</f>
        <v/>
      </c>
      <c r="M147" s="25">
        <f>IF(OR($A147="",$L147=""),"",IF(AND(config!$B$34="names_if_public",IFERROR(IF(INDEX(offices!$AG$2:$AG$61,MATCH($B147,offices!$A$2:$A$61,0))="","",INDEX(offices!$AG$2:$AG$61,MATCH($B147,offices!$A$2:$A$61,0))),"")="Y"),$K147,CHAR(64+$L147)))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25">
        <f>IF($A147="","",IF($G147&lt;&gt;"",$G147,IFERROR(IF(INDEX(offices!$AM$2:$AM$61,MATCH($B147,offices!$A$2:$A$61,0))="","",INDEX(offices!$AM$2:$AM$61,MATCH($B147,offices!$A$2:$A$61,0))),"")))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c r="BD147" s="25">
        <f>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IF($B148="","",IFERROR(IF(INDEX(offices!$O$2:$O$61,MATCH($B148,offices!$A$2:$A$61,0))="","",INDEX(offices!$O$2:$O$61,MATCH($B148,offices!$A$2:$A$61,0))),""))</f>
        <v/>
      </c>
      <c r="L148" s="25">
        <f>IF($A148="","",IF($Q148="N","",COUNTIFS($A$2:$A148,$A148,$Q$2:$Q148,"&lt;&gt;N")))</f>
        <v/>
      </c>
      <c r="M148" s="25">
        <f>IF(OR($A148="",$L148=""),"",IF(AND(config!$B$34="names_if_public",IFERROR(IF(INDEX(offices!$AG$2:$AG$61,MATCH($B148,offices!$A$2:$A$61,0))="","",INDEX(offices!$AG$2:$AG$61,MATCH($B148,offices!$A$2:$A$61,0))),"")="Y"),$K148,CHAR(64+$L148)))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25">
        <f>IF($A148="","",IF($G148&lt;&gt;"",$G148,IFERROR(IF(INDEX(offices!$AM$2:$AM$61,MATCH($B148,offices!$A$2:$A$61,0))="","",INDEX(offices!$AM$2:$AM$61,MATCH($B148,offices!$A$2:$A$61,0))),"")))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c r="BD148" s="25">
        <f>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IF($B149="","",IFERROR(IF(INDEX(offices!$O$2:$O$61,MATCH($B149,offices!$A$2:$A$61,0))="","",INDEX(offices!$O$2:$O$61,MATCH($B149,offices!$A$2:$A$61,0))),""))</f>
        <v/>
      </c>
      <c r="L149" s="25">
        <f>IF($A149="","",IF($Q149="N","",COUNTIFS($A$2:$A149,$A149,$Q$2:$Q149,"&lt;&gt;N")))</f>
        <v/>
      </c>
      <c r="M149" s="25">
        <f>IF(OR($A149="",$L149=""),"",IF(AND(config!$B$34="names_if_public",IFERROR(IF(INDEX(offices!$AG$2:$AG$61,MATCH($B149,offices!$A$2:$A$61,0))="","",INDEX(offices!$AG$2:$AG$61,MATCH($B149,offices!$A$2:$A$61,0))),"")="Y"),$K149,CHAR(64+$L149)))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25">
        <f>IF($A149="","",IF($G149&lt;&gt;"",$G149,IFERROR(IF(INDEX(offices!$AM$2:$AM$61,MATCH($B149,offices!$A$2:$A$61,0))="","",INDEX(offices!$AM$2:$AM$61,MATCH($B149,offices!$A$2:$A$61,0))),"")))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c r="BD149" s="25">
        <f>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IF($B150="","",IFERROR(IF(INDEX(offices!$O$2:$O$61,MATCH($B150,offices!$A$2:$A$61,0))="","",INDEX(offices!$O$2:$O$61,MATCH($B150,offices!$A$2:$A$61,0))),""))</f>
        <v/>
      </c>
      <c r="L150" s="25">
        <f>IF($A150="","",IF($Q150="N","",COUNTIFS($A$2:$A150,$A150,$Q$2:$Q150,"&lt;&gt;N")))</f>
        <v/>
      </c>
      <c r="M150" s="25">
        <f>IF(OR($A150="",$L150=""),"",IF(AND(config!$B$34="names_if_public",IFERROR(IF(INDEX(offices!$AG$2:$AG$61,MATCH($B150,offices!$A$2:$A$61,0))="","",INDEX(offices!$AG$2:$AG$61,MATCH($B150,offices!$A$2:$A$61,0))),"")="Y"),$K150,CHAR(64+$L150)))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25">
        <f>IF($A150="","",IF($G150&lt;&gt;"",$G150,IFERROR(IF(INDEX(offices!$AM$2:$AM$61,MATCH($B150,offices!$A$2:$A$61,0))="","",INDEX(offices!$AM$2:$AM$61,MATCH($B150,offices!$A$2:$A$61,0))),"")))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c r="BD150" s="25">
        <f>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IF($B151="","",IFERROR(IF(INDEX(offices!$O$2:$O$61,MATCH($B151,offices!$A$2:$A$61,0))="","",INDEX(offices!$O$2:$O$61,MATCH($B151,offices!$A$2:$A$61,0))),""))</f>
        <v/>
      </c>
      <c r="L151" s="25">
        <f>IF($A151="","",IF($Q151="N","",COUNTIFS($A$2:$A151,$A151,$Q$2:$Q151,"&lt;&gt;N")))</f>
        <v/>
      </c>
      <c r="M151" s="25">
        <f>IF(OR($A151="",$L151=""),"",IF(AND(config!$B$34="names_if_public",IFERROR(IF(INDEX(offices!$AG$2:$AG$61,MATCH($B151,offices!$A$2:$A$61,0))="","",INDEX(offices!$AG$2:$AG$61,MATCH($B151,offices!$A$2:$A$61,0))),"")="Y"),$K151,CHAR(64+$L151)))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25">
        <f>IF($A151="","",IF($G151&lt;&gt;"",$G151,IFERROR(IF(INDEX(offices!$AM$2:$AM$61,MATCH($B151,offices!$A$2:$A$61,0))="","",INDEX(offices!$AM$2:$AM$61,MATCH($B151,offices!$A$2:$A$61,0))),"")))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c r="BD151" s="25">
        <f>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IF($B152="","",IFERROR(IF(INDEX(offices!$O$2:$O$61,MATCH($B152,offices!$A$2:$A$61,0))="","",INDEX(offices!$O$2:$O$61,MATCH($B152,offices!$A$2:$A$61,0))),""))</f>
        <v/>
      </c>
      <c r="L152" s="25">
        <f>IF($A152="","",IF($Q152="N","",COUNTIFS($A$2:$A152,$A152,$Q$2:$Q152,"&lt;&gt;N")))</f>
        <v/>
      </c>
      <c r="M152" s="25">
        <f>IF(OR($A152="",$L152=""),"",IF(AND(config!$B$34="names_if_public",IFERROR(IF(INDEX(offices!$AG$2:$AG$61,MATCH($B152,offices!$A$2:$A$61,0))="","",INDEX(offices!$AG$2:$AG$61,MATCH($B152,offices!$A$2:$A$61,0))),"")="Y"),$K152,CHAR(64+$L152)))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25">
        <f>IF($A152="","",IF($G152&lt;&gt;"",$G152,IFERROR(IF(INDEX(offices!$AM$2:$AM$61,MATCH($B152,offices!$A$2:$A$61,0))="","",INDEX(offices!$AM$2:$AM$61,MATCH($B152,offices!$A$2:$A$61,0))),"")))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c r="BD152" s="25">
        <f>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IF($B153="","",IFERROR(IF(INDEX(offices!$O$2:$O$61,MATCH($B153,offices!$A$2:$A$61,0))="","",INDEX(offices!$O$2:$O$61,MATCH($B153,offices!$A$2:$A$61,0))),""))</f>
        <v/>
      </c>
      <c r="L153" s="25">
        <f>IF($A153="","",IF($Q153="N","",COUNTIFS($A$2:$A153,$A153,$Q$2:$Q153,"&lt;&gt;N")))</f>
        <v/>
      </c>
      <c r="M153" s="25">
        <f>IF(OR($A153="",$L153=""),"",IF(AND(config!$B$34="names_if_public",IFERROR(IF(INDEX(offices!$AG$2:$AG$61,MATCH($B153,offices!$A$2:$A$61,0))="","",INDEX(offices!$AG$2:$AG$61,MATCH($B153,offices!$A$2:$A$61,0))),"")="Y"),$K153,CHAR(64+$L153)))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25">
        <f>IF($A153="","",IF($G153&lt;&gt;"",$G153,IFERROR(IF(INDEX(offices!$AM$2:$AM$61,MATCH($B153,offices!$A$2:$A$61,0))="","",INDEX(offices!$AM$2:$AM$61,MATCH($B153,offices!$A$2:$A$61,0))),"")))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c r="BD153" s="25">
        <f>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IF($B154="","",IFERROR(IF(INDEX(offices!$O$2:$O$61,MATCH($B154,offices!$A$2:$A$61,0))="","",INDEX(offices!$O$2:$O$61,MATCH($B154,offices!$A$2:$A$61,0))),""))</f>
        <v/>
      </c>
      <c r="L154" s="25">
        <f>IF($A154="","",IF($Q154="N","",COUNTIFS($A$2:$A154,$A154,$Q$2:$Q154,"&lt;&gt;N")))</f>
        <v/>
      </c>
      <c r="M154" s="25">
        <f>IF(OR($A154="",$L154=""),"",IF(AND(config!$B$34="names_if_public",IFERROR(IF(INDEX(offices!$AG$2:$AG$61,MATCH($B154,offices!$A$2:$A$61,0))="","",INDEX(offices!$AG$2:$AG$61,MATCH($B154,offices!$A$2:$A$61,0))),"")="Y"),$K154,CHAR(64+$L154)))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25">
        <f>IF($A154="","",IF($G154&lt;&gt;"",$G154,IFERROR(IF(INDEX(offices!$AM$2:$AM$61,MATCH($B154,offices!$A$2:$A$61,0))="","",INDEX(offices!$AM$2:$AM$61,MATCH($B154,offices!$A$2:$A$61,0))),"")))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c r="BD154" s="25">
        <f>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IF($B155="","",IFERROR(IF(INDEX(offices!$O$2:$O$61,MATCH($B155,offices!$A$2:$A$61,0))="","",INDEX(offices!$O$2:$O$61,MATCH($B155,offices!$A$2:$A$61,0))),""))</f>
        <v/>
      </c>
      <c r="L155" s="25">
        <f>IF($A155="","",IF($Q155="N","",COUNTIFS($A$2:$A155,$A155,$Q$2:$Q155,"&lt;&gt;N")))</f>
        <v/>
      </c>
      <c r="M155" s="25">
        <f>IF(OR($A155="",$L155=""),"",IF(AND(config!$B$34="names_if_public",IFERROR(IF(INDEX(offices!$AG$2:$AG$61,MATCH($B155,offices!$A$2:$A$61,0))="","",INDEX(offices!$AG$2:$AG$61,MATCH($B155,offices!$A$2:$A$61,0))),"")="Y"),$K155,CHAR(64+$L155)))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25">
        <f>IF($A155="","",IF($G155&lt;&gt;"",$G155,IFERROR(IF(INDEX(offices!$AM$2:$AM$61,MATCH($B155,offices!$A$2:$A$61,0))="","",INDEX(offices!$AM$2:$AM$61,MATCH($B155,offices!$A$2:$A$61,0))),"")))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c r="BD155" s="25">
        <f>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IF($B156="","",IFERROR(IF(INDEX(offices!$O$2:$O$61,MATCH($B156,offices!$A$2:$A$61,0))="","",INDEX(offices!$O$2:$O$61,MATCH($B156,offices!$A$2:$A$61,0))),""))</f>
        <v/>
      </c>
      <c r="L156" s="25">
        <f>IF($A156="","",IF($Q156="N","",COUNTIFS($A$2:$A156,$A156,$Q$2:$Q156,"&lt;&gt;N")))</f>
        <v/>
      </c>
      <c r="M156" s="25">
        <f>IF(OR($A156="",$L156=""),"",IF(AND(config!$B$34="names_if_public",IFERROR(IF(INDEX(offices!$AG$2:$AG$61,MATCH($B156,offices!$A$2:$A$61,0))="","",INDEX(offices!$AG$2:$AG$61,MATCH($B156,offices!$A$2:$A$61,0))),"")="Y"),$K156,CHAR(64+$L156)))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25">
        <f>IF($A156="","",IF($G156&lt;&gt;"",$G156,IFERROR(IF(INDEX(offices!$AM$2:$AM$61,MATCH($B156,offices!$A$2:$A$61,0))="","",INDEX(offices!$AM$2:$AM$61,MATCH($B156,offices!$A$2:$A$61,0))),"")))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c r="BD156" s="25">
        <f>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IF($B157="","",IFERROR(IF(INDEX(offices!$O$2:$O$61,MATCH($B157,offices!$A$2:$A$61,0))="","",INDEX(offices!$O$2:$O$61,MATCH($B157,offices!$A$2:$A$61,0))),""))</f>
        <v/>
      </c>
      <c r="L157" s="25">
        <f>IF($A157="","",IF($Q157="N","",COUNTIFS($A$2:$A157,$A157,$Q$2:$Q157,"&lt;&gt;N")))</f>
        <v/>
      </c>
      <c r="M157" s="25">
        <f>IF(OR($A157="",$L157=""),"",IF(AND(config!$B$34="names_if_public",IFERROR(IF(INDEX(offices!$AG$2:$AG$61,MATCH($B157,offices!$A$2:$A$61,0))="","",INDEX(offices!$AG$2:$AG$61,MATCH($B157,offices!$A$2:$A$61,0))),"")="Y"),$K157,CHAR(64+$L157)))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25">
        <f>IF($A157="","",IF($G157&lt;&gt;"",$G157,IFERROR(IF(INDEX(offices!$AM$2:$AM$61,MATCH($B157,offices!$A$2:$A$61,0))="","",INDEX(offices!$AM$2:$AM$61,MATCH($B157,offices!$A$2:$A$61,0))),"")))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c r="BD157" s="25">
        <f>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IF($B158="","",IFERROR(IF(INDEX(offices!$O$2:$O$61,MATCH($B158,offices!$A$2:$A$61,0))="","",INDEX(offices!$O$2:$O$61,MATCH($B158,offices!$A$2:$A$61,0))),""))</f>
        <v/>
      </c>
      <c r="L158" s="25">
        <f>IF($A158="","",IF($Q158="N","",COUNTIFS($A$2:$A158,$A158,$Q$2:$Q158,"&lt;&gt;N")))</f>
        <v/>
      </c>
      <c r="M158" s="25">
        <f>IF(OR($A158="",$L158=""),"",IF(AND(config!$B$34="names_if_public",IFERROR(IF(INDEX(offices!$AG$2:$AG$61,MATCH($B158,offices!$A$2:$A$61,0))="","",INDEX(offices!$AG$2:$AG$61,MATCH($B158,offices!$A$2:$A$61,0))),"")="Y"),$K158,CHAR(64+$L158)))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25">
        <f>IF($A158="","",IF($G158&lt;&gt;"",$G158,IFERROR(IF(INDEX(offices!$AM$2:$AM$61,MATCH($B158,offices!$A$2:$A$61,0))="","",INDEX(offices!$AM$2:$AM$61,MATCH($B158,offices!$A$2:$A$61,0))),"")))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c r="BD158" s="25">
        <f>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IF($B159="","",IFERROR(IF(INDEX(offices!$O$2:$O$61,MATCH($B159,offices!$A$2:$A$61,0))="","",INDEX(offices!$O$2:$O$61,MATCH($B159,offices!$A$2:$A$61,0))),""))</f>
        <v/>
      </c>
      <c r="L159" s="25">
        <f>IF($A159="","",IF($Q159="N","",COUNTIFS($A$2:$A159,$A159,$Q$2:$Q159,"&lt;&gt;N")))</f>
        <v/>
      </c>
      <c r="M159" s="25">
        <f>IF(OR($A159="",$L159=""),"",IF(AND(config!$B$34="names_if_public",IFERROR(IF(INDEX(offices!$AG$2:$AG$61,MATCH($B159,offices!$A$2:$A$61,0))="","",INDEX(offices!$AG$2:$AG$61,MATCH($B159,offices!$A$2:$A$61,0))),"")="Y"),$K159,CHAR(64+$L159)))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25">
        <f>IF($A159="","",IF($G159&lt;&gt;"",$G159,IFERROR(IF(INDEX(offices!$AM$2:$AM$61,MATCH($B159,offices!$A$2:$A$61,0))="","",INDEX(offices!$AM$2:$AM$61,MATCH($B159,offices!$A$2:$A$61,0))),"")))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c r="BD159" s="25">
        <f>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IF($B160="","",IFERROR(IF(INDEX(offices!$O$2:$O$61,MATCH($B160,offices!$A$2:$A$61,0))="","",INDEX(offices!$O$2:$O$61,MATCH($B160,offices!$A$2:$A$61,0))),""))</f>
        <v/>
      </c>
      <c r="L160" s="25">
        <f>IF($A160="","",IF($Q160="N","",COUNTIFS($A$2:$A160,$A160,$Q$2:$Q160,"&lt;&gt;N")))</f>
        <v/>
      </c>
      <c r="M160" s="25">
        <f>IF(OR($A160="",$L160=""),"",IF(AND(config!$B$34="names_if_public",IFERROR(IF(INDEX(offices!$AG$2:$AG$61,MATCH($B160,offices!$A$2:$A$61,0))="","",INDEX(offices!$AG$2:$AG$61,MATCH($B160,offices!$A$2:$A$61,0))),"")="Y"),$K160,CHAR(64+$L160)))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25">
        <f>IF($A160="","",IF($G160&lt;&gt;"",$G160,IFERROR(IF(INDEX(offices!$AM$2:$AM$61,MATCH($B160,offices!$A$2:$A$61,0))="","",INDEX(offices!$AM$2:$AM$61,MATCH($B160,offices!$A$2:$A$61,0))),"")))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c r="BD160" s="25">
        <f>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IF($B161="","",IFERROR(IF(INDEX(offices!$O$2:$O$61,MATCH($B161,offices!$A$2:$A$61,0))="","",INDEX(offices!$O$2:$O$61,MATCH($B161,offices!$A$2:$A$61,0))),""))</f>
        <v/>
      </c>
      <c r="L161" s="25">
        <f>IF($A161="","",IF($Q161="N","",COUNTIFS($A$2:$A161,$A161,$Q$2:$Q161,"&lt;&gt;N")))</f>
        <v/>
      </c>
      <c r="M161" s="25">
        <f>IF(OR($A161="",$L161=""),"",IF(AND(config!$B$34="names_if_public",IFERROR(IF(INDEX(offices!$AG$2:$AG$61,MATCH($B161,offices!$A$2:$A$61,0))="","",INDEX(offices!$AG$2:$AG$61,MATCH($B161,offices!$A$2:$A$61,0))),"")="Y"),$K161,CHAR(64+$L161)))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25">
        <f>IF($A161="","",IF($G161&lt;&gt;"",$G161,IFERROR(IF(INDEX(offices!$AM$2:$AM$61,MATCH($B161,offices!$A$2:$A$61,0))="","",INDEX(offices!$AM$2:$AM$61,MATCH($B161,offices!$A$2:$A$61,0))),"")))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c r="BD161" s="25">
        <f>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IF($B162="","",IFERROR(IF(INDEX(offices!$O$2:$O$61,MATCH($B162,offices!$A$2:$A$61,0))="","",INDEX(offices!$O$2:$O$61,MATCH($B162,offices!$A$2:$A$61,0))),""))</f>
        <v/>
      </c>
      <c r="L162" s="25">
        <f>IF($A162="","",IF($Q162="N","",COUNTIFS($A$2:$A162,$A162,$Q$2:$Q162,"&lt;&gt;N")))</f>
        <v/>
      </c>
      <c r="M162" s="25">
        <f>IF(OR($A162="",$L162=""),"",IF(AND(config!$B$34="names_if_public",IFERROR(IF(INDEX(offices!$AG$2:$AG$61,MATCH($B162,offices!$A$2:$A$61,0))="","",INDEX(offices!$AG$2:$AG$61,MATCH($B162,offices!$A$2:$A$61,0))),"")="Y"),$K162,CHAR(64+$L162)))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25">
        <f>IF($A162="","",IF($G162&lt;&gt;"",$G162,IFERROR(IF(INDEX(offices!$AM$2:$AM$61,MATCH($B162,offices!$A$2:$A$61,0))="","",INDEX(offices!$AM$2:$AM$61,MATCH($B162,offices!$A$2:$A$61,0))),"")))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c r="BD162" s="25">
        <f>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IF($B163="","",IFERROR(IF(INDEX(offices!$O$2:$O$61,MATCH($B163,offices!$A$2:$A$61,0))="","",INDEX(offices!$O$2:$O$61,MATCH($B163,offices!$A$2:$A$61,0))),""))</f>
        <v/>
      </c>
      <c r="L163" s="25">
        <f>IF($A163="","",IF($Q163="N","",COUNTIFS($A$2:$A163,$A163,$Q$2:$Q163,"&lt;&gt;N")))</f>
        <v/>
      </c>
      <c r="M163" s="25">
        <f>IF(OR($A163="",$L163=""),"",IF(AND(config!$B$34="names_if_public",IFERROR(IF(INDEX(offices!$AG$2:$AG$61,MATCH($B163,offices!$A$2:$A$61,0))="","",INDEX(offices!$AG$2:$AG$61,MATCH($B163,offices!$A$2:$A$61,0))),"")="Y"),$K163,CHAR(64+$L163)))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25">
        <f>IF($A163="","",IF($G163&lt;&gt;"",$G163,IFERROR(IF(INDEX(offices!$AM$2:$AM$61,MATCH($B163,offices!$A$2:$A$61,0))="","",INDEX(offices!$AM$2:$AM$61,MATCH($B163,offices!$A$2:$A$61,0))),"")))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c r="BD163" s="25">
        <f>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IF($B164="","",IFERROR(IF(INDEX(offices!$O$2:$O$61,MATCH($B164,offices!$A$2:$A$61,0))="","",INDEX(offices!$O$2:$O$61,MATCH($B164,offices!$A$2:$A$61,0))),""))</f>
        <v/>
      </c>
      <c r="L164" s="25">
        <f>IF($A164="","",IF($Q164="N","",COUNTIFS($A$2:$A164,$A164,$Q$2:$Q164,"&lt;&gt;N")))</f>
        <v/>
      </c>
      <c r="M164" s="25">
        <f>IF(OR($A164="",$L164=""),"",IF(AND(config!$B$34="names_if_public",IFERROR(IF(INDEX(offices!$AG$2:$AG$61,MATCH($B164,offices!$A$2:$A$61,0))="","",INDEX(offices!$AG$2:$AG$61,MATCH($B164,offices!$A$2:$A$61,0))),"")="Y"),$K164,CHAR(64+$L164)))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25">
        <f>IF($A164="","",IF($G164&lt;&gt;"",$G164,IFERROR(IF(INDEX(offices!$AM$2:$AM$61,MATCH($B164,offices!$A$2:$A$61,0))="","",INDEX(offices!$AM$2:$AM$61,MATCH($B164,offices!$A$2:$A$61,0))),"")))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c r="BD164" s="25">
        <f>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IF($B165="","",IFERROR(IF(INDEX(offices!$O$2:$O$61,MATCH($B165,offices!$A$2:$A$61,0))="","",INDEX(offices!$O$2:$O$61,MATCH($B165,offices!$A$2:$A$61,0))),""))</f>
        <v/>
      </c>
      <c r="L165" s="25">
        <f>IF($A165="","",IF($Q165="N","",COUNTIFS($A$2:$A165,$A165,$Q$2:$Q165,"&lt;&gt;N")))</f>
        <v/>
      </c>
      <c r="M165" s="25">
        <f>IF(OR($A165="",$L165=""),"",IF(AND(config!$B$34="names_if_public",IFERROR(IF(INDEX(offices!$AG$2:$AG$61,MATCH($B165,offices!$A$2:$A$61,0))="","",INDEX(offices!$AG$2:$AG$61,MATCH($B165,offices!$A$2:$A$61,0))),"")="Y"),$K165,CHAR(64+$L165)))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25">
        <f>IF($A165="","",IF($G165&lt;&gt;"",$G165,IFERROR(IF(INDEX(offices!$AM$2:$AM$61,MATCH($B165,offices!$A$2:$A$61,0))="","",INDEX(offices!$AM$2:$AM$61,MATCH($B165,offices!$A$2:$A$61,0))),"")))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c r="BD165" s="25">
        <f>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IF($B166="","",IFERROR(IF(INDEX(offices!$O$2:$O$61,MATCH($B166,offices!$A$2:$A$61,0))="","",INDEX(offices!$O$2:$O$61,MATCH($B166,offices!$A$2:$A$61,0))),""))</f>
        <v/>
      </c>
      <c r="L166" s="25">
        <f>IF($A166="","",IF($Q166="N","",COUNTIFS($A$2:$A166,$A166,$Q$2:$Q166,"&lt;&gt;N")))</f>
        <v/>
      </c>
      <c r="M166" s="25">
        <f>IF(OR($A166="",$L166=""),"",IF(AND(config!$B$34="names_if_public",IFERROR(IF(INDEX(offices!$AG$2:$AG$61,MATCH($B166,offices!$A$2:$A$61,0))="","",INDEX(offices!$AG$2:$AG$61,MATCH($B166,offices!$A$2:$A$61,0))),"")="Y"),$K166,CHAR(64+$L166)))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25">
        <f>IF($A166="","",IF($G166&lt;&gt;"",$G166,IFERROR(IF(INDEX(offices!$AM$2:$AM$61,MATCH($B166,offices!$A$2:$A$61,0))="","",INDEX(offices!$AM$2:$AM$61,MATCH($B166,offices!$A$2:$A$61,0))),"")))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c r="BD166" s="25">
        <f>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IF($B167="","",IFERROR(IF(INDEX(offices!$O$2:$O$61,MATCH($B167,offices!$A$2:$A$61,0))="","",INDEX(offices!$O$2:$O$61,MATCH($B167,offices!$A$2:$A$61,0))),""))</f>
        <v/>
      </c>
      <c r="L167" s="25">
        <f>IF($A167="","",IF($Q167="N","",COUNTIFS($A$2:$A167,$A167,$Q$2:$Q167,"&lt;&gt;N")))</f>
        <v/>
      </c>
      <c r="M167" s="25">
        <f>IF(OR($A167="",$L167=""),"",IF(AND(config!$B$34="names_if_public",IFERROR(IF(INDEX(offices!$AG$2:$AG$61,MATCH($B167,offices!$A$2:$A$61,0))="","",INDEX(offices!$AG$2:$AG$61,MATCH($B167,offices!$A$2:$A$61,0))),"")="Y"),$K167,CHAR(64+$L167)))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25">
        <f>IF($A167="","",IF($G167&lt;&gt;"",$G167,IFERROR(IF(INDEX(offices!$AM$2:$AM$61,MATCH($B167,offices!$A$2:$A$61,0))="","",INDEX(offices!$AM$2:$AM$61,MATCH($B167,offices!$A$2:$A$61,0))),"")))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c r="BD167" s="25">
        <f>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IF($B168="","",IFERROR(IF(INDEX(offices!$O$2:$O$61,MATCH($B168,offices!$A$2:$A$61,0))="","",INDEX(offices!$O$2:$O$61,MATCH($B168,offices!$A$2:$A$61,0))),""))</f>
        <v/>
      </c>
      <c r="L168" s="25">
        <f>IF($A168="","",IF($Q168="N","",COUNTIFS($A$2:$A168,$A168,$Q$2:$Q168,"&lt;&gt;N")))</f>
        <v/>
      </c>
      <c r="M168" s="25">
        <f>IF(OR($A168="",$L168=""),"",IF(AND(config!$B$34="names_if_public",IFERROR(IF(INDEX(offices!$AG$2:$AG$61,MATCH($B168,offices!$A$2:$A$61,0))="","",INDEX(offices!$AG$2:$AG$61,MATCH($B168,offices!$A$2:$A$61,0))),"")="Y"),$K168,CHAR(64+$L168)))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25">
        <f>IF($A168="","",IF($G168&lt;&gt;"",$G168,IFERROR(IF(INDEX(offices!$AM$2:$AM$61,MATCH($B168,offices!$A$2:$A$61,0))="","",INDEX(offices!$AM$2:$AM$61,MATCH($B168,offices!$A$2:$A$61,0))),"")))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c r="BD168" s="25">
        <f>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IF($B169="","",IFERROR(IF(INDEX(offices!$O$2:$O$61,MATCH($B169,offices!$A$2:$A$61,0))="","",INDEX(offices!$O$2:$O$61,MATCH($B169,offices!$A$2:$A$61,0))),""))</f>
        <v/>
      </c>
      <c r="L169" s="25">
        <f>IF($A169="","",IF($Q169="N","",COUNTIFS($A$2:$A169,$A169,$Q$2:$Q169,"&lt;&gt;N")))</f>
        <v/>
      </c>
      <c r="M169" s="25">
        <f>IF(OR($A169="",$L169=""),"",IF(AND(config!$B$34="names_if_public",IFERROR(IF(INDEX(offices!$AG$2:$AG$61,MATCH($B169,offices!$A$2:$A$61,0))="","",INDEX(offices!$AG$2:$AG$61,MATCH($B169,offices!$A$2:$A$61,0))),"")="Y"),$K169,CHAR(64+$L169)))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25">
        <f>IF($A169="","",IF($G169&lt;&gt;"",$G169,IFERROR(IF(INDEX(offices!$AM$2:$AM$61,MATCH($B169,offices!$A$2:$A$61,0))="","",INDEX(offices!$AM$2:$AM$61,MATCH($B169,offices!$A$2:$A$61,0))),"")))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c r="BD169" s="25">
        <f>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IF($B170="","",IFERROR(IF(INDEX(offices!$O$2:$O$61,MATCH($B170,offices!$A$2:$A$61,0))="","",INDEX(offices!$O$2:$O$61,MATCH($B170,offices!$A$2:$A$61,0))),""))</f>
        <v/>
      </c>
      <c r="L170" s="25">
        <f>IF($A170="","",IF($Q170="N","",COUNTIFS($A$2:$A170,$A170,$Q$2:$Q170,"&lt;&gt;N")))</f>
        <v/>
      </c>
      <c r="M170" s="25">
        <f>IF(OR($A170="",$L170=""),"",IF(AND(config!$B$34="names_if_public",IFERROR(IF(INDEX(offices!$AG$2:$AG$61,MATCH($B170,offices!$A$2:$A$61,0))="","",INDEX(offices!$AG$2:$AG$61,MATCH($B170,offices!$A$2:$A$61,0))),"")="Y"),$K170,CHAR(64+$L170)))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25">
        <f>IF($A170="","",IF($G170&lt;&gt;"",$G170,IFERROR(IF(INDEX(offices!$AM$2:$AM$61,MATCH($B170,offices!$A$2:$A$61,0))="","",INDEX(offices!$AM$2:$AM$61,MATCH($B170,offices!$A$2:$A$61,0))),"")))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c r="BD170" s="25">
        <f>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IF($B171="","",IFERROR(IF(INDEX(offices!$O$2:$O$61,MATCH($B171,offices!$A$2:$A$61,0))="","",INDEX(offices!$O$2:$O$61,MATCH($B171,offices!$A$2:$A$61,0))),""))</f>
        <v/>
      </c>
      <c r="L171" s="25">
        <f>IF($A171="","",IF($Q171="N","",COUNTIFS($A$2:$A171,$A171,$Q$2:$Q171,"&lt;&gt;N")))</f>
        <v/>
      </c>
      <c r="M171" s="25">
        <f>IF(OR($A171="",$L171=""),"",IF(AND(config!$B$34="names_if_public",IFERROR(IF(INDEX(offices!$AG$2:$AG$61,MATCH($B171,offices!$A$2:$A$61,0))="","",INDEX(offices!$AG$2:$AG$61,MATCH($B171,offices!$A$2:$A$61,0))),"")="Y"),$K171,CHAR(64+$L171)))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25">
        <f>IF($A171="","",IF($G171&lt;&gt;"",$G171,IFERROR(IF(INDEX(offices!$AM$2:$AM$61,MATCH($B171,offices!$A$2:$A$61,0))="","",INDEX(offices!$AM$2:$AM$61,MATCH($B171,offices!$A$2:$A$61,0))),"")))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c r="BD171" s="25">
        <f>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IF($B172="","",IFERROR(IF(INDEX(offices!$O$2:$O$61,MATCH($B172,offices!$A$2:$A$61,0))="","",INDEX(offices!$O$2:$O$61,MATCH($B172,offices!$A$2:$A$61,0))),""))</f>
        <v/>
      </c>
      <c r="L172" s="25">
        <f>IF($A172="","",IF($Q172="N","",COUNTIFS($A$2:$A172,$A172,$Q$2:$Q172,"&lt;&gt;N")))</f>
        <v/>
      </c>
      <c r="M172" s="25">
        <f>IF(OR($A172="",$L172=""),"",IF(AND(config!$B$34="names_if_public",IFERROR(IF(INDEX(offices!$AG$2:$AG$61,MATCH($B172,offices!$A$2:$A$61,0))="","",INDEX(offices!$AG$2:$AG$61,MATCH($B172,offices!$A$2:$A$61,0))),"")="Y"),$K172,CHAR(64+$L172)))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25">
        <f>IF($A172="","",IF($G172&lt;&gt;"",$G172,IFERROR(IF(INDEX(offices!$AM$2:$AM$61,MATCH($B172,offices!$A$2:$A$61,0))="","",INDEX(offices!$AM$2:$AM$61,MATCH($B172,offices!$A$2:$A$61,0))),"")))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c r="BD172" s="25">
        <f>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IF($B173="","",IFERROR(IF(INDEX(offices!$O$2:$O$61,MATCH($B173,offices!$A$2:$A$61,0))="","",INDEX(offices!$O$2:$O$61,MATCH($B173,offices!$A$2:$A$61,0))),""))</f>
        <v/>
      </c>
      <c r="L173" s="25">
        <f>IF($A173="","",IF($Q173="N","",COUNTIFS($A$2:$A173,$A173,$Q$2:$Q173,"&lt;&gt;N")))</f>
        <v/>
      </c>
      <c r="M173" s="25">
        <f>IF(OR($A173="",$L173=""),"",IF(AND(config!$B$34="names_if_public",IFERROR(IF(INDEX(offices!$AG$2:$AG$61,MATCH($B173,offices!$A$2:$A$61,0))="","",INDEX(offices!$AG$2:$AG$61,MATCH($B173,offices!$A$2:$A$61,0))),"")="Y"),$K173,CHAR(64+$L173)))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25">
        <f>IF($A173="","",IF($G173&lt;&gt;"",$G173,IFERROR(IF(INDEX(offices!$AM$2:$AM$61,MATCH($B173,offices!$A$2:$A$61,0))="","",INDEX(offices!$AM$2:$AM$61,MATCH($B173,offices!$A$2:$A$61,0))),"")))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c r="BD173" s="25">
        <f>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IF($B174="","",IFERROR(IF(INDEX(offices!$O$2:$O$61,MATCH($B174,offices!$A$2:$A$61,0))="","",INDEX(offices!$O$2:$O$61,MATCH($B174,offices!$A$2:$A$61,0))),""))</f>
        <v/>
      </c>
      <c r="L174" s="25">
        <f>IF($A174="","",IF($Q174="N","",COUNTIFS($A$2:$A174,$A174,$Q$2:$Q174,"&lt;&gt;N")))</f>
        <v/>
      </c>
      <c r="M174" s="25">
        <f>IF(OR($A174="",$L174=""),"",IF(AND(config!$B$34="names_if_public",IFERROR(IF(INDEX(offices!$AG$2:$AG$61,MATCH($B174,offices!$A$2:$A$61,0))="","",INDEX(offices!$AG$2:$AG$61,MATCH($B174,offices!$A$2:$A$61,0))),"")="Y"),$K174,CHAR(64+$L174)))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25">
        <f>IF($A174="","",IF($G174&lt;&gt;"",$G174,IFERROR(IF(INDEX(offices!$AM$2:$AM$61,MATCH($B174,offices!$A$2:$A$61,0))="","",INDEX(offices!$AM$2:$AM$61,MATCH($B174,offices!$A$2:$A$61,0))),"")))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c r="BD174" s="25">
        <f>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IF($B175="","",IFERROR(IF(INDEX(offices!$O$2:$O$61,MATCH($B175,offices!$A$2:$A$61,0))="","",INDEX(offices!$O$2:$O$61,MATCH($B175,offices!$A$2:$A$61,0))),""))</f>
        <v/>
      </c>
      <c r="L175" s="25">
        <f>IF($A175="","",IF($Q175="N","",COUNTIFS($A$2:$A175,$A175,$Q$2:$Q175,"&lt;&gt;N")))</f>
        <v/>
      </c>
      <c r="M175" s="25">
        <f>IF(OR($A175="",$L175=""),"",IF(AND(config!$B$34="names_if_public",IFERROR(IF(INDEX(offices!$AG$2:$AG$61,MATCH($B175,offices!$A$2:$A$61,0))="","",INDEX(offices!$AG$2:$AG$61,MATCH($B175,offices!$A$2:$A$61,0))),"")="Y"),$K175,CHAR(64+$L175)))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25">
        <f>IF($A175="","",IF($G175&lt;&gt;"",$G175,IFERROR(IF(INDEX(offices!$AM$2:$AM$61,MATCH($B175,offices!$A$2:$A$61,0))="","",INDEX(offices!$AM$2:$AM$61,MATCH($B175,offices!$A$2:$A$61,0))),"")))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c r="BD175" s="25">
        <f>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IF($B176="","",IFERROR(IF(INDEX(offices!$O$2:$O$61,MATCH($B176,offices!$A$2:$A$61,0))="","",INDEX(offices!$O$2:$O$61,MATCH($B176,offices!$A$2:$A$61,0))),""))</f>
        <v/>
      </c>
      <c r="L176" s="25">
        <f>IF($A176="","",IF($Q176="N","",COUNTIFS($A$2:$A176,$A176,$Q$2:$Q176,"&lt;&gt;N")))</f>
        <v/>
      </c>
      <c r="M176" s="25">
        <f>IF(OR($A176="",$L176=""),"",IF(AND(config!$B$34="names_if_public",IFERROR(IF(INDEX(offices!$AG$2:$AG$61,MATCH($B176,offices!$A$2:$A$61,0))="","",INDEX(offices!$AG$2:$AG$61,MATCH($B176,offices!$A$2:$A$61,0))),"")="Y"),$K176,CHAR(64+$L176)))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25">
        <f>IF($A176="","",IF($G176&lt;&gt;"",$G176,IFERROR(IF(INDEX(offices!$AM$2:$AM$61,MATCH($B176,offices!$A$2:$A$61,0))="","",INDEX(offices!$AM$2:$AM$61,MATCH($B176,offices!$A$2:$A$61,0))),"")))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c r="BD176" s="25">
        <f>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IF($B177="","",IFERROR(IF(INDEX(offices!$O$2:$O$61,MATCH($B177,offices!$A$2:$A$61,0))="","",INDEX(offices!$O$2:$O$61,MATCH($B177,offices!$A$2:$A$61,0))),""))</f>
        <v/>
      </c>
      <c r="L177" s="25">
        <f>IF($A177="","",IF($Q177="N","",COUNTIFS($A$2:$A177,$A177,$Q$2:$Q177,"&lt;&gt;N")))</f>
        <v/>
      </c>
      <c r="M177" s="25">
        <f>IF(OR($A177="",$L177=""),"",IF(AND(config!$B$34="names_if_public",IFERROR(IF(INDEX(offices!$AG$2:$AG$61,MATCH($B177,offices!$A$2:$A$61,0))="","",INDEX(offices!$AG$2:$AG$61,MATCH($B177,offices!$A$2:$A$61,0))),"")="Y"),$K177,CHAR(64+$L177)))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25">
        <f>IF($A177="","",IF($G177&lt;&gt;"",$G177,IFERROR(IF(INDEX(offices!$AM$2:$AM$61,MATCH($B177,offices!$A$2:$A$61,0))="","",INDEX(offices!$AM$2:$AM$61,MATCH($B177,offices!$A$2:$A$61,0))),"")))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c r="BD177" s="25">
        <f>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IF($B178="","",IFERROR(IF(INDEX(offices!$O$2:$O$61,MATCH($B178,offices!$A$2:$A$61,0))="","",INDEX(offices!$O$2:$O$61,MATCH($B178,offices!$A$2:$A$61,0))),""))</f>
        <v/>
      </c>
      <c r="L178" s="25">
        <f>IF($A178="","",IF($Q178="N","",COUNTIFS($A$2:$A178,$A178,$Q$2:$Q178,"&lt;&gt;N")))</f>
        <v/>
      </c>
      <c r="M178" s="25">
        <f>IF(OR($A178="",$L178=""),"",IF(AND(config!$B$34="names_if_public",IFERROR(IF(INDEX(offices!$AG$2:$AG$61,MATCH($B178,offices!$A$2:$A$61,0))="","",INDEX(offices!$AG$2:$AG$61,MATCH($B178,offices!$A$2:$A$61,0))),"")="Y"),$K178,CHAR(64+$L178)))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25">
        <f>IF($A178="","",IF($G178&lt;&gt;"",$G178,IFERROR(IF(INDEX(offices!$AM$2:$AM$61,MATCH($B178,offices!$A$2:$A$61,0))="","",INDEX(offices!$AM$2:$AM$61,MATCH($B178,offices!$A$2:$A$61,0))),"")))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c r="BD178" s="25">
        <f>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IF($B179="","",IFERROR(IF(INDEX(offices!$O$2:$O$61,MATCH($B179,offices!$A$2:$A$61,0))="","",INDEX(offices!$O$2:$O$61,MATCH($B179,offices!$A$2:$A$61,0))),""))</f>
        <v/>
      </c>
      <c r="L179" s="25">
        <f>IF($A179="","",IF($Q179="N","",COUNTIFS($A$2:$A179,$A179,$Q$2:$Q179,"&lt;&gt;N")))</f>
        <v/>
      </c>
      <c r="M179" s="25">
        <f>IF(OR($A179="",$L179=""),"",IF(AND(config!$B$34="names_if_public",IFERROR(IF(INDEX(offices!$AG$2:$AG$61,MATCH($B179,offices!$A$2:$A$61,0))="","",INDEX(offices!$AG$2:$AG$61,MATCH($B179,offices!$A$2:$A$61,0))),"")="Y"),$K179,CHAR(64+$L179)))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25">
        <f>IF($A179="","",IF($G179&lt;&gt;"",$G179,IFERROR(IF(INDEX(offices!$AM$2:$AM$61,MATCH($B179,offices!$A$2:$A$61,0))="","",INDEX(offices!$AM$2:$AM$61,MATCH($B179,offices!$A$2:$A$61,0))),"")))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c r="BD179" s="25">
        <f>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IF($B180="","",IFERROR(IF(INDEX(offices!$O$2:$O$61,MATCH($B180,offices!$A$2:$A$61,0))="","",INDEX(offices!$O$2:$O$61,MATCH($B180,offices!$A$2:$A$61,0))),""))</f>
        <v/>
      </c>
      <c r="L180" s="25">
        <f>IF($A180="","",IF($Q180="N","",COUNTIFS($A$2:$A180,$A180,$Q$2:$Q180,"&lt;&gt;N")))</f>
        <v/>
      </c>
      <c r="M180" s="25">
        <f>IF(OR($A180="",$L180=""),"",IF(AND(config!$B$34="names_if_public",IFERROR(IF(INDEX(offices!$AG$2:$AG$61,MATCH($B180,offices!$A$2:$A$61,0))="","",INDEX(offices!$AG$2:$AG$61,MATCH($B180,offices!$A$2:$A$61,0))),"")="Y"),$K180,CHAR(64+$L180)))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25">
        <f>IF($A180="","",IF($G180&lt;&gt;"",$G180,IFERROR(IF(INDEX(offices!$AM$2:$AM$61,MATCH($B180,offices!$A$2:$A$61,0))="","",INDEX(offices!$AM$2:$AM$61,MATCH($B180,offices!$A$2:$A$61,0))),"")))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c r="BD180" s="25">
        <f>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IF($B181="","",IFERROR(IF(INDEX(offices!$O$2:$O$61,MATCH($B181,offices!$A$2:$A$61,0))="","",INDEX(offices!$O$2:$O$61,MATCH($B181,offices!$A$2:$A$61,0))),""))</f>
        <v/>
      </c>
      <c r="L181" s="25">
        <f>IF($A181="","",IF($Q181="N","",COUNTIFS($A$2:$A181,$A181,$Q$2:$Q181,"&lt;&gt;N")))</f>
        <v/>
      </c>
      <c r="M181" s="25">
        <f>IF(OR($A181="",$L181=""),"",IF(AND(config!$B$34="names_if_public",IFERROR(IF(INDEX(offices!$AG$2:$AG$61,MATCH($B181,offices!$A$2:$A$61,0))="","",INDEX(offices!$AG$2:$AG$61,MATCH($B181,offices!$A$2:$A$61,0))),"")="Y"),$K181,CHAR(64+$L181)))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25">
        <f>IF($A181="","",IF($G181&lt;&gt;"",$G181,IFERROR(IF(INDEX(offices!$AM$2:$AM$61,MATCH($B181,offices!$A$2:$A$61,0))="","",INDEX(offices!$AM$2:$AM$61,MATCH($B181,offices!$A$2:$A$61,0))),"")))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c r="BD181" s="25">
        <f>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IF($B182="","",IFERROR(IF(INDEX(offices!$O$2:$O$61,MATCH($B182,offices!$A$2:$A$61,0))="","",INDEX(offices!$O$2:$O$61,MATCH($B182,offices!$A$2:$A$61,0))),""))</f>
        <v/>
      </c>
      <c r="L182" s="25">
        <f>IF($A182="","",IF($Q182="N","",COUNTIFS($A$2:$A182,$A182,$Q$2:$Q182,"&lt;&gt;N")))</f>
        <v/>
      </c>
      <c r="M182" s="25">
        <f>IF(OR($A182="",$L182=""),"",IF(AND(config!$B$34="names_if_public",IFERROR(IF(INDEX(offices!$AG$2:$AG$61,MATCH($B182,offices!$A$2:$A$61,0))="","",INDEX(offices!$AG$2:$AG$61,MATCH($B182,offices!$A$2:$A$61,0))),"")="Y"),$K182,CHAR(64+$L182)))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25">
        <f>IF($A182="","",IF($G182&lt;&gt;"",$G182,IFERROR(IF(INDEX(offices!$AM$2:$AM$61,MATCH($B182,offices!$A$2:$A$61,0))="","",INDEX(offices!$AM$2:$AM$61,MATCH($B182,offices!$A$2:$A$61,0))),"")))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c r="BD182" s="25">
        <f>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IF($B183="","",IFERROR(IF(INDEX(offices!$O$2:$O$61,MATCH($B183,offices!$A$2:$A$61,0))="","",INDEX(offices!$O$2:$O$61,MATCH($B183,offices!$A$2:$A$61,0))),""))</f>
        <v/>
      </c>
      <c r="L183" s="25">
        <f>IF($A183="","",IF($Q183="N","",COUNTIFS($A$2:$A183,$A183,$Q$2:$Q183,"&lt;&gt;N")))</f>
        <v/>
      </c>
      <c r="M183" s="25">
        <f>IF(OR($A183="",$L183=""),"",IF(AND(config!$B$34="names_if_public",IFERROR(IF(INDEX(offices!$AG$2:$AG$61,MATCH($B183,offices!$A$2:$A$61,0))="","",INDEX(offices!$AG$2:$AG$61,MATCH($B183,offices!$A$2:$A$61,0))),"")="Y"),$K183,CHAR(64+$L183)))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25">
        <f>IF($A183="","",IF($G183&lt;&gt;"",$G183,IFERROR(IF(INDEX(offices!$AM$2:$AM$61,MATCH($B183,offices!$A$2:$A$61,0))="","",INDEX(offices!$AM$2:$AM$61,MATCH($B183,offices!$A$2:$A$61,0))),"")))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c r="BD183" s="25">
        <f>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IF($B184="","",IFERROR(IF(INDEX(offices!$O$2:$O$61,MATCH($B184,offices!$A$2:$A$61,0))="","",INDEX(offices!$O$2:$O$61,MATCH($B184,offices!$A$2:$A$61,0))),""))</f>
        <v/>
      </c>
      <c r="L184" s="25">
        <f>IF($A184="","",IF($Q184="N","",COUNTIFS($A$2:$A184,$A184,$Q$2:$Q184,"&lt;&gt;N")))</f>
        <v/>
      </c>
      <c r="M184" s="25">
        <f>IF(OR($A184="",$L184=""),"",IF(AND(config!$B$34="names_if_public",IFERROR(IF(INDEX(offices!$AG$2:$AG$61,MATCH($B184,offices!$A$2:$A$61,0))="","",INDEX(offices!$AG$2:$AG$61,MATCH($B184,offices!$A$2:$A$61,0))),"")="Y"),$K184,CHAR(64+$L184)))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25">
        <f>IF($A184="","",IF($G184&lt;&gt;"",$G184,IFERROR(IF(INDEX(offices!$AM$2:$AM$61,MATCH($B184,offices!$A$2:$A$61,0))="","",INDEX(offices!$AM$2:$AM$61,MATCH($B184,offices!$A$2:$A$61,0))),"")))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c r="BD184" s="25">
        <f>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IF($B185="","",IFERROR(IF(INDEX(offices!$O$2:$O$61,MATCH($B185,offices!$A$2:$A$61,0))="","",INDEX(offices!$O$2:$O$61,MATCH($B185,offices!$A$2:$A$61,0))),""))</f>
        <v/>
      </c>
      <c r="L185" s="25">
        <f>IF($A185="","",IF($Q185="N","",COUNTIFS($A$2:$A185,$A185,$Q$2:$Q185,"&lt;&gt;N")))</f>
        <v/>
      </c>
      <c r="M185" s="25">
        <f>IF(OR($A185="",$L185=""),"",IF(AND(config!$B$34="names_if_public",IFERROR(IF(INDEX(offices!$AG$2:$AG$61,MATCH($B185,offices!$A$2:$A$61,0))="","",INDEX(offices!$AG$2:$AG$61,MATCH($B185,offices!$A$2:$A$61,0))),"")="Y"),$K185,CHAR(64+$L185)))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25">
        <f>IF($A185="","",IF($G185&lt;&gt;"",$G185,IFERROR(IF(INDEX(offices!$AM$2:$AM$61,MATCH($B185,offices!$A$2:$A$61,0))="","",INDEX(offices!$AM$2:$AM$61,MATCH($B185,offices!$A$2:$A$61,0))),"")))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c r="BD185" s="25">
        <f>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IF($B186="","",IFERROR(IF(INDEX(offices!$O$2:$O$61,MATCH($B186,offices!$A$2:$A$61,0))="","",INDEX(offices!$O$2:$O$61,MATCH($B186,offices!$A$2:$A$61,0))),""))</f>
        <v/>
      </c>
      <c r="L186" s="25">
        <f>IF($A186="","",IF($Q186="N","",COUNTIFS($A$2:$A186,$A186,$Q$2:$Q186,"&lt;&gt;N")))</f>
        <v/>
      </c>
      <c r="M186" s="25">
        <f>IF(OR($A186="",$L186=""),"",IF(AND(config!$B$34="names_if_public",IFERROR(IF(INDEX(offices!$AG$2:$AG$61,MATCH($B186,offices!$A$2:$A$61,0))="","",INDEX(offices!$AG$2:$AG$61,MATCH($B186,offices!$A$2:$A$61,0))),"")="Y"),$K186,CHAR(64+$L186)))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25">
        <f>IF($A186="","",IF($G186&lt;&gt;"",$G186,IFERROR(IF(INDEX(offices!$AM$2:$AM$61,MATCH($B186,offices!$A$2:$A$61,0))="","",INDEX(offices!$AM$2:$AM$61,MATCH($B186,offices!$A$2:$A$61,0))),"")))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c r="BD186" s="25">
        <f>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IF($B187="","",IFERROR(IF(INDEX(offices!$O$2:$O$61,MATCH($B187,offices!$A$2:$A$61,0))="","",INDEX(offices!$O$2:$O$61,MATCH($B187,offices!$A$2:$A$61,0))),""))</f>
        <v/>
      </c>
      <c r="L187" s="25">
        <f>IF($A187="","",IF($Q187="N","",COUNTIFS($A$2:$A187,$A187,$Q$2:$Q187,"&lt;&gt;N")))</f>
        <v/>
      </c>
      <c r="M187" s="25">
        <f>IF(OR($A187="",$L187=""),"",IF(AND(config!$B$34="names_if_public",IFERROR(IF(INDEX(offices!$AG$2:$AG$61,MATCH($B187,offices!$A$2:$A$61,0))="","",INDEX(offices!$AG$2:$AG$61,MATCH($B187,offices!$A$2:$A$61,0))),"")="Y"),$K187,CHAR(64+$L187)))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25">
        <f>IF($A187="","",IF($G187&lt;&gt;"",$G187,IFERROR(IF(INDEX(offices!$AM$2:$AM$61,MATCH($B187,offices!$A$2:$A$61,0))="","",INDEX(offices!$AM$2:$AM$61,MATCH($B187,offices!$A$2:$A$61,0))),"")))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c r="BD187" s="25">
        <f>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IF($B188="","",IFERROR(IF(INDEX(offices!$O$2:$O$61,MATCH($B188,offices!$A$2:$A$61,0))="","",INDEX(offices!$O$2:$O$61,MATCH($B188,offices!$A$2:$A$61,0))),""))</f>
        <v/>
      </c>
      <c r="L188" s="25">
        <f>IF($A188="","",IF($Q188="N","",COUNTIFS($A$2:$A188,$A188,$Q$2:$Q188,"&lt;&gt;N")))</f>
        <v/>
      </c>
      <c r="M188" s="25">
        <f>IF(OR($A188="",$L188=""),"",IF(AND(config!$B$34="names_if_public",IFERROR(IF(INDEX(offices!$AG$2:$AG$61,MATCH($B188,offices!$A$2:$A$61,0))="","",INDEX(offices!$AG$2:$AG$61,MATCH($B188,offices!$A$2:$A$61,0))),"")="Y"),$K188,CHAR(64+$L188)))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25">
        <f>IF($A188="","",IF($G188&lt;&gt;"",$G188,IFERROR(IF(INDEX(offices!$AM$2:$AM$61,MATCH($B188,offices!$A$2:$A$61,0))="","",INDEX(offices!$AM$2:$AM$61,MATCH($B188,offices!$A$2:$A$61,0))),"")))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c r="BD188" s="25">
        <f>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IF($B189="","",IFERROR(IF(INDEX(offices!$O$2:$O$61,MATCH($B189,offices!$A$2:$A$61,0))="","",INDEX(offices!$O$2:$O$61,MATCH($B189,offices!$A$2:$A$61,0))),""))</f>
        <v/>
      </c>
      <c r="L189" s="25">
        <f>IF($A189="","",IF($Q189="N","",COUNTIFS($A$2:$A189,$A189,$Q$2:$Q189,"&lt;&gt;N")))</f>
        <v/>
      </c>
      <c r="M189" s="25">
        <f>IF(OR($A189="",$L189=""),"",IF(AND(config!$B$34="names_if_public",IFERROR(IF(INDEX(offices!$AG$2:$AG$61,MATCH($B189,offices!$A$2:$A$61,0))="","",INDEX(offices!$AG$2:$AG$61,MATCH($B189,offices!$A$2:$A$61,0))),"")="Y"),$K189,CHAR(64+$L189)))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25">
        <f>IF($A189="","",IF($G189&lt;&gt;"",$G189,IFERROR(IF(INDEX(offices!$AM$2:$AM$61,MATCH($B189,offices!$A$2:$A$61,0))="","",INDEX(offices!$AM$2:$AM$61,MATCH($B189,offices!$A$2:$A$61,0))),"")))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c r="BD189" s="25">
        <f>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IF($B190="","",IFERROR(IF(INDEX(offices!$O$2:$O$61,MATCH($B190,offices!$A$2:$A$61,0))="","",INDEX(offices!$O$2:$O$61,MATCH($B190,offices!$A$2:$A$61,0))),""))</f>
        <v/>
      </c>
      <c r="L190" s="25">
        <f>IF($A190="","",IF($Q190="N","",COUNTIFS($A$2:$A190,$A190,$Q$2:$Q190,"&lt;&gt;N")))</f>
        <v/>
      </c>
      <c r="M190" s="25">
        <f>IF(OR($A190="",$L190=""),"",IF(AND(config!$B$34="names_if_public",IFERROR(IF(INDEX(offices!$AG$2:$AG$61,MATCH($B190,offices!$A$2:$A$61,0))="","",INDEX(offices!$AG$2:$AG$61,MATCH($B190,offices!$A$2:$A$61,0))),"")="Y"),$K190,CHAR(64+$L190)))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25">
        <f>IF($A190="","",IF($G190&lt;&gt;"",$G190,IFERROR(IF(INDEX(offices!$AM$2:$AM$61,MATCH($B190,offices!$A$2:$A$61,0))="","",INDEX(offices!$AM$2:$AM$61,MATCH($B190,offices!$A$2:$A$61,0))),"")))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c r="BD190" s="25">
        <f>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IF($B191="","",IFERROR(IF(INDEX(offices!$O$2:$O$61,MATCH($B191,offices!$A$2:$A$61,0))="","",INDEX(offices!$O$2:$O$61,MATCH($B191,offices!$A$2:$A$61,0))),""))</f>
        <v/>
      </c>
      <c r="L191" s="25">
        <f>IF($A191="","",IF($Q191="N","",COUNTIFS($A$2:$A191,$A191,$Q$2:$Q191,"&lt;&gt;N")))</f>
        <v/>
      </c>
      <c r="M191" s="25">
        <f>IF(OR($A191="",$L191=""),"",IF(AND(config!$B$34="names_if_public",IFERROR(IF(INDEX(offices!$AG$2:$AG$61,MATCH($B191,offices!$A$2:$A$61,0))="","",INDEX(offices!$AG$2:$AG$61,MATCH($B191,offices!$A$2:$A$61,0))),"")="Y"),$K191,CHAR(64+$L191)))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25">
        <f>IF($A191="","",IF($G191&lt;&gt;"",$G191,IFERROR(IF(INDEX(offices!$AM$2:$AM$61,MATCH($B191,offices!$A$2:$A$61,0))="","",INDEX(offices!$AM$2:$AM$61,MATCH($B191,offices!$A$2:$A$61,0))),"")))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c r="BD191" s="25">
        <f>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IF($B192="","",IFERROR(IF(INDEX(offices!$O$2:$O$61,MATCH($B192,offices!$A$2:$A$61,0))="","",INDEX(offices!$O$2:$O$61,MATCH($B192,offices!$A$2:$A$61,0))),""))</f>
        <v/>
      </c>
      <c r="L192" s="25">
        <f>IF($A192="","",IF($Q192="N","",COUNTIFS($A$2:$A192,$A192,$Q$2:$Q192,"&lt;&gt;N")))</f>
        <v/>
      </c>
      <c r="M192" s="25">
        <f>IF(OR($A192="",$L192=""),"",IF(AND(config!$B$34="names_if_public",IFERROR(IF(INDEX(offices!$AG$2:$AG$61,MATCH($B192,offices!$A$2:$A$61,0))="","",INDEX(offices!$AG$2:$AG$61,MATCH($B192,offices!$A$2:$A$61,0))),"")="Y"),$K192,CHAR(64+$L192)))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25">
        <f>IF($A192="","",IF($G192&lt;&gt;"",$G192,IFERROR(IF(INDEX(offices!$AM$2:$AM$61,MATCH($B192,offices!$A$2:$A$61,0))="","",INDEX(offices!$AM$2:$AM$61,MATCH($B192,offices!$A$2:$A$61,0))),"")))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c r="BD192" s="25">
        <f>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IF($B193="","",IFERROR(IF(INDEX(offices!$O$2:$O$61,MATCH($B193,offices!$A$2:$A$61,0))="","",INDEX(offices!$O$2:$O$61,MATCH($B193,offices!$A$2:$A$61,0))),""))</f>
        <v/>
      </c>
      <c r="L193" s="25">
        <f>IF($A193="","",IF($Q193="N","",COUNTIFS($A$2:$A193,$A193,$Q$2:$Q193,"&lt;&gt;N")))</f>
        <v/>
      </c>
      <c r="M193" s="25">
        <f>IF(OR($A193="",$L193=""),"",IF(AND(config!$B$34="names_if_public",IFERROR(IF(INDEX(offices!$AG$2:$AG$61,MATCH($B193,offices!$A$2:$A$61,0))="","",INDEX(offices!$AG$2:$AG$61,MATCH($B193,offices!$A$2:$A$61,0))),"")="Y"),$K193,CHAR(64+$L193)))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25">
        <f>IF($A193="","",IF($G193&lt;&gt;"",$G193,IFERROR(IF(INDEX(offices!$AM$2:$AM$61,MATCH($B193,offices!$A$2:$A$61,0))="","",INDEX(offices!$AM$2:$AM$61,MATCH($B193,offices!$A$2:$A$61,0))),"")))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c r="BD193" s="25">
        <f>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IF($B194="","",IFERROR(IF(INDEX(offices!$O$2:$O$61,MATCH($B194,offices!$A$2:$A$61,0))="","",INDEX(offices!$O$2:$O$61,MATCH($B194,offices!$A$2:$A$61,0))),""))</f>
        <v/>
      </c>
      <c r="L194" s="25">
        <f>IF($A194="","",IF($Q194="N","",COUNTIFS($A$2:$A194,$A194,$Q$2:$Q194,"&lt;&gt;N")))</f>
        <v/>
      </c>
      <c r="M194" s="25">
        <f>IF(OR($A194="",$L194=""),"",IF(AND(config!$B$34="names_if_public",IFERROR(IF(INDEX(offices!$AG$2:$AG$61,MATCH($B194,offices!$A$2:$A$61,0))="","",INDEX(offices!$AG$2:$AG$61,MATCH($B194,offices!$A$2:$A$61,0))),"")="Y"),$K194,CHAR(64+$L194)))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25">
        <f>IF($A194="","",IF($G194&lt;&gt;"",$G194,IFERROR(IF(INDEX(offices!$AM$2:$AM$61,MATCH($B194,offices!$A$2:$A$61,0))="","",INDEX(offices!$AM$2:$AM$61,MATCH($B194,offices!$A$2:$A$61,0))),"")))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c r="BD194" s="25">
        <f>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IF($B195="","",IFERROR(IF(INDEX(offices!$O$2:$O$61,MATCH($B195,offices!$A$2:$A$61,0))="","",INDEX(offices!$O$2:$O$61,MATCH($B195,offices!$A$2:$A$61,0))),""))</f>
        <v/>
      </c>
      <c r="L195" s="25">
        <f>IF($A195="","",IF($Q195="N","",COUNTIFS($A$2:$A195,$A195,$Q$2:$Q195,"&lt;&gt;N")))</f>
        <v/>
      </c>
      <c r="M195" s="25">
        <f>IF(OR($A195="",$L195=""),"",IF(AND(config!$B$34="names_if_public",IFERROR(IF(INDEX(offices!$AG$2:$AG$61,MATCH($B195,offices!$A$2:$A$61,0))="","",INDEX(offices!$AG$2:$AG$61,MATCH($B195,offices!$A$2:$A$61,0))),"")="Y"),$K195,CHAR(64+$L195)))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25">
        <f>IF($A195="","",IF($G195&lt;&gt;"",$G195,IFERROR(IF(INDEX(offices!$AM$2:$AM$61,MATCH($B195,offices!$A$2:$A$61,0))="","",INDEX(offices!$AM$2:$AM$61,MATCH($B195,offices!$A$2:$A$61,0))),"")))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c r="BD195" s="25">
        <f>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IF($B196="","",IFERROR(IF(INDEX(offices!$O$2:$O$61,MATCH($B196,offices!$A$2:$A$61,0))="","",INDEX(offices!$O$2:$O$61,MATCH($B196,offices!$A$2:$A$61,0))),""))</f>
        <v/>
      </c>
      <c r="L196" s="25">
        <f>IF($A196="","",IF($Q196="N","",COUNTIFS($A$2:$A196,$A196,$Q$2:$Q196,"&lt;&gt;N")))</f>
        <v/>
      </c>
      <c r="M196" s="25">
        <f>IF(OR($A196="",$L196=""),"",IF(AND(config!$B$34="names_if_public",IFERROR(IF(INDEX(offices!$AG$2:$AG$61,MATCH($B196,offices!$A$2:$A$61,0))="","",INDEX(offices!$AG$2:$AG$61,MATCH($B196,offices!$A$2:$A$61,0))),"")="Y"),$K196,CHAR(64+$L196)))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25">
        <f>IF($A196="","",IF($G196&lt;&gt;"",$G196,IFERROR(IF(INDEX(offices!$AM$2:$AM$61,MATCH($B196,offices!$A$2:$A$61,0))="","",INDEX(offices!$AM$2:$AM$61,MATCH($B196,offices!$A$2:$A$61,0))),"")))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c r="BD196" s="25">
        <f>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IF($B197="","",IFERROR(IF(INDEX(offices!$O$2:$O$61,MATCH($B197,offices!$A$2:$A$61,0))="","",INDEX(offices!$O$2:$O$61,MATCH($B197,offices!$A$2:$A$61,0))),""))</f>
        <v/>
      </c>
      <c r="L197" s="25">
        <f>IF($A197="","",IF($Q197="N","",COUNTIFS($A$2:$A197,$A197,$Q$2:$Q197,"&lt;&gt;N")))</f>
        <v/>
      </c>
      <c r="M197" s="25">
        <f>IF(OR($A197="",$L197=""),"",IF(AND(config!$B$34="names_if_public",IFERROR(IF(INDEX(offices!$AG$2:$AG$61,MATCH($B197,offices!$A$2:$A$61,0))="","",INDEX(offices!$AG$2:$AG$61,MATCH($B197,offices!$A$2:$A$61,0))),"")="Y"),$K197,CHAR(64+$L197)))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25">
        <f>IF($A197="","",IF($G197&lt;&gt;"",$G197,IFERROR(IF(INDEX(offices!$AM$2:$AM$61,MATCH($B197,offices!$A$2:$A$61,0))="","",INDEX(offices!$AM$2:$AM$61,MATCH($B197,offices!$A$2:$A$61,0))),"")))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c r="BD197" s="25">
        <f>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IF($B198="","",IFERROR(IF(INDEX(offices!$O$2:$O$61,MATCH($B198,offices!$A$2:$A$61,0))="","",INDEX(offices!$O$2:$O$61,MATCH($B198,offices!$A$2:$A$61,0))),""))</f>
        <v/>
      </c>
      <c r="L198" s="25">
        <f>IF($A198="","",IF($Q198="N","",COUNTIFS($A$2:$A198,$A198,$Q$2:$Q198,"&lt;&gt;N")))</f>
        <v/>
      </c>
      <c r="M198" s="25">
        <f>IF(OR($A198="",$L198=""),"",IF(AND(config!$B$34="names_if_public",IFERROR(IF(INDEX(offices!$AG$2:$AG$61,MATCH($B198,offices!$A$2:$A$61,0))="","",INDEX(offices!$AG$2:$AG$61,MATCH($B198,offices!$A$2:$A$61,0))),"")="Y"),$K198,CHAR(64+$L198)))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25">
        <f>IF($A198="","",IF($G198&lt;&gt;"",$G198,IFERROR(IF(INDEX(offices!$AM$2:$AM$61,MATCH($B198,offices!$A$2:$A$61,0))="","",INDEX(offices!$AM$2:$AM$61,MATCH($B198,offices!$A$2:$A$61,0))),"")))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c r="BD198" s="25">
        <f>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IF($B199="","",IFERROR(IF(INDEX(offices!$O$2:$O$61,MATCH($B199,offices!$A$2:$A$61,0))="","",INDEX(offices!$O$2:$O$61,MATCH($B199,offices!$A$2:$A$61,0))),""))</f>
        <v/>
      </c>
      <c r="L199" s="25">
        <f>IF($A199="","",IF($Q199="N","",COUNTIFS($A$2:$A199,$A199,$Q$2:$Q199,"&lt;&gt;N")))</f>
        <v/>
      </c>
      <c r="M199" s="25">
        <f>IF(OR($A199="",$L199=""),"",IF(AND(config!$B$34="names_if_public",IFERROR(IF(INDEX(offices!$AG$2:$AG$61,MATCH($B199,offices!$A$2:$A$61,0))="","",INDEX(offices!$AG$2:$AG$61,MATCH($B199,offices!$A$2:$A$61,0))),"")="Y"),$K199,CHAR(64+$L199)))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25">
        <f>IF($A199="","",IF($G199&lt;&gt;"",$G199,IFERROR(IF(INDEX(offices!$AM$2:$AM$61,MATCH($B199,offices!$A$2:$A$61,0))="","",INDEX(offices!$AM$2:$AM$61,MATCH($B199,offices!$A$2:$A$61,0))),"")))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c r="BD199" s="25">
        <f>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IF($B200="","",IFERROR(IF(INDEX(offices!$O$2:$O$61,MATCH($B200,offices!$A$2:$A$61,0))="","",INDEX(offices!$O$2:$O$61,MATCH($B200,offices!$A$2:$A$61,0))),""))</f>
        <v/>
      </c>
      <c r="L200" s="25">
        <f>IF($A200="","",IF($Q200="N","",COUNTIFS($A$2:$A200,$A200,$Q$2:$Q200,"&lt;&gt;N")))</f>
        <v/>
      </c>
      <c r="M200" s="25">
        <f>IF(OR($A200="",$L200=""),"",IF(AND(config!$B$34="names_if_public",IFERROR(IF(INDEX(offices!$AG$2:$AG$61,MATCH($B200,offices!$A$2:$A$61,0))="","",INDEX(offices!$AG$2:$AG$61,MATCH($B200,offices!$A$2:$A$61,0))),"")="Y"),$K200,CHAR(64+$L200)))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25">
        <f>IF($A200="","",IF($G200&lt;&gt;"",$G200,IFERROR(IF(INDEX(offices!$AM$2:$AM$61,MATCH($B200,offices!$A$2:$A$61,0))="","",INDEX(offices!$AM$2:$AM$61,MATCH($B200,offices!$A$2:$A$61,0))),"")))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c r="BD200" s="25">
        <f>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IF($B201="","",IFERROR(IF(INDEX(offices!$O$2:$O$61,MATCH($B201,offices!$A$2:$A$61,0))="","",INDEX(offices!$O$2:$O$61,MATCH($B201,offices!$A$2:$A$61,0))),""))</f>
        <v/>
      </c>
      <c r="L201" s="25">
        <f>IF($A201="","",IF($Q201="N","",COUNTIFS($A$2:$A201,$A201,$Q$2:$Q201,"&lt;&gt;N")))</f>
        <v/>
      </c>
      <c r="M201" s="25">
        <f>IF(OR($A201="",$L201=""),"",IF(AND(config!$B$34="names_if_public",IFERROR(IF(INDEX(offices!$AG$2:$AG$61,MATCH($B201,offices!$A$2:$A$61,0))="","",INDEX(offices!$AG$2:$AG$61,MATCH($B201,offices!$A$2:$A$61,0))),"")="Y"),$K201,CHAR(64+$L201)))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25">
        <f>IF($A201="","",IF($G201&lt;&gt;"",$G201,IFERROR(IF(INDEX(offices!$AM$2:$AM$61,MATCH($B201,offices!$A$2:$A$61,0))="","",INDEX(offices!$AM$2:$AM$61,MATCH($B201,offices!$A$2:$A$61,0))),"")))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c r="BD201" s="25">
        <f>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IF($B202="","",IFERROR(IF(INDEX(offices!$O$2:$O$61,MATCH($B202,offices!$A$2:$A$61,0))="","",INDEX(offices!$O$2:$O$61,MATCH($B202,offices!$A$2:$A$61,0))),""))</f>
        <v/>
      </c>
      <c r="L202" s="25">
        <f>IF($A202="","",IF($Q202="N","",COUNTIFS($A$2:$A202,$A202,$Q$2:$Q202,"&lt;&gt;N")))</f>
        <v/>
      </c>
      <c r="M202" s="25">
        <f>IF(OR($A202="",$L202=""),"",IF(AND(config!$B$34="names_if_public",IFERROR(IF(INDEX(offices!$AG$2:$AG$61,MATCH($B202,offices!$A$2:$A$61,0))="","",INDEX(offices!$AG$2:$AG$61,MATCH($B202,offices!$A$2:$A$61,0))),"")="Y"),$K202,CHAR(64+$L202)))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25">
        <f>IF($A202="","",IF($G202&lt;&gt;"",$G202,IFERROR(IF(INDEX(offices!$AM$2:$AM$61,MATCH($B202,offices!$A$2:$A$61,0))="","",INDEX(offices!$AM$2:$AM$61,MATCH($B202,offices!$A$2:$A$61,0))),"")))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c r="BD202" s="25">
        <f>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IF($B203="","",IFERROR(IF(INDEX(offices!$O$2:$O$61,MATCH($B203,offices!$A$2:$A$61,0))="","",INDEX(offices!$O$2:$O$61,MATCH($B203,offices!$A$2:$A$61,0))),""))</f>
        <v/>
      </c>
      <c r="L203" s="25">
        <f>IF($A203="","",IF($Q203="N","",COUNTIFS($A$2:$A203,$A203,$Q$2:$Q203,"&lt;&gt;N")))</f>
        <v/>
      </c>
      <c r="M203" s="25">
        <f>IF(OR($A203="",$L203=""),"",IF(AND(config!$B$34="names_if_public",IFERROR(IF(INDEX(offices!$AG$2:$AG$61,MATCH($B203,offices!$A$2:$A$61,0))="","",INDEX(offices!$AG$2:$AG$61,MATCH($B203,offices!$A$2:$A$61,0))),"")="Y"),$K203,CHAR(64+$L203)))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25">
        <f>IF($A203="","",IF($G203&lt;&gt;"",$G203,IFERROR(IF(INDEX(offices!$AM$2:$AM$61,MATCH($B203,offices!$A$2:$A$61,0))="","",INDEX(offices!$AM$2:$AM$61,MATCH($B203,offices!$A$2:$A$61,0))),"")))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c r="BD203" s="25">
        <f>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IF($B204="","",IFERROR(IF(INDEX(offices!$O$2:$O$61,MATCH($B204,offices!$A$2:$A$61,0))="","",INDEX(offices!$O$2:$O$61,MATCH($B204,offices!$A$2:$A$61,0))),""))</f>
        <v/>
      </c>
      <c r="L204" s="25">
        <f>IF($A204="","",IF($Q204="N","",COUNTIFS($A$2:$A204,$A204,$Q$2:$Q204,"&lt;&gt;N")))</f>
        <v/>
      </c>
      <c r="M204" s="25">
        <f>IF(OR($A204="",$L204=""),"",IF(AND(config!$B$34="names_if_public",IFERROR(IF(INDEX(offices!$AG$2:$AG$61,MATCH($B204,offices!$A$2:$A$61,0))="","",INDEX(offices!$AG$2:$AG$61,MATCH($B204,offices!$A$2:$A$61,0))),"")="Y"),$K204,CHAR(64+$L204)))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25">
        <f>IF($A204="","",IF($G204&lt;&gt;"",$G204,IFERROR(IF(INDEX(offices!$AM$2:$AM$61,MATCH($B204,offices!$A$2:$A$61,0))="","",INDEX(offices!$AM$2:$AM$61,MATCH($B204,offices!$A$2:$A$61,0))),"")))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c r="BD204" s="25">
        <f>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IF($B205="","",IFERROR(IF(INDEX(offices!$O$2:$O$61,MATCH($B205,offices!$A$2:$A$61,0))="","",INDEX(offices!$O$2:$O$61,MATCH($B205,offices!$A$2:$A$61,0))),""))</f>
        <v/>
      </c>
      <c r="L205" s="25">
        <f>IF($A205="","",IF($Q205="N","",COUNTIFS($A$2:$A205,$A205,$Q$2:$Q205,"&lt;&gt;N")))</f>
        <v/>
      </c>
      <c r="M205" s="25">
        <f>IF(OR($A205="",$L205=""),"",IF(AND(config!$B$34="names_if_public",IFERROR(IF(INDEX(offices!$AG$2:$AG$61,MATCH($B205,offices!$A$2:$A$61,0))="","",INDEX(offices!$AG$2:$AG$61,MATCH($B205,offices!$A$2:$A$61,0))),"")="Y"),$K205,CHAR(64+$L205)))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25">
        <f>IF($A205="","",IF($G205&lt;&gt;"",$G205,IFERROR(IF(INDEX(offices!$AM$2:$AM$61,MATCH($B205,offices!$A$2:$A$61,0))="","",INDEX(offices!$AM$2:$AM$61,MATCH($B205,offices!$A$2:$A$61,0))),"")))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c r="BD205" s="25">
        <f>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IF($B206="","",IFERROR(IF(INDEX(offices!$O$2:$O$61,MATCH($B206,offices!$A$2:$A$61,0))="","",INDEX(offices!$O$2:$O$61,MATCH($B206,offices!$A$2:$A$61,0))),""))</f>
        <v/>
      </c>
      <c r="L206" s="25">
        <f>IF($A206="","",IF($Q206="N","",COUNTIFS($A$2:$A206,$A206,$Q$2:$Q206,"&lt;&gt;N")))</f>
        <v/>
      </c>
      <c r="M206" s="25">
        <f>IF(OR($A206="",$L206=""),"",IF(AND(config!$B$34="names_if_public",IFERROR(IF(INDEX(offices!$AG$2:$AG$61,MATCH($B206,offices!$A$2:$A$61,0))="","",INDEX(offices!$AG$2:$AG$61,MATCH($B206,offices!$A$2:$A$61,0))),"")="Y"),$K206,CHAR(64+$L206)))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25">
        <f>IF($A206="","",IF($G206&lt;&gt;"",$G206,IFERROR(IF(INDEX(offices!$AM$2:$AM$61,MATCH($B206,offices!$A$2:$A$61,0))="","",INDEX(offices!$AM$2:$AM$61,MATCH($B206,offices!$A$2:$A$61,0))),"")))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c r="BD206" s="25">
        <f>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IF($B207="","",IFERROR(IF(INDEX(offices!$O$2:$O$61,MATCH($B207,offices!$A$2:$A$61,0))="","",INDEX(offices!$O$2:$O$61,MATCH($B207,offices!$A$2:$A$61,0))),""))</f>
        <v/>
      </c>
      <c r="L207" s="25">
        <f>IF($A207="","",IF($Q207="N","",COUNTIFS($A$2:$A207,$A207,$Q$2:$Q207,"&lt;&gt;N")))</f>
        <v/>
      </c>
      <c r="M207" s="25">
        <f>IF(OR($A207="",$L207=""),"",IF(AND(config!$B$34="names_if_public",IFERROR(IF(INDEX(offices!$AG$2:$AG$61,MATCH($B207,offices!$A$2:$A$61,0))="","",INDEX(offices!$AG$2:$AG$61,MATCH($B207,offices!$A$2:$A$61,0))),"")="Y"),$K207,CHAR(64+$L207)))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25">
        <f>IF($A207="","",IF($G207&lt;&gt;"",$G207,IFERROR(IF(INDEX(offices!$AM$2:$AM$61,MATCH($B207,offices!$A$2:$A$61,0))="","",INDEX(offices!$AM$2:$AM$61,MATCH($B207,offices!$A$2:$A$61,0))),"")))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c r="BD207" s="25">
        <f>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IF($B208="","",IFERROR(IF(INDEX(offices!$O$2:$O$61,MATCH($B208,offices!$A$2:$A$61,0))="","",INDEX(offices!$O$2:$O$61,MATCH($B208,offices!$A$2:$A$61,0))),""))</f>
        <v/>
      </c>
      <c r="L208" s="25">
        <f>IF($A208="","",IF($Q208="N","",COUNTIFS($A$2:$A208,$A208,$Q$2:$Q208,"&lt;&gt;N")))</f>
        <v/>
      </c>
      <c r="M208" s="25">
        <f>IF(OR($A208="",$L208=""),"",IF(AND(config!$B$34="names_if_public",IFERROR(IF(INDEX(offices!$AG$2:$AG$61,MATCH($B208,offices!$A$2:$A$61,0))="","",INDEX(offices!$AG$2:$AG$61,MATCH($B208,offices!$A$2:$A$61,0))),"")="Y"),$K208,CHAR(64+$L208)))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25">
        <f>IF($A208="","",IF($G208&lt;&gt;"",$G208,IFERROR(IF(INDEX(offices!$AM$2:$AM$61,MATCH($B208,offices!$A$2:$A$61,0))="","",INDEX(offices!$AM$2:$AM$61,MATCH($B208,offices!$A$2:$A$61,0))),"")))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c r="BD208" s="25">
        <f>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IF($B209="","",IFERROR(IF(INDEX(offices!$O$2:$O$61,MATCH($B209,offices!$A$2:$A$61,0))="","",INDEX(offices!$O$2:$O$61,MATCH($B209,offices!$A$2:$A$61,0))),""))</f>
        <v/>
      </c>
      <c r="L209" s="25">
        <f>IF($A209="","",IF($Q209="N","",COUNTIFS($A$2:$A209,$A209,$Q$2:$Q209,"&lt;&gt;N")))</f>
        <v/>
      </c>
      <c r="M209" s="25">
        <f>IF(OR($A209="",$L209=""),"",IF(AND(config!$B$34="names_if_public",IFERROR(IF(INDEX(offices!$AG$2:$AG$61,MATCH($B209,offices!$A$2:$A$61,0))="","",INDEX(offices!$AG$2:$AG$61,MATCH($B209,offices!$A$2:$A$61,0))),"")="Y"),$K209,CHAR(64+$L209)))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25">
        <f>IF($A209="","",IF($G209&lt;&gt;"",$G209,IFERROR(IF(INDEX(offices!$AM$2:$AM$61,MATCH($B209,offices!$A$2:$A$61,0))="","",INDEX(offices!$AM$2:$AM$61,MATCH($B209,offices!$A$2:$A$61,0))),"")))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c r="BD209" s="25">
        <f>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IF($B210="","",IFERROR(IF(INDEX(offices!$O$2:$O$61,MATCH($B210,offices!$A$2:$A$61,0))="","",INDEX(offices!$O$2:$O$61,MATCH($B210,offices!$A$2:$A$61,0))),""))</f>
        <v/>
      </c>
      <c r="L210" s="25">
        <f>IF($A210="","",IF($Q210="N","",COUNTIFS($A$2:$A210,$A210,$Q$2:$Q210,"&lt;&gt;N")))</f>
        <v/>
      </c>
      <c r="M210" s="25">
        <f>IF(OR($A210="",$L210=""),"",IF(AND(config!$B$34="names_if_public",IFERROR(IF(INDEX(offices!$AG$2:$AG$61,MATCH($B210,offices!$A$2:$A$61,0))="","",INDEX(offices!$AG$2:$AG$61,MATCH($B210,offices!$A$2:$A$61,0))),"")="Y"),$K210,CHAR(64+$L210)))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25">
        <f>IF($A210="","",IF($G210&lt;&gt;"",$G210,IFERROR(IF(INDEX(offices!$AM$2:$AM$61,MATCH($B210,offices!$A$2:$A$61,0))="","",INDEX(offices!$AM$2:$AM$61,MATCH($B210,offices!$A$2:$A$61,0))),"")))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c r="BD210" s="25">
        <f>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IF($B211="","",IFERROR(IF(INDEX(offices!$O$2:$O$61,MATCH($B211,offices!$A$2:$A$61,0))="","",INDEX(offices!$O$2:$O$61,MATCH($B211,offices!$A$2:$A$61,0))),""))</f>
        <v/>
      </c>
      <c r="L211" s="25">
        <f>IF($A211="","",IF($Q211="N","",COUNTIFS($A$2:$A211,$A211,$Q$2:$Q211,"&lt;&gt;N")))</f>
        <v/>
      </c>
      <c r="M211" s="25">
        <f>IF(OR($A211="",$L211=""),"",IF(AND(config!$B$34="names_if_public",IFERROR(IF(INDEX(offices!$AG$2:$AG$61,MATCH($B211,offices!$A$2:$A$61,0))="","",INDEX(offices!$AG$2:$AG$61,MATCH($B211,offices!$A$2:$A$61,0))),"")="Y"),$K211,CHAR(64+$L211)))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25">
        <f>IF($A211="","",IF($G211&lt;&gt;"",$G211,IFERROR(IF(INDEX(offices!$AM$2:$AM$61,MATCH($B211,offices!$A$2:$A$61,0))="","",INDEX(offices!$AM$2:$AM$61,MATCH($B211,offices!$A$2:$A$61,0))),"")))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c r="BD211" s="25">
        <f>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IF($B212="","",IFERROR(IF(INDEX(offices!$O$2:$O$61,MATCH($B212,offices!$A$2:$A$61,0))="","",INDEX(offices!$O$2:$O$61,MATCH($B212,offices!$A$2:$A$61,0))),""))</f>
        <v/>
      </c>
      <c r="L212" s="25">
        <f>IF($A212="","",IF($Q212="N","",COUNTIFS($A$2:$A212,$A212,$Q$2:$Q212,"&lt;&gt;N")))</f>
        <v/>
      </c>
      <c r="M212" s="25">
        <f>IF(OR($A212="",$L212=""),"",IF(AND(config!$B$34="names_if_public",IFERROR(IF(INDEX(offices!$AG$2:$AG$61,MATCH($B212,offices!$A$2:$A$61,0))="","",INDEX(offices!$AG$2:$AG$61,MATCH($B212,offices!$A$2:$A$61,0))),"")="Y"),$K212,CHAR(64+$L212)))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25">
        <f>IF($A212="","",IF($G212&lt;&gt;"",$G212,IFERROR(IF(INDEX(offices!$AM$2:$AM$61,MATCH($B212,offices!$A$2:$A$61,0))="","",INDEX(offices!$AM$2:$AM$61,MATCH($B212,offices!$A$2:$A$61,0))),"")))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c r="BD212" s="25">
        <f>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IF($B213="","",IFERROR(IF(INDEX(offices!$O$2:$O$61,MATCH($B213,offices!$A$2:$A$61,0))="","",INDEX(offices!$O$2:$O$61,MATCH($B213,offices!$A$2:$A$61,0))),""))</f>
        <v/>
      </c>
      <c r="L213" s="25">
        <f>IF($A213="","",IF($Q213="N","",COUNTIFS($A$2:$A213,$A213,$Q$2:$Q213,"&lt;&gt;N")))</f>
        <v/>
      </c>
      <c r="M213" s="25">
        <f>IF(OR($A213="",$L213=""),"",IF(AND(config!$B$34="names_if_public",IFERROR(IF(INDEX(offices!$AG$2:$AG$61,MATCH($B213,offices!$A$2:$A$61,0))="","",INDEX(offices!$AG$2:$AG$61,MATCH($B213,offices!$A$2:$A$61,0))),"")="Y"),$K213,CHAR(64+$L213)))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25">
        <f>IF($A213="","",IF($G213&lt;&gt;"",$G213,IFERROR(IF(INDEX(offices!$AM$2:$AM$61,MATCH($B213,offices!$A$2:$A$61,0))="","",INDEX(offices!$AM$2:$AM$61,MATCH($B213,offices!$A$2:$A$61,0))),"")))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c r="BD213" s="25">
        <f>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IF($B214="","",IFERROR(IF(INDEX(offices!$O$2:$O$61,MATCH($B214,offices!$A$2:$A$61,0))="","",INDEX(offices!$O$2:$O$61,MATCH($B214,offices!$A$2:$A$61,0))),""))</f>
        <v/>
      </c>
      <c r="L214" s="25">
        <f>IF($A214="","",IF($Q214="N","",COUNTIFS($A$2:$A214,$A214,$Q$2:$Q214,"&lt;&gt;N")))</f>
        <v/>
      </c>
      <c r="M214" s="25">
        <f>IF(OR($A214="",$L214=""),"",IF(AND(config!$B$34="names_if_public",IFERROR(IF(INDEX(offices!$AG$2:$AG$61,MATCH($B214,offices!$A$2:$A$61,0))="","",INDEX(offices!$AG$2:$AG$61,MATCH($B214,offices!$A$2:$A$61,0))),"")="Y"),$K214,CHAR(64+$L214)))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25">
        <f>IF($A214="","",IF($G214&lt;&gt;"",$G214,IFERROR(IF(INDEX(offices!$AM$2:$AM$61,MATCH($B214,offices!$A$2:$A$61,0))="","",INDEX(offices!$AM$2:$AM$61,MATCH($B214,offices!$A$2:$A$61,0))),"")))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c r="BD214" s="25">
        <f>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IF($B215="","",IFERROR(IF(INDEX(offices!$O$2:$O$61,MATCH($B215,offices!$A$2:$A$61,0))="","",INDEX(offices!$O$2:$O$61,MATCH($B215,offices!$A$2:$A$61,0))),""))</f>
        <v/>
      </c>
      <c r="L215" s="25">
        <f>IF($A215="","",IF($Q215="N","",COUNTIFS($A$2:$A215,$A215,$Q$2:$Q215,"&lt;&gt;N")))</f>
        <v/>
      </c>
      <c r="M215" s="25">
        <f>IF(OR($A215="",$L215=""),"",IF(AND(config!$B$34="names_if_public",IFERROR(IF(INDEX(offices!$AG$2:$AG$61,MATCH($B215,offices!$A$2:$A$61,0))="","",INDEX(offices!$AG$2:$AG$61,MATCH($B215,offices!$A$2:$A$61,0))),"")="Y"),$K215,CHAR(64+$L215)))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25">
        <f>IF($A215="","",IF($G215&lt;&gt;"",$G215,IFERROR(IF(INDEX(offices!$AM$2:$AM$61,MATCH($B215,offices!$A$2:$A$61,0))="","",INDEX(offices!$AM$2:$AM$61,MATCH($B215,offices!$A$2:$A$61,0))),"")))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c r="BD215" s="25">
        <f>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IF($B216="","",IFERROR(IF(INDEX(offices!$O$2:$O$61,MATCH($B216,offices!$A$2:$A$61,0))="","",INDEX(offices!$O$2:$O$61,MATCH($B216,offices!$A$2:$A$61,0))),""))</f>
        <v/>
      </c>
      <c r="L216" s="25">
        <f>IF($A216="","",IF($Q216="N","",COUNTIFS($A$2:$A216,$A216,$Q$2:$Q216,"&lt;&gt;N")))</f>
        <v/>
      </c>
      <c r="M216" s="25">
        <f>IF(OR($A216="",$L216=""),"",IF(AND(config!$B$34="names_if_public",IFERROR(IF(INDEX(offices!$AG$2:$AG$61,MATCH($B216,offices!$A$2:$A$61,0))="","",INDEX(offices!$AG$2:$AG$61,MATCH($B216,offices!$A$2:$A$61,0))),"")="Y"),$K216,CHAR(64+$L216)))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25">
        <f>IF($A216="","",IF($G216&lt;&gt;"",$G216,IFERROR(IF(INDEX(offices!$AM$2:$AM$61,MATCH($B216,offices!$A$2:$A$61,0))="","",INDEX(offices!$AM$2:$AM$61,MATCH($B216,offices!$A$2:$A$61,0))),"")))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c r="BD216" s="25">
        <f>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IF($B217="","",IFERROR(IF(INDEX(offices!$O$2:$O$61,MATCH($B217,offices!$A$2:$A$61,0))="","",INDEX(offices!$O$2:$O$61,MATCH($B217,offices!$A$2:$A$61,0))),""))</f>
        <v/>
      </c>
      <c r="L217" s="25">
        <f>IF($A217="","",IF($Q217="N","",COUNTIFS($A$2:$A217,$A217,$Q$2:$Q217,"&lt;&gt;N")))</f>
        <v/>
      </c>
      <c r="M217" s="25">
        <f>IF(OR($A217="",$L217=""),"",IF(AND(config!$B$34="names_if_public",IFERROR(IF(INDEX(offices!$AG$2:$AG$61,MATCH($B217,offices!$A$2:$A$61,0))="","",INDEX(offices!$AG$2:$AG$61,MATCH($B217,offices!$A$2:$A$61,0))),"")="Y"),$K217,CHAR(64+$L217)))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25">
        <f>IF($A217="","",IF($G217&lt;&gt;"",$G217,IFERROR(IF(INDEX(offices!$AM$2:$AM$61,MATCH($B217,offices!$A$2:$A$61,0))="","",INDEX(offices!$AM$2:$AM$61,MATCH($B217,offices!$A$2:$A$61,0))),"")))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c r="BD217" s="25">
        <f>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IF($B218="","",IFERROR(IF(INDEX(offices!$O$2:$O$61,MATCH($B218,offices!$A$2:$A$61,0))="","",INDEX(offices!$O$2:$O$61,MATCH($B218,offices!$A$2:$A$61,0))),""))</f>
        <v/>
      </c>
      <c r="L218" s="25">
        <f>IF($A218="","",IF($Q218="N","",COUNTIFS($A$2:$A218,$A218,$Q$2:$Q218,"&lt;&gt;N")))</f>
        <v/>
      </c>
      <c r="M218" s="25">
        <f>IF(OR($A218="",$L218=""),"",IF(AND(config!$B$34="names_if_public",IFERROR(IF(INDEX(offices!$AG$2:$AG$61,MATCH($B218,offices!$A$2:$A$61,0))="","",INDEX(offices!$AG$2:$AG$61,MATCH($B218,offices!$A$2:$A$61,0))),"")="Y"),$K218,CHAR(64+$L218)))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25">
        <f>IF($A218="","",IF($G218&lt;&gt;"",$G218,IFERROR(IF(INDEX(offices!$AM$2:$AM$61,MATCH($B218,offices!$A$2:$A$61,0))="","",INDEX(offices!$AM$2:$AM$61,MATCH($B218,offices!$A$2:$A$61,0))),"")))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c r="BD218" s="25">
        <f>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IF($B219="","",IFERROR(IF(INDEX(offices!$O$2:$O$61,MATCH($B219,offices!$A$2:$A$61,0))="","",INDEX(offices!$O$2:$O$61,MATCH($B219,offices!$A$2:$A$61,0))),""))</f>
        <v/>
      </c>
      <c r="L219" s="25">
        <f>IF($A219="","",IF($Q219="N","",COUNTIFS($A$2:$A219,$A219,$Q$2:$Q219,"&lt;&gt;N")))</f>
        <v/>
      </c>
      <c r="M219" s="25">
        <f>IF(OR($A219="",$L219=""),"",IF(AND(config!$B$34="names_if_public",IFERROR(IF(INDEX(offices!$AG$2:$AG$61,MATCH($B219,offices!$A$2:$A$61,0))="","",INDEX(offices!$AG$2:$AG$61,MATCH($B219,offices!$A$2:$A$61,0))),"")="Y"),$K219,CHAR(64+$L219)))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25">
        <f>IF($A219="","",IF($G219&lt;&gt;"",$G219,IFERROR(IF(INDEX(offices!$AM$2:$AM$61,MATCH($B219,offices!$A$2:$A$61,0))="","",INDEX(offices!$AM$2:$AM$61,MATCH($B219,offices!$A$2:$A$61,0))),"")))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c r="BD219" s="25">
        <f>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IF($B220="","",IFERROR(IF(INDEX(offices!$O$2:$O$61,MATCH($B220,offices!$A$2:$A$61,0))="","",INDEX(offices!$O$2:$O$61,MATCH($B220,offices!$A$2:$A$61,0))),""))</f>
        <v/>
      </c>
      <c r="L220" s="25">
        <f>IF($A220="","",IF($Q220="N","",COUNTIFS($A$2:$A220,$A220,$Q$2:$Q220,"&lt;&gt;N")))</f>
        <v/>
      </c>
      <c r="M220" s="25">
        <f>IF(OR($A220="",$L220=""),"",IF(AND(config!$B$34="names_if_public",IFERROR(IF(INDEX(offices!$AG$2:$AG$61,MATCH($B220,offices!$A$2:$A$61,0))="","",INDEX(offices!$AG$2:$AG$61,MATCH($B220,offices!$A$2:$A$61,0))),"")="Y"),$K220,CHAR(64+$L220)))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25">
        <f>IF($A220="","",IF($G220&lt;&gt;"",$G220,IFERROR(IF(INDEX(offices!$AM$2:$AM$61,MATCH($B220,offices!$A$2:$A$61,0))="","",INDEX(offices!$AM$2:$AM$61,MATCH($B220,offices!$A$2:$A$61,0))),"")))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c r="BD220" s="25">
        <f>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IF($B221="","",IFERROR(IF(INDEX(offices!$O$2:$O$61,MATCH($B221,offices!$A$2:$A$61,0))="","",INDEX(offices!$O$2:$O$61,MATCH($B221,offices!$A$2:$A$61,0))),""))</f>
        <v/>
      </c>
      <c r="L221" s="25">
        <f>IF($A221="","",IF($Q221="N","",COUNTIFS($A$2:$A221,$A221,$Q$2:$Q221,"&lt;&gt;N")))</f>
        <v/>
      </c>
      <c r="M221" s="25">
        <f>IF(OR($A221="",$L221=""),"",IF(AND(config!$B$34="names_if_public",IFERROR(IF(INDEX(offices!$AG$2:$AG$61,MATCH($B221,offices!$A$2:$A$61,0))="","",INDEX(offices!$AG$2:$AG$61,MATCH($B221,offices!$A$2:$A$61,0))),"")="Y"),$K221,CHAR(64+$L221)))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25">
        <f>IF($A221="","",IF($G221&lt;&gt;"",$G221,IFERROR(IF(INDEX(offices!$AM$2:$AM$61,MATCH($B221,offices!$A$2:$A$61,0))="","",INDEX(offices!$AM$2:$AM$61,MATCH($B221,offices!$A$2:$A$61,0))),"")))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c r="BD221" s="25">
        <f>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IF($B222="","",IFERROR(IF(INDEX(offices!$O$2:$O$61,MATCH($B222,offices!$A$2:$A$61,0))="","",INDEX(offices!$O$2:$O$61,MATCH($B222,offices!$A$2:$A$61,0))),""))</f>
        <v/>
      </c>
      <c r="L222" s="25">
        <f>IF($A222="","",IF($Q222="N","",COUNTIFS($A$2:$A222,$A222,$Q$2:$Q222,"&lt;&gt;N")))</f>
        <v/>
      </c>
      <c r="M222" s="25">
        <f>IF(OR($A222="",$L222=""),"",IF(AND(config!$B$34="names_if_public",IFERROR(IF(INDEX(offices!$AG$2:$AG$61,MATCH($B222,offices!$A$2:$A$61,0))="","",INDEX(offices!$AG$2:$AG$61,MATCH($B222,offices!$A$2:$A$61,0))),"")="Y"),$K222,CHAR(64+$L222)))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25">
        <f>IF($A222="","",IF($G222&lt;&gt;"",$G222,IFERROR(IF(INDEX(offices!$AM$2:$AM$61,MATCH($B222,offices!$A$2:$A$61,0))="","",INDEX(offices!$AM$2:$AM$61,MATCH($B222,offices!$A$2:$A$61,0))),"")))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c r="BD222" s="25">
        <f>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IF($B223="","",IFERROR(IF(INDEX(offices!$O$2:$O$61,MATCH($B223,offices!$A$2:$A$61,0))="","",INDEX(offices!$O$2:$O$61,MATCH($B223,offices!$A$2:$A$61,0))),""))</f>
        <v/>
      </c>
      <c r="L223" s="25">
        <f>IF($A223="","",IF($Q223="N","",COUNTIFS($A$2:$A223,$A223,$Q$2:$Q223,"&lt;&gt;N")))</f>
        <v/>
      </c>
      <c r="M223" s="25">
        <f>IF(OR($A223="",$L223=""),"",IF(AND(config!$B$34="names_if_public",IFERROR(IF(INDEX(offices!$AG$2:$AG$61,MATCH($B223,offices!$A$2:$A$61,0))="","",INDEX(offices!$AG$2:$AG$61,MATCH($B223,offices!$A$2:$A$61,0))),"")="Y"),$K223,CHAR(64+$L223)))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25">
        <f>IF($A223="","",IF($G223&lt;&gt;"",$G223,IFERROR(IF(INDEX(offices!$AM$2:$AM$61,MATCH($B223,offices!$A$2:$A$61,0))="","",INDEX(offices!$AM$2:$AM$61,MATCH($B223,offices!$A$2:$A$61,0))),"")))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c r="BD223" s="25">
        <f>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IF($B224="","",IFERROR(IF(INDEX(offices!$O$2:$O$61,MATCH($B224,offices!$A$2:$A$61,0))="","",INDEX(offices!$O$2:$O$61,MATCH($B224,offices!$A$2:$A$61,0))),""))</f>
        <v/>
      </c>
      <c r="L224" s="25">
        <f>IF($A224="","",IF($Q224="N","",COUNTIFS($A$2:$A224,$A224,$Q$2:$Q224,"&lt;&gt;N")))</f>
        <v/>
      </c>
      <c r="M224" s="25">
        <f>IF(OR($A224="",$L224=""),"",IF(AND(config!$B$34="names_if_public",IFERROR(IF(INDEX(offices!$AG$2:$AG$61,MATCH($B224,offices!$A$2:$A$61,0))="","",INDEX(offices!$AG$2:$AG$61,MATCH($B224,offices!$A$2:$A$61,0))),"")="Y"),$K224,CHAR(64+$L224)))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25">
        <f>IF($A224="","",IF($G224&lt;&gt;"",$G224,IFERROR(IF(INDEX(offices!$AM$2:$AM$61,MATCH($B224,offices!$A$2:$A$61,0))="","",INDEX(offices!$AM$2:$AM$61,MATCH($B224,offices!$A$2:$A$61,0))),"")))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c r="BD224" s="25">
        <f>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IF($B225="","",IFERROR(IF(INDEX(offices!$O$2:$O$61,MATCH($B225,offices!$A$2:$A$61,0))="","",INDEX(offices!$O$2:$O$61,MATCH($B225,offices!$A$2:$A$61,0))),""))</f>
        <v/>
      </c>
      <c r="L225" s="25">
        <f>IF($A225="","",IF($Q225="N","",COUNTIFS($A$2:$A225,$A225,$Q$2:$Q225,"&lt;&gt;N")))</f>
        <v/>
      </c>
      <c r="M225" s="25">
        <f>IF(OR($A225="",$L225=""),"",IF(AND(config!$B$34="names_if_public",IFERROR(IF(INDEX(offices!$AG$2:$AG$61,MATCH($B225,offices!$A$2:$A$61,0))="","",INDEX(offices!$AG$2:$AG$61,MATCH($B225,offices!$A$2:$A$61,0))),"")="Y"),$K225,CHAR(64+$L225)))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25">
        <f>IF($A225="","",IF($G225&lt;&gt;"",$G225,IFERROR(IF(INDEX(offices!$AM$2:$AM$61,MATCH($B225,offices!$A$2:$A$61,0))="","",INDEX(offices!$AM$2:$AM$61,MATCH($B225,offices!$A$2:$A$61,0))),"")))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c r="BD225" s="25">
        <f>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IF($B226="","",IFERROR(IF(INDEX(offices!$O$2:$O$61,MATCH($B226,offices!$A$2:$A$61,0))="","",INDEX(offices!$O$2:$O$61,MATCH($B226,offices!$A$2:$A$61,0))),""))</f>
        <v/>
      </c>
      <c r="L226" s="25">
        <f>IF($A226="","",IF($Q226="N","",COUNTIFS($A$2:$A226,$A226,$Q$2:$Q226,"&lt;&gt;N")))</f>
        <v/>
      </c>
      <c r="M226" s="25">
        <f>IF(OR($A226="",$L226=""),"",IF(AND(config!$B$34="names_if_public",IFERROR(IF(INDEX(offices!$AG$2:$AG$61,MATCH($B226,offices!$A$2:$A$61,0))="","",INDEX(offices!$AG$2:$AG$61,MATCH($B226,offices!$A$2:$A$61,0))),"")="Y"),$K226,CHAR(64+$L226)))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25">
        <f>IF($A226="","",IF($G226&lt;&gt;"",$G226,IFERROR(IF(INDEX(offices!$AM$2:$AM$61,MATCH($B226,offices!$A$2:$A$61,0))="","",INDEX(offices!$AM$2:$AM$61,MATCH($B226,offices!$A$2:$A$61,0))),"")))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c r="BD226" s="25">
        <f>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IF($B227="","",IFERROR(IF(INDEX(offices!$O$2:$O$61,MATCH($B227,offices!$A$2:$A$61,0))="","",INDEX(offices!$O$2:$O$61,MATCH($B227,offices!$A$2:$A$61,0))),""))</f>
        <v/>
      </c>
      <c r="L227" s="25">
        <f>IF($A227="","",IF($Q227="N","",COUNTIFS($A$2:$A227,$A227,$Q$2:$Q227,"&lt;&gt;N")))</f>
        <v/>
      </c>
      <c r="M227" s="25">
        <f>IF(OR($A227="",$L227=""),"",IF(AND(config!$B$34="names_if_public",IFERROR(IF(INDEX(offices!$AG$2:$AG$61,MATCH($B227,offices!$A$2:$A$61,0))="","",INDEX(offices!$AG$2:$AG$61,MATCH($B227,offices!$A$2:$A$61,0))),"")="Y"),$K227,CHAR(64+$L227)))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25">
        <f>IF($A227="","",IF($G227&lt;&gt;"",$G227,IFERROR(IF(INDEX(offices!$AM$2:$AM$61,MATCH($B227,offices!$A$2:$A$61,0))="","",INDEX(offices!$AM$2:$AM$61,MATCH($B227,offices!$A$2:$A$61,0))),"")))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c r="BD227" s="25">
        <f>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IF($B228="","",IFERROR(IF(INDEX(offices!$O$2:$O$61,MATCH($B228,offices!$A$2:$A$61,0))="","",INDEX(offices!$O$2:$O$61,MATCH($B228,offices!$A$2:$A$61,0))),""))</f>
        <v/>
      </c>
      <c r="L228" s="25">
        <f>IF($A228="","",IF($Q228="N","",COUNTIFS($A$2:$A228,$A228,$Q$2:$Q228,"&lt;&gt;N")))</f>
        <v/>
      </c>
      <c r="M228" s="25">
        <f>IF(OR($A228="",$L228=""),"",IF(AND(config!$B$34="names_if_public",IFERROR(IF(INDEX(offices!$AG$2:$AG$61,MATCH($B228,offices!$A$2:$A$61,0))="","",INDEX(offices!$AG$2:$AG$61,MATCH($B228,offices!$A$2:$A$61,0))),"")="Y"),$K228,CHAR(64+$L228)))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25">
        <f>IF($A228="","",IF($G228&lt;&gt;"",$G228,IFERROR(IF(INDEX(offices!$AM$2:$AM$61,MATCH($B228,offices!$A$2:$A$61,0))="","",INDEX(offices!$AM$2:$AM$61,MATCH($B228,offices!$A$2:$A$61,0))),"")))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c r="BD228" s="25">
        <f>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IF($B229="","",IFERROR(IF(INDEX(offices!$O$2:$O$61,MATCH($B229,offices!$A$2:$A$61,0))="","",INDEX(offices!$O$2:$O$61,MATCH($B229,offices!$A$2:$A$61,0))),""))</f>
        <v/>
      </c>
      <c r="L229" s="25">
        <f>IF($A229="","",IF($Q229="N","",COUNTIFS($A$2:$A229,$A229,$Q$2:$Q229,"&lt;&gt;N")))</f>
        <v/>
      </c>
      <c r="M229" s="25">
        <f>IF(OR($A229="",$L229=""),"",IF(AND(config!$B$34="names_if_public",IFERROR(IF(INDEX(offices!$AG$2:$AG$61,MATCH($B229,offices!$A$2:$A$61,0))="","",INDEX(offices!$AG$2:$AG$61,MATCH($B229,offices!$A$2:$A$61,0))),"")="Y"),$K229,CHAR(64+$L229)))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25">
        <f>IF($A229="","",IF($G229&lt;&gt;"",$G229,IFERROR(IF(INDEX(offices!$AM$2:$AM$61,MATCH($B229,offices!$A$2:$A$61,0))="","",INDEX(offices!$AM$2:$AM$61,MATCH($B229,offices!$A$2:$A$61,0))),"")))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c r="BD229" s="25">
        <f>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IF($B230="","",IFERROR(IF(INDEX(offices!$O$2:$O$61,MATCH($B230,offices!$A$2:$A$61,0))="","",INDEX(offices!$O$2:$O$61,MATCH($B230,offices!$A$2:$A$61,0))),""))</f>
        <v/>
      </c>
      <c r="L230" s="25">
        <f>IF($A230="","",IF($Q230="N","",COUNTIFS($A$2:$A230,$A230,$Q$2:$Q230,"&lt;&gt;N")))</f>
        <v/>
      </c>
      <c r="M230" s="25">
        <f>IF(OR($A230="",$L230=""),"",IF(AND(config!$B$34="names_if_public",IFERROR(IF(INDEX(offices!$AG$2:$AG$61,MATCH($B230,offices!$A$2:$A$61,0))="","",INDEX(offices!$AG$2:$AG$61,MATCH($B230,offices!$A$2:$A$61,0))),"")="Y"),$K230,CHAR(64+$L230)))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25">
        <f>IF($A230="","",IF($G230&lt;&gt;"",$G230,IFERROR(IF(INDEX(offices!$AM$2:$AM$61,MATCH($B230,offices!$A$2:$A$61,0))="","",INDEX(offices!$AM$2:$AM$61,MATCH($B230,offices!$A$2:$A$61,0))),"")))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c r="BD230" s="25">
        <f>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IF($B231="","",IFERROR(IF(INDEX(offices!$O$2:$O$61,MATCH($B231,offices!$A$2:$A$61,0))="","",INDEX(offices!$O$2:$O$61,MATCH($B231,offices!$A$2:$A$61,0))),""))</f>
        <v/>
      </c>
      <c r="L231" s="25">
        <f>IF($A231="","",IF($Q231="N","",COUNTIFS($A$2:$A231,$A231,$Q$2:$Q231,"&lt;&gt;N")))</f>
        <v/>
      </c>
      <c r="M231" s="25">
        <f>IF(OR($A231="",$L231=""),"",IF(AND(config!$B$34="names_if_public",IFERROR(IF(INDEX(offices!$AG$2:$AG$61,MATCH($B231,offices!$A$2:$A$61,0))="","",INDEX(offices!$AG$2:$AG$61,MATCH($B231,offices!$A$2:$A$61,0))),"")="Y"),$K231,CHAR(64+$L231)))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25">
        <f>IF($A231="","",IF($G231&lt;&gt;"",$G231,IFERROR(IF(INDEX(offices!$AM$2:$AM$61,MATCH($B231,offices!$A$2:$A$61,0))="","",INDEX(offices!$AM$2:$AM$61,MATCH($B231,offices!$A$2:$A$61,0))),"")))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c r="BD231" s="25">
        <f>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IF($B232="","",IFERROR(IF(INDEX(offices!$O$2:$O$61,MATCH($B232,offices!$A$2:$A$61,0))="","",INDEX(offices!$O$2:$O$61,MATCH($B232,offices!$A$2:$A$61,0))),""))</f>
        <v/>
      </c>
      <c r="L232" s="25">
        <f>IF($A232="","",IF($Q232="N","",COUNTIFS($A$2:$A232,$A232,$Q$2:$Q232,"&lt;&gt;N")))</f>
        <v/>
      </c>
      <c r="M232" s="25">
        <f>IF(OR($A232="",$L232=""),"",IF(AND(config!$B$34="names_if_public",IFERROR(IF(INDEX(offices!$AG$2:$AG$61,MATCH($B232,offices!$A$2:$A$61,0))="","",INDEX(offices!$AG$2:$AG$61,MATCH($B232,offices!$A$2:$A$61,0))),"")="Y"),$K232,CHAR(64+$L232)))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25">
        <f>IF($A232="","",IF($G232&lt;&gt;"",$G232,IFERROR(IF(INDEX(offices!$AM$2:$AM$61,MATCH($B232,offices!$A$2:$A$61,0))="","",INDEX(offices!$AM$2:$AM$61,MATCH($B232,offices!$A$2:$A$61,0))),"")))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c r="BD232" s="25">
        <f>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IF($B233="","",IFERROR(IF(INDEX(offices!$O$2:$O$61,MATCH($B233,offices!$A$2:$A$61,0))="","",INDEX(offices!$O$2:$O$61,MATCH($B233,offices!$A$2:$A$61,0))),""))</f>
        <v/>
      </c>
      <c r="L233" s="25">
        <f>IF($A233="","",IF($Q233="N","",COUNTIFS($A$2:$A233,$A233,$Q$2:$Q233,"&lt;&gt;N")))</f>
        <v/>
      </c>
      <c r="M233" s="25">
        <f>IF(OR($A233="",$L233=""),"",IF(AND(config!$B$34="names_if_public",IFERROR(IF(INDEX(offices!$AG$2:$AG$61,MATCH($B233,offices!$A$2:$A$61,0))="","",INDEX(offices!$AG$2:$AG$61,MATCH($B233,offices!$A$2:$A$61,0))),"")="Y"),$K233,CHAR(64+$L233)))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25">
        <f>IF($A233="","",IF($G233&lt;&gt;"",$G233,IFERROR(IF(INDEX(offices!$AM$2:$AM$61,MATCH($B233,offices!$A$2:$A$61,0))="","",INDEX(offices!$AM$2:$AM$61,MATCH($B233,offices!$A$2:$A$61,0))),"")))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c r="BD233" s="25">
        <f>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IF($B234="","",IFERROR(IF(INDEX(offices!$O$2:$O$61,MATCH($B234,offices!$A$2:$A$61,0))="","",INDEX(offices!$O$2:$O$61,MATCH($B234,offices!$A$2:$A$61,0))),""))</f>
        <v/>
      </c>
      <c r="L234" s="25">
        <f>IF($A234="","",IF($Q234="N","",COUNTIFS($A$2:$A234,$A234,$Q$2:$Q234,"&lt;&gt;N")))</f>
        <v/>
      </c>
      <c r="M234" s="25">
        <f>IF(OR($A234="",$L234=""),"",IF(AND(config!$B$34="names_if_public",IFERROR(IF(INDEX(offices!$AG$2:$AG$61,MATCH($B234,offices!$A$2:$A$61,0))="","",INDEX(offices!$AG$2:$AG$61,MATCH($B234,offices!$A$2:$A$61,0))),"")="Y"),$K234,CHAR(64+$L234)))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25">
        <f>IF($A234="","",IF($G234&lt;&gt;"",$G234,IFERROR(IF(INDEX(offices!$AM$2:$AM$61,MATCH($B234,offices!$A$2:$A$61,0))="","",INDEX(offices!$AM$2:$AM$61,MATCH($B234,offices!$A$2:$A$61,0))),"")))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c r="BD234" s="25">
        <f>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IF($B235="","",IFERROR(IF(INDEX(offices!$O$2:$O$61,MATCH($B235,offices!$A$2:$A$61,0))="","",INDEX(offices!$O$2:$O$61,MATCH($B235,offices!$A$2:$A$61,0))),""))</f>
        <v/>
      </c>
      <c r="L235" s="25">
        <f>IF($A235="","",IF($Q235="N","",COUNTIFS($A$2:$A235,$A235,$Q$2:$Q235,"&lt;&gt;N")))</f>
        <v/>
      </c>
      <c r="M235" s="25">
        <f>IF(OR($A235="",$L235=""),"",IF(AND(config!$B$34="names_if_public",IFERROR(IF(INDEX(offices!$AG$2:$AG$61,MATCH($B235,offices!$A$2:$A$61,0))="","",INDEX(offices!$AG$2:$AG$61,MATCH($B235,offices!$A$2:$A$61,0))),"")="Y"),$K235,CHAR(64+$L235)))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25">
        <f>IF($A235="","",IF($G235&lt;&gt;"",$G235,IFERROR(IF(INDEX(offices!$AM$2:$AM$61,MATCH($B235,offices!$A$2:$A$61,0))="","",INDEX(offices!$AM$2:$AM$61,MATCH($B235,offices!$A$2:$A$61,0))),"")))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c r="BD235" s="25">
        <f>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IF($B236="","",IFERROR(IF(INDEX(offices!$O$2:$O$61,MATCH($B236,offices!$A$2:$A$61,0))="","",INDEX(offices!$O$2:$O$61,MATCH($B236,offices!$A$2:$A$61,0))),""))</f>
        <v/>
      </c>
      <c r="L236" s="25">
        <f>IF($A236="","",IF($Q236="N","",COUNTIFS($A$2:$A236,$A236,$Q$2:$Q236,"&lt;&gt;N")))</f>
        <v/>
      </c>
      <c r="M236" s="25">
        <f>IF(OR($A236="",$L236=""),"",IF(AND(config!$B$34="names_if_public",IFERROR(IF(INDEX(offices!$AG$2:$AG$61,MATCH($B236,offices!$A$2:$A$61,0))="","",INDEX(offices!$AG$2:$AG$61,MATCH($B236,offices!$A$2:$A$61,0))),"")="Y"),$K236,CHAR(64+$L236)))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25">
        <f>IF($A236="","",IF($G236&lt;&gt;"",$G236,IFERROR(IF(INDEX(offices!$AM$2:$AM$61,MATCH($B236,offices!$A$2:$A$61,0))="","",INDEX(offices!$AM$2:$AM$61,MATCH($B236,offices!$A$2:$A$61,0))),"")))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c r="BD236" s="25">
        <f>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IF($B237="","",IFERROR(IF(INDEX(offices!$O$2:$O$61,MATCH($B237,offices!$A$2:$A$61,0))="","",INDEX(offices!$O$2:$O$61,MATCH($B237,offices!$A$2:$A$61,0))),""))</f>
        <v/>
      </c>
      <c r="L237" s="25">
        <f>IF($A237="","",IF($Q237="N","",COUNTIFS($A$2:$A237,$A237,$Q$2:$Q237,"&lt;&gt;N")))</f>
        <v/>
      </c>
      <c r="M237" s="25">
        <f>IF(OR($A237="",$L237=""),"",IF(AND(config!$B$34="names_if_public",IFERROR(IF(INDEX(offices!$AG$2:$AG$61,MATCH($B237,offices!$A$2:$A$61,0))="","",INDEX(offices!$AG$2:$AG$61,MATCH($B237,offices!$A$2:$A$61,0))),"")="Y"),$K237,CHAR(64+$L237)))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25">
        <f>IF($A237="","",IF($G237&lt;&gt;"",$G237,IFERROR(IF(INDEX(offices!$AM$2:$AM$61,MATCH($B237,offices!$A$2:$A$61,0))="","",INDEX(offices!$AM$2:$AM$61,MATCH($B237,offices!$A$2:$A$61,0))),"")))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c r="BD237" s="25">
        <f>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IF($B238="","",IFERROR(IF(INDEX(offices!$O$2:$O$61,MATCH($B238,offices!$A$2:$A$61,0))="","",INDEX(offices!$O$2:$O$61,MATCH($B238,offices!$A$2:$A$61,0))),""))</f>
        <v/>
      </c>
      <c r="L238" s="25">
        <f>IF($A238="","",IF($Q238="N","",COUNTIFS($A$2:$A238,$A238,$Q$2:$Q238,"&lt;&gt;N")))</f>
        <v/>
      </c>
      <c r="M238" s="25">
        <f>IF(OR($A238="",$L238=""),"",IF(AND(config!$B$34="names_if_public",IFERROR(IF(INDEX(offices!$AG$2:$AG$61,MATCH($B238,offices!$A$2:$A$61,0))="","",INDEX(offices!$AG$2:$AG$61,MATCH($B238,offices!$A$2:$A$61,0))),"")="Y"),$K238,CHAR(64+$L238)))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25">
        <f>IF($A238="","",IF($G238&lt;&gt;"",$G238,IFERROR(IF(INDEX(offices!$AM$2:$AM$61,MATCH($B238,offices!$A$2:$A$61,0))="","",INDEX(offices!$AM$2:$AM$61,MATCH($B238,offices!$A$2:$A$61,0))),"")))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c r="BD238" s="25">
        <f>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IF($B239="","",IFERROR(IF(INDEX(offices!$O$2:$O$61,MATCH($B239,offices!$A$2:$A$61,0))="","",INDEX(offices!$O$2:$O$61,MATCH($B239,offices!$A$2:$A$61,0))),""))</f>
        <v/>
      </c>
      <c r="L239" s="25">
        <f>IF($A239="","",IF($Q239="N","",COUNTIFS($A$2:$A239,$A239,$Q$2:$Q239,"&lt;&gt;N")))</f>
        <v/>
      </c>
      <c r="M239" s="25">
        <f>IF(OR($A239="",$L239=""),"",IF(AND(config!$B$34="names_if_public",IFERROR(IF(INDEX(offices!$AG$2:$AG$61,MATCH($B239,offices!$A$2:$A$61,0))="","",INDEX(offices!$AG$2:$AG$61,MATCH($B239,offices!$A$2:$A$61,0))),"")="Y"),$K239,CHAR(64+$L239)))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25">
        <f>IF($A239="","",IF($G239&lt;&gt;"",$G239,IFERROR(IF(INDEX(offices!$AM$2:$AM$61,MATCH($B239,offices!$A$2:$A$61,0))="","",INDEX(offices!$AM$2:$AM$61,MATCH($B239,offices!$A$2:$A$61,0))),"")))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c r="BD239" s="25">
        <f>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IF($B240="","",IFERROR(IF(INDEX(offices!$O$2:$O$61,MATCH($B240,offices!$A$2:$A$61,0))="","",INDEX(offices!$O$2:$O$61,MATCH($B240,offices!$A$2:$A$61,0))),""))</f>
        <v/>
      </c>
      <c r="L240" s="25">
        <f>IF($A240="","",IF($Q240="N","",COUNTIFS($A$2:$A240,$A240,$Q$2:$Q240,"&lt;&gt;N")))</f>
        <v/>
      </c>
      <c r="M240" s="25">
        <f>IF(OR($A240="",$L240=""),"",IF(AND(config!$B$34="names_if_public",IFERROR(IF(INDEX(offices!$AG$2:$AG$61,MATCH($B240,offices!$A$2:$A$61,0))="","",INDEX(offices!$AG$2:$AG$61,MATCH($B240,offices!$A$2:$A$61,0))),"")="Y"),$K240,CHAR(64+$L240)))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25">
        <f>IF($A240="","",IF($G240&lt;&gt;"",$G240,IFERROR(IF(INDEX(offices!$AM$2:$AM$61,MATCH($B240,offices!$A$2:$A$61,0))="","",INDEX(offices!$AM$2:$AM$61,MATCH($B240,offices!$A$2:$A$61,0))),"")))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c r="BD240" s="25">
        <f>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IF($B241="","",IFERROR(IF(INDEX(offices!$O$2:$O$61,MATCH($B241,offices!$A$2:$A$61,0))="","",INDEX(offices!$O$2:$O$61,MATCH($B241,offices!$A$2:$A$61,0))),""))</f>
        <v/>
      </c>
      <c r="L241" s="25">
        <f>IF($A241="","",IF($Q241="N","",COUNTIFS($A$2:$A241,$A241,$Q$2:$Q241,"&lt;&gt;N")))</f>
        <v/>
      </c>
      <c r="M241" s="25">
        <f>IF(OR($A241="",$L241=""),"",IF(AND(config!$B$34="names_if_public",IFERROR(IF(INDEX(offices!$AG$2:$AG$61,MATCH($B241,offices!$A$2:$A$61,0))="","",INDEX(offices!$AG$2:$AG$61,MATCH($B241,offices!$A$2:$A$61,0))),"")="Y"),$K241,CHAR(64+$L241)))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25">
        <f>IF($A241="","",IF($G241&lt;&gt;"",$G241,IFERROR(IF(INDEX(offices!$AM$2:$AM$61,MATCH($B241,offices!$A$2:$A$61,0))="","",INDEX(offices!$AM$2:$AM$61,MATCH($B241,offices!$A$2:$A$61,0))),"")))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c r="BD241" s="25">
        <f>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IF($B242="","",IFERROR(IF(INDEX(offices!$O$2:$O$61,MATCH($B242,offices!$A$2:$A$61,0))="","",INDEX(offices!$O$2:$O$61,MATCH($B242,offices!$A$2:$A$61,0))),""))</f>
        <v/>
      </c>
      <c r="L242" s="25">
        <f>IF($A242="","",IF($Q242="N","",COUNTIFS($A$2:$A242,$A242,$Q$2:$Q242,"&lt;&gt;N")))</f>
        <v/>
      </c>
      <c r="M242" s="25">
        <f>IF(OR($A242="",$L242=""),"",IF(AND(config!$B$34="names_if_public",IFERROR(IF(INDEX(offices!$AG$2:$AG$61,MATCH($B242,offices!$A$2:$A$61,0))="","",INDEX(offices!$AG$2:$AG$61,MATCH($B242,offices!$A$2:$A$61,0))),"")="Y"),$K242,CHAR(64+$L242)))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25">
        <f>IF($A242="","",IF($G242&lt;&gt;"",$G242,IFERROR(IF(INDEX(offices!$AM$2:$AM$61,MATCH($B242,offices!$A$2:$A$61,0))="","",INDEX(offices!$AM$2:$AM$61,MATCH($B242,offices!$A$2:$A$61,0))),"")))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c r="BD242" s="25">
        <f>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IF($B243="","",IFERROR(IF(INDEX(offices!$O$2:$O$61,MATCH($B243,offices!$A$2:$A$61,0))="","",INDEX(offices!$O$2:$O$61,MATCH($B243,offices!$A$2:$A$61,0))),""))</f>
        <v/>
      </c>
      <c r="L243" s="25">
        <f>IF($A243="","",IF($Q243="N","",COUNTIFS($A$2:$A243,$A243,$Q$2:$Q243,"&lt;&gt;N")))</f>
        <v/>
      </c>
      <c r="M243" s="25">
        <f>IF(OR($A243="",$L243=""),"",IF(AND(config!$B$34="names_if_public",IFERROR(IF(INDEX(offices!$AG$2:$AG$61,MATCH($B243,offices!$A$2:$A$61,0))="","",INDEX(offices!$AG$2:$AG$61,MATCH($B243,offices!$A$2:$A$61,0))),"")="Y"),$K243,CHAR(64+$L243)))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25">
        <f>IF($A243="","",IF($G243&lt;&gt;"",$G243,IFERROR(IF(INDEX(offices!$AM$2:$AM$61,MATCH($B243,offices!$A$2:$A$61,0))="","",INDEX(offices!$AM$2:$AM$61,MATCH($B243,offices!$A$2:$A$61,0))),"")))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c r="BD243" s="25">
        <f>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IF($B244="","",IFERROR(IF(INDEX(offices!$O$2:$O$61,MATCH($B244,offices!$A$2:$A$61,0))="","",INDEX(offices!$O$2:$O$61,MATCH($B244,offices!$A$2:$A$61,0))),""))</f>
        <v/>
      </c>
      <c r="L244" s="25">
        <f>IF($A244="","",IF($Q244="N","",COUNTIFS($A$2:$A244,$A244,$Q$2:$Q244,"&lt;&gt;N")))</f>
        <v/>
      </c>
      <c r="M244" s="25">
        <f>IF(OR($A244="",$L244=""),"",IF(AND(config!$B$34="names_if_public",IFERROR(IF(INDEX(offices!$AG$2:$AG$61,MATCH($B244,offices!$A$2:$A$61,0))="","",INDEX(offices!$AG$2:$AG$61,MATCH($B244,offices!$A$2:$A$61,0))),"")="Y"),$K244,CHAR(64+$L244)))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25">
        <f>IF($A244="","",IF($G244&lt;&gt;"",$G244,IFERROR(IF(INDEX(offices!$AM$2:$AM$61,MATCH($B244,offices!$A$2:$A$61,0))="","",INDEX(offices!$AM$2:$AM$61,MATCH($B244,offices!$A$2:$A$61,0))),"")))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c r="BD244" s="25">
        <f>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IF($B245="","",IFERROR(IF(INDEX(offices!$O$2:$O$61,MATCH($B245,offices!$A$2:$A$61,0))="","",INDEX(offices!$O$2:$O$61,MATCH($B245,offices!$A$2:$A$61,0))),""))</f>
        <v/>
      </c>
      <c r="L245" s="25">
        <f>IF($A245="","",IF($Q245="N","",COUNTIFS($A$2:$A245,$A245,$Q$2:$Q245,"&lt;&gt;N")))</f>
        <v/>
      </c>
      <c r="M245" s="25">
        <f>IF(OR($A245="",$L245=""),"",IF(AND(config!$B$34="names_if_public",IFERROR(IF(INDEX(offices!$AG$2:$AG$61,MATCH($B245,offices!$A$2:$A$61,0))="","",INDEX(offices!$AG$2:$AG$61,MATCH($B245,offices!$A$2:$A$61,0))),"")="Y"),$K245,CHAR(64+$L245)))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25">
        <f>IF($A245="","",IF($G245&lt;&gt;"",$G245,IFERROR(IF(INDEX(offices!$AM$2:$AM$61,MATCH($B245,offices!$A$2:$A$61,0))="","",INDEX(offices!$AM$2:$AM$61,MATCH($B245,offices!$A$2:$A$61,0))),"")))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c r="BD245" s="25">
        <f>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IF($B246="","",IFERROR(IF(INDEX(offices!$O$2:$O$61,MATCH($B246,offices!$A$2:$A$61,0))="","",INDEX(offices!$O$2:$O$61,MATCH($B246,offices!$A$2:$A$61,0))),""))</f>
        <v/>
      </c>
      <c r="L246" s="25">
        <f>IF($A246="","",IF($Q246="N","",COUNTIFS($A$2:$A246,$A246,$Q$2:$Q246,"&lt;&gt;N")))</f>
        <v/>
      </c>
      <c r="M246" s="25">
        <f>IF(OR($A246="",$L246=""),"",IF(AND(config!$B$34="names_if_public",IFERROR(IF(INDEX(offices!$AG$2:$AG$61,MATCH($B246,offices!$A$2:$A$61,0))="","",INDEX(offices!$AG$2:$AG$61,MATCH($B246,offices!$A$2:$A$61,0))),"")="Y"),$K246,CHAR(64+$L246)))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25">
        <f>IF($A246="","",IF($G246&lt;&gt;"",$G246,IFERROR(IF(INDEX(offices!$AM$2:$AM$61,MATCH($B246,offices!$A$2:$A$61,0))="","",INDEX(offices!$AM$2:$AM$61,MATCH($B246,offices!$A$2:$A$61,0))),"")))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c r="BD246" s="25">
        <f>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IF($B247="","",IFERROR(IF(INDEX(offices!$O$2:$O$61,MATCH($B247,offices!$A$2:$A$61,0))="","",INDEX(offices!$O$2:$O$61,MATCH($B247,offices!$A$2:$A$61,0))),""))</f>
        <v/>
      </c>
      <c r="L247" s="25">
        <f>IF($A247="","",IF($Q247="N","",COUNTIFS($A$2:$A247,$A247,$Q$2:$Q247,"&lt;&gt;N")))</f>
        <v/>
      </c>
      <c r="M247" s="25">
        <f>IF(OR($A247="",$L247=""),"",IF(AND(config!$B$34="names_if_public",IFERROR(IF(INDEX(offices!$AG$2:$AG$61,MATCH($B247,offices!$A$2:$A$61,0))="","",INDEX(offices!$AG$2:$AG$61,MATCH($B247,offices!$A$2:$A$61,0))),"")="Y"),$K247,CHAR(64+$L247)))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25">
        <f>IF($A247="","",IF($G247&lt;&gt;"",$G247,IFERROR(IF(INDEX(offices!$AM$2:$AM$61,MATCH($B247,offices!$A$2:$A$61,0))="","",INDEX(offices!$AM$2:$AM$61,MATCH($B247,offices!$A$2:$A$61,0))),"")))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c r="BD247" s="25">
        <f>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IF($B248="","",IFERROR(IF(INDEX(offices!$O$2:$O$61,MATCH($B248,offices!$A$2:$A$61,0))="","",INDEX(offices!$O$2:$O$61,MATCH($B248,offices!$A$2:$A$61,0))),""))</f>
        <v/>
      </c>
      <c r="L248" s="25">
        <f>IF($A248="","",IF($Q248="N","",COUNTIFS($A$2:$A248,$A248,$Q$2:$Q248,"&lt;&gt;N")))</f>
        <v/>
      </c>
      <c r="M248" s="25">
        <f>IF(OR($A248="",$L248=""),"",IF(AND(config!$B$34="names_if_public",IFERROR(IF(INDEX(offices!$AG$2:$AG$61,MATCH($B248,offices!$A$2:$A$61,0))="","",INDEX(offices!$AG$2:$AG$61,MATCH($B248,offices!$A$2:$A$61,0))),"")="Y"),$K248,CHAR(64+$L248)))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25">
        <f>IF($A248="","",IF($G248&lt;&gt;"",$G248,IFERROR(IF(INDEX(offices!$AM$2:$AM$61,MATCH($B248,offices!$A$2:$A$61,0))="","",INDEX(offices!$AM$2:$AM$61,MATCH($B248,offices!$A$2:$A$61,0))),"")))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c r="BD248" s="25">
        <f>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IF($B249="","",IFERROR(IF(INDEX(offices!$O$2:$O$61,MATCH($B249,offices!$A$2:$A$61,0))="","",INDEX(offices!$O$2:$O$61,MATCH($B249,offices!$A$2:$A$61,0))),""))</f>
        <v/>
      </c>
      <c r="L249" s="25">
        <f>IF($A249="","",IF($Q249="N","",COUNTIFS($A$2:$A249,$A249,$Q$2:$Q249,"&lt;&gt;N")))</f>
        <v/>
      </c>
      <c r="M249" s="25">
        <f>IF(OR($A249="",$L249=""),"",IF(AND(config!$B$34="names_if_public",IFERROR(IF(INDEX(offices!$AG$2:$AG$61,MATCH($B249,offices!$A$2:$A$61,0))="","",INDEX(offices!$AG$2:$AG$61,MATCH($B249,offices!$A$2:$A$61,0))),"")="Y"),$K249,CHAR(64+$L249)))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25">
        <f>IF($A249="","",IF($G249&lt;&gt;"",$G249,IFERROR(IF(INDEX(offices!$AM$2:$AM$61,MATCH($B249,offices!$A$2:$A$61,0))="","",INDEX(offices!$AM$2:$AM$61,MATCH($B249,offices!$A$2:$A$61,0))),"")))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c r="BD249" s="25">
        <f>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IF($B250="","",IFERROR(IF(INDEX(offices!$O$2:$O$61,MATCH($B250,offices!$A$2:$A$61,0))="","",INDEX(offices!$O$2:$O$61,MATCH($B250,offices!$A$2:$A$61,0))),""))</f>
        <v/>
      </c>
      <c r="L250" s="25">
        <f>IF($A250="","",IF($Q250="N","",COUNTIFS($A$2:$A250,$A250,$Q$2:$Q250,"&lt;&gt;N")))</f>
        <v/>
      </c>
      <c r="M250" s="25">
        <f>IF(OR($A250="",$L250=""),"",IF(AND(config!$B$34="names_if_public",IFERROR(IF(INDEX(offices!$AG$2:$AG$61,MATCH($B250,offices!$A$2:$A$61,0))="","",INDEX(offices!$AG$2:$AG$61,MATCH($B250,offices!$A$2:$A$61,0))),"")="Y"),$K250,CHAR(64+$L250)))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25">
        <f>IF($A250="","",IF($G250&lt;&gt;"",$G250,IFERROR(IF(INDEX(offices!$AM$2:$AM$61,MATCH($B250,offices!$A$2:$A$61,0))="","",INDEX(offices!$AM$2:$AM$61,MATCH($B250,offices!$A$2:$A$61,0))),"")))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c r="BD250" s="25">
        <f>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IF($B251="","",IFERROR(IF(INDEX(offices!$O$2:$O$61,MATCH($B251,offices!$A$2:$A$61,0))="","",INDEX(offices!$O$2:$O$61,MATCH($B251,offices!$A$2:$A$61,0))),""))</f>
        <v/>
      </c>
      <c r="L251" s="25">
        <f>IF($A251="","",IF($Q251="N","",COUNTIFS($A$2:$A251,$A251,$Q$2:$Q251,"&lt;&gt;N")))</f>
        <v/>
      </c>
      <c r="M251" s="25">
        <f>IF(OR($A251="",$L251=""),"",IF(AND(config!$B$34="names_if_public",IFERROR(IF(INDEX(offices!$AG$2:$AG$61,MATCH($B251,offices!$A$2:$A$61,0))="","",INDEX(offices!$AG$2:$AG$61,MATCH($B251,offices!$A$2:$A$61,0))),"")="Y"),$K251,CHAR(64+$L251)))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25">
        <f>IF($A251="","",IF($G251&lt;&gt;"",$G251,IFERROR(IF(INDEX(offices!$AM$2:$AM$61,MATCH($B251,offices!$A$2:$A$61,0))="","",INDEX(offices!$AM$2:$AM$61,MATCH($B251,offices!$A$2:$A$61,0))),"")))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c r="BD251" s="25">
        <f>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 width="26" customWidth="1" min="31" max="31"/>
    <col width="7" customWidth="1" min="32" max="32"/>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c r="AE1" s="24" t="inlineStr">
        <is>
          <t>delivery_point_note</t>
        </is>
      </c>
      <c r="AF1" s="24" t="inlineStr">
        <is>
          <t>declined_all</t>
        </is>
      </c>
    </row>
    <row r="2">
      <c r="A2" t="inlineStr">
        <is>
          <t>SAMPLE-DRP-001</t>
        </is>
      </c>
      <c r="B2" t="inlineStr">
        <is>
          <t>SAMPLE-O-001</t>
        </is>
      </c>
      <c r="C2" t="n">
        <v>1</v>
      </c>
      <c r="D2" s="33" t="n">
        <v>0.3402777777777778</v>
      </c>
      <c r="E2" s="9" t="n">
        <v>46394</v>
      </c>
      <c r="F2" s="9" t="n">
        <v>46398</v>
      </c>
      <c r="G2" s="9" t="n"/>
      <c r="I2" s="33" t="n">
        <v>0.3472222222222222</v>
      </c>
      <c r="J2" s="33" t="n">
        <v>0.3597222222222222</v>
      </c>
      <c r="K2" t="inlineStr">
        <is>
          <t>pantry owner</t>
        </is>
      </c>
      <c r="L2" t="inlineStr">
        <is>
          <t>placed_by_us</t>
        </is>
      </c>
      <c r="N2" s="9" t="n">
        <v>46412</v>
      </c>
      <c r="O2" t="inlineStr">
        <is>
          <t>yes</t>
        </is>
      </c>
      <c r="P2" s="26">
        <f>IF($A2="","",IF(IFERROR(IF(INDEX(drops!$I$2:$I$21,MATCH($A2,drops!$A$2:$A$21,0))="","",INDEX(drops!$I$2:$I$21,MATCH($A2,drops!$A$2:$A$21,0))),"")="OK",IFERROR(IF(INDEX(drops!$B$2:$B$21,MATCH($A2,drops!$A$2:$A$21,0))="","",INDEX(drops!$B$2:$B$21,MATCH($A2,drops!$A$2:$A$21,0))),""),""))</f>
        <v/>
      </c>
      <c r="Q2" s="25">
        <f>IF($B2="","",IFERROR(IF(INDEX(offices!$O$2:$O$61,MATCH($B2,offices!$A$2:$A$61,0))="","",INDEX(offices!$O$2:$O$61,MATCH($B2,offices!$A$2:$A$61,0))),""))</f>
        <v/>
      </c>
      <c r="R2" s="25">
        <f>IF($B2="","",IFERROR(IF(INDEX(offices!$P$2:$P$61,MATCH($B2,offices!$A$2:$A$61,0))="","",INDEX(offices!$P$2:$P$61,MATCH($B2,offices!$A$2:$A$61,0))),""))</f>
        <v/>
      </c>
      <c r="S2" s="25">
        <f>IF($B2="","",IFERROR(IF(INDEX(offices!$Q$2:$Q$61,MATCH($B2,offices!$A$2:$A$61,0))="","",INDEX(offices!$Q$2:$Q$61,MATCH($B2,offices!$A$2:$A$61,0))),""))</f>
        <v/>
      </c>
      <c r="T2" s="25">
        <f>IF($B2="","",IFERROR(IF(INDEX(offices!$Z$2:$Z$61,MATCH($B2,offices!$A$2:$A$61,0))="","",INDEX(offices!$Z$2:$Z$61,MATCH($B2,offices!$A$2:$A$61,0))),""))</f>
        <v/>
      </c>
      <c r="U2" s="25">
        <f>IF($B2="","",IFERROR(IF(INDEX(offices!$Y$2:$Y$61,MATCH($B2,offices!$A$2:$A$61,0))="","",INDEX(offices!$Y$2:$Y$61,MATCH($B2,offices!$A$2:$A$61,0))),""))</f>
        <v/>
      </c>
      <c r="V2" s="25">
        <f>IF($B2="","",IFERROR(IF(INDEX(offices!$V$2:$V$61,MATCH($B2,offices!$A$2:$A$61,0))="","",INDEX(offices!$V$2:$V$61,MATCH($B2,offices!$A$2:$A$61,0))),""))</f>
        <v/>
      </c>
      <c r="W2" s="25">
        <f>IF($B2="","",IFERROR(IF(INDEX(offices!$AJ$2:$AJ$61,MATCH($B2,offices!$A$2:$A$61,0))="","",INDEX(offices!$AJ$2:$AJ$61,MATCH($B2,offices!$A$2:$A$61,0))),""))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25">
        <f>IF($B2="","",IFERROR(IF(INDEX(offices!$H$2:$H$61,MATCH($B2,offices!$A$2:$A$61,0))="","",INDEX(offices!$H$2:$H$61,MATCH($B2,offices!$A$2:$A$61,0))),""))</f>
        <v/>
      </c>
      <c r="AF2" s="25">
        <f>IF($A2="","",IF(AND($L2="declined",N($Z2)&gt;0,COUNTIFS(approvals!$H$2:$H$251,$A2,approvals!$B$2:$B$251,$B2,approvals!$P$2:$P$251,"Y",approvals!$U$2:$U$251,"&gt;0")=0),"Y",""))</f>
        <v/>
      </c>
    </row>
    <row r="3">
      <c r="A3" t="inlineStr">
        <is>
          <t>SAMPLE-DRP-001</t>
        </is>
      </c>
      <c r="B3" t="inlineStr">
        <is>
          <t>SAMPLE-O-003</t>
        </is>
      </c>
      <c r="C3" t="n">
        <v>2</v>
      </c>
      <c r="D3" s="33" t="n">
        <v>0.3715277777777778</v>
      </c>
      <c r="E3" s="9" t="n">
        <v>46394</v>
      </c>
      <c r="F3" s="9" t="n">
        <v>46398</v>
      </c>
      <c r="G3" s="9" t="n"/>
      <c r="I3" s="33" t="n">
        <v>0.3729166666666667</v>
      </c>
      <c r="J3" s="33" t="n">
        <v>0.3847222222222222</v>
      </c>
      <c r="K3" t="inlineStr">
        <is>
          <t>pantry owner</t>
        </is>
      </c>
      <c r="L3" t="inlineStr">
        <is>
          <t>placed_by_us</t>
        </is>
      </c>
      <c r="N3" s="9" t="n">
        <v>46412</v>
      </c>
      <c r="O3" t="inlineStr">
        <is>
          <t>yes</t>
        </is>
      </c>
      <c r="P3" s="26">
        <f>IF($A3="","",IF(IFERROR(IF(INDEX(drops!$I$2:$I$21,MATCH($A3,drops!$A$2:$A$21,0))="","",INDEX(drops!$I$2:$I$21,MATCH($A3,drops!$A$2:$A$21,0))),"")="OK",IFERROR(IF(INDEX(drops!$B$2:$B$21,MATCH($A3,drops!$A$2:$A$21,0))="","",INDEX(drops!$B$2:$B$21,MATCH($A3,drops!$A$2:$A$21,0))),""),""))</f>
        <v/>
      </c>
      <c r="Q3" s="25">
        <f>IF($B3="","",IFERROR(IF(INDEX(offices!$O$2:$O$61,MATCH($B3,offices!$A$2:$A$61,0))="","",INDEX(offices!$O$2:$O$61,MATCH($B3,offices!$A$2:$A$61,0))),""))</f>
        <v/>
      </c>
      <c r="R3" s="25">
        <f>IF($B3="","",IFERROR(IF(INDEX(offices!$P$2:$P$61,MATCH($B3,offices!$A$2:$A$61,0))="","",INDEX(offices!$P$2:$P$61,MATCH($B3,offices!$A$2:$A$61,0))),""))</f>
        <v/>
      </c>
      <c r="S3" s="25">
        <f>IF($B3="","",IFERROR(IF(INDEX(offices!$Q$2:$Q$61,MATCH($B3,offices!$A$2:$A$61,0))="","",INDEX(offices!$Q$2:$Q$61,MATCH($B3,offices!$A$2:$A$61,0))),""))</f>
        <v/>
      </c>
      <c r="T3" s="25">
        <f>IF($B3="","",IFERROR(IF(INDEX(offices!$Z$2:$Z$61,MATCH($B3,offices!$A$2:$A$61,0))="","",INDEX(offices!$Z$2:$Z$61,MATCH($B3,offices!$A$2:$A$61,0))),""))</f>
        <v/>
      </c>
      <c r="U3" s="25">
        <f>IF($B3="","",IFERROR(IF(INDEX(offices!$Y$2:$Y$61,MATCH($B3,offices!$A$2:$A$61,0))="","",INDEX(offices!$Y$2:$Y$61,MATCH($B3,offices!$A$2:$A$61,0))),""))</f>
        <v/>
      </c>
      <c r="V3" s="25">
        <f>IF($B3="","",IFERROR(IF(INDEX(offices!$V$2:$V$61,MATCH($B3,offices!$A$2:$A$61,0))="","",INDEX(offices!$V$2:$V$61,MATCH($B3,offices!$A$2:$A$61,0))),""))</f>
        <v/>
      </c>
      <c r="W3" s="25">
        <f>IF($B3="","",IFERROR(IF(INDEX(offices!$AJ$2:$AJ$61,MATCH($B3,offices!$A$2:$A$61,0))="","",INDEX(offices!$AJ$2:$AJ$61,MATCH($B3,offices!$A$2:$A$61,0))),""))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25">
        <f>IF($B3="","",IFERROR(IF(INDEX(offices!$H$2:$H$61,MATCH($B3,offices!$A$2:$A$61,0))="","",INDEX(offices!$H$2:$H$61,MATCH($B3,offices!$A$2:$A$61,0))),""))</f>
        <v/>
      </c>
      <c r="AF3" s="25">
        <f>IF($A3="","",IF(AND($L3="declined",N($Z3)&gt;0,COUNTIFS(approvals!$H$2:$H$251,$A3,approvals!$B$2:$B$251,$B3,approvals!$P$2:$P$251,"Y",approvals!$U$2:$U$251,"&gt;0")=0),"Y",""))</f>
        <v/>
      </c>
    </row>
    <row r="4">
      <c r="A4" t="inlineStr">
        <is>
          <t>SAMPLE-DRP-001</t>
        </is>
      </c>
      <c r="B4" t="inlineStr">
        <is>
          <t>SAMPLE-O-002</t>
        </is>
      </c>
      <c r="C4" t="n">
        <v>3</v>
      </c>
      <c r="D4" s="33" t="n">
        <v>0.3958333333333333</v>
      </c>
      <c r="E4" s="9" t="n">
        <v>46394</v>
      </c>
      <c r="F4" s="9" t="n">
        <v>46398</v>
      </c>
      <c r="G4" s="9" t="n"/>
      <c r="I4" s="33" t="n">
        <v>0.3965277777777778</v>
      </c>
      <c r="J4" s="33" t="n">
        <v>0.4069444444444444</v>
      </c>
      <c r="K4" t="inlineStr">
        <is>
          <t>pantry owner</t>
        </is>
      </c>
      <c r="L4" t="inlineStr">
        <is>
          <t>handed_to_owner</t>
        </is>
      </c>
      <c r="N4" s="9" t="n">
        <v>46412</v>
      </c>
      <c r="O4" t="inlineStr">
        <is>
          <t>yes</t>
        </is>
      </c>
      <c r="P4" s="26">
        <f>IF($A4="","",IF(IFERROR(IF(INDEX(drops!$I$2:$I$21,MATCH($A4,drops!$A$2:$A$21,0))="","",INDEX(drops!$I$2:$I$21,MATCH($A4,drops!$A$2:$A$21,0))),"")="OK",IFERROR(IF(INDEX(drops!$B$2:$B$21,MATCH($A4,drops!$A$2:$A$21,0))="","",INDEX(drops!$B$2:$B$21,MATCH($A4,drops!$A$2:$A$21,0))),""),""))</f>
        <v/>
      </c>
      <c r="Q4" s="25">
        <f>IF($B4="","",IFERROR(IF(INDEX(offices!$O$2:$O$61,MATCH($B4,offices!$A$2:$A$61,0))="","",INDEX(offices!$O$2:$O$61,MATCH($B4,offices!$A$2:$A$61,0))),""))</f>
        <v/>
      </c>
      <c r="R4" s="25">
        <f>IF($B4="","",IFERROR(IF(INDEX(offices!$P$2:$P$61,MATCH($B4,offices!$A$2:$A$61,0))="","",INDEX(offices!$P$2:$P$61,MATCH($B4,offices!$A$2:$A$61,0))),""))</f>
        <v/>
      </c>
      <c r="S4" s="25">
        <f>IF($B4="","",IFERROR(IF(INDEX(offices!$Q$2:$Q$61,MATCH($B4,offices!$A$2:$A$61,0))="","",INDEX(offices!$Q$2:$Q$61,MATCH($B4,offices!$A$2:$A$61,0))),""))</f>
        <v/>
      </c>
      <c r="T4" s="25">
        <f>IF($B4="","",IFERROR(IF(INDEX(offices!$Z$2:$Z$61,MATCH($B4,offices!$A$2:$A$61,0))="","",INDEX(offices!$Z$2:$Z$61,MATCH($B4,offices!$A$2:$A$61,0))),""))</f>
        <v/>
      </c>
      <c r="U4" s="25">
        <f>IF($B4="","",IFERROR(IF(INDEX(offices!$Y$2:$Y$61,MATCH($B4,offices!$A$2:$A$61,0))="","",INDEX(offices!$Y$2:$Y$61,MATCH($B4,offices!$A$2:$A$61,0))),""))</f>
        <v/>
      </c>
      <c r="V4" s="25">
        <f>IF($B4="","",IFERROR(IF(INDEX(offices!$V$2:$V$61,MATCH($B4,offices!$A$2:$A$61,0))="","",INDEX(offices!$V$2:$V$61,MATCH($B4,offices!$A$2:$A$61,0))),""))</f>
        <v/>
      </c>
      <c r="W4" s="25">
        <f>IF($B4="","",IFERROR(IF(INDEX(offices!$AJ$2:$AJ$61,MATCH($B4,offices!$A$2:$A$61,0))="","",INDEX(offices!$AJ$2:$AJ$61,MATCH($B4,offices!$A$2:$A$61,0))),""))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25">
        <f>IF($B4="","",IFERROR(IF(INDEX(offices!$H$2:$H$61,MATCH($B4,offices!$A$2:$A$61,0))="","",INDEX(offices!$H$2:$H$61,MATCH($B4,offices!$A$2:$A$61,0))),""))</f>
        <v/>
      </c>
      <c r="AF4" s="25">
        <f>IF($A4="","",IF(AND($L4="declined",N($Z4)&gt;0,COUNTIFS(approvals!$H$2:$H$251,$A4,approvals!$B$2:$B$251,$B4,approvals!$P$2:$P$251,"Y",approvals!$U$2:$U$251,"&gt;0")=0),"Y",""))</f>
        <v/>
      </c>
    </row>
    <row r="5">
      <c r="A5" t="inlineStr">
        <is>
          <t>SAMPLE-DRP-001</t>
        </is>
      </c>
      <c r="B5" t="inlineStr">
        <is>
          <t>SAMPLE-O-005</t>
        </is>
      </c>
      <c r="C5" t="n">
        <v>4</v>
      </c>
      <c r="D5" s="33" t="n">
        <v>0.4236111111111111</v>
      </c>
      <c r="E5" s="9" t="n">
        <v>46394</v>
      </c>
      <c r="F5" s="9" t="n">
        <v>46398</v>
      </c>
      <c r="G5" s="9" t="n"/>
      <c r="I5" s="33" t="n">
        <v>0.4263888888888889</v>
      </c>
      <c r="J5" s="33" t="n">
        <v>0.4416666666666667</v>
      </c>
      <c r="K5" t="inlineStr">
        <is>
          <t>pantry owner</t>
        </is>
      </c>
      <c r="L5" t="inlineStr">
        <is>
          <t>handed_to_owner</t>
        </is>
      </c>
      <c r="N5" s="9" t="n">
        <v>46412</v>
      </c>
      <c r="O5" t="inlineStr">
        <is>
          <t>yes</t>
        </is>
      </c>
      <c r="P5" s="26">
        <f>IF($A5="","",IF(IFERROR(IF(INDEX(drops!$I$2:$I$21,MATCH($A5,drops!$A$2:$A$21,0))="","",INDEX(drops!$I$2:$I$21,MATCH($A5,drops!$A$2:$A$21,0))),"")="OK",IFERROR(IF(INDEX(drops!$B$2:$B$21,MATCH($A5,drops!$A$2:$A$21,0))="","",INDEX(drops!$B$2:$B$21,MATCH($A5,drops!$A$2:$A$21,0))),""),""))</f>
        <v/>
      </c>
      <c r="Q5" s="25">
        <f>IF($B5="","",IFERROR(IF(INDEX(offices!$O$2:$O$61,MATCH($B5,offices!$A$2:$A$61,0))="","",INDEX(offices!$O$2:$O$61,MATCH($B5,offices!$A$2:$A$61,0))),""))</f>
        <v/>
      </c>
      <c r="R5" s="25">
        <f>IF($B5="","",IFERROR(IF(INDEX(offices!$P$2:$P$61,MATCH($B5,offices!$A$2:$A$61,0))="","",INDEX(offices!$P$2:$P$61,MATCH($B5,offices!$A$2:$A$61,0))),""))</f>
        <v/>
      </c>
      <c r="S5" s="25">
        <f>IF($B5="","",IFERROR(IF(INDEX(offices!$Q$2:$Q$61,MATCH($B5,offices!$A$2:$A$61,0))="","",INDEX(offices!$Q$2:$Q$61,MATCH($B5,offices!$A$2:$A$61,0))),""))</f>
        <v/>
      </c>
      <c r="T5" s="25">
        <f>IF($B5="","",IFERROR(IF(INDEX(offices!$Z$2:$Z$61,MATCH($B5,offices!$A$2:$A$61,0))="","",INDEX(offices!$Z$2:$Z$61,MATCH($B5,offices!$A$2:$A$61,0))),""))</f>
        <v/>
      </c>
      <c r="U5" s="25">
        <f>IF($B5="","",IFERROR(IF(INDEX(offices!$Y$2:$Y$61,MATCH($B5,offices!$A$2:$A$61,0))="","",INDEX(offices!$Y$2:$Y$61,MATCH($B5,offices!$A$2:$A$61,0))),""))</f>
        <v/>
      </c>
      <c r="V5" s="25">
        <f>IF($B5="","",IFERROR(IF(INDEX(offices!$V$2:$V$61,MATCH($B5,offices!$A$2:$A$61,0))="","",INDEX(offices!$V$2:$V$61,MATCH($B5,offices!$A$2:$A$61,0))),""))</f>
        <v/>
      </c>
      <c r="W5" s="25">
        <f>IF($B5="","",IFERROR(IF(INDEX(offices!$AJ$2:$AJ$61,MATCH($B5,offices!$A$2:$A$61,0))="","",INDEX(offices!$AJ$2:$AJ$61,MATCH($B5,offices!$A$2:$A$61,0))),""))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25">
        <f>IF($B5="","",IFERROR(IF(INDEX(offices!$H$2:$H$61,MATCH($B5,offices!$A$2:$A$61,0))="","",INDEX(offices!$H$2:$H$61,MATCH($B5,offices!$A$2:$A$61,0))),""))</f>
        <v/>
      </c>
      <c r="AF5" s="25">
        <f>IF($A5="","",IF(AND($L5="declined",N($Z5)&gt;0,COUNTIFS(approvals!$H$2:$H$251,$A5,approvals!$B$2:$B$251,$B5,approvals!$P$2:$P$251,"Y",approvals!$U$2:$U$251,"&gt;0")=0),"Y",""))</f>
        <v/>
      </c>
    </row>
    <row r="6">
      <c r="A6" t="inlineStr">
        <is>
          <t>SAMPLE-DRP-001</t>
        </is>
      </c>
      <c r="B6" t="inlineStr">
        <is>
          <t>SAMPLE-O-004</t>
        </is>
      </c>
      <c r="C6" t="n">
        <v>5</v>
      </c>
      <c r="D6" s="33" t="n">
        <v>0.4513888888888889</v>
      </c>
      <c r="E6" s="9" t="n">
        <v>46394</v>
      </c>
      <c r="F6" s="9" t="n">
        <v>46398</v>
      </c>
      <c r="G6" s="9" t="n"/>
      <c r="I6" s="33" t="n">
        <v>0.4527777777777778</v>
      </c>
      <c r="J6" s="33" t="n">
        <v>0.4611111111111111</v>
      </c>
      <c r="K6" t="inlineStr">
        <is>
          <t>front desk</t>
        </is>
      </c>
      <c r="L6" t="inlineStr">
        <is>
          <t>front_desk_agreed</t>
        </is>
      </c>
      <c r="M6" t="inlineStr">
        <is>
          <t>SAMPLE owner out; mailroom signed as agreed</t>
        </is>
      </c>
      <c r="N6" s="9" t="n">
        <v>46412</v>
      </c>
      <c r="O6" t="inlineStr">
        <is>
          <t>maybe</t>
        </is>
      </c>
      <c r="P6" s="26">
        <f>IF($A6="","",IF(IFERROR(IF(INDEX(drops!$I$2:$I$21,MATCH($A6,drops!$A$2:$A$21,0))="","",INDEX(drops!$I$2:$I$21,MATCH($A6,drops!$A$2:$A$21,0))),"")="OK",IFERROR(IF(INDEX(drops!$B$2:$B$21,MATCH($A6,drops!$A$2:$A$21,0))="","",INDEX(drops!$B$2:$B$21,MATCH($A6,drops!$A$2:$A$21,0))),""),""))</f>
        <v/>
      </c>
      <c r="Q6" s="25">
        <f>IF($B6="","",IFERROR(IF(INDEX(offices!$O$2:$O$61,MATCH($B6,offices!$A$2:$A$61,0))="","",INDEX(offices!$O$2:$O$61,MATCH($B6,offices!$A$2:$A$61,0))),""))</f>
        <v/>
      </c>
      <c r="R6" s="25">
        <f>IF($B6="","",IFERROR(IF(INDEX(offices!$P$2:$P$61,MATCH($B6,offices!$A$2:$A$61,0))="","",INDEX(offices!$P$2:$P$61,MATCH($B6,offices!$A$2:$A$61,0))),""))</f>
        <v/>
      </c>
      <c r="S6" s="25">
        <f>IF($B6="","",IFERROR(IF(INDEX(offices!$Q$2:$Q$61,MATCH($B6,offices!$A$2:$A$61,0))="","",INDEX(offices!$Q$2:$Q$61,MATCH($B6,offices!$A$2:$A$61,0))),""))</f>
        <v/>
      </c>
      <c r="T6" s="25">
        <f>IF($B6="","",IFERROR(IF(INDEX(offices!$Z$2:$Z$61,MATCH($B6,offices!$A$2:$A$61,0))="","",INDEX(offices!$Z$2:$Z$61,MATCH($B6,offices!$A$2:$A$61,0))),""))</f>
        <v/>
      </c>
      <c r="U6" s="25">
        <f>IF($B6="","",IFERROR(IF(INDEX(offices!$Y$2:$Y$61,MATCH($B6,offices!$A$2:$A$61,0))="","",INDEX(offices!$Y$2:$Y$61,MATCH($B6,offices!$A$2:$A$61,0))),""))</f>
        <v/>
      </c>
      <c r="V6" s="25">
        <f>IF($B6="","",IFERROR(IF(INDEX(offices!$V$2:$V$61,MATCH($B6,offices!$A$2:$A$61,0))="","",INDEX(offices!$V$2:$V$61,MATCH($B6,offices!$A$2:$A$61,0))),""))</f>
        <v/>
      </c>
      <c r="W6" s="25">
        <f>IF($B6="","",IFERROR(IF(INDEX(offices!$AJ$2:$AJ$61,MATCH($B6,offices!$A$2:$A$61,0))="","",INDEX(offices!$AJ$2:$AJ$61,MATCH($B6,offices!$A$2:$A$61,0))),""))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25">
        <f>IF($B6="","",IFERROR(IF(INDEX(offices!$H$2:$H$61,MATCH($B6,offices!$A$2:$A$61,0))="","",INDEX(offices!$H$2:$H$61,MATCH($B6,offices!$A$2:$A$61,0))),""))</f>
        <v/>
      </c>
      <c r="AF6" s="25">
        <f>IF($A6="","",IF(AND($L6="declined",N($Z6)&gt;0,COUNTIFS(approvals!$H$2:$H$251,$A6,approvals!$B$2:$B$251,$B6,approvals!$P$2:$P$251,"Y",approvals!$U$2:$U$251,"&gt;0")=0),"Y",""))</f>
        <v/>
      </c>
    </row>
    <row r="7">
      <c r="A7" t="inlineStr">
        <is>
          <t>SAMPLE-DRP-002</t>
        </is>
      </c>
      <c r="B7" t="inlineStr">
        <is>
          <t>SAMPLE-O-001</t>
        </is>
      </c>
      <c r="C7" t="n">
        <v>1</v>
      </c>
      <c r="D7" s="33" t="n">
        <v>0.3368055555555556</v>
      </c>
      <c r="E7" s="9" t="n">
        <v>46422</v>
      </c>
      <c r="F7" s="9" t="n">
        <v>46426</v>
      </c>
      <c r="G7" s="9" t="n"/>
      <c r="I7" s="33" t="n">
        <v>0.3375</v>
      </c>
      <c r="J7" s="33" t="n">
        <v>0.3458333333333333</v>
      </c>
      <c r="K7" t="inlineStr">
        <is>
          <t>pantry owner</t>
        </is>
      </c>
      <c r="L7" t="inlineStr">
        <is>
          <t>handed_to_owner</t>
        </is>
      </c>
      <c r="N7" s="9" t="n">
        <v>46435</v>
      </c>
      <c r="O7" t="inlineStr">
        <is>
          <t>yes</t>
        </is>
      </c>
      <c r="P7" s="26">
        <f>IF($A7="","",IF(IFERROR(IF(INDEX(drops!$I$2:$I$21,MATCH($A7,drops!$A$2:$A$21,0))="","",INDEX(drops!$I$2:$I$21,MATCH($A7,drops!$A$2:$A$21,0))),"")="OK",IFERROR(IF(INDEX(drops!$B$2:$B$21,MATCH($A7,drops!$A$2:$A$21,0))="","",INDEX(drops!$B$2:$B$21,MATCH($A7,drops!$A$2:$A$21,0))),""),""))</f>
        <v/>
      </c>
      <c r="Q7" s="25">
        <f>IF($B7="","",IFERROR(IF(INDEX(offices!$O$2:$O$61,MATCH($B7,offices!$A$2:$A$61,0))="","",INDEX(offices!$O$2:$O$61,MATCH($B7,offices!$A$2:$A$61,0))),""))</f>
        <v/>
      </c>
      <c r="R7" s="25">
        <f>IF($B7="","",IFERROR(IF(INDEX(offices!$P$2:$P$61,MATCH($B7,offices!$A$2:$A$61,0))="","",INDEX(offices!$P$2:$P$61,MATCH($B7,offices!$A$2:$A$61,0))),""))</f>
        <v/>
      </c>
      <c r="S7" s="25">
        <f>IF($B7="","",IFERROR(IF(INDEX(offices!$Q$2:$Q$61,MATCH($B7,offices!$A$2:$A$61,0))="","",INDEX(offices!$Q$2:$Q$61,MATCH($B7,offices!$A$2:$A$61,0))),""))</f>
        <v/>
      </c>
      <c r="T7" s="25">
        <f>IF($B7="","",IFERROR(IF(INDEX(offices!$Z$2:$Z$61,MATCH($B7,offices!$A$2:$A$61,0))="","",INDEX(offices!$Z$2:$Z$61,MATCH($B7,offices!$A$2:$A$61,0))),""))</f>
        <v/>
      </c>
      <c r="U7" s="25">
        <f>IF($B7="","",IFERROR(IF(INDEX(offices!$Y$2:$Y$61,MATCH($B7,offices!$A$2:$A$61,0))="","",INDEX(offices!$Y$2:$Y$61,MATCH($B7,offices!$A$2:$A$61,0))),""))</f>
        <v/>
      </c>
      <c r="V7" s="25">
        <f>IF($B7="","",IFERROR(IF(INDEX(offices!$V$2:$V$61,MATCH($B7,offices!$A$2:$A$61,0))="","",INDEX(offices!$V$2:$V$61,MATCH($B7,offices!$A$2:$A$61,0))),""))</f>
        <v/>
      </c>
      <c r="W7" s="25">
        <f>IF($B7="","",IFERROR(IF(INDEX(offices!$AJ$2:$AJ$61,MATCH($B7,offices!$A$2:$A$61,0))="","",INDEX(offices!$AJ$2:$AJ$61,MATCH($B7,offices!$A$2:$A$61,0))),""))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25">
        <f>IF($B7="","",IFERROR(IF(INDEX(offices!$H$2:$H$61,MATCH($B7,offices!$A$2:$A$61,0))="","",INDEX(offices!$H$2:$H$61,MATCH($B7,offices!$A$2:$A$61,0))),""))</f>
        <v/>
      </c>
      <c r="AF7" s="25">
        <f>IF($A7="","",IF(AND($L7="declined",N($Z7)&gt;0,COUNTIFS(approvals!$H$2:$H$251,$A7,approvals!$B$2:$B$251,$B7,approvals!$P$2:$P$251,"Y",approvals!$U$2:$U$251,"&gt;0")=0),"Y",""))</f>
        <v/>
      </c>
    </row>
    <row r="8">
      <c r="A8" t="inlineStr">
        <is>
          <t>SAMPLE-DRP-002</t>
        </is>
      </c>
      <c r="B8" t="inlineStr">
        <is>
          <t>SAMPLE-O-006</t>
        </is>
      </c>
      <c r="C8" t="n">
        <v>2</v>
      </c>
      <c r="D8" s="33" t="n">
        <v>0.3486111111111111</v>
      </c>
      <c r="E8" s="9" t="n">
        <v>46422</v>
      </c>
      <c r="F8" s="9" t="n">
        <v>46426</v>
      </c>
      <c r="G8" s="9" t="n"/>
      <c r="I8" s="33" t="n">
        <v>0.3493055555555555</v>
      </c>
      <c r="J8" s="33" t="n">
        <v>0.3576388888888889</v>
      </c>
      <c r="K8" t="inlineStr">
        <is>
          <t>pantry owner</t>
        </is>
      </c>
      <c r="L8" t="inlineStr">
        <is>
          <t>handed_to_owner</t>
        </is>
      </c>
      <c r="N8" s="9" t="n">
        <v>46435</v>
      </c>
      <c r="O8" t="inlineStr">
        <is>
          <t>yes</t>
        </is>
      </c>
      <c r="P8" s="26">
        <f>IF($A8="","",IF(IFERROR(IF(INDEX(drops!$I$2:$I$21,MATCH($A8,drops!$A$2:$A$21,0))="","",INDEX(drops!$I$2:$I$21,MATCH($A8,drops!$A$2:$A$21,0))),"")="OK",IFERROR(IF(INDEX(drops!$B$2:$B$21,MATCH($A8,drops!$A$2:$A$21,0))="","",INDEX(drops!$B$2:$B$21,MATCH($A8,drops!$A$2:$A$21,0))),""),""))</f>
        <v/>
      </c>
      <c r="Q8" s="25">
        <f>IF($B8="","",IFERROR(IF(INDEX(offices!$O$2:$O$61,MATCH($B8,offices!$A$2:$A$61,0))="","",INDEX(offices!$O$2:$O$61,MATCH($B8,offices!$A$2:$A$61,0))),""))</f>
        <v/>
      </c>
      <c r="R8" s="25">
        <f>IF($B8="","",IFERROR(IF(INDEX(offices!$P$2:$P$61,MATCH($B8,offices!$A$2:$A$61,0))="","",INDEX(offices!$P$2:$P$61,MATCH($B8,offices!$A$2:$A$61,0))),""))</f>
        <v/>
      </c>
      <c r="S8" s="25">
        <f>IF($B8="","",IFERROR(IF(INDEX(offices!$Q$2:$Q$61,MATCH($B8,offices!$A$2:$A$61,0))="","",INDEX(offices!$Q$2:$Q$61,MATCH($B8,offices!$A$2:$A$61,0))),""))</f>
        <v/>
      </c>
      <c r="T8" s="25">
        <f>IF($B8="","",IFERROR(IF(INDEX(offices!$Z$2:$Z$61,MATCH($B8,offices!$A$2:$A$61,0))="","",INDEX(offices!$Z$2:$Z$61,MATCH($B8,offices!$A$2:$A$61,0))),""))</f>
        <v/>
      </c>
      <c r="U8" s="25">
        <f>IF($B8="","",IFERROR(IF(INDEX(offices!$Y$2:$Y$61,MATCH($B8,offices!$A$2:$A$61,0))="","",INDEX(offices!$Y$2:$Y$61,MATCH($B8,offices!$A$2:$A$61,0))),""))</f>
        <v/>
      </c>
      <c r="V8" s="25">
        <f>IF($B8="","",IFERROR(IF(INDEX(offices!$V$2:$V$61,MATCH($B8,offices!$A$2:$A$61,0))="","",INDEX(offices!$V$2:$V$61,MATCH($B8,offices!$A$2:$A$61,0))),""))</f>
        <v/>
      </c>
      <c r="W8" s="25">
        <f>IF($B8="","",IFERROR(IF(INDEX(offices!$AJ$2:$AJ$61,MATCH($B8,offices!$A$2:$A$61,0))="","",INDEX(offices!$AJ$2:$AJ$61,MATCH($B8,offices!$A$2:$A$61,0))),""))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25">
        <f>IF($B8="","",IFERROR(IF(INDEX(offices!$H$2:$H$61,MATCH($B8,offices!$A$2:$A$61,0))="","",INDEX(offices!$H$2:$H$61,MATCH($B8,offices!$A$2:$A$61,0))),""))</f>
        <v/>
      </c>
      <c r="AF8" s="25">
        <f>IF($A8="","",IF(AND($L8="declined",N($Z8)&gt;0,COUNTIFS(approvals!$H$2:$H$251,$A8,approvals!$B$2:$B$251,$B8,approvals!$P$2:$P$251,"Y",approvals!$U$2:$U$251,"&gt;0")=0),"Y",""))</f>
        <v/>
      </c>
    </row>
    <row r="9">
      <c r="A9" t="inlineStr">
        <is>
          <t>SAMPLE-DRP-002</t>
        </is>
      </c>
      <c r="B9" t="inlineStr">
        <is>
          <t>SAMPLE-O-010</t>
        </is>
      </c>
      <c r="C9" t="n">
        <v>3</v>
      </c>
      <c r="D9" s="33" t="n">
        <v>0.3611111111111111</v>
      </c>
      <c r="E9" s="9" t="n">
        <v>46422</v>
      </c>
      <c r="F9" s="9" t="n">
        <v>46426</v>
      </c>
      <c r="G9" s="9" t="n"/>
      <c r="I9" s="33" t="n">
        <v>0.3618055555555555</v>
      </c>
      <c r="J9" s="33" t="n">
        <v>0.3701388888888889</v>
      </c>
      <c r="K9" t="inlineStr">
        <is>
          <t>pantry owner</t>
        </is>
      </c>
      <c r="L9" t="inlineStr">
        <is>
          <t>handed_to_owner</t>
        </is>
      </c>
      <c r="N9" s="9" t="n">
        <v>46435</v>
      </c>
      <c r="O9" t="inlineStr">
        <is>
          <t>yes</t>
        </is>
      </c>
      <c r="P9" s="26">
        <f>IF($A9="","",IF(IFERROR(IF(INDEX(drops!$I$2:$I$21,MATCH($A9,drops!$A$2:$A$21,0))="","",INDEX(drops!$I$2:$I$21,MATCH($A9,drops!$A$2:$A$21,0))),"")="OK",IFERROR(IF(INDEX(drops!$B$2:$B$21,MATCH($A9,drops!$A$2:$A$21,0))="","",INDEX(drops!$B$2:$B$21,MATCH($A9,drops!$A$2:$A$21,0))),""),""))</f>
        <v/>
      </c>
      <c r="Q9" s="25">
        <f>IF($B9="","",IFERROR(IF(INDEX(offices!$O$2:$O$61,MATCH($B9,offices!$A$2:$A$61,0))="","",INDEX(offices!$O$2:$O$61,MATCH($B9,offices!$A$2:$A$61,0))),""))</f>
        <v/>
      </c>
      <c r="R9" s="25">
        <f>IF($B9="","",IFERROR(IF(INDEX(offices!$P$2:$P$61,MATCH($B9,offices!$A$2:$A$61,0))="","",INDEX(offices!$P$2:$P$61,MATCH($B9,offices!$A$2:$A$61,0))),""))</f>
        <v/>
      </c>
      <c r="S9" s="25">
        <f>IF($B9="","",IFERROR(IF(INDEX(offices!$Q$2:$Q$61,MATCH($B9,offices!$A$2:$A$61,0))="","",INDEX(offices!$Q$2:$Q$61,MATCH($B9,offices!$A$2:$A$61,0))),""))</f>
        <v/>
      </c>
      <c r="T9" s="25">
        <f>IF($B9="","",IFERROR(IF(INDEX(offices!$Z$2:$Z$61,MATCH($B9,offices!$A$2:$A$61,0))="","",INDEX(offices!$Z$2:$Z$61,MATCH($B9,offices!$A$2:$A$61,0))),""))</f>
        <v/>
      </c>
      <c r="U9" s="25">
        <f>IF($B9="","",IFERROR(IF(INDEX(offices!$Y$2:$Y$61,MATCH($B9,offices!$A$2:$A$61,0))="","",INDEX(offices!$Y$2:$Y$61,MATCH($B9,offices!$A$2:$A$61,0))),""))</f>
        <v/>
      </c>
      <c r="V9" s="25">
        <f>IF($B9="","",IFERROR(IF(INDEX(offices!$V$2:$V$61,MATCH($B9,offices!$A$2:$A$61,0))="","",INDEX(offices!$V$2:$V$61,MATCH($B9,offices!$A$2:$A$61,0))),""))</f>
        <v/>
      </c>
      <c r="W9" s="25">
        <f>IF($B9="","",IFERROR(IF(INDEX(offices!$AJ$2:$AJ$61,MATCH($B9,offices!$A$2:$A$61,0))="","",INDEX(offices!$AJ$2:$AJ$61,MATCH($B9,offices!$A$2:$A$61,0))),""))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25">
        <f>IF($B9="","",IFERROR(IF(INDEX(offices!$H$2:$H$61,MATCH($B9,offices!$A$2:$A$61,0))="","",INDEX(offices!$H$2:$H$61,MATCH($B9,offices!$A$2:$A$61,0))),""))</f>
        <v/>
      </c>
      <c r="AF9" s="25">
        <f>IF($A9="","",IF(AND($L9="declined",N($Z9)&gt;0,COUNTIFS(approvals!$H$2:$H$251,$A9,approvals!$B$2:$B$251,$B9,approvals!$P$2:$P$251,"Y",approvals!$U$2:$U$251,"&gt;0")=0),"Y",""))</f>
        <v/>
      </c>
    </row>
    <row r="10">
      <c r="A10" t="inlineStr">
        <is>
          <t>SAMPLE-DRP-002</t>
        </is>
      </c>
      <c r="B10" t="inlineStr">
        <is>
          <t>SAMPLE-O-003</t>
        </is>
      </c>
      <c r="C10" t="n">
        <v>4</v>
      </c>
      <c r="D10" s="33" t="n">
        <v>0.3763888888888889</v>
      </c>
      <c r="E10" s="9" t="n">
        <v>46422</v>
      </c>
      <c r="F10" s="9" t="n">
        <v>46426</v>
      </c>
      <c r="G10" s="9" t="n"/>
      <c r="I10" s="33" t="n">
        <v>0.3770833333333333</v>
      </c>
      <c r="J10" s="33" t="n">
        <v>0.3854166666666667</v>
      </c>
      <c r="K10" t="inlineStr">
        <is>
          <t>pantry owner</t>
        </is>
      </c>
      <c r="L10" t="inlineStr">
        <is>
          <t>handed_to_owner</t>
        </is>
      </c>
      <c r="N10" s="9" t="n">
        <v>46435</v>
      </c>
      <c r="O10" t="inlineStr">
        <is>
          <t>yes</t>
        </is>
      </c>
      <c r="P10" s="26">
        <f>IF($A10="","",IF(IFERROR(IF(INDEX(drops!$I$2:$I$21,MATCH($A10,drops!$A$2:$A$21,0))="","",INDEX(drops!$I$2:$I$21,MATCH($A10,drops!$A$2:$A$21,0))),"")="OK",IFERROR(IF(INDEX(drops!$B$2:$B$21,MATCH($A10,drops!$A$2:$A$21,0))="","",INDEX(drops!$B$2:$B$21,MATCH($A10,drops!$A$2:$A$21,0))),""),""))</f>
        <v/>
      </c>
      <c r="Q10" s="25">
        <f>IF($B10="","",IFERROR(IF(INDEX(offices!$O$2:$O$61,MATCH($B10,offices!$A$2:$A$61,0))="","",INDEX(offices!$O$2:$O$61,MATCH($B10,offices!$A$2:$A$61,0))),""))</f>
        <v/>
      </c>
      <c r="R10" s="25">
        <f>IF($B10="","",IFERROR(IF(INDEX(offices!$P$2:$P$61,MATCH($B10,offices!$A$2:$A$61,0))="","",INDEX(offices!$P$2:$P$61,MATCH($B10,offices!$A$2:$A$61,0))),""))</f>
        <v/>
      </c>
      <c r="S10" s="25">
        <f>IF($B10="","",IFERROR(IF(INDEX(offices!$Q$2:$Q$61,MATCH($B10,offices!$A$2:$A$61,0))="","",INDEX(offices!$Q$2:$Q$61,MATCH($B10,offices!$A$2:$A$61,0))),""))</f>
        <v/>
      </c>
      <c r="T10" s="25">
        <f>IF($B10="","",IFERROR(IF(INDEX(offices!$Z$2:$Z$61,MATCH($B10,offices!$A$2:$A$61,0))="","",INDEX(offices!$Z$2:$Z$61,MATCH($B10,offices!$A$2:$A$61,0))),""))</f>
        <v/>
      </c>
      <c r="U10" s="25">
        <f>IF($B10="","",IFERROR(IF(INDEX(offices!$Y$2:$Y$61,MATCH($B10,offices!$A$2:$A$61,0))="","",INDEX(offices!$Y$2:$Y$61,MATCH($B10,offices!$A$2:$A$61,0))),""))</f>
        <v/>
      </c>
      <c r="V10" s="25">
        <f>IF($B10="","",IFERROR(IF(INDEX(offices!$V$2:$V$61,MATCH($B10,offices!$A$2:$A$61,0))="","",INDEX(offices!$V$2:$V$61,MATCH($B10,offices!$A$2:$A$61,0))),""))</f>
        <v/>
      </c>
      <c r="W10" s="25">
        <f>IF($B10="","",IFERROR(IF(INDEX(offices!$AJ$2:$AJ$61,MATCH($B10,offices!$A$2:$A$61,0))="","",INDEX(offices!$AJ$2:$AJ$61,MATCH($B10,offices!$A$2:$A$61,0))),""))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25">
        <f>IF($B10="","",IFERROR(IF(INDEX(offices!$H$2:$H$61,MATCH($B10,offices!$A$2:$A$61,0))="","",INDEX(offices!$H$2:$H$61,MATCH($B10,offices!$A$2:$A$61,0))),""))</f>
        <v/>
      </c>
      <c r="AF10" s="25">
        <f>IF($A10="","",IF(AND($L10="declined",N($Z10)&gt;0,COUNTIFS(approvals!$H$2:$H$251,$A10,approvals!$B$2:$B$251,$B10,approvals!$P$2:$P$251,"Y",approvals!$U$2:$U$251,"&gt;0")=0),"Y",""))</f>
        <v/>
      </c>
    </row>
    <row r="11">
      <c r="A11" t="inlineStr">
        <is>
          <t>SAMPLE-DRP-002</t>
        </is>
      </c>
      <c r="B11" t="inlineStr">
        <is>
          <t>SAMPLE-O-002</t>
        </is>
      </c>
      <c r="C11" t="n">
        <v>5</v>
      </c>
      <c r="D11" s="33" t="n">
        <v>0.3888888888888889</v>
      </c>
      <c r="E11" s="9" t="n">
        <v>46422</v>
      </c>
      <c r="F11" s="9" t="n">
        <v>46426</v>
      </c>
      <c r="G11" s="9" t="n"/>
      <c r="I11" s="33" t="n">
        <v>0.3895833333333333</v>
      </c>
      <c r="J11" s="33" t="n">
        <v>0.3979166666666666</v>
      </c>
      <c r="K11" t="inlineStr">
        <is>
          <t>pantry owner</t>
        </is>
      </c>
      <c r="L11" t="inlineStr">
        <is>
          <t>handed_to_owner</t>
        </is>
      </c>
      <c r="N11" s="9" t="n">
        <v>46435</v>
      </c>
      <c r="O11" t="inlineStr">
        <is>
          <t>yes</t>
        </is>
      </c>
      <c r="P11" s="26">
        <f>IF($A11="","",IF(IFERROR(IF(INDEX(drops!$I$2:$I$21,MATCH($A11,drops!$A$2:$A$21,0))="","",INDEX(drops!$I$2:$I$21,MATCH($A11,drops!$A$2:$A$21,0))),"")="OK",IFERROR(IF(INDEX(drops!$B$2:$B$21,MATCH($A11,drops!$A$2:$A$21,0))="","",INDEX(drops!$B$2:$B$21,MATCH($A11,drops!$A$2:$A$21,0))),""),""))</f>
        <v/>
      </c>
      <c r="Q11" s="25">
        <f>IF($B11="","",IFERROR(IF(INDEX(offices!$O$2:$O$61,MATCH($B11,offices!$A$2:$A$61,0))="","",INDEX(offices!$O$2:$O$61,MATCH($B11,offices!$A$2:$A$61,0))),""))</f>
        <v/>
      </c>
      <c r="R11" s="25">
        <f>IF($B11="","",IFERROR(IF(INDEX(offices!$P$2:$P$61,MATCH($B11,offices!$A$2:$A$61,0))="","",INDEX(offices!$P$2:$P$61,MATCH($B11,offices!$A$2:$A$61,0))),""))</f>
        <v/>
      </c>
      <c r="S11" s="25">
        <f>IF($B11="","",IFERROR(IF(INDEX(offices!$Q$2:$Q$61,MATCH($B11,offices!$A$2:$A$61,0))="","",INDEX(offices!$Q$2:$Q$61,MATCH($B11,offices!$A$2:$A$61,0))),""))</f>
        <v/>
      </c>
      <c r="T11" s="25">
        <f>IF($B11="","",IFERROR(IF(INDEX(offices!$Z$2:$Z$61,MATCH($B11,offices!$A$2:$A$61,0))="","",INDEX(offices!$Z$2:$Z$61,MATCH($B11,offices!$A$2:$A$61,0))),""))</f>
        <v/>
      </c>
      <c r="U11" s="25">
        <f>IF($B11="","",IFERROR(IF(INDEX(offices!$Y$2:$Y$61,MATCH($B11,offices!$A$2:$A$61,0))="","",INDEX(offices!$Y$2:$Y$61,MATCH($B11,offices!$A$2:$A$61,0))),""))</f>
        <v/>
      </c>
      <c r="V11" s="25">
        <f>IF($B11="","",IFERROR(IF(INDEX(offices!$V$2:$V$61,MATCH($B11,offices!$A$2:$A$61,0))="","",INDEX(offices!$V$2:$V$61,MATCH($B11,offices!$A$2:$A$61,0))),""))</f>
        <v/>
      </c>
      <c r="W11" s="25">
        <f>IF($B11="","",IFERROR(IF(INDEX(offices!$AJ$2:$AJ$61,MATCH($B11,offices!$A$2:$A$61,0))="","",INDEX(offices!$AJ$2:$AJ$61,MATCH($B11,offices!$A$2:$A$61,0))),""))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25">
        <f>IF($B11="","",IFERROR(IF(INDEX(offices!$H$2:$H$61,MATCH($B11,offices!$A$2:$A$61,0))="","",INDEX(offices!$H$2:$H$61,MATCH($B11,offices!$A$2:$A$61,0))),""))</f>
        <v/>
      </c>
      <c r="AF11" s="25">
        <f>IF($A11="","",IF(AND($L11="declined",N($Z11)&gt;0,COUNTIFS(approvals!$H$2:$H$251,$A11,approvals!$B$2:$B$251,$B11,approvals!$P$2:$P$251,"Y",approvals!$U$2:$U$251,"&gt;0")=0),"Y",""))</f>
        <v/>
      </c>
    </row>
    <row r="12">
      <c r="A12" t="inlineStr">
        <is>
          <t>SAMPLE-DRP-002</t>
        </is>
      </c>
      <c r="B12" t="inlineStr">
        <is>
          <t>SAMPLE-O-007</t>
        </is>
      </c>
      <c r="C12" t="n">
        <v>6</v>
      </c>
      <c r="D12" s="33" t="n">
        <v>0.4013888888888889</v>
      </c>
      <c r="E12" s="9" t="n">
        <v>46422</v>
      </c>
      <c r="F12" s="9" t="n">
        <v>46426</v>
      </c>
      <c r="G12" s="9" t="n"/>
      <c r="I12" s="33" t="n">
        <v>0.4020833333333333</v>
      </c>
      <c r="J12" s="33" t="n">
        <v>0.4104166666666667</v>
      </c>
      <c r="K12" t="inlineStr">
        <is>
          <t>pantry owner</t>
        </is>
      </c>
      <c r="L12" t="inlineStr">
        <is>
          <t>handed_to_owner</t>
        </is>
      </c>
      <c r="N12" s="9" t="n">
        <v>46435</v>
      </c>
      <c r="O12" t="inlineStr">
        <is>
          <t>yes</t>
        </is>
      </c>
      <c r="P12" s="26">
        <f>IF($A12="","",IF(IFERROR(IF(INDEX(drops!$I$2:$I$21,MATCH($A12,drops!$A$2:$A$21,0))="","",INDEX(drops!$I$2:$I$21,MATCH($A12,drops!$A$2:$A$21,0))),"")="OK",IFERROR(IF(INDEX(drops!$B$2:$B$21,MATCH($A12,drops!$A$2:$A$21,0))="","",INDEX(drops!$B$2:$B$21,MATCH($A12,drops!$A$2:$A$21,0))),""),""))</f>
        <v/>
      </c>
      <c r="Q12" s="25">
        <f>IF($B12="","",IFERROR(IF(INDEX(offices!$O$2:$O$61,MATCH($B12,offices!$A$2:$A$61,0))="","",INDEX(offices!$O$2:$O$61,MATCH($B12,offices!$A$2:$A$61,0))),""))</f>
        <v/>
      </c>
      <c r="R12" s="25">
        <f>IF($B12="","",IFERROR(IF(INDEX(offices!$P$2:$P$61,MATCH($B12,offices!$A$2:$A$61,0))="","",INDEX(offices!$P$2:$P$61,MATCH($B12,offices!$A$2:$A$61,0))),""))</f>
        <v/>
      </c>
      <c r="S12" s="25">
        <f>IF($B12="","",IFERROR(IF(INDEX(offices!$Q$2:$Q$61,MATCH($B12,offices!$A$2:$A$61,0))="","",INDEX(offices!$Q$2:$Q$61,MATCH($B12,offices!$A$2:$A$61,0))),""))</f>
        <v/>
      </c>
      <c r="T12" s="25">
        <f>IF($B12="","",IFERROR(IF(INDEX(offices!$Z$2:$Z$61,MATCH($B12,offices!$A$2:$A$61,0))="","",INDEX(offices!$Z$2:$Z$61,MATCH($B12,offices!$A$2:$A$61,0))),""))</f>
        <v/>
      </c>
      <c r="U12" s="25">
        <f>IF($B12="","",IFERROR(IF(INDEX(offices!$Y$2:$Y$61,MATCH($B12,offices!$A$2:$A$61,0))="","",INDEX(offices!$Y$2:$Y$61,MATCH($B12,offices!$A$2:$A$61,0))),""))</f>
        <v/>
      </c>
      <c r="V12" s="25">
        <f>IF($B12="","",IFERROR(IF(INDEX(offices!$V$2:$V$61,MATCH($B12,offices!$A$2:$A$61,0))="","",INDEX(offices!$V$2:$V$61,MATCH($B12,offices!$A$2:$A$61,0))),""))</f>
        <v/>
      </c>
      <c r="W12" s="25">
        <f>IF($B12="","",IFERROR(IF(INDEX(offices!$AJ$2:$AJ$61,MATCH($B12,offices!$A$2:$A$61,0))="","",INDEX(offices!$AJ$2:$AJ$61,MATCH($B12,offices!$A$2:$A$61,0))),""))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25">
        <f>IF($B12="","",IFERROR(IF(INDEX(offices!$H$2:$H$61,MATCH($B12,offices!$A$2:$A$61,0))="","",INDEX(offices!$H$2:$H$61,MATCH($B12,offices!$A$2:$A$61,0))),""))</f>
        <v/>
      </c>
      <c r="AF12" s="25">
        <f>IF($A12="","",IF(AND($L12="declined",N($Z12)&gt;0,COUNTIFS(approvals!$H$2:$H$251,$A12,approvals!$B$2:$B$251,$B12,approvals!$P$2:$P$251,"Y",approvals!$U$2:$U$251,"&gt;0")=0),"Y",""))</f>
        <v/>
      </c>
    </row>
    <row r="13">
      <c r="A13" t="inlineStr">
        <is>
          <t>SAMPLE-DRP-002</t>
        </is>
      </c>
      <c r="B13" t="inlineStr">
        <is>
          <t>SAMPLE-O-008</t>
        </is>
      </c>
      <c r="C13" t="n">
        <v>7</v>
      </c>
      <c r="D13" s="33" t="n">
        <v>0.4152777777777778</v>
      </c>
      <c r="E13" s="9" t="n">
        <v>46422</v>
      </c>
      <c r="F13" s="9" t="n">
        <v>46426</v>
      </c>
      <c r="G13" s="9" t="n"/>
      <c r="I13" s="33" t="n">
        <v>0.4159722222222222</v>
      </c>
      <c r="J13" s="33" t="n">
        <v>0.4243055555555555</v>
      </c>
      <c r="K13" t="inlineStr">
        <is>
          <t>pantry owner</t>
        </is>
      </c>
      <c r="L13" t="inlineStr">
        <is>
          <t>handed_to_owner</t>
        </is>
      </c>
      <c r="N13" s="9" t="n">
        <v>46435</v>
      </c>
      <c r="O13" t="inlineStr">
        <is>
          <t>yes</t>
        </is>
      </c>
      <c r="P13" s="26">
        <f>IF($A13="","",IF(IFERROR(IF(INDEX(drops!$I$2:$I$21,MATCH($A13,drops!$A$2:$A$21,0))="","",INDEX(drops!$I$2:$I$21,MATCH($A13,drops!$A$2:$A$21,0))),"")="OK",IFERROR(IF(INDEX(drops!$B$2:$B$21,MATCH($A13,drops!$A$2:$A$21,0))="","",INDEX(drops!$B$2:$B$21,MATCH($A13,drops!$A$2:$A$21,0))),""),""))</f>
        <v/>
      </c>
      <c r="Q13" s="25">
        <f>IF($B13="","",IFERROR(IF(INDEX(offices!$O$2:$O$61,MATCH($B13,offices!$A$2:$A$61,0))="","",INDEX(offices!$O$2:$O$61,MATCH($B13,offices!$A$2:$A$61,0))),""))</f>
        <v/>
      </c>
      <c r="R13" s="25">
        <f>IF($B13="","",IFERROR(IF(INDEX(offices!$P$2:$P$61,MATCH($B13,offices!$A$2:$A$61,0))="","",INDEX(offices!$P$2:$P$61,MATCH($B13,offices!$A$2:$A$61,0))),""))</f>
        <v/>
      </c>
      <c r="S13" s="25">
        <f>IF($B13="","",IFERROR(IF(INDEX(offices!$Q$2:$Q$61,MATCH($B13,offices!$A$2:$A$61,0))="","",INDEX(offices!$Q$2:$Q$61,MATCH($B13,offices!$A$2:$A$61,0))),""))</f>
        <v/>
      </c>
      <c r="T13" s="25">
        <f>IF($B13="","",IFERROR(IF(INDEX(offices!$Z$2:$Z$61,MATCH($B13,offices!$A$2:$A$61,0))="","",INDEX(offices!$Z$2:$Z$61,MATCH($B13,offices!$A$2:$A$61,0))),""))</f>
        <v/>
      </c>
      <c r="U13" s="25">
        <f>IF($B13="","",IFERROR(IF(INDEX(offices!$Y$2:$Y$61,MATCH($B13,offices!$A$2:$A$61,0))="","",INDEX(offices!$Y$2:$Y$61,MATCH($B13,offices!$A$2:$A$61,0))),""))</f>
        <v/>
      </c>
      <c r="V13" s="25">
        <f>IF($B13="","",IFERROR(IF(INDEX(offices!$V$2:$V$61,MATCH($B13,offices!$A$2:$A$61,0))="","",INDEX(offices!$V$2:$V$61,MATCH($B13,offices!$A$2:$A$61,0))),""))</f>
        <v/>
      </c>
      <c r="W13" s="25">
        <f>IF($B13="","",IFERROR(IF(INDEX(offices!$AJ$2:$AJ$61,MATCH($B13,offices!$A$2:$A$61,0))="","",INDEX(offices!$AJ$2:$AJ$61,MATCH($B13,offices!$A$2:$A$61,0))),""))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25">
        <f>IF($B13="","",IFERROR(IF(INDEX(offices!$H$2:$H$61,MATCH($B13,offices!$A$2:$A$61,0))="","",INDEX(offices!$H$2:$H$61,MATCH($B13,offices!$A$2:$A$61,0))),""))</f>
        <v/>
      </c>
      <c r="AF13" s="25">
        <f>IF($A13="","",IF(AND($L13="declined",N($Z13)&gt;0,COUNTIFS(approvals!$H$2:$H$251,$A13,approvals!$B$2:$B$251,$B13,approvals!$P$2:$P$251,"Y",approvals!$U$2:$U$251,"&gt;0")=0),"Y",""))</f>
        <v/>
      </c>
    </row>
    <row r="14">
      <c r="A14" t="inlineStr">
        <is>
          <t>SAMPLE-DRP-002</t>
        </is>
      </c>
      <c r="B14" t="inlineStr">
        <is>
          <t>SAMPLE-O-004</t>
        </is>
      </c>
      <c r="C14" t="n">
        <v>8</v>
      </c>
      <c r="D14" s="33" t="n">
        <v>0.4291666666666666</v>
      </c>
      <c r="E14" s="9" t="n">
        <v>46422</v>
      </c>
      <c r="F14" s="9" t="n">
        <v>46426</v>
      </c>
      <c r="G14" s="9" t="n"/>
      <c r="I14" s="33" t="n">
        <v>0.4298611111111111</v>
      </c>
      <c r="J14" s="33" t="n">
        <v>0.4381944444444444</v>
      </c>
      <c r="K14" t="inlineStr">
        <is>
          <t>pantry owner</t>
        </is>
      </c>
      <c r="L14" t="inlineStr">
        <is>
          <t>handed_to_owner</t>
        </is>
      </c>
      <c r="N14" s="9" t="n">
        <v>46435</v>
      </c>
      <c r="O14" t="inlineStr">
        <is>
          <t>yes</t>
        </is>
      </c>
      <c r="P14" s="26">
        <f>IF($A14="","",IF(IFERROR(IF(INDEX(drops!$I$2:$I$21,MATCH($A14,drops!$A$2:$A$21,0))="","",INDEX(drops!$I$2:$I$21,MATCH($A14,drops!$A$2:$A$21,0))),"")="OK",IFERROR(IF(INDEX(drops!$B$2:$B$21,MATCH($A14,drops!$A$2:$A$21,0))="","",INDEX(drops!$B$2:$B$21,MATCH($A14,drops!$A$2:$A$21,0))),""),""))</f>
        <v/>
      </c>
      <c r="Q14" s="25">
        <f>IF($B14="","",IFERROR(IF(INDEX(offices!$O$2:$O$61,MATCH($B14,offices!$A$2:$A$61,0))="","",INDEX(offices!$O$2:$O$61,MATCH($B14,offices!$A$2:$A$61,0))),""))</f>
        <v/>
      </c>
      <c r="R14" s="25">
        <f>IF($B14="","",IFERROR(IF(INDEX(offices!$P$2:$P$61,MATCH($B14,offices!$A$2:$A$61,0))="","",INDEX(offices!$P$2:$P$61,MATCH($B14,offices!$A$2:$A$61,0))),""))</f>
        <v/>
      </c>
      <c r="S14" s="25">
        <f>IF($B14="","",IFERROR(IF(INDEX(offices!$Q$2:$Q$61,MATCH($B14,offices!$A$2:$A$61,0))="","",INDEX(offices!$Q$2:$Q$61,MATCH($B14,offices!$A$2:$A$61,0))),""))</f>
        <v/>
      </c>
      <c r="T14" s="25">
        <f>IF($B14="","",IFERROR(IF(INDEX(offices!$Z$2:$Z$61,MATCH($B14,offices!$A$2:$A$61,0))="","",INDEX(offices!$Z$2:$Z$61,MATCH($B14,offices!$A$2:$A$61,0))),""))</f>
        <v/>
      </c>
      <c r="U14" s="25">
        <f>IF($B14="","",IFERROR(IF(INDEX(offices!$Y$2:$Y$61,MATCH($B14,offices!$A$2:$A$61,0))="","",INDEX(offices!$Y$2:$Y$61,MATCH($B14,offices!$A$2:$A$61,0))),""))</f>
        <v/>
      </c>
      <c r="V14" s="25">
        <f>IF($B14="","",IFERROR(IF(INDEX(offices!$V$2:$V$61,MATCH($B14,offices!$A$2:$A$61,0))="","",INDEX(offices!$V$2:$V$61,MATCH($B14,offices!$A$2:$A$61,0))),""))</f>
        <v/>
      </c>
      <c r="W14" s="25">
        <f>IF($B14="","",IFERROR(IF(INDEX(offices!$AJ$2:$AJ$61,MATCH($B14,offices!$A$2:$A$61,0))="","",INDEX(offices!$AJ$2:$AJ$61,MATCH($B14,offices!$A$2:$A$61,0))),""))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25">
        <f>IF($B14="","",IFERROR(IF(INDEX(offices!$H$2:$H$61,MATCH($B14,offices!$A$2:$A$61,0))="","",INDEX(offices!$H$2:$H$61,MATCH($B14,offices!$A$2:$A$61,0))),""))</f>
        <v/>
      </c>
      <c r="AF14" s="25">
        <f>IF($A14="","",IF(AND($L14="declined",N($Z14)&gt;0,COUNTIFS(approvals!$H$2:$H$251,$A14,approvals!$B$2:$B$251,$B14,approvals!$P$2:$P$251,"Y",approvals!$U$2:$U$251,"&gt;0")=0),"Y",""))</f>
        <v/>
      </c>
    </row>
    <row r="15">
      <c r="A15" t="inlineStr">
        <is>
          <t>SAMPLE-DRP-002</t>
        </is>
      </c>
      <c r="B15" t="inlineStr">
        <is>
          <t>SAMPLE-O-005</t>
        </is>
      </c>
      <c r="C15" t="n">
        <v>9</v>
      </c>
      <c r="D15" s="33" t="n">
        <v>0.4444444444444444</v>
      </c>
      <c r="E15" s="9" t="n">
        <v>46422</v>
      </c>
      <c r="F15" s="9" t="n">
        <v>46426</v>
      </c>
      <c r="G15" s="9" t="n"/>
      <c r="I15" s="33" t="n">
        <v>0.4451388888888889</v>
      </c>
      <c r="J15" s="33" t="n">
        <v>0.4534722222222222</v>
      </c>
      <c r="K15" t="inlineStr">
        <is>
          <t>pantry owner</t>
        </is>
      </c>
      <c r="L15" t="inlineStr">
        <is>
          <t>handed_to_owner</t>
        </is>
      </c>
      <c r="N15" s="9" t="n">
        <v>46435</v>
      </c>
      <c r="O15" t="inlineStr">
        <is>
          <t>yes</t>
        </is>
      </c>
      <c r="P15" s="26">
        <f>IF($A15="","",IF(IFERROR(IF(INDEX(drops!$I$2:$I$21,MATCH($A15,drops!$A$2:$A$21,0))="","",INDEX(drops!$I$2:$I$21,MATCH($A15,drops!$A$2:$A$21,0))),"")="OK",IFERROR(IF(INDEX(drops!$B$2:$B$21,MATCH($A15,drops!$A$2:$A$21,0))="","",INDEX(drops!$B$2:$B$21,MATCH($A15,drops!$A$2:$A$21,0))),""),""))</f>
        <v/>
      </c>
      <c r="Q15" s="25">
        <f>IF($B15="","",IFERROR(IF(INDEX(offices!$O$2:$O$61,MATCH($B15,offices!$A$2:$A$61,0))="","",INDEX(offices!$O$2:$O$61,MATCH($B15,offices!$A$2:$A$61,0))),""))</f>
        <v/>
      </c>
      <c r="R15" s="25">
        <f>IF($B15="","",IFERROR(IF(INDEX(offices!$P$2:$P$61,MATCH($B15,offices!$A$2:$A$61,0))="","",INDEX(offices!$P$2:$P$61,MATCH($B15,offices!$A$2:$A$61,0))),""))</f>
        <v/>
      </c>
      <c r="S15" s="25">
        <f>IF($B15="","",IFERROR(IF(INDEX(offices!$Q$2:$Q$61,MATCH($B15,offices!$A$2:$A$61,0))="","",INDEX(offices!$Q$2:$Q$61,MATCH($B15,offices!$A$2:$A$61,0))),""))</f>
        <v/>
      </c>
      <c r="T15" s="25">
        <f>IF($B15="","",IFERROR(IF(INDEX(offices!$Z$2:$Z$61,MATCH($B15,offices!$A$2:$A$61,0))="","",INDEX(offices!$Z$2:$Z$61,MATCH($B15,offices!$A$2:$A$61,0))),""))</f>
        <v/>
      </c>
      <c r="U15" s="25">
        <f>IF($B15="","",IFERROR(IF(INDEX(offices!$Y$2:$Y$61,MATCH($B15,offices!$A$2:$A$61,0))="","",INDEX(offices!$Y$2:$Y$61,MATCH($B15,offices!$A$2:$A$61,0))),""))</f>
        <v/>
      </c>
      <c r="V15" s="25">
        <f>IF($B15="","",IFERROR(IF(INDEX(offices!$V$2:$V$61,MATCH($B15,offices!$A$2:$A$61,0))="","",INDEX(offices!$V$2:$V$61,MATCH($B15,offices!$A$2:$A$61,0))),""))</f>
        <v/>
      </c>
      <c r="W15" s="25">
        <f>IF($B15="","",IFERROR(IF(INDEX(offices!$AJ$2:$AJ$61,MATCH($B15,offices!$A$2:$A$61,0))="","",INDEX(offices!$AJ$2:$AJ$61,MATCH($B15,offices!$A$2:$A$61,0))),""))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25">
        <f>IF($B15="","",IFERROR(IF(INDEX(offices!$H$2:$H$61,MATCH($B15,offices!$A$2:$A$61,0))="","",INDEX(offices!$H$2:$H$61,MATCH($B15,offices!$A$2:$A$61,0))),""))</f>
        <v/>
      </c>
      <c r="AF15" s="25">
        <f>IF($A15="","",IF(AND($L15="declined",N($Z15)&gt;0,COUNTIFS(approvals!$H$2:$H$251,$A15,approvals!$B$2:$B$251,$B15,approvals!$P$2:$P$251,"Y",approvals!$U$2:$U$251,"&gt;0")=0),"Y",""))</f>
        <v/>
      </c>
    </row>
    <row r="16">
      <c r="A16" t="inlineStr">
        <is>
          <t>SAMPLE-DRP-002</t>
        </is>
      </c>
      <c r="B16" t="inlineStr">
        <is>
          <t>SAMPLE-O-009</t>
        </is>
      </c>
      <c r="C16" t="n">
        <v>10</v>
      </c>
      <c r="D16" s="33" t="n">
        <v>0.4597222222222222</v>
      </c>
      <c r="E16" s="9" t="n">
        <v>46422</v>
      </c>
      <c r="F16" s="9" t="n">
        <v>46426</v>
      </c>
      <c r="G16" s="9" t="n"/>
      <c r="I16" s="33" t="n">
        <v>0.4604166666666666</v>
      </c>
      <c r="J16" s="33" t="n">
        <v>0.46875</v>
      </c>
      <c r="K16" t="inlineStr">
        <is>
          <t>other staff</t>
        </is>
      </c>
      <c r="L16" t="inlineStr">
        <is>
          <t>owner_absent_return</t>
        </is>
      </c>
      <c r="M16" t="inlineStr">
        <is>
          <t>SAMPLE owner out of the office; desk will not hold food; founder delivered Wed 08:40</t>
        </is>
      </c>
      <c r="N16" s="9" t="n">
        <v>46435</v>
      </c>
      <c r="O16" t="inlineStr">
        <is>
          <t>yes</t>
        </is>
      </c>
      <c r="P16" s="26">
        <f>IF($A16="","",IF(IFERROR(IF(INDEX(drops!$I$2:$I$21,MATCH($A16,drops!$A$2:$A$21,0))="","",INDEX(drops!$I$2:$I$21,MATCH($A16,drops!$A$2:$A$21,0))),"")="OK",IFERROR(IF(INDEX(drops!$B$2:$B$21,MATCH($A16,drops!$A$2:$A$21,0))="","",INDEX(drops!$B$2:$B$21,MATCH($A16,drops!$A$2:$A$21,0))),""),""))</f>
        <v/>
      </c>
      <c r="Q16" s="25">
        <f>IF($B16="","",IFERROR(IF(INDEX(offices!$O$2:$O$61,MATCH($B16,offices!$A$2:$A$61,0))="","",INDEX(offices!$O$2:$O$61,MATCH($B16,offices!$A$2:$A$61,0))),""))</f>
        <v/>
      </c>
      <c r="R16" s="25">
        <f>IF($B16="","",IFERROR(IF(INDEX(offices!$P$2:$P$61,MATCH($B16,offices!$A$2:$A$61,0))="","",INDEX(offices!$P$2:$P$61,MATCH($B16,offices!$A$2:$A$61,0))),""))</f>
        <v/>
      </c>
      <c r="S16" s="25">
        <f>IF($B16="","",IFERROR(IF(INDEX(offices!$Q$2:$Q$61,MATCH($B16,offices!$A$2:$A$61,0))="","",INDEX(offices!$Q$2:$Q$61,MATCH($B16,offices!$A$2:$A$61,0))),""))</f>
        <v/>
      </c>
      <c r="T16" s="25">
        <f>IF($B16="","",IFERROR(IF(INDEX(offices!$Z$2:$Z$61,MATCH($B16,offices!$A$2:$A$61,0))="","",INDEX(offices!$Z$2:$Z$61,MATCH($B16,offices!$A$2:$A$61,0))),""))</f>
        <v/>
      </c>
      <c r="U16" s="25">
        <f>IF($B16="","",IFERROR(IF(INDEX(offices!$Y$2:$Y$61,MATCH($B16,offices!$A$2:$A$61,0))="","",INDEX(offices!$Y$2:$Y$61,MATCH($B16,offices!$A$2:$A$61,0))),""))</f>
        <v/>
      </c>
      <c r="V16" s="25">
        <f>IF($B16="","",IFERROR(IF(INDEX(offices!$V$2:$V$61,MATCH($B16,offices!$A$2:$A$61,0))="","",INDEX(offices!$V$2:$V$61,MATCH($B16,offices!$A$2:$A$61,0))),""))</f>
        <v/>
      </c>
      <c r="W16" s="25">
        <f>IF($B16="","",IFERROR(IF(INDEX(offices!$AJ$2:$AJ$61,MATCH($B16,offices!$A$2:$A$61,0))="","",INDEX(offices!$AJ$2:$AJ$61,MATCH($B16,offices!$A$2:$A$61,0))),""))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25">
        <f>IF($B16="","",IFERROR(IF(INDEX(offices!$H$2:$H$61,MATCH($B16,offices!$A$2:$A$61,0))="","",INDEX(offices!$H$2:$H$61,MATCH($B16,offices!$A$2:$A$61,0))),""))</f>
        <v/>
      </c>
      <c r="AF16" s="25">
        <f>IF($A16="","",IF(AND($L16="declined",N($Z16)&gt;0,COUNTIFS(approvals!$H$2:$H$251,$A16,approvals!$B$2:$B$251,$B16,approvals!$P$2:$P$251,"Y",approvals!$U$2:$U$251,"&gt;0")=0),"Y",""))</f>
        <v/>
      </c>
    </row>
    <row r="17">
      <c r="A17" t="inlineStr">
        <is>
          <t>SAMPLE-DRP-003</t>
        </is>
      </c>
      <c r="B17" t="inlineStr">
        <is>
          <t>SAMPLE-O-001</t>
        </is>
      </c>
      <c r="C17" t="n">
        <v>1</v>
      </c>
      <c r="D17" s="33" t="n">
        <v>0.3368055555555556</v>
      </c>
      <c r="E17" s="9" t="n">
        <v>46436</v>
      </c>
      <c r="F17" s="9" t="n">
        <v>46440</v>
      </c>
      <c r="G17" s="9" t="n"/>
      <c r="I17" s="33" t="n">
        <v>0.3375</v>
      </c>
      <c r="J17" s="33" t="n">
        <v>0.3451388888888889</v>
      </c>
      <c r="K17" t="inlineStr">
        <is>
          <t>pantry owner</t>
        </is>
      </c>
      <c r="L17" t="inlineStr">
        <is>
          <t>handed_to_owner</t>
        </is>
      </c>
      <c r="N17" s="9" t="n">
        <v>46450</v>
      </c>
      <c r="O17" t="inlineStr">
        <is>
          <t>yes</t>
        </is>
      </c>
      <c r="P17" s="26">
        <f>IF($A17="","",IF(IFERROR(IF(INDEX(drops!$I$2:$I$21,MATCH($A17,drops!$A$2:$A$21,0))="","",INDEX(drops!$I$2:$I$21,MATCH($A17,drops!$A$2:$A$21,0))),"")="OK",IFERROR(IF(INDEX(drops!$B$2:$B$21,MATCH($A17,drops!$A$2:$A$21,0))="","",INDEX(drops!$B$2:$B$21,MATCH($A17,drops!$A$2:$A$21,0))),""),""))</f>
        <v/>
      </c>
      <c r="Q17" s="25">
        <f>IF($B17="","",IFERROR(IF(INDEX(offices!$O$2:$O$61,MATCH($B17,offices!$A$2:$A$61,0))="","",INDEX(offices!$O$2:$O$61,MATCH($B17,offices!$A$2:$A$61,0))),""))</f>
        <v/>
      </c>
      <c r="R17" s="25">
        <f>IF($B17="","",IFERROR(IF(INDEX(offices!$P$2:$P$61,MATCH($B17,offices!$A$2:$A$61,0))="","",INDEX(offices!$P$2:$P$61,MATCH($B17,offices!$A$2:$A$61,0))),""))</f>
        <v/>
      </c>
      <c r="S17" s="25">
        <f>IF($B17="","",IFERROR(IF(INDEX(offices!$Q$2:$Q$61,MATCH($B17,offices!$A$2:$A$61,0))="","",INDEX(offices!$Q$2:$Q$61,MATCH($B17,offices!$A$2:$A$61,0))),""))</f>
        <v/>
      </c>
      <c r="T17" s="25">
        <f>IF($B17="","",IFERROR(IF(INDEX(offices!$Z$2:$Z$61,MATCH($B17,offices!$A$2:$A$61,0))="","",INDEX(offices!$Z$2:$Z$61,MATCH($B17,offices!$A$2:$A$61,0))),""))</f>
        <v/>
      </c>
      <c r="U17" s="25">
        <f>IF($B17="","",IFERROR(IF(INDEX(offices!$Y$2:$Y$61,MATCH($B17,offices!$A$2:$A$61,0))="","",INDEX(offices!$Y$2:$Y$61,MATCH($B17,offices!$A$2:$A$61,0))),""))</f>
        <v/>
      </c>
      <c r="V17" s="25">
        <f>IF($B17="","",IFERROR(IF(INDEX(offices!$V$2:$V$61,MATCH($B17,offices!$A$2:$A$61,0))="","",INDEX(offices!$V$2:$V$61,MATCH($B17,offices!$A$2:$A$61,0))),""))</f>
        <v/>
      </c>
      <c r="W17" s="25">
        <f>IF($B17="","",IFERROR(IF(INDEX(offices!$AJ$2:$AJ$61,MATCH($B17,offices!$A$2:$A$61,0))="","",INDEX(offices!$AJ$2:$AJ$61,MATCH($B17,offices!$A$2:$A$61,0))),""))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25">
        <f>IF($B17="","",IFERROR(IF(INDEX(offices!$H$2:$H$61,MATCH($B17,offices!$A$2:$A$61,0))="","",INDEX(offices!$H$2:$H$61,MATCH($B17,offices!$A$2:$A$61,0))),""))</f>
        <v/>
      </c>
      <c r="AF17" s="25">
        <f>IF($A17="","",IF(AND($L17="declined",N($Z17)&gt;0,COUNTIFS(approvals!$H$2:$H$251,$A17,approvals!$B$2:$B$251,$B17,approvals!$P$2:$P$251,"Y",approvals!$U$2:$U$251,"&gt;0")=0),"Y",""))</f>
        <v/>
      </c>
    </row>
    <row r="18">
      <c r="A18" t="inlineStr">
        <is>
          <t>SAMPLE-DRP-003</t>
        </is>
      </c>
      <c r="B18" t="inlineStr">
        <is>
          <t>SAMPLE-O-006</t>
        </is>
      </c>
      <c r="C18" t="n">
        <v>2</v>
      </c>
      <c r="D18" s="33" t="n">
        <v>0.3486111111111111</v>
      </c>
      <c r="E18" s="9" t="n">
        <v>46436</v>
      </c>
      <c r="F18" s="9" t="n">
        <v>46440</v>
      </c>
      <c r="G18" s="9" t="n"/>
      <c r="I18" s="33" t="n">
        <v>0.3493055555555555</v>
      </c>
      <c r="J18" s="33" t="n">
        <v>0.3569444444444445</v>
      </c>
      <c r="K18" t="inlineStr">
        <is>
          <t>pantry owner</t>
        </is>
      </c>
      <c r="L18" t="inlineStr">
        <is>
          <t>declined</t>
        </is>
      </c>
      <c r="M18" t="inlineStr">
        <is>
          <t>SAMPLE owner declined at the door: office pausing snacks this month; courier brought the case back (0 handed over)</t>
        </is>
      </c>
      <c r="N18" s="9" t="n">
        <v>46450</v>
      </c>
      <c r="O18" t="inlineStr">
        <is>
          <t>maybe</t>
        </is>
      </c>
      <c r="P18" s="26">
        <f>IF($A18="","",IF(IFERROR(IF(INDEX(drops!$I$2:$I$21,MATCH($A18,drops!$A$2:$A$21,0))="","",INDEX(drops!$I$2:$I$21,MATCH($A18,drops!$A$2:$A$21,0))),"")="OK",IFERROR(IF(INDEX(drops!$B$2:$B$21,MATCH($A18,drops!$A$2:$A$21,0))="","",INDEX(drops!$B$2:$B$21,MATCH($A18,drops!$A$2:$A$21,0))),""),""))</f>
        <v/>
      </c>
      <c r="Q18" s="25">
        <f>IF($B18="","",IFERROR(IF(INDEX(offices!$O$2:$O$61,MATCH($B18,offices!$A$2:$A$61,0))="","",INDEX(offices!$O$2:$O$61,MATCH($B18,offices!$A$2:$A$61,0))),""))</f>
        <v/>
      </c>
      <c r="R18" s="25">
        <f>IF($B18="","",IFERROR(IF(INDEX(offices!$P$2:$P$61,MATCH($B18,offices!$A$2:$A$61,0))="","",INDEX(offices!$P$2:$P$61,MATCH($B18,offices!$A$2:$A$61,0))),""))</f>
        <v/>
      </c>
      <c r="S18" s="25">
        <f>IF($B18="","",IFERROR(IF(INDEX(offices!$Q$2:$Q$61,MATCH($B18,offices!$A$2:$A$61,0))="","",INDEX(offices!$Q$2:$Q$61,MATCH($B18,offices!$A$2:$A$61,0))),""))</f>
        <v/>
      </c>
      <c r="T18" s="25">
        <f>IF($B18="","",IFERROR(IF(INDEX(offices!$Z$2:$Z$61,MATCH($B18,offices!$A$2:$A$61,0))="","",INDEX(offices!$Z$2:$Z$61,MATCH($B18,offices!$A$2:$A$61,0))),""))</f>
        <v/>
      </c>
      <c r="U18" s="25">
        <f>IF($B18="","",IFERROR(IF(INDEX(offices!$Y$2:$Y$61,MATCH($B18,offices!$A$2:$A$61,0))="","",INDEX(offices!$Y$2:$Y$61,MATCH($B18,offices!$A$2:$A$61,0))),""))</f>
        <v/>
      </c>
      <c r="V18" s="25">
        <f>IF($B18="","",IFERROR(IF(INDEX(offices!$V$2:$V$61,MATCH($B18,offices!$A$2:$A$61,0))="","",INDEX(offices!$V$2:$V$61,MATCH($B18,offices!$A$2:$A$61,0))),""))</f>
        <v/>
      </c>
      <c r="W18" s="25">
        <f>IF($B18="","",IFERROR(IF(INDEX(offices!$AJ$2:$AJ$61,MATCH($B18,offices!$A$2:$A$61,0))="","",INDEX(offices!$AJ$2:$AJ$61,MATCH($B18,offices!$A$2:$A$61,0))),""))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25">
        <f>IF($B18="","",IFERROR(IF(INDEX(offices!$H$2:$H$61,MATCH($B18,offices!$A$2:$A$61,0))="","",INDEX(offices!$H$2:$H$61,MATCH($B18,offices!$A$2:$A$61,0))),""))</f>
        <v/>
      </c>
      <c r="AF18" s="25">
        <f>IF($A18="","",IF(AND($L18="declined",N($Z18)&gt;0,COUNTIFS(approvals!$H$2:$H$251,$A18,approvals!$B$2:$B$251,$B18,approvals!$P$2:$P$251,"Y",approvals!$U$2:$U$251,"&gt;0")=0),"Y",""))</f>
        <v/>
      </c>
    </row>
    <row r="19">
      <c r="A19" t="inlineStr">
        <is>
          <t>SAMPLE-DRP-003</t>
        </is>
      </c>
      <c r="B19" t="inlineStr">
        <is>
          <t>SAMPLE-O-010</t>
        </is>
      </c>
      <c r="C19" t="n">
        <v>3</v>
      </c>
      <c r="D19" s="33" t="n">
        <v>0.3611111111111111</v>
      </c>
      <c r="E19" s="9" t="n">
        <v>46436</v>
      </c>
      <c r="F19" s="9" t="n">
        <v>46440</v>
      </c>
      <c r="G19" s="9" t="n"/>
      <c r="I19" s="33" t="n">
        <v>0.3618055555555555</v>
      </c>
      <c r="J19" s="33" t="n">
        <v>0.3694444444444445</v>
      </c>
      <c r="K19" t="inlineStr">
        <is>
          <t>pantry owner</t>
        </is>
      </c>
      <c r="L19" t="inlineStr">
        <is>
          <t>handed_to_owner</t>
        </is>
      </c>
      <c r="N19" s="9" t="n">
        <v>46450</v>
      </c>
      <c r="O19" t="inlineStr">
        <is>
          <t>yes</t>
        </is>
      </c>
      <c r="P19" s="26">
        <f>IF($A19="","",IF(IFERROR(IF(INDEX(drops!$I$2:$I$21,MATCH($A19,drops!$A$2:$A$21,0))="","",INDEX(drops!$I$2:$I$21,MATCH($A19,drops!$A$2:$A$21,0))),"")="OK",IFERROR(IF(INDEX(drops!$B$2:$B$21,MATCH($A19,drops!$A$2:$A$21,0))="","",INDEX(drops!$B$2:$B$21,MATCH($A19,drops!$A$2:$A$21,0))),""),""))</f>
        <v/>
      </c>
      <c r="Q19" s="25">
        <f>IF($B19="","",IFERROR(IF(INDEX(offices!$O$2:$O$61,MATCH($B19,offices!$A$2:$A$61,0))="","",INDEX(offices!$O$2:$O$61,MATCH($B19,offices!$A$2:$A$61,0))),""))</f>
        <v/>
      </c>
      <c r="R19" s="25">
        <f>IF($B19="","",IFERROR(IF(INDEX(offices!$P$2:$P$61,MATCH($B19,offices!$A$2:$A$61,0))="","",INDEX(offices!$P$2:$P$61,MATCH($B19,offices!$A$2:$A$61,0))),""))</f>
        <v/>
      </c>
      <c r="S19" s="25">
        <f>IF($B19="","",IFERROR(IF(INDEX(offices!$Q$2:$Q$61,MATCH($B19,offices!$A$2:$A$61,0))="","",INDEX(offices!$Q$2:$Q$61,MATCH($B19,offices!$A$2:$A$61,0))),""))</f>
        <v/>
      </c>
      <c r="T19" s="25">
        <f>IF($B19="","",IFERROR(IF(INDEX(offices!$Z$2:$Z$61,MATCH($B19,offices!$A$2:$A$61,0))="","",INDEX(offices!$Z$2:$Z$61,MATCH($B19,offices!$A$2:$A$61,0))),""))</f>
        <v/>
      </c>
      <c r="U19" s="25">
        <f>IF($B19="","",IFERROR(IF(INDEX(offices!$Y$2:$Y$61,MATCH($B19,offices!$A$2:$A$61,0))="","",INDEX(offices!$Y$2:$Y$61,MATCH($B19,offices!$A$2:$A$61,0))),""))</f>
        <v/>
      </c>
      <c r="V19" s="25">
        <f>IF($B19="","",IFERROR(IF(INDEX(offices!$V$2:$V$61,MATCH($B19,offices!$A$2:$A$61,0))="","",INDEX(offices!$V$2:$V$61,MATCH($B19,offices!$A$2:$A$61,0))),""))</f>
        <v/>
      </c>
      <c r="W19" s="25">
        <f>IF($B19="","",IFERROR(IF(INDEX(offices!$AJ$2:$AJ$61,MATCH($B19,offices!$A$2:$A$61,0))="","",INDEX(offices!$AJ$2:$AJ$61,MATCH($B19,offices!$A$2:$A$61,0))),""))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25">
        <f>IF($B19="","",IFERROR(IF(INDEX(offices!$H$2:$H$61,MATCH($B19,offices!$A$2:$A$61,0))="","",INDEX(offices!$H$2:$H$61,MATCH($B19,offices!$A$2:$A$61,0))),""))</f>
        <v/>
      </c>
      <c r="AF19" s="25">
        <f>IF($A19="","",IF(AND($L19="declined",N($Z19)&gt;0,COUNTIFS(approvals!$H$2:$H$251,$A19,approvals!$B$2:$B$251,$B19,approvals!$P$2:$P$251,"Y",approvals!$U$2:$U$251,"&gt;0")=0),"Y",""))</f>
        <v/>
      </c>
    </row>
    <row r="20">
      <c r="A20" t="inlineStr">
        <is>
          <t>SAMPLE-DRP-003</t>
        </is>
      </c>
      <c r="B20" t="inlineStr">
        <is>
          <t>SAMPLE-O-003</t>
        </is>
      </c>
      <c r="C20" t="n">
        <v>4</v>
      </c>
      <c r="D20" s="33" t="n">
        <v>0.3763888888888889</v>
      </c>
      <c r="E20" s="9" t="n">
        <v>46436</v>
      </c>
      <c r="F20" s="9" t="n">
        <v>46440</v>
      </c>
      <c r="G20" s="9" t="n"/>
      <c r="I20" s="33" t="n">
        <v>0.3770833333333333</v>
      </c>
      <c r="J20" s="33" t="n">
        <v>0.3847222222222222</v>
      </c>
      <c r="K20" t="inlineStr">
        <is>
          <t>pantry owner</t>
        </is>
      </c>
      <c r="L20" t="inlineStr">
        <is>
          <t>handed_to_owner</t>
        </is>
      </c>
      <c r="N20" s="9" t="n">
        <v>46450</v>
      </c>
      <c r="O20" t="inlineStr">
        <is>
          <t>yes</t>
        </is>
      </c>
      <c r="P20" s="26">
        <f>IF($A20="","",IF(IFERROR(IF(INDEX(drops!$I$2:$I$21,MATCH($A20,drops!$A$2:$A$21,0))="","",INDEX(drops!$I$2:$I$21,MATCH($A20,drops!$A$2:$A$21,0))),"")="OK",IFERROR(IF(INDEX(drops!$B$2:$B$21,MATCH($A20,drops!$A$2:$A$21,0))="","",INDEX(drops!$B$2:$B$21,MATCH($A20,drops!$A$2:$A$21,0))),""),""))</f>
        <v/>
      </c>
      <c r="Q20" s="25">
        <f>IF($B20="","",IFERROR(IF(INDEX(offices!$O$2:$O$61,MATCH($B20,offices!$A$2:$A$61,0))="","",INDEX(offices!$O$2:$O$61,MATCH($B20,offices!$A$2:$A$61,0))),""))</f>
        <v/>
      </c>
      <c r="R20" s="25">
        <f>IF($B20="","",IFERROR(IF(INDEX(offices!$P$2:$P$61,MATCH($B20,offices!$A$2:$A$61,0))="","",INDEX(offices!$P$2:$P$61,MATCH($B20,offices!$A$2:$A$61,0))),""))</f>
        <v/>
      </c>
      <c r="S20" s="25">
        <f>IF($B20="","",IFERROR(IF(INDEX(offices!$Q$2:$Q$61,MATCH($B20,offices!$A$2:$A$61,0))="","",INDEX(offices!$Q$2:$Q$61,MATCH($B20,offices!$A$2:$A$61,0))),""))</f>
        <v/>
      </c>
      <c r="T20" s="25">
        <f>IF($B20="","",IFERROR(IF(INDEX(offices!$Z$2:$Z$61,MATCH($B20,offices!$A$2:$A$61,0))="","",INDEX(offices!$Z$2:$Z$61,MATCH($B20,offices!$A$2:$A$61,0))),""))</f>
        <v/>
      </c>
      <c r="U20" s="25">
        <f>IF($B20="","",IFERROR(IF(INDEX(offices!$Y$2:$Y$61,MATCH($B20,offices!$A$2:$A$61,0))="","",INDEX(offices!$Y$2:$Y$61,MATCH($B20,offices!$A$2:$A$61,0))),""))</f>
        <v/>
      </c>
      <c r="V20" s="25">
        <f>IF($B20="","",IFERROR(IF(INDEX(offices!$V$2:$V$61,MATCH($B20,offices!$A$2:$A$61,0))="","",INDEX(offices!$V$2:$V$61,MATCH($B20,offices!$A$2:$A$61,0))),""))</f>
        <v/>
      </c>
      <c r="W20" s="25">
        <f>IF($B20="","",IFERROR(IF(INDEX(offices!$AJ$2:$AJ$61,MATCH($B20,offices!$A$2:$A$61,0))="","",INDEX(offices!$AJ$2:$AJ$61,MATCH($B20,offices!$A$2:$A$61,0))),""))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25">
        <f>IF($B20="","",IFERROR(IF(INDEX(offices!$H$2:$H$61,MATCH($B20,offices!$A$2:$A$61,0))="","",INDEX(offices!$H$2:$H$61,MATCH($B20,offices!$A$2:$A$61,0))),""))</f>
        <v/>
      </c>
      <c r="AF20" s="25">
        <f>IF($A20="","",IF(AND($L20="declined",N($Z20)&gt;0,COUNTIFS(approvals!$H$2:$H$251,$A20,approvals!$B$2:$B$251,$B20,approvals!$P$2:$P$251,"Y",approvals!$U$2:$U$251,"&gt;0")=0),"Y",""))</f>
        <v/>
      </c>
    </row>
    <row r="21">
      <c r="A21" t="inlineStr">
        <is>
          <t>SAMPLE-DRP-003</t>
        </is>
      </c>
      <c r="B21" t="inlineStr">
        <is>
          <t>SAMPLE-O-002</t>
        </is>
      </c>
      <c r="C21" t="n">
        <v>5</v>
      </c>
      <c r="D21" s="33" t="n">
        <v>0.3888888888888889</v>
      </c>
      <c r="E21" s="9" t="n">
        <v>46436</v>
      </c>
      <c r="F21" s="9" t="n">
        <v>46440</v>
      </c>
      <c r="G21" s="9" t="n"/>
      <c r="I21" s="33" t="n">
        <v>0.3895833333333333</v>
      </c>
      <c r="J21" s="33" t="n">
        <v>0.3972222222222222</v>
      </c>
      <c r="K21" t="inlineStr">
        <is>
          <t>pantry owner</t>
        </is>
      </c>
      <c r="L21" t="inlineStr">
        <is>
          <t>handed_to_owner</t>
        </is>
      </c>
      <c r="N21" s="9" t="n">
        <v>46450</v>
      </c>
      <c r="O21" t="inlineStr">
        <is>
          <t>yes</t>
        </is>
      </c>
      <c r="P21" s="26">
        <f>IF($A21="","",IF(IFERROR(IF(INDEX(drops!$I$2:$I$21,MATCH($A21,drops!$A$2:$A$21,0))="","",INDEX(drops!$I$2:$I$21,MATCH($A21,drops!$A$2:$A$21,0))),"")="OK",IFERROR(IF(INDEX(drops!$B$2:$B$21,MATCH($A21,drops!$A$2:$A$21,0))="","",INDEX(drops!$B$2:$B$21,MATCH($A21,drops!$A$2:$A$21,0))),""),""))</f>
        <v/>
      </c>
      <c r="Q21" s="25">
        <f>IF($B21="","",IFERROR(IF(INDEX(offices!$O$2:$O$61,MATCH($B21,offices!$A$2:$A$61,0))="","",INDEX(offices!$O$2:$O$61,MATCH($B21,offices!$A$2:$A$61,0))),""))</f>
        <v/>
      </c>
      <c r="R21" s="25">
        <f>IF($B21="","",IFERROR(IF(INDEX(offices!$P$2:$P$61,MATCH($B21,offices!$A$2:$A$61,0))="","",INDEX(offices!$P$2:$P$61,MATCH($B21,offices!$A$2:$A$61,0))),""))</f>
        <v/>
      </c>
      <c r="S21" s="25">
        <f>IF($B21="","",IFERROR(IF(INDEX(offices!$Q$2:$Q$61,MATCH($B21,offices!$A$2:$A$61,0))="","",INDEX(offices!$Q$2:$Q$61,MATCH($B21,offices!$A$2:$A$61,0))),""))</f>
        <v/>
      </c>
      <c r="T21" s="25">
        <f>IF($B21="","",IFERROR(IF(INDEX(offices!$Z$2:$Z$61,MATCH($B21,offices!$A$2:$A$61,0))="","",INDEX(offices!$Z$2:$Z$61,MATCH($B21,offices!$A$2:$A$61,0))),""))</f>
        <v/>
      </c>
      <c r="U21" s="25">
        <f>IF($B21="","",IFERROR(IF(INDEX(offices!$Y$2:$Y$61,MATCH($B21,offices!$A$2:$A$61,0))="","",INDEX(offices!$Y$2:$Y$61,MATCH($B21,offices!$A$2:$A$61,0))),""))</f>
        <v/>
      </c>
      <c r="V21" s="25">
        <f>IF($B21="","",IFERROR(IF(INDEX(offices!$V$2:$V$61,MATCH($B21,offices!$A$2:$A$61,0))="","",INDEX(offices!$V$2:$V$61,MATCH($B21,offices!$A$2:$A$61,0))),""))</f>
        <v/>
      </c>
      <c r="W21" s="25">
        <f>IF($B21="","",IFERROR(IF(INDEX(offices!$AJ$2:$AJ$61,MATCH($B21,offices!$A$2:$A$61,0))="","",INDEX(offices!$AJ$2:$AJ$61,MATCH($B21,offices!$A$2:$A$61,0))),""))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25">
        <f>IF($B21="","",IFERROR(IF(INDEX(offices!$H$2:$H$61,MATCH($B21,offices!$A$2:$A$61,0))="","",INDEX(offices!$H$2:$H$61,MATCH($B21,offices!$A$2:$A$61,0))),""))</f>
        <v/>
      </c>
      <c r="AF21" s="25">
        <f>IF($A21="","",IF(AND($L21="declined",N($Z21)&gt;0,COUNTIFS(approvals!$H$2:$H$251,$A21,approvals!$B$2:$B$251,$B21,approvals!$P$2:$P$251,"Y",approvals!$U$2:$U$251,"&gt;0")=0),"Y",""))</f>
        <v/>
      </c>
    </row>
    <row r="22">
      <c r="A22" t="inlineStr">
        <is>
          <t>SAMPLE-DRP-003</t>
        </is>
      </c>
      <c r="B22" t="inlineStr">
        <is>
          <t>SAMPLE-O-007</t>
        </is>
      </c>
      <c r="C22" t="n">
        <v>6</v>
      </c>
      <c r="D22" s="33" t="n">
        <v>0.4013888888888889</v>
      </c>
      <c r="E22" s="9" t="n">
        <v>46436</v>
      </c>
      <c r="F22" s="9" t="n">
        <v>46440</v>
      </c>
      <c r="G22" s="9" t="n"/>
      <c r="I22" s="33" t="n">
        <v>0.4020833333333333</v>
      </c>
      <c r="J22" s="33" t="n">
        <v>0.4097222222222222</v>
      </c>
      <c r="K22" t="inlineStr">
        <is>
          <t>pantry owner</t>
        </is>
      </c>
      <c r="L22" t="inlineStr">
        <is>
          <t>handed_to_owner</t>
        </is>
      </c>
      <c r="N22" s="9" t="n">
        <v>46450</v>
      </c>
      <c r="O22" t="inlineStr">
        <is>
          <t>yes</t>
        </is>
      </c>
      <c r="P22" s="26">
        <f>IF($A22="","",IF(IFERROR(IF(INDEX(drops!$I$2:$I$21,MATCH($A22,drops!$A$2:$A$21,0))="","",INDEX(drops!$I$2:$I$21,MATCH($A22,drops!$A$2:$A$21,0))),"")="OK",IFERROR(IF(INDEX(drops!$B$2:$B$21,MATCH($A22,drops!$A$2:$A$21,0))="","",INDEX(drops!$B$2:$B$21,MATCH($A22,drops!$A$2:$A$21,0))),""),""))</f>
        <v/>
      </c>
      <c r="Q22" s="25">
        <f>IF($B22="","",IFERROR(IF(INDEX(offices!$O$2:$O$61,MATCH($B22,offices!$A$2:$A$61,0))="","",INDEX(offices!$O$2:$O$61,MATCH($B22,offices!$A$2:$A$61,0))),""))</f>
        <v/>
      </c>
      <c r="R22" s="25">
        <f>IF($B22="","",IFERROR(IF(INDEX(offices!$P$2:$P$61,MATCH($B22,offices!$A$2:$A$61,0))="","",INDEX(offices!$P$2:$P$61,MATCH($B22,offices!$A$2:$A$61,0))),""))</f>
        <v/>
      </c>
      <c r="S22" s="25">
        <f>IF($B22="","",IFERROR(IF(INDEX(offices!$Q$2:$Q$61,MATCH($B22,offices!$A$2:$A$61,0))="","",INDEX(offices!$Q$2:$Q$61,MATCH($B22,offices!$A$2:$A$61,0))),""))</f>
        <v/>
      </c>
      <c r="T22" s="25">
        <f>IF($B22="","",IFERROR(IF(INDEX(offices!$Z$2:$Z$61,MATCH($B22,offices!$A$2:$A$61,0))="","",INDEX(offices!$Z$2:$Z$61,MATCH($B22,offices!$A$2:$A$61,0))),""))</f>
        <v/>
      </c>
      <c r="U22" s="25">
        <f>IF($B22="","",IFERROR(IF(INDEX(offices!$Y$2:$Y$61,MATCH($B22,offices!$A$2:$A$61,0))="","",INDEX(offices!$Y$2:$Y$61,MATCH($B22,offices!$A$2:$A$61,0))),""))</f>
        <v/>
      </c>
      <c r="V22" s="25">
        <f>IF($B22="","",IFERROR(IF(INDEX(offices!$V$2:$V$61,MATCH($B22,offices!$A$2:$A$61,0))="","",INDEX(offices!$V$2:$V$61,MATCH($B22,offices!$A$2:$A$61,0))),""))</f>
        <v/>
      </c>
      <c r="W22" s="25">
        <f>IF($B22="","",IFERROR(IF(INDEX(offices!$AJ$2:$AJ$61,MATCH($B22,offices!$A$2:$A$61,0))="","",INDEX(offices!$AJ$2:$AJ$61,MATCH($B22,offices!$A$2:$A$61,0))),""))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25">
        <f>IF($B22="","",IFERROR(IF(INDEX(offices!$H$2:$H$61,MATCH($B22,offices!$A$2:$A$61,0))="","",INDEX(offices!$H$2:$H$61,MATCH($B22,offices!$A$2:$A$61,0))),""))</f>
        <v/>
      </c>
      <c r="AF22" s="25">
        <f>IF($A22="","",IF(AND($L22="declined",N($Z22)&gt;0,COUNTIFS(approvals!$H$2:$H$251,$A22,approvals!$B$2:$B$251,$B22,approvals!$P$2:$P$251,"Y",approvals!$U$2:$U$251,"&gt;0")=0),"Y",""))</f>
        <v/>
      </c>
    </row>
    <row r="23">
      <c r="A23" t="inlineStr">
        <is>
          <t>SAMPLE-DRP-003</t>
        </is>
      </c>
      <c r="B23" t="inlineStr">
        <is>
          <t>SAMPLE-O-008</t>
        </is>
      </c>
      <c r="C23" t="n">
        <v>7</v>
      </c>
      <c r="D23" s="33" t="n">
        <v>0.4152777777777778</v>
      </c>
      <c r="E23" s="9" t="n">
        <v>46436</v>
      </c>
      <c r="F23" s="9" t="n">
        <v>46440</v>
      </c>
      <c r="G23" s="9" t="n"/>
      <c r="I23" s="33" t="n">
        <v>0.4159722222222222</v>
      </c>
      <c r="J23" s="33" t="n">
        <v>0.4236111111111111</v>
      </c>
      <c r="K23" t="inlineStr">
        <is>
          <t>pantry owner</t>
        </is>
      </c>
      <c r="L23" t="inlineStr">
        <is>
          <t>handed_to_owner</t>
        </is>
      </c>
      <c r="N23" s="9" t="n">
        <v>46450</v>
      </c>
      <c r="O23" t="inlineStr">
        <is>
          <t>yes</t>
        </is>
      </c>
      <c r="P23" s="26">
        <f>IF($A23="","",IF(IFERROR(IF(INDEX(drops!$I$2:$I$21,MATCH($A23,drops!$A$2:$A$21,0))="","",INDEX(drops!$I$2:$I$21,MATCH($A23,drops!$A$2:$A$21,0))),"")="OK",IFERROR(IF(INDEX(drops!$B$2:$B$21,MATCH($A23,drops!$A$2:$A$21,0))="","",INDEX(drops!$B$2:$B$21,MATCH($A23,drops!$A$2:$A$21,0))),""),""))</f>
        <v/>
      </c>
      <c r="Q23" s="25">
        <f>IF($B23="","",IFERROR(IF(INDEX(offices!$O$2:$O$61,MATCH($B23,offices!$A$2:$A$61,0))="","",INDEX(offices!$O$2:$O$61,MATCH($B23,offices!$A$2:$A$61,0))),""))</f>
        <v/>
      </c>
      <c r="R23" s="25">
        <f>IF($B23="","",IFERROR(IF(INDEX(offices!$P$2:$P$61,MATCH($B23,offices!$A$2:$A$61,0))="","",INDEX(offices!$P$2:$P$61,MATCH($B23,offices!$A$2:$A$61,0))),""))</f>
        <v/>
      </c>
      <c r="S23" s="25">
        <f>IF($B23="","",IFERROR(IF(INDEX(offices!$Q$2:$Q$61,MATCH($B23,offices!$A$2:$A$61,0))="","",INDEX(offices!$Q$2:$Q$61,MATCH($B23,offices!$A$2:$A$61,0))),""))</f>
        <v/>
      </c>
      <c r="T23" s="25">
        <f>IF($B23="","",IFERROR(IF(INDEX(offices!$Z$2:$Z$61,MATCH($B23,offices!$A$2:$A$61,0))="","",INDEX(offices!$Z$2:$Z$61,MATCH($B23,offices!$A$2:$A$61,0))),""))</f>
        <v/>
      </c>
      <c r="U23" s="25">
        <f>IF($B23="","",IFERROR(IF(INDEX(offices!$Y$2:$Y$61,MATCH($B23,offices!$A$2:$A$61,0))="","",INDEX(offices!$Y$2:$Y$61,MATCH($B23,offices!$A$2:$A$61,0))),""))</f>
        <v/>
      </c>
      <c r="V23" s="25">
        <f>IF($B23="","",IFERROR(IF(INDEX(offices!$V$2:$V$61,MATCH($B23,offices!$A$2:$A$61,0))="","",INDEX(offices!$V$2:$V$61,MATCH($B23,offices!$A$2:$A$61,0))),""))</f>
        <v/>
      </c>
      <c r="W23" s="25">
        <f>IF($B23="","",IFERROR(IF(INDEX(offices!$AJ$2:$AJ$61,MATCH($B23,offices!$A$2:$A$61,0))="","",INDEX(offices!$AJ$2:$AJ$61,MATCH($B23,offices!$A$2:$A$61,0))),""))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25">
        <f>IF($B23="","",IFERROR(IF(INDEX(offices!$H$2:$H$61,MATCH($B23,offices!$A$2:$A$61,0))="","",INDEX(offices!$H$2:$H$61,MATCH($B23,offices!$A$2:$A$61,0))),""))</f>
        <v/>
      </c>
      <c r="AF23" s="25">
        <f>IF($A23="","",IF(AND($L23="declined",N($Z23)&gt;0,COUNTIFS(approvals!$H$2:$H$251,$A23,approvals!$B$2:$B$251,$B23,approvals!$P$2:$P$251,"Y",approvals!$U$2:$U$251,"&gt;0")=0),"Y",""))</f>
        <v/>
      </c>
    </row>
    <row r="24">
      <c r="A24" t="inlineStr">
        <is>
          <t>SAMPLE-DRP-003</t>
        </is>
      </c>
      <c r="B24" t="inlineStr">
        <is>
          <t>SAMPLE-O-004</t>
        </is>
      </c>
      <c r="C24" t="n">
        <v>8</v>
      </c>
      <c r="D24" s="33" t="n">
        <v>0.4291666666666666</v>
      </c>
      <c r="E24" s="9" t="n">
        <v>46436</v>
      </c>
      <c r="F24" s="9" t="n">
        <v>46440</v>
      </c>
      <c r="G24" s="9" t="n"/>
      <c r="I24" s="33" t="n">
        <v>0.4298611111111111</v>
      </c>
      <c r="J24" s="33" t="n">
        <v>0.4375</v>
      </c>
      <c r="K24" t="inlineStr">
        <is>
          <t>pantry owner</t>
        </is>
      </c>
      <c r="L24" t="inlineStr">
        <is>
          <t>handed_to_owner</t>
        </is>
      </c>
      <c r="N24" s="9" t="n">
        <v>46450</v>
      </c>
      <c r="O24" t="inlineStr">
        <is>
          <t>yes</t>
        </is>
      </c>
      <c r="P24" s="26">
        <f>IF($A24="","",IF(IFERROR(IF(INDEX(drops!$I$2:$I$21,MATCH($A24,drops!$A$2:$A$21,0))="","",INDEX(drops!$I$2:$I$21,MATCH($A24,drops!$A$2:$A$21,0))),"")="OK",IFERROR(IF(INDEX(drops!$B$2:$B$21,MATCH($A24,drops!$A$2:$A$21,0))="","",INDEX(drops!$B$2:$B$21,MATCH($A24,drops!$A$2:$A$21,0))),""),""))</f>
        <v/>
      </c>
      <c r="Q24" s="25">
        <f>IF($B24="","",IFERROR(IF(INDEX(offices!$O$2:$O$61,MATCH($B24,offices!$A$2:$A$61,0))="","",INDEX(offices!$O$2:$O$61,MATCH($B24,offices!$A$2:$A$61,0))),""))</f>
        <v/>
      </c>
      <c r="R24" s="25">
        <f>IF($B24="","",IFERROR(IF(INDEX(offices!$P$2:$P$61,MATCH($B24,offices!$A$2:$A$61,0))="","",INDEX(offices!$P$2:$P$61,MATCH($B24,offices!$A$2:$A$61,0))),""))</f>
        <v/>
      </c>
      <c r="S24" s="25">
        <f>IF($B24="","",IFERROR(IF(INDEX(offices!$Q$2:$Q$61,MATCH($B24,offices!$A$2:$A$61,0))="","",INDEX(offices!$Q$2:$Q$61,MATCH($B24,offices!$A$2:$A$61,0))),""))</f>
        <v/>
      </c>
      <c r="T24" s="25">
        <f>IF($B24="","",IFERROR(IF(INDEX(offices!$Z$2:$Z$61,MATCH($B24,offices!$A$2:$A$61,0))="","",INDEX(offices!$Z$2:$Z$61,MATCH($B24,offices!$A$2:$A$61,0))),""))</f>
        <v/>
      </c>
      <c r="U24" s="25">
        <f>IF($B24="","",IFERROR(IF(INDEX(offices!$Y$2:$Y$61,MATCH($B24,offices!$A$2:$A$61,0))="","",INDEX(offices!$Y$2:$Y$61,MATCH($B24,offices!$A$2:$A$61,0))),""))</f>
        <v/>
      </c>
      <c r="V24" s="25">
        <f>IF($B24="","",IFERROR(IF(INDEX(offices!$V$2:$V$61,MATCH($B24,offices!$A$2:$A$61,0))="","",INDEX(offices!$V$2:$V$61,MATCH($B24,offices!$A$2:$A$61,0))),""))</f>
        <v/>
      </c>
      <c r="W24" s="25">
        <f>IF($B24="","",IFERROR(IF(INDEX(offices!$AJ$2:$AJ$61,MATCH($B24,offices!$A$2:$A$61,0))="","",INDEX(offices!$AJ$2:$AJ$61,MATCH($B24,offices!$A$2:$A$61,0))),""))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25">
        <f>IF($B24="","",IFERROR(IF(INDEX(offices!$H$2:$H$61,MATCH($B24,offices!$A$2:$A$61,0))="","",INDEX(offices!$H$2:$H$61,MATCH($B24,offices!$A$2:$A$61,0))),""))</f>
        <v/>
      </c>
      <c r="AF24" s="25">
        <f>IF($A24="","",IF(AND($L24="declined",N($Z24)&gt;0,COUNTIFS(approvals!$H$2:$H$251,$A24,approvals!$B$2:$B$251,$B24,approvals!$P$2:$P$251,"Y",approvals!$U$2:$U$251,"&gt;0")=0),"Y",""))</f>
        <v/>
      </c>
    </row>
    <row r="25">
      <c r="A25" t="inlineStr">
        <is>
          <t>SAMPLE-DRP-003</t>
        </is>
      </c>
      <c r="B25" t="inlineStr">
        <is>
          <t>SAMPLE-O-005</t>
        </is>
      </c>
      <c r="C25" t="n">
        <v>9</v>
      </c>
      <c r="D25" s="33" t="n">
        <v>0.4444444444444444</v>
      </c>
      <c r="E25" s="9" t="n">
        <v>46436</v>
      </c>
      <c r="F25" s="9" t="n">
        <v>46440</v>
      </c>
      <c r="G25" s="9" t="n"/>
      <c r="I25" s="33" t="n">
        <v>0.4451388888888889</v>
      </c>
      <c r="J25" s="33" t="n">
        <v>0.4527777777777778</v>
      </c>
      <c r="K25" t="inlineStr">
        <is>
          <t>pantry owner</t>
        </is>
      </c>
      <c r="L25" t="inlineStr">
        <is>
          <t>handed_to_owner</t>
        </is>
      </c>
      <c r="N25" s="9" t="n">
        <v>46450</v>
      </c>
      <c r="O25" t="inlineStr">
        <is>
          <t>yes</t>
        </is>
      </c>
      <c r="P25" s="26">
        <f>IF($A25="","",IF(IFERROR(IF(INDEX(drops!$I$2:$I$21,MATCH($A25,drops!$A$2:$A$21,0))="","",INDEX(drops!$I$2:$I$21,MATCH($A25,drops!$A$2:$A$21,0))),"")="OK",IFERROR(IF(INDEX(drops!$B$2:$B$21,MATCH($A25,drops!$A$2:$A$21,0))="","",INDEX(drops!$B$2:$B$21,MATCH($A25,drops!$A$2:$A$21,0))),""),""))</f>
        <v/>
      </c>
      <c r="Q25" s="25">
        <f>IF($B25="","",IFERROR(IF(INDEX(offices!$O$2:$O$61,MATCH($B25,offices!$A$2:$A$61,0))="","",INDEX(offices!$O$2:$O$61,MATCH($B25,offices!$A$2:$A$61,0))),""))</f>
        <v/>
      </c>
      <c r="R25" s="25">
        <f>IF($B25="","",IFERROR(IF(INDEX(offices!$P$2:$P$61,MATCH($B25,offices!$A$2:$A$61,0))="","",INDEX(offices!$P$2:$P$61,MATCH($B25,offices!$A$2:$A$61,0))),""))</f>
        <v/>
      </c>
      <c r="S25" s="25">
        <f>IF($B25="","",IFERROR(IF(INDEX(offices!$Q$2:$Q$61,MATCH($B25,offices!$A$2:$A$61,0))="","",INDEX(offices!$Q$2:$Q$61,MATCH($B25,offices!$A$2:$A$61,0))),""))</f>
        <v/>
      </c>
      <c r="T25" s="25">
        <f>IF($B25="","",IFERROR(IF(INDEX(offices!$Z$2:$Z$61,MATCH($B25,offices!$A$2:$A$61,0))="","",INDEX(offices!$Z$2:$Z$61,MATCH($B25,offices!$A$2:$A$61,0))),""))</f>
        <v/>
      </c>
      <c r="U25" s="25">
        <f>IF($B25="","",IFERROR(IF(INDEX(offices!$Y$2:$Y$61,MATCH($B25,offices!$A$2:$A$61,0))="","",INDEX(offices!$Y$2:$Y$61,MATCH($B25,offices!$A$2:$A$61,0))),""))</f>
        <v/>
      </c>
      <c r="V25" s="25">
        <f>IF($B25="","",IFERROR(IF(INDEX(offices!$V$2:$V$61,MATCH($B25,offices!$A$2:$A$61,0))="","",INDEX(offices!$V$2:$V$61,MATCH($B25,offices!$A$2:$A$61,0))),""))</f>
        <v/>
      </c>
      <c r="W25" s="25">
        <f>IF($B25="","",IFERROR(IF(INDEX(offices!$AJ$2:$AJ$61,MATCH($B25,offices!$A$2:$A$61,0))="","",INDEX(offices!$AJ$2:$AJ$61,MATCH($B25,offices!$A$2:$A$61,0))),""))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25">
        <f>IF($B25="","",IFERROR(IF(INDEX(offices!$H$2:$H$61,MATCH($B25,offices!$A$2:$A$61,0))="","",INDEX(offices!$H$2:$H$61,MATCH($B25,offices!$A$2:$A$61,0))),""))</f>
        <v/>
      </c>
      <c r="AF25" s="25">
        <f>IF($A25="","",IF(AND($L25="declined",N($Z25)&gt;0,COUNTIFS(approvals!$H$2:$H$251,$A25,approvals!$B$2:$B$251,$B25,approvals!$P$2:$P$251,"Y",approvals!$U$2:$U$251,"&gt;0")=0),"Y",""))</f>
        <v/>
      </c>
    </row>
    <row r="26">
      <c r="A26" t="inlineStr">
        <is>
          <t>SAMPLE-DRP-003</t>
        </is>
      </c>
      <c r="B26" t="inlineStr">
        <is>
          <t>SAMPLE-O-009</t>
        </is>
      </c>
      <c r="C26" t="n">
        <v>10</v>
      </c>
      <c r="D26" s="33" t="n">
        <v>0.4597222222222222</v>
      </c>
      <c r="E26" s="9" t="n">
        <v>46436</v>
      </c>
      <c r="F26" s="9" t="n">
        <v>46440</v>
      </c>
      <c r="G26" s="9" t="n"/>
      <c r="I26" s="33" t="n">
        <v>0.4604166666666666</v>
      </c>
      <c r="J26" s="33" t="n">
        <v>0.4680555555555556</v>
      </c>
      <c r="K26" t="inlineStr">
        <is>
          <t>pantry owner</t>
        </is>
      </c>
      <c r="L26" t="inlineStr">
        <is>
          <t>handed_to_owner</t>
        </is>
      </c>
      <c r="N26" s="9" t="n">
        <v>46450</v>
      </c>
      <c r="O26" t="inlineStr">
        <is>
          <t>yes</t>
        </is>
      </c>
      <c r="P26" s="26">
        <f>IF($A26="","",IF(IFERROR(IF(INDEX(drops!$I$2:$I$21,MATCH($A26,drops!$A$2:$A$21,0))="","",INDEX(drops!$I$2:$I$21,MATCH($A26,drops!$A$2:$A$21,0))),"")="OK",IFERROR(IF(INDEX(drops!$B$2:$B$21,MATCH($A26,drops!$A$2:$A$21,0))="","",INDEX(drops!$B$2:$B$21,MATCH($A26,drops!$A$2:$A$21,0))),""),""))</f>
        <v/>
      </c>
      <c r="Q26" s="25">
        <f>IF($B26="","",IFERROR(IF(INDEX(offices!$O$2:$O$61,MATCH($B26,offices!$A$2:$A$61,0))="","",INDEX(offices!$O$2:$O$61,MATCH($B26,offices!$A$2:$A$61,0))),""))</f>
        <v/>
      </c>
      <c r="R26" s="25">
        <f>IF($B26="","",IFERROR(IF(INDEX(offices!$P$2:$P$61,MATCH($B26,offices!$A$2:$A$61,0))="","",INDEX(offices!$P$2:$P$61,MATCH($B26,offices!$A$2:$A$61,0))),""))</f>
        <v/>
      </c>
      <c r="S26" s="25">
        <f>IF($B26="","",IFERROR(IF(INDEX(offices!$Q$2:$Q$61,MATCH($B26,offices!$A$2:$A$61,0))="","",INDEX(offices!$Q$2:$Q$61,MATCH($B26,offices!$A$2:$A$61,0))),""))</f>
        <v/>
      </c>
      <c r="T26" s="25">
        <f>IF($B26="","",IFERROR(IF(INDEX(offices!$Z$2:$Z$61,MATCH($B26,offices!$A$2:$A$61,0))="","",INDEX(offices!$Z$2:$Z$61,MATCH($B26,offices!$A$2:$A$61,0))),""))</f>
        <v/>
      </c>
      <c r="U26" s="25">
        <f>IF($B26="","",IFERROR(IF(INDEX(offices!$Y$2:$Y$61,MATCH($B26,offices!$A$2:$A$61,0))="","",INDEX(offices!$Y$2:$Y$61,MATCH($B26,offices!$A$2:$A$61,0))),""))</f>
        <v/>
      </c>
      <c r="V26" s="25">
        <f>IF($B26="","",IFERROR(IF(INDEX(offices!$V$2:$V$61,MATCH($B26,offices!$A$2:$A$61,0))="","",INDEX(offices!$V$2:$V$61,MATCH($B26,offices!$A$2:$A$61,0))),""))</f>
        <v/>
      </c>
      <c r="W26" s="25">
        <f>IF($B26="","",IFERROR(IF(INDEX(offices!$AJ$2:$AJ$61,MATCH($B26,offices!$A$2:$A$61,0))="","",INDEX(offices!$AJ$2:$AJ$61,MATCH($B26,offices!$A$2:$A$61,0))),""))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25">
        <f>IF($B26="","",IFERROR(IF(INDEX(offices!$H$2:$H$61,MATCH($B26,offices!$A$2:$A$61,0))="","",INDEX(offices!$H$2:$H$61,MATCH($B26,offices!$A$2:$A$61,0))),""))</f>
        <v/>
      </c>
      <c r="AF26" s="25">
        <f>IF($A26="","",IF(AND($L26="declined",N($Z26)&gt;0,COUNTIFS(approvals!$H$2:$H$251,$A26,approvals!$B$2:$B$251,$B26,approvals!$P$2:$P$251,"Y",approvals!$U$2:$U$251,"&gt;0")=0),"Y",""))</f>
        <v/>
      </c>
    </row>
    <row r="27">
      <c r="D27" s="33" t="n"/>
      <c r="E27" s="9" t="n"/>
      <c r="F27" s="9" t="n"/>
      <c r="G27" s="9" t="n"/>
      <c r="I27" s="33" t="n"/>
      <c r="J27" s="33" t="n"/>
      <c r="N27" s="9" t="n"/>
      <c r="P27" s="26">
        <f>IF($A27="","",IF(IFERROR(IF(INDEX(drops!$I$2:$I$21,MATCH($A27,drops!$A$2:$A$21,0))="","",INDEX(drops!$I$2:$I$21,MATCH($A27,drops!$A$2:$A$21,0))),"")="OK",IFERROR(IF(INDEX(drops!$B$2:$B$21,MATCH($A27,drops!$A$2:$A$21,0))="","",INDEX(drops!$B$2:$B$21,MATCH($A27,drops!$A$2:$A$21,0))),""),""))</f>
        <v/>
      </c>
      <c r="Q27" s="25">
        <f>IF($B27="","",IFERROR(IF(INDEX(offices!$O$2:$O$61,MATCH($B27,offices!$A$2:$A$61,0))="","",INDEX(offices!$O$2:$O$61,MATCH($B27,offices!$A$2:$A$61,0))),""))</f>
        <v/>
      </c>
      <c r="R27" s="25">
        <f>IF($B27="","",IFERROR(IF(INDEX(offices!$P$2:$P$61,MATCH($B27,offices!$A$2:$A$61,0))="","",INDEX(offices!$P$2:$P$61,MATCH($B27,offices!$A$2:$A$61,0))),""))</f>
        <v/>
      </c>
      <c r="S27" s="25">
        <f>IF($B27="","",IFERROR(IF(INDEX(offices!$Q$2:$Q$61,MATCH($B27,offices!$A$2:$A$61,0))="","",INDEX(offices!$Q$2:$Q$61,MATCH($B27,offices!$A$2:$A$61,0))),""))</f>
        <v/>
      </c>
      <c r="T27" s="25">
        <f>IF($B27="","",IFERROR(IF(INDEX(offices!$Z$2:$Z$61,MATCH($B27,offices!$A$2:$A$61,0))="","",INDEX(offices!$Z$2:$Z$61,MATCH($B27,offices!$A$2:$A$61,0))),""))</f>
        <v/>
      </c>
      <c r="U27" s="25">
        <f>IF($B27="","",IFERROR(IF(INDEX(offices!$Y$2:$Y$61,MATCH($B27,offices!$A$2:$A$61,0))="","",INDEX(offices!$Y$2:$Y$61,MATCH($B27,offices!$A$2:$A$61,0))),""))</f>
        <v/>
      </c>
      <c r="V27" s="25">
        <f>IF($B27="","",IFERROR(IF(INDEX(offices!$V$2:$V$61,MATCH($B27,offices!$A$2:$A$61,0))="","",INDEX(offices!$V$2:$V$61,MATCH($B27,offices!$A$2:$A$61,0))),""))</f>
        <v/>
      </c>
      <c r="W27" s="25">
        <f>IF($B27="","",IFERROR(IF(INDEX(offices!$AJ$2:$AJ$61,MATCH($B27,offices!$A$2:$A$61,0))="","",INDEX(offices!$AJ$2:$AJ$61,MATCH($B27,offices!$A$2:$A$61,0))),""))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25">
        <f>IF($B27="","",IFERROR(IF(INDEX(offices!$H$2:$H$61,MATCH($B27,offices!$A$2:$A$61,0))="","",INDEX(offices!$H$2:$H$61,MATCH($B27,offices!$A$2:$A$61,0))),""))</f>
        <v/>
      </c>
      <c r="AF27" s="25">
        <f>IF($A27="","",IF(AND($L27="declined",N($Z27)&gt;0,COUNTIFS(approvals!$H$2:$H$251,$A27,approvals!$B$2:$B$251,$B27,approvals!$P$2:$P$251,"Y",approvals!$U$2:$U$251,"&gt;0")=0),"Y",""))</f>
        <v/>
      </c>
    </row>
    <row r="28">
      <c r="D28" s="33" t="n"/>
      <c r="E28" s="9" t="n"/>
      <c r="F28" s="9" t="n"/>
      <c r="G28" s="9" t="n"/>
      <c r="I28" s="33" t="n"/>
      <c r="J28" s="33" t="n"/>
      <c r="N28" s="9" t="n"/>
      <c r="P28" s="26">
        <f>IF($A28="","",IF(IFERROR(IF(INDEX(drops!$I$2:$I$21,MATCH($A28,drops!$A$2:$A$21,0))="","",INDEX(drops!$I$2:$I$21,MATCH($A28,drops!$A$2:$A$21,0))),"")="OK",IFERROR(IF(INDEX(drops!$B$2:$B$21,MATCH($A28,drops!$A$2:$A$21,0))="","",INDEX(drops!$B$2:$B$21,MATCH($A28,drops!$A$2:$A$21,0))),""),""))</f>
        <v/>
      </c>
      <c r="Q28" s="25">
        <f>IF($B28="","",IFERROR(IF(INDEX(offices!$O$2:$O$61,MATCH($B28,offices!$A$2:$A$61,0))="","",INDEX(offices!$O$2:$O$61,MATCH($B28,offices!$A$2:$A$61,0))),""))</f>
        <v/>
      </c>
      <c r="R28" s="25">
        <f>IF($B28="","",IFERROR(IF(INDEX(offices!$P$2:$P$61,MATCH($B28,offices!$A$2:$A$61,0))="","",INDEX(offices!$P$2:$P$61,MATCH($B28,offices!$A$2:$A$61,0))),""))</f>
        <v/>
      </c>
      <c r="S28" s="25">
        <f>IF($B28="","",IFERROR(IF(INDEX(offices!$Q$2:$Q$61,MATCH($B28,offices!$A$2:$A$61,0))="","",INDEX(offices!$Q$2:$Q$61,MATCH($B28,offices!$A$2:$A$61,0))),""))</f>
        <v/>
      </c>
      <c r="T28" s="25">
        <f>IF($B28="","",IFERROR(IF(INDEX(offices!$Z$2:$Z$61,MATCH($B28,offices!$A$2:$A$61,0))="","",INDEX(offices!$Z$2:$Z$61,MATCH($B28,offices!$A$2:$A$61,0))),""))</f>
        <v/>
      </c>
      <c r="U28" s="25">
        <f>IF($B28="","",IFERROR(IF(INDEX(offices!$Y$2:$Y$61,MATCH($B28,offices!$A$2:$A$61,0))="","",INDEX(offices!$Y$2:$Y$61,MATCH($B28,offices!$A$2:$A$61,0))),""))</f>
        <v/>
      </c>
      <c r="V28" s="25">
        <f>IF($B28="","",IFERROR(IF(INDEX(offices!$V$2:$V$61,MATCH($B28,offices!$A$2:$A$61,0))="","",INDEX(offices!$V$2:$V$61,MATCH($B28,offices!$A$2:$A$61,0))),""))</f>
        <v/>
      </c>
      <c r="W28" s="25">
        <f>IF($B28="","",IFERROR(IF(INDEX(offices!$AJ$2:$AJ$61,MATCH($B28,offices!$A$2:$A$61,0))="","",INDEX(offices!$AJ$2:$AJ$61,MATCH($B28,offices!$A$2:$A$61,0))),""))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25">
        <f>IF($B28="","",IFERROR(IF(INDEX(offices!$H$2:$H$61,MATCH($B28,offices!$A$2:$A$61,0))="","",INDEX(offices!$H$2:$H$61,MATCH($B28,offices!$A$2:$A$61,0))),""))</f>
        <v/>
      </c>
      <c r="AF28" s="25">
        <f>IF($A28="","",IF(AND($L28="declined",N($Z28)&gt;0,COUNTIFS(approvals!$H$2:$H$251,$A28,approvals!$B$2:$B$251,$B28,approvals!$P$2:$P$251,"Y",approvals!$U$2:$U$251,"&gt;0")=0),"Y",""))</f>
        <v/>
      </c>
    </row>
    <row r="29">
      <c r="D29" s="33" t="n"/>
      <c r="E29" s="9" t="n"/>
      <c r="F29" s="9" t="n"/>
      <c r="G29" s="9" t="n"/>
      <c r="I29" s="33" t="n"/>
      <c r="J29" s="33" t="n"/>
      <c r="N29" s="9" t="n"/>
      <c r="P29" s="26">
        <f>IF($A29="","",IF(IFERROR(IF(INDEX(drops!$I$2:$I$21,MATCH($A29,drops!$A$2:$A$21,0))="","",INDEX(drops!$I$2:$I$21,MATCH($A29,drops!$A$2:$A$21,0))),"")="OK",IFERROR(IF(INDEX(drops!$B$2:$B$21,MATCH($A29,drops!$A$2:$A$21,0))="","",INDEX(drops!$B$2:$B$21,MATCH($A29,drops!$A$2:$A$21,0))),""),""))</f>
        <v/>
      </c>
      <c r="Q29" s="25">
        <f>IF($B29="","",IFERROR(IF(INDEX(offices!$O$2:$O$61,MATCH($B29,offices!$A$2:$A$61,0))="","",INDEX(offices!$O$2:$O$61,MATCH($B29,offices!$A$2:$A$61,0))),""))</f>
        <v/>
      </c>
      <c r="R29" s="25">
        <f>IF($B29="","",IFERROR(IF(INDEX(offices!$P$2:$P$61,MATCH($B29,offices!$A$2:$A$61,0))="","",INDEX(offices!$P$2:$P$61,MATCH($B29,offices!$A$2:$A$61,0))),""))</f>
        <v/>
      </c>
      <c r="S29" s="25">
        <f>IF($B29="","",IFERROR(IF(INDEX(offices!$Q$2:$Q$61,MATCH($B29,offices!$A$2:$A$61,0))="","",INDEX(offices!$Q$2:$Q$61,MATCH($B29,offices!$A$2:$A$61,0))),""))</f>
        <v/>
      </c>
      <c r="T29" s="25">
        <f>IF($B29="","",IFERROR(IF(INDEX(offices!$Z$2:$Z$61,MATCH($B29,offices!$A$2:$A$61,0))="","",INDEX(offices!$Z$2:$Z$61,MATCH($B29,offices!$A$2:$A$61,0))),""))</f>
        <v/>
      </c>
      <c r="U29" s="25">
        <f>IF($B29="","",IFERROR(IF(INDEX(offices!$Y$2:$Y$61,MATCH($B29,offices!$A$2:$A$61,0))="","",INDEX(offices!$Y$2:$Y$61,MATCH($B29,offices!$A$2:$A$61,0))),""))</f>
        <v/>
      </c>
      <c r="V29" s="25">
        <f>IF($B29="","",IFERROR(IF(INDEX(offices!$V$2:$V$61,MATCH($B29,offices!$A$2:$A$61,0))="","",INDEX(offices!$V$2:$V$61,MATCH($B29,offices!$A$2:$A$61,0))),""))</f>
        <v/>
      </c>
      <c r="W29" s="25">
        <f>IF($B29="","",IFERROR(IF(INDEX(offices!$AJ$2:$AJ$61,MATCH($B29,offices!$A$2:$A$61,0))="","",INDEX(offices!$AJ$2:$AJ$61,MATCH($B29,offices!$A$2:$A$61,0))),""))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25">
        <f>IF($B29="","",IFERROR(IF(INDEX(offices!$H$2:$H$61,MATCH($B29,offices!$A$2:$A$61,0))="","",INDEX(offices!$H$2:$H$61,MATCH($B29,offices!$A$2:$A$61,0))),""))</f>
        <v/>
      </c>
      <c r="AF29" s="25">
        <f>IF($A29="","",IF(AND($L29="declined",N($Z29)&gt;0,COUNTIFS(approvals!$H$2:$H$251,$A29,approvals!$B$2:$B$251,$B29,approvals!$P$2:$P$251,"Y",approvals!$U$2:$U$251,"&gt;0")=0),"Y",""))</f>
        <v/>
      </c>
    </row>
    <row r="30">
      <c r="D30" s="33" t="n"/>
      <c r="E30" s="9" t="n"/>
      <c r="F30" s="9" t="n"/>
      <c r="G30" s="9" t="n"/>
      <c r="I30" s="33" t="n"/>
      <c r="J30" s="33" t="n"/>
      <c r="N30" s="9" t="n"/>
      <c r="P30" s="26">
        <f>IF($A30="","",IF(IFERROR(IF(INDEX(drops!$I$2:$I$21,MATCH($A30,drops!$A$2:$A$21,0))="","",INDEX(drops!$I$2:$I$21,MATCH($A30,drops!$A$2:$A$21,0))),"")="OK",IFERROR(IF(INDEX(drops!$B$2:$B$21,MATCH($A30,drops!$A$2:$A$21,0))="","",INDEX(drops!$B$2:$B$21,MATCH($A30,drops!$A$2:$A$21,0))),""),""))</f>
        <v/>
      </c>
      <c r="Q30" s="25">
        <f>IF($B30="","",IFERROR(IF(INDEX(offices!$O$2:$O$61,MATCH($B30,offices!$A$2:$A$61,0))="","",INDEX(offices!$O$2:$O$61,MATCH($B30,offices!$A$2:$A$61,0))),""))</f>
        <v/>
      </c>
      <c r="R30" s="25">
        <f>IF($B30="","",IFERROR(IF(INDEX(offices!$P$2:$P$61,MATCH($B30,offices!$A$2:$A$61,0))="","",INDEX(offices!$P$2:$P$61,MATCH($B30,offices!$A$2:$A$61,0))),""))</f>
        <v/>
      </c>
      <c r="S30" s="25">
        <f>IF($B30="","",IFERROR(IF(INDEX(offices!$Q$2:$Q$61,MATCH($B30,offices!$A$2:$A$61,0))="","",INDEX(offices!$Q$2:$Q$61,MATCH($B30,offices!$A$2:$A$61,0))),""))</f>
        <v/>
      </c>
      <c r="T30" s="25">
        <f>IF($B30="","",IFERROR(IF(INDEX(offices!$Z$2:$Z$61,MATCH($B30,offices!$A$2:$A$61,0))="","",INDEX(offices!$Z$2:$Z$61,MATCH($B30,offices!$A$2:$A$61,0))),""))</f>
        <v/>
      </c>
      <c r="U30" s="25">
        <f>IF($B30="","",IFERROR(IF(INDEX(offices!$Y$2:$Y$61,MATCH($B30,offices!$A$2:$A$61,0))="","",INDEX(offices!$Y$2:$Y$61,MATCH($B30,offices!$A$2:$A$61,0))),""))</f>
        <v/>
      </c>
      <c r="V30" s="25">
        <f>IF($B30="","",IFERROR(IF(INDEX(offices!$V$2:$V$61,MATCH($B30,offices!$A$2:$A$61,0))="","",INDEX(offices!$V$2:$V$61,MATCH($B30,offices!$A$2:$A$61,0))),""))</f>
        <v/>
      </c>
      <c r="W30" s="25">
        <f>IF($B30="","",IFERROR(IF(INDEX(offices!$AJ$2:$AJ$61,MATCH($B30,offices!$A$2:$A$61,0))="","",INDEX(offices!$AJ$2:$AJ$61,MATCH($B30,offices!$A$2:$A$61,0))),""))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25">
        <f>IF($B30="","",IFERROR(IF(INDEX(offices!$H$2:$H$61,MATCH($B30,offices!$A$2:$A$61,0))="","",INDEX(offices!$H$2:$H$61,MATCH($B30,offices!$A$2:$A$61,0))),""))</f>
        <v/>
      </c>
      <c r="AF30" s="25">
        <f>IF($A30="","",IF(AND($L30="declined",N($Z30)&gt;0,COUNTIFS(approvals!$H$2:$H$251,$A30,approvals!$B$2:$B$251,$B30,approvals!$P$2:$P$251,"Y",approvals!$U$2:$U$251,"&gt;0")=0),"Y",""))</f>
        <v/>
      </c>
    </row>
    <row r="31">
      <c r="D31" s="33" t="n"/>
      <c r="E31" s="9" t="n"/>
      <c r="F31" s="9" t="n"/>
      <c r="G31" s="9" t="n"/>
      <c r="I31" s="33" t="n"/>
      <c r="J31" s="33" t="n"/>
      <c r="N31" s="9" t="n"/>
      <c r="P31" s="26">
        <f>IF($A31="","",IF(IFERROR(IF(INDEX(drops!$I$2:$I$21,MATCH($A31,drops!$A$2:$A$21,0))="","",INDEX(drops!$I$2:$I$21,MATCH($A31,drops!$A$2:$A$21,0))),"")="OK",IFERROR(IF(INDEX(drops!$B$2:$B$21,MATCH($A31,drops!$A$2:$A$21,0))="","",INDEX(drops!$B$2:$B$21,MATCH($A31,drops!$A$2:$A$21,0))),""),""))</f>
        <v/>
      </c>
      <c r="Q31" s="25">
        <f>IF($B31="","",IFERROR(IF(INDEX(offices!$O$2:$O$61,MATCH($B31,offices!$A$2:$A$61,0))="","",INDEX(offices!$O$2:$O$61,MATCH($B31,offices!$A$2:$A$61,0))),""))</f>
        <v/>
      </c>
      <c r="R31" s="25">
        <f>IF($B31="","",IFERROR(IF(INDEX(offices!$P$2:$P$61,MATCH($B31,offices!$A$2:$A$61,0))="","",INDEX(offices!$P$2:$P$61,MATCH($B31,offices!$A$2:$A$61,0))),""))</f>
        <v/>
      </c>
      <c r="S31" s="25">
        <f>IF($B31="","",IFERROR(IF(INDEX(offices!$Q$2:$Q$61,MATCH($B31,offices!$A$2:$A$61,0))="","",INDEX(offices!$Q$2:$Q$61,MATCH($B31,offices!$A$2:$A$61,0))),""))</f>
        <v/>
      </c>
      <c r="T31" s="25">
        <f>IF($B31="","",IFERROR(IF(INDEX(offices!$Z$2:$Z$61,MATCH($B31,offices!$A$2:$A$61,0))="","",INDEX(offices!$Z$2:$Z$61,MATCH($B31,offices!$A$2:$A$61,0))),""))</f>
        <v/>
      </c>
      <c r="U31" s="25">
        <f>IF($B31="","",IFERROR(IF(INDEX(offices!$Y$2:$Y$61,MATCH($B31,offices!$A$2:$A$61,0))="","",INDEX(offices!$Y$2:$Y$61,MATCH($B31,offices!$A$2:$A$61,0))),""))</f>
        <v/>
      </c>
      <c r="V31" s="25">
        <f>IF($B31="","",IFERROR(IF(INDEX(offices!$V$2:$V$61,MATCH($B31,offices!$A$2:$A$61,0))="","",INDEX(offices!$V$2:$V$61,MATCH($B31,offices!$A$2:$A$61,0))),""))</f>
        <v/>
      </c>
      <c r="W31" s="25">
        <f>IF($B31="","",IFERROR(IF(INDEX(offices!$AJ$2:$AJ$61,MATCH($B31,offices!$A$2:$A$61,0))="","",INDEX(offices!$AJ$2:$AJ$61,MATCH($B31,offices!$A$2:$A$61,0))),""))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25">
        <f>IF($B31="","",IFERROR(IF(INDEX(offices!$H$2:$H$61,MATCH($B31,offices!$A$2:$A$61,0))="","",INDEX(offices!$H$2:$H$61,MATCH($B31,offices!$A$2:$A$61,0))),""))</f>
        <v/>
      </c>
      <c r="AF31" s="25">
        <f>IF($A31="","",IF(AND($L31="declined",N($Z31)&gt;0,COUNTIFS(approvals!$H$2:$H$251,$A31,approvals!$B$2:$B$251,$B31,approvals!$P$2:$P$251,"Y",approvals!$U$2:$U$251,"&gt;0")=0),"Y",""))</f>
        <v/>
      </c>
    </row>
    <row r="32">
      <c r="D32" s="33" t="n"/>
      <c r="E32" s="9" t="n"/>
      <c r="F32" s="9" t="n"/>
      <c r="G32" s="9" t="n"/>
      <c r="I32" s="33" t="n"/>
      <c r="J32" s="33" t="n"/>
      <c r="N32" s="9" t="n"/>
      <c r="P32" s="26">
        <f>IF($A32="","",IF(IFERROR(IF(INDEX(drops!$I$2:$I$21,MATCH($A32,drops!$A$2:$A$21,0))="","",INDEX(drops!$I$2:$I$21,MATCH($A32,drops!$A$2:$A$21,0))),"")="OK",IFERROR(IF(INDEX(drops!$B$2:$B$21,MATCH($A32,drops!$A$2:$A$21,0))="","",INDEX(drops!$B$2:$B$21,MATCH($A32,drops!$A$2:$A$21,0))),""),""))</f>
        <v/>
      </c>
      <c r="Q32" s="25">
        <f>IF($B32="","",IFERROR(IF(INDEX(offices!$O$2:$O$61,MATCH($B32,offices!$A$2:$A$61,0))="","",INDEX(offices!$O$2:$O$61,MATCH($B32,offices!$A$2:$A$61,0))),""))</f>
        <v/>
      </c>
      <c r="R32" s="25">
        <f>IF($B32="","",IFERROR(IF(INDEX(offices!$P$2:$P$61,MATCH($B32,offices!$A$2:$A$61,0))="","",INDEX(offices!$P$2:$P$61,MATCH($B32,offices!$A$2:$A$61,0))),""))</f>
        <v/>
      </c>
      <c r="S32" s="25">
        <f>IF($B32="","",IFERROR(IF(INDEX(offices!$Q$2:$Q$61,MATCH($B32,offices!$A$2:$A$61,0))="","",INDEX(offices!$Q$2:$Q$61,MATCH($B32,offices!$A$2:$A$61,0))),""))</f>
        <v/>
      </c>
      <c r="T32" s="25">
        <f>IF($B32="","",IFERROR(IF(INDEX(offices!$Z$2:$Z$61,MATCH($B32,offices!$A$2:$A$61,0))="","",INDEX(offices!$Z$2:$Z$61,MATCH($B32,offices!$A$2:$A$61,0))),""))</f>
        <v/>
      </c>
      <c r="U32" s="25">
        <f>IF($B32="","",IFERROR(IF(INDEX(offices!$Y$2:$Y$61,MATCH($B32,offices!$A$2:$A$61,0))="","",INDEX(offices!$Y$2:$Y$61,MATCH($B32,offices!$A$2:$A$61,0))),""))</f>
        <v/>
      </c>
      <c r="V32" s="25">
        <f>IF($B32="","",IFERROR(IF(INDEX(offices!$V$2:$V$61,MATCH($B32,offices!$A$2:$A$61,0))="","",INDEX(offices!$V$2:$V$61,MATCH($B32,offices!$A$2:$A$61,0))),""))</f>
        <v/>
      </c>
      <c r="W32" s="25">
        <f>IF($B32="","",IFERROR(IF(INDEX(offices!$AJ$2:$AJ$61,MATCH($B32,offices!$A$2:$A$61,0))="","",INDEX(offices!$AJ$2:$AJ$61,MATCH($B32,offices!$A$2:$A$61,0))),""))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25">
        <f>IF($B32="","",IFERROR(IF(INDEX(offices!$H$2:$H$61,MATCH($B32,offices!$A$2:$A$61,0))="","",INDEX(offices!$H$2:$H$61,MATCH($B32,offices!$A$2:$A$61,0))),""))</f>
        <v/>
      </c>
      <c r="AF32" s="25">
        <f>IF($A32="","",IF(AND($L32="declined",N($Z32)&gt;0,COUNTIFS(approvals!$H$2:$H$251,$A32,approvals!$B$2:$B$251,$B32,approvals!$P$2:$P$251,"Y",approvals!$U$2:$U$251,"&gt;0")=0),"Y",""))</f>
        <v/>
      </c>
    </row>
    <row r="33">
      <c r="D33" s="33" t="n"/>
      <c r="E33" s="9" t="n"/>
      <c r="F33" s="9" t="n"/>
      <c r="G33" s="9" t="n"/>
      <c r="I33" s="33" t="n"/>
      <c r="J33" s="33" t="n"/>
      <c r="N33" s="9" t="n"/>
      <c r="P33" s="26">
        <f>IF($A33="","",IF(IFERROR(IF(INDEX(drops!$I$2:$I$21,MATCH($A33,drops!$A$2:$A$21,0))="","",INDEX(drops!$I$2:$I$21,MATCH($A33,drops!$A$2:$A$21,0))),"")="OK",IFERROR(IF(INDEX(drops!$B$2:$B$21,MATCH($A33,drops!$A$2:$A$21,0))="","",INDEX(drops!$B$2:$B$21,MATCH($A33,drops!$A$2:$A$21,0))),""),""))</f>
        <v/>
      </c>
      <c r="Q33" s="25">
        <f>IF($B33="","",IFERROR(IF(INDEX(offices!$O$2:$O$61,MATCH($B33,offices!$A$2:$A$61,0))="","",INDEX(offices!$O$2:$O$61,MATCH($B33,offices!$A$2:$A$61,0))),""))</f>
        <v/>
      </c>
      <c r="R33" s="25">
        <f>IF($B33="","",IFERROR(IF(INDEX(offices!$P$2:$P$61,MATCH($B33,offices!$A$2:$A$61,0))="","",INDEX(offices!$P$2:$P$61,MATCH($B33,offices!$A$2:$A$61,0))),""))</f>
        <v/>
      </c>
      <c r="S33" s="25">
        <f>IF($B33="","",IFERROR(IF(INDEX(offices!$Q$2:$Q$61,MATCH($B33,offices!$A$2:$A$61,0))="","",INDEX(offices!$Q$2:$Q$61,MATCH($B33,offices!$A$2:$A$61,0))),""))</f>
        <v/>
      </c>
      <c r="T33" s="25">
        <f>IF($B33="","",IFERROR(IF(INDEX(offices!$Z$2:$Z$61,MATCH($B33,offices!$A$2:$A$61,0))="","",INDEX(offices!$Z$2:$Z$61,MATCH($B33,offices!$A$2:$A$61,0))),""))</f>
        <v/>
      </c>
      <c r="U33" s="25">
        <f>IF($B33="","",IFERROR(IF(INDEX(offices!$Y$2:$Y$61,MATCH($B33,offices!$A$2:$A$61,0))="","",INDEX(offices!$Y$2:$Y$61,MATCH($B33,offices!$A$2:$A$61,0))),""))</f>
        <v/>
      </c>
      <c r="V33" s="25">
        <f>IF($B33="","",IFERROR(IF(INDEX(offices!$V$2:$V$61,MATCH($B33,offices!$A$2:$A$61,0))="","",INDEX(offices!$V$2:$V$61,MATCH($B33,offices!$A$2:$A$61,0))),""))</f>
        <v/>
      </c>
      <c r="W33" s="25">
        <f>IF($B33="","",IFERROR(IF(INDEX(offices!$AJ$2:$AJ$61,MATCH($B33,offices!$A$2:$A$61,0))="","",INDEX(offices!$AJ$2:$AJ$61,MATCH($B33,offices!$A$2:$A$61,0))),""))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25">
        <f>IF($B33="","",IFERROR(IF(INDEX(offices!$H$2:$H$61,MATCH($B33,offices!$A$2:$A$61,0))="","",INDEX(offices!$H$2:$H$61,MATCH($B33,offices!$A$2:$A$61,0))),""))</f>
        <v/>
      </c>
      <c r="AF33" s="25">
        <f>IF($A33="","",IF(AND($L33="declined",N($Z33)&gt;0,COUNTIFS(approvals!$H$2:$H$251,$A33,approvals!$B$2:$B$251,$B33,approvals!$P$2:$P$251,"Y",approvals!$U$2:$U$251,"&gt;0")=0),"Y",""))</f>
        <v/>
      </c>
    </row>
    <row r="34">
      <c r="D34" s="33" t="n"/>
      <c r="E34" s="9" t="n"/>
      <c r="F34" s="9" t="n"/>
      <c r="G34" s="9" t="n"/>
      <c r="I34" s="33" t="n"/>
      <c r="J34" s="33" t="n"/>
      <c r="N34" s="9" t="n"/>
      <c r="P34" s="26">
        <f>IF($A34="","",IF(IFERROR(IF(INDEX(drops!$I$2:$I$21,MATCH($A34,drops!$A$2:$A$21,0))="","",INDEX(drops!$I$2:$I$21,MATCH($A34,drops!$A$2:$A$21,0))),"")="OK",IFERROR(IF(INDEX(drops!$B$2:$B$21,MATCH($A34,drops!$A$2:$A$21,0))="","",INDEX(drops!$B$2:$B$21,MATCH($A34,drops!$A$2:$A$21,0))),""),""))</f>
        <v/>
      </c>
      <c r="Q34" s="25">
        <f>IF($B34="","",IFERROR(IF(INDEX(offices!$O$2:$O$61,MATCH($B34,offices!$A$2:$A$61,0))="","",INDEX(offices!$O$2:$O$61,MATCH($B34,offices!$A$2:$A$61,0))),""))</f>
        <v/>
      </c>
      <c r="R34" s="25">
        <f>IF($B34="","",IFERROR(IF(INDEX(offices!$P$2:$P$61,MATCH($B34,offices!$A$2:$A$61,0))="","",INDEX(offices!$P$2:$P$61,MATCH($B34,offices!$A$2:$A$61,0))),""))</f>
        <v/>
      </c>
      <c r="S34" s="25">
        <f>IF($B34="","",IFERROR(IF(INDEX(offices!$Q$2:$Q$61,MATCH($B34,offices!$A$2:$A$61,0))="","",INDEX(offices!$Q$2:$Q$61,MATCH($B34,offices!$A$2:$A$61,0))),""))</f>
        <v/>
      </c>
      <c r="T34" s="25">
        <f>IF($B34="","",IFERROR(IF(INDEX(offices!$Z$2:$Z$61,MATCH($B34,offices!$A$2:$A$61,0))="","",INDEX(offices!$Z$2:$Z$61,MATCH($B34,offices!$A$2:$A$61,0))),""))</f>
        <v/>
      </c>
      <c r="U34" s="25">
        <f>IF($B34="","",IFERROR(IF(INDEX(offices!$Y$2:$Y$61,MATCH($B34,offices!$A$2:$A$61,0))="","",INDEX(offices!$Y$2:$Y$61,MATCH($B34,offices!$A$2:$A$61,0))),""))</f>
        <v/>
      </c>
      <c r="V34" s="25">
        <f>IF($B34="","",IFERROR(IF(INDEX(offices!$V$2:$V$61,MATCH($B34,offices!$A$2:$A$61,0))="","",INDEX(offices!$V$2:$V$61,MATCH($B34,offices!$A$2:$A$61,0))),""))</f>
        <v/>
      </c>
      <c r="W34" s="25">
        <f>IF($B34="","",IFERROR(IF(INDEX(offices!$AJ$2:$AJ$61,MATCH($B34,offices!$A$2:$A$61,0))="","",INDEX(offices!$AJ$2:$AJ$61,MATCH($B34,offices!$A$2:$A$61,0))),""))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25">
        <f>IF($B34="","",IFERROR(IF(INDEX(offices!$H$2:$H$61,MATCH($B34,offices!$A$2:$A$61,0))="","",INDEX(offices!$H$2:$H$61,MATCH($B34,offices!$A$2:$A$61,0))),""))</f>
        <v/>
      </c>
      <c r="AF34" s="25">
        <f>IF($A34="","",IF(AND($L34="declined",N($Z34)&gt;0,COUNTIFS(approvals!$H$2:$H$251,$A34,approvals!$B$2:$B$251,$B34,approvals!$P$2:$P$251,"Y",approvals!$U$2:$U$251,"&gt;0")=0),"Y",""))</f>
        <v/>
      </c>
    </row>
    <row r="35">
      <c r="D35" s="33" t="n"/>
      <c r="E35" s="9" t="n"/>
      <c r="F35" s="9" t="n"/>
      <c r="G35" s="9" t="n"/>
      <c r="I35" s="33" t="n"/>
      <c r="J35" s="33" t="n"/>
      <c r="N35" s="9" t="n"/>
      <c r="P35" s="26">
        <f>IF($A35="","",IF(IFERROR(IF(INDEX(drops!$I$2:$I$21,MATCH($A35,drops!$A$2:$A$21,0))="","",INDEX(drops!$I$2:$I$21,MATCH($A35,drops!$A$2:$A$21,0))),"")="OK",IFERROR(IF(INDEX(drops!$B$2:$B$21,MATCH($A35,drops!$A$2:$A$21,0))="","",INDEX(drops!$B$2:$B$21,MATCH($A35,drops!$A$2:$A$21,0))),""),""))</f>
        <v/>
      </c>
      <c r="Q35" s="25">
        <f>IF($B35="","",IFERROR(IF(INDEX(offices!$O$2:$O$61,MATCH($B35,offices!$A$2:$A$61,0))="","",INDEX(offices!$O$2:$O$61,MATCH($B35,offices!$A$2:$A$61,0))),""))</f>
        <v/>
      </c>
      <c r="R35" s="25">
        <f>IF($B35="","",IFERROR(IF(INDEX(offices!$P$2:$P$61,MATCH($B35,offices!$A$2:$A$61,0))="","",INDEX(offices!$P$2:$P$61,MATCH($B35,offices!$A$2:$A$61,0))),""))</f>
        <v/>
      </c>
      <c r="S35" s="25">
        <f>IF($B35="","",IFERROR(IF(INDEX(offices!$Q$2:$Q$61,MATCH($B35,offices!$A$2:$A$61,0))="","",INDEX(offices!$Q$2:$Q$61,MATCH($B35,offices!$A$2:$A$61,0))),""))</f>
        <v/>
      </c>
      <c r="T35" s="25">
        <f>IF($B35="","",IFERROR(IF(INDEX(offices!$Z$2:$Z$61,MATCH($B35,offices!$A$2:$A$61,0))="","",INDEX(offices!$Z$2:$Z$61,MATCH($B35,offices!$A$2:$A$61,0))),""))</f>
        <v/>
      </c>
      <c r="U35" s="25">
        <f>IF($B35="","",IFERROR(IF(INDEX(offices!$Y$2:$Y$61,MATCH($B35,offices!$A$2:$A$61,0))="","",INDEX(offices!$Y$2:$Y$61,MATCH($B35,offices!$A$2:$A$61,0))),""))</f>
        <v/>
      </c>
      <c r="V35" s="25">
        <f>IF($B35="","",IFERROR(IF(INDEX(offices!$V$2:$V$61,MATCH($B35,offices!$A$2:$A$61,0))="","",INDEX(offices!$V$2:$V$61,MATCH($B35,offices!$A$2:$A$61,0))),""))</f>
        <v/>
      </c>
      <c r="W35" s="25">
        <f>IF($B35="","",IFERROR(IF(INDEX(offices!$AJ$2:$AJ$61,MATCH($B35,offices!$A$2:$A$61,0))="","",INDEX(offices!$AJ$2:$AJ$61,MATCH($B35,offices!$A$2:$A$61,0))),""))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25">
        <f>IF($B35="","",IFERROR(IF(INDEX(offices!$H$2:$H$61,MATCH($B35,offices!$A$2:$A$61,0))="","",INDEX(offices!$H$2:$H$61,MATCH($B35,offices!$A$2:$A$61,0))),""))</f>
        <v/>
      </c>
      <c r="AF35" s="25">
        <f>IF($A35="","",IF(AND($L35="declined",N($Z35)&gt;0,COUNTIFS(approvals!$H$2:$H$251,$A35,approvals!$B$2:$B$251,$B35,approvals!$P$2:$P$251,"Y",approvals!$U$2:$U$251,"&gt;0")=0),"Y",""))</f>
        <v/>
      </c>
    </row>
    <row r="36">
      <c r="D36" s="33" t="n"/>
      <c r="E36" s="9" t="n"/>
      <c r="F36" s="9" t="n"/>
      <c r="G36" s="9" t="n"/>
      <c r="I36" s="33" t="n"/>
      <c r="J36" s="33" t="n"/>
      <c r="N36" s="9" t="n"/>
      <c r="P36" s="26">
        <f>IF($A36="","",IF(IFERROR(IF(INDEX(drops!$I$2:$I$21,MATCH($A36,drops!$A$2:$A$21,0))="","",INDEX(drops!$I$2:$I$21,MATCH($A36,drops!$A$2:$A$21,0))),"")="OK",IFERROR(IF(INDEX(drops!$B$2:$B$21,MATCH($A36,drops!$A$2:$A$21,0))="","",INDEX(drops!$B$2:$B$21,MATCH($A36,drops!$A$2:$A$21,0))),""),""))</f>
        <v/>
      </c>
      <c r="Q36" s="25">
        <f>IF($B36="","",IFERROR(IF(INDEX(offices!$O$2:$O$61,MATCH($B36,offices!$A$2:$A$61,0))="","",INDEX(offices!$O$2:$O$61,MATCH($B36,offices!$A$2:$A$61,0))),""))</f>
        <v/>
      </c>
      <c r="R36" s="25">
        <f>IF($B36="","",IFERROR(IF(INDEX(offices!$P$2:$P$61,MATCH($B36,offices!$A$2:$A$61,0))="","",INDEX(offices!$P$2:$P$61,MATCH($B36,offices!$A$2:$A$61,0))),""))</f>
        <v/>
      </c>
      <c r="S36" s="25">
        <f>IF($B36="","",IFERROR(IF(INDEX(offices!$Q$2:$Q$61,MATCH($B36,offices!$A$2:$A$61,0))="","",INDEX(offices!$Q$2:$Q$61,MATCH($B36,offices!$A$2:$A$61,0))),""))</f>
        <v/>
      </c>
      <c r="T36" s="25">
        <f>IF($B36="","",IFERROR(IF(INDEX(offices!$Z$2:$Z$61,MATCH($B36,offices!$A$2:$A$61,0))="","",INDEX(offices!$Z$2:$Z$61,MATCH($B36,offices!$A$2:$A$61,0))),""))</f>
        <v/>
      </c>
      <c r="U36" s="25">
        <f>IF($B36="","",IFERROR(IF(INDEX(offices!$Y$2:$Y$61,MATCH($B36,offices!$A$2:$A$61,0))="","",INDEX(offices!$Y$2:$Y$61,MATCH($B36,offices!$A$2:$A$61,0))),""))</f>
        <v/>
      </c>
      <c r="V36" s="25">
        <f>IF($B36="","",IFERROR(IF(INDEX(offices!$V$2:$V$61,MATCH($B36,offices!$A$2:$A$61,0))="","",INDEX(offices!$V$2:$V$61,MATCH($B36,offices!$A$2:$A$61,0))),""))</f>
        <v/>
      </c>
      <c r="W36" s="25">
        <f>IF($B36="","",IFERROR(IF(INDEX(offices!$AJ$2:$AJ$61,MATCH($B36,offices!$A$2:$A$61,0))="","",INDEX(offices!$AJ$2:$AJ$61,MATCH($B36,offices!$A$2:$A$61,0))),""))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25">
        <f>IF($B36="","",IFERROR(IF(INDEX(offices!$H$2:$H$61,MATCH($B36,offices!$A$2:$A$61,0))="","",INDEX(offices!$H$2:$H$61,MATCH($B36,offices!$A$2:$A$61,0))),""))</f>
        <v/>
      </c>
      <c r="AF36" s="25">
        <f>IF($A36="","",IF(AND($L36="declined",N($Z36)&gt;0,COUNTIFS(approvals!$H$2:$H$251,$A36,approvals!$B$2:$B$251,$B36,approvals!$P$2:$P$251,"Y",approvals!$U$2:$U$251,"&gt;0")=0),"Y",""))</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IF($B37="","",IFERROR(IF(INDEX(offices!$O$2:$O$61,MATCH($B37,offices!$A$2:$A$61,0))="","",INDEX(offices!$O$2:$O$61,MATCH($B37,offices!$A$2:$A$61,0))),""))</f>
        <v/>
      </c>
      <c r="R37" s="25">
        <f>IF($B37="","",IFERROR(IF(INDEX(offices!$P$2:$P$61,MATCH($B37,offices!$A$2:$A$61,0))="","",INDEX(offices!$P$2:$P$61,MATCH($B37,offices!$A$2:$A$61,0))),""))</f>
        <v/>
      </c>
      <c r="S37" s="25">
        <f>IF($B37="","",IFERROR(IF(INDEX(offices!$Q$2:$Q$61,MATCH($B37,offices!$A$2:$A$61,0))="","",INDEX(offices!$Q$2:$Q$61,MATCH($B37,offices!$A$2:$A$61,0))),""))</f>
        <v/>
      </c>
      <c r="T37" s="25">
        <f>IF($B37="","",IFERROR(IF(INDEX(offices!$Z$2:$Z$61,MATCH($B37,offices!$A$2:$A$61,0))="","",INDEX(offices!$Z$2:$Z$61,MATCH($B37,offices!$A$2:$A$61,0))),""))</f>
        <v/>
      </c>
      <c r="U37" s="25">
        <f>IF($B37="","",IFERROR(IF(INDEX(offices!$Y$2:$Y$61,MATCH($B37,offices!$A$2:$A$61,0))="","",INDEX(offices!$Y$2:$Y$61,MATCH($B37,offices!$A$2:$A$61,0))),""))</f>
        <v/>
      </c>
      <c r="V37" s="25">
        <f>IF($B37="","",IFERROR(IF(INDEX(offices!$V$2:$V$61,MATCH($B37,offices!$A$2:$A$61,0))="","",INDEX(offices!$V$2:$V$61,MATCH($B37,offices!$A$2:$A$61,0))),""))</f>
        <v/>
      </c>
      <c r="W37" s="25">
        <f>IF($B37="","",IFERROR(IF(INDEX(offices!$AJ$2:$AJ$61,MATCH($B37,offices!$A$2:$A$61,0))="","",INDEX(offices!$AJ$2:$AJ$61,MATCH($B37,offices!$A$2:$A$61,0))),""))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25">
        <f>IF($B37="","",IFERROR(IF(INDEX(offices!$H$2:$H$61,MATCH($B37,offices!$A$2:$A$61,0))="","",INDEX(offices!$H$2:$H$61,MATCH($B37,offices!$A$2:$A$61,0))),""))</f>
        <v/>
      </c>
      <c r="AF37" s="25">
        <f>IF($A37="","",IF(AND($L37="declined",N($Z37)&gt;0,COUNTIFS(approvals!$H$2:$H$251,$A37,approvals!$B$2:$B$251,$B37,approvals!$P$2:$P$251,"Y",approvals!$U$2:$U$251,"&gt;0")=0),"Y",""))</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IF($B38="","",IFERROR(IF(INDEX(offices!$O$2:$O$61,MATCH($B38,offices!$A$2:$A$61,0))="","",INDEX(offices!$O$2:$O$61,MATCH($B38,offices!$A$2:$A$61,0))),""))</f>
        <v/>
      </c>
      <c r="R38" s="25">
        <f>IF($B38="","",IFERROR(IF(INDEX(offices!$P$2:$P$61,MATCH($B38,offices!$A$2:$A$61,0))="","",INDEX(offices!$P$2:$P$61,MATCH($B38,offices!$A$2:$A$61,0))),""))</f>
        <v/>
      </c>
      <c r="S38" s="25">
        <f>IF($B38="","",IFERROR(IF(INDEX(offices!$Q$2:$Q$61,MATCH($B38,offices!$A$2:$A$61,0))="","",INDEX(offices!$Q$2:$Q$61,MATCH($B38,offices!$A$2:$A$61,0))),""))</f>
        <v/>
      </c>
      <c r="T38" s="25">
        <f>IF($B38="","",IFERROR(IF(INDEX(offices!$Z$2:$Z$61,MATCH($B38,offices!$A$2:$A$61,0))="","",INDEX(offices!$Z$2:$Z$61,MATCH($B38,offices!$A$2:$A$61,0))),""))</f>
        <v/>
      </c>
      <c r="U38" s="25">
        <f>IF($B38="","",IFERROR(IF(INDEX(offices!$Y$2:$Y$61,MATCH($B38,offices!$A$2:$A$61,0))="","",INDEX(offices!$Y$2:$Y$61,MATCH($B38,offices!$A$2:$A$61,0))),""))</f>
        <v/>
      </c>
      <c r="V38" s="25">
        <f>IF($B38="","",IFERROR(IF(INDEX(offices!$V$2:$V$61,MATCH($B38,offices!$A$2:$A$61,0))="","",INDEX(offices!$V$2:$V$61,MATCH($B38,offices!$A$2:$A$61,0))),""))</f>
        <v/>
      </c>
      <c r="W38" s="25">
        <f>IF($B38="","",IFERROR(IF(INDEX(offices!$AJ$2:$AJ$61,MATCH($B38,offices!$A$2:$A$61,0))="","",INDEX(offices!$AJ$2:$AJ$61,MATCH($B38,offices!$A$2:$A$61,0))),""))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25">
        <f>IF($B38="","",IFERROR(IF(INDEX(offices!$H$2:$H$61,MATCH($B38,offices!$A$2:$A$61,0))="","",INDEX(offices!$H$2:$H$61,MATCH($B38,offices!$A$2:$A$61,0))),""))</f>
        <v/>
      </c>
      <c r="AF38" s="25">
        <f>IF($A38="","",IF(AND($L38="declined",N($Z38)&gt;0,COUNTIFS(approvals!$H$2:$H$251,$A38,approvals!$B$2:$B$251,$B38,approvals!$P$2:$P$251,"Y",approvals!$U$2:$U$251,"&gt;0")=0),"Y",""))</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IF($B39="","",IFERROR(IF(INDEX(offices!$O$2:$O$61,MATCH($B39,offices!$A$2:$A$61,0))="","",INDEX(offices!$O$2:$O$61,MATCH($B39,offices!$A$2:$A$61,0))),""))</f>
        <v/>
      </c>
      <c r="R39" s="25">
        <f>IF($B39="","",IFERROR(IF(INDEX(offices!$P$2:$P$61,MATCH($B39,offices!$A$2:$A$61,0))="","",INDEX(offices!$P$2:$P$61,MATCH($B39,offices!$A$2:$A$61,0))),""))</f>
        <v/>
      </c>
      <c r="S39" s="25">
        <f>IF($B39="","",IFERROR(IF(INDEX(offices!$Q$2:$Q$61,MATCH($B39,offices!$A$2:$A$61,0))="","",INDEX(offices!$Q$2:$Q$61,MATCH($B39,offices!$A$2:$A$61,0))),""))</f>
        <v/>
      </c>
      <c r="T39" s="25">
        <f>IF($B39="","",IFERROR(IF(INDEX(offices!$Z$2:$Z$61,MATCH($B39,offices!$A$2:$A$61,0))="","",INDEX(offices!$Z$2:$Z$61,MATCH($B39,offices!$A$2:$A$61,0))),""))</f>
        <v/>
      </c>
      <c r="U39" s="25">
        <f>IF($B39="","",IFERROR(IF(INDEX(offices!$Y$2:$Y$61,MATCH($B39,offices!$A$2:$A$61,0))="","",INDEX(offices!$Y$2:$Y$61,MATCH($B39,offices!$A$2:$A$61,0))),""))</f>
        <v/>
      </c>
      <c r="V39" s="25">
        <f>IF($B39="","",IFERROR(IF(INDEX(offices!$V$2:$V$61,MATCH($B39,offices!$A$2:$A$61,0))="","",INDEX(offices!$V$2:$V$61,MATCH($B39,offices!$A$2:$A$61,0))),""))</f>
        <v/>
      </c>
      <c r="W39" s="25">
        <f>IF($B39="","",IFERROR(IF(INDEX(offices!$AJ$2:$AJ$61,MATCH($B39,offices!$A$2:$A$61,0))="","",INDEX(offices!$AJ$2:$AJ$61,MATCH($B39,offices!$A$2:$A$61,0))),""))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25">
        <f>IF($B39="","",IFERROR(IF(INDEX(offices!$H$2:$H$61,MATCH($B39,offices!$A$2:$A$61,0))="","",INDEX(offices!$H$2:$H$61,MATCH($B39,offices!$A$2:$A$61,0))),""))</f>
        <v/>
      </c>
      <c r="AF39" s="25">
        <f>IF($A39="","",IF(AND($L39="declined",N($Z39)&gt;0,COUNTIFS(approvals!$H$2:$H$251,$A39,approvals!$B$2:$B$251,$B39,approvals!$P$2:$P$251,"Y",approvals!$U$2:$U$251,"&gt;0")=0),"Y",""))</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IF($B40="","",IFERROR(IF(INDEX(offices!$O$2:$O$61,MATCH($B40,offices!$A$2:$A$61,0))="","",INDEX(offices!$O$2:$O$61,MATCH($B40,offices!$A$2:$A$61,0))),""))</f>
        <v/>
      </c>
      <c r="R40" s="25">
        <f>IF($B40="","",IFERROR(IF(INDEX(offices!$P$2:$P$61,MATCH($B40,offices!$A$2:$A$61,0))="","",INDEX(offices!$P$2:$P$61,MATCH($B40,offices!$A$2:$A$61,0))),""))</f>
        <v/>
      </c>
      <c r="S40" s="25">
        <f>IF($B40="","",IFERROR(IF(INDEX(offices!$Q$2:$Q$61,MATCH($B40,offices!$A$2:$A$61,0))="","",INDEX(offices!$Q$2:$Q$61,MATCH($B40,offices!$A$2:$A$61,0))),""))</f>
        <v/>
      </c>
      <c r="T40" s="25">
        <f>IF($B40="","",IFERROR(IF(INDEX(offices!$Z$2:$Z$61,MATCH($B40,offices!$A$2:$A$61,0))="","",INDEX(offices!$Z$2:$Z$61,MATCH($B40,offices!$A$2:$A$61,0))),""))</f>
        <v/>
      </c>
      <c r="U40" s="25">
        <f>IF($B40="","",IFERROR(IF(INDEX(offices!$Y$2:$Y$61,MATCH($B40,offices!$A$2:$A$61,0))="","",INDEX(offices!$Y$2:$Y$61,MATCH($B40,offices!$A$2:$A$61,0))),""))</f>
        <v/>
      </c>
      <c r="V40" s="25">
        <f>IF($B40="","",IFERROR(IF(INDEX(offices!$V$2:$V$61,MATCH($B40,offices!$A$2:$A$61,0))="","",INDEX(offices!$V$2:$V$61,MATCH($B40,offices!$A$2:$A$61,0))),""))</f>
        <v/>
      </c>
      <c r="W40" s="25">
        <f>IF($B40="","",IFERROR(IF(INDEX(offices!$AJ$2:$AJ$61,MATCH($B40,offices!$A$2:$A$61,0))="","",INDEX(offices!$AJ$2:$AJ$61,MATCH($B40,offices!$A$2:$A$61,0))),""))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25">
        <f>IF($B40="","",IFERROR(IF(INDEX(offices!$H$2:$H$61,MATCH($B40,offices!$A$2:$A$61,0))="","",INDEX(offices!$H$2:$H$61,MATCH($B40,offices!$A$2:$A$61,0))),""))</f>
        <v/>
      </c>
      <c r="AF40" s="25">
        <f>IF($A40="","",IF(AND($L40="declined",N($Z40)&gt;0,COUNTIFS(approvals!$H$2:$H$251,$A40,approvals!$B$2:$B$251,$B40,approvals!$P$2:$P$251,"Y",approvals!$U$2:$U$251,"&gt;0")=0),"Y",""))</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IF($B41="","",IFERROR(IF(INDEX(offices!$O$2:$O$61,MATCH($B41,offices!$A$2:$A$61,0))="","",INDEX(offices!$O$2:$O$61,MATCH($B41,offices!$A$2:$A$61,0))),""))</f>
        <v/>
      </c>
      <c r="R41" s="25">
        <f>IF($B41="","",IFERROR(IF(INDEX(offices!$P$2:$P$61,MATCH($B41,offices!$A$2:$A$61,0))="","",INDEX(offices!$P$2:$P$61,MATCH($B41,offices!$A$2:$A$61,0))),""))</f>
        <v/>
      </c>
      <c r="S41" s="25">
        <f>IF($B41="","",IFERROR(IF(INDEX(offices!$Q$2:$Q$61,MATCH($B41,offices!$A$2:$A$61,0))="","",INDEX(offices!$Q$2:$Q$61,MATCH($B41,offices!$A$2:$A$61,0))),""))</f>
        <v/>
      </c>
      <c r="T41" s="25">
        <f>IF($B41="","",IFERROR(IF(INDEX(offices!$Z$2:$Z$61,MATCH($B41,offices!$A$2:$A$61,0))="","",INDEX(offices!$Z$2:$Z$61,MATCH($B41,offices!$A$2:$A$61,0))),""))</f>
        <v/>
      </c>
      <c r="U41" s="25">
        <f>IF($B41="","",IFERROR(IF(INDEX(offices!$Y$2:$Y$61,MATCH($B41,offices!$A$2:$A$61,0))="","",INDEX(offices!$Y$2:$Y$61,MATCH($B41,offices!$A$2:$A$61,0))),""))</f>
        <v/>
      </c>
      <c r="V41" s="25">
        <f>IF($B41="","",IFERROR(IF(INDEX(offices!$V$2:$V$61,MATCH($B41,offices!$A$2:$A$61,0))="","",INDEX(offices!$V$2:$V$61,MATCH($B41,offices!$A$2:$A$61,0))),""))</f>
        <v/>
      </c>
      <c r="W41" s="25">
        <f>IF($B41="","",IFERROR(IF(INDEX(offices!$AJ$2:$AJ$61,MATCH($B41,offices!$A$2:$A$61,0))="","",INDEX(offices!$AJ$2:$AJ$61,MATCH($B41,offices!$A$2:$A$61,0))),""))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25">
        <f>IF($B41="","",IFERROR(IF(INDEX(offices!$H$2:$H$61,MATCH($B41,offices!$A$2:$A$61,0))="","",INDEX(offices!$H$2:$H$61,MATCH($B41,offices!$A$2:$A$61,0))),""))</f>
        <v/>
      </c>
      <c r="AF41" s="25">
        <f>IF($A41="","",IF(AND($L41="declined",N($Z41)&gt;0,COUNTIFS(approvals!$H$2:$H$251,$A41,approvals!$B$2:$B$251,$B41,approvals!$P$2:$P$251,"Y",approvals!$U$2:$U$251,"&gt;0")=0),"Y",""))</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IF($B42="","",IFERROR(IF(INDEX(offices!$O$2:$O$61,MATCH($B42,offices!$A$2:$A$61,0))="","",INDEX(offices!$O$2:$O$61,MATCH($B42,offices!$A$2:$A$61,0))),""))</f>
        <v/>
      </c>
      <c r="R42" s="25">
        <f>IF($B42="","",IFERROR(IF(INDEX(offices!$P$2:$P$61,MATCH($B42,offices!$A$2:$A$61,0))="","",INDEX(offices!$P$2:$P$61,MATCH($B42,offices!$A$2:$A$61,0))),""))</f>
        <v/>
      </c>
      <c r="S42" s="25">
        <f>IF($B42="","",IFERROR(IF(INDEX(offices!$Q$2:$Q$61,MATCH($B42,offices!$A$2:$A$61,0))="","",INDEX(offices!$Q$2:$Q$61,MATCH($B42,offices!$A$2:$A$61,0))),""))</f>
        <v/>
      </c>
      <c r="T42" s="25">
        <f>IF($B42="","",IFERROR(IF(INDEX(offices!$Z$2:$Z$61,MATCH($B42,offices!$A$2:$A$61,0))="","",INDEX(offices!$Z$2:$Z$61,MATCH($B42,offices!$A$2:$A$61,0))),""))</f>
        <v/>
      </c>
      <c r="U42" s="25">
        <f>IF($B42="","",IFERROR(IF(INDEX(offices!$Y$2:$Y$61,MATCH($B42,offices!$A$2:$A$61,0))="","",INDEX(offices!$Y$2:$Y$61,MATCH($B42,offices!$A$2:$A$61,0))),""))</f>
        <v/>
      </c>
      <c r="V42" s="25">
        <f>IF($B42="","",IFERROR(IF(INDEX(offices!$V$2:$V$61,MATCH($B42,offices!$A$2:$A$61,0))="","",INDEX(offices!$V$2:$V$61,MATCH($B42,offices!$A$2:$A$61,0))),""))</f>
        <v/>
      </c>
      <c r="W42" s="25">
        <f>IF($B42="","",IFERROR(IF(INDEX(offices!$AJ$2:$AJ$61,MATCH($B42,offices!$A$2:$A$61,0))="","",INDEX(offices!$AJ$2:$AJ$61,MATCH($B42,offices!$A$2:$A$61,0))),""))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25">
        <f>IF($B42="","",IFERROR(IF(INDEX(offices!$H$2:$H$61,MATCH($B42,offices!$A$2:$A$61,0))="","",INDEX(offices!$H$2:$H$61,MATCH($B42,offices!$A$2:$A$61,0))),""))</f>
        <v/>
      </c>
      <c r="AF42" s="25">
        <f>IF($A42="","",IF(AND($L42="declined",N($Z42)&gt;0,COUNTIFS(approvals!$H$2:$H$251,$A42,approvals!$B$2:$B$251,$B42,approvals!$P$2:$P$251,"Y",approvals!$U$2:$U$251,"&gt;0")=0),"Y",""))</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IF($B43="","",IFERROR(IF(INDEX(offices!$O$2:$O$61,MATCH($B43,offices!$A$2:$A$61,0))="","",INDEX(offices!$O$2:$O$61,MATCH($B43,offices!$A$2:$A$61,0))),""))</f>
        <v/>
      </c>
      <c r="R43" s="25">
        <f>IF($B43="","",IFERROR(IF(INDEX(offices!$P$2:$P$61,MATCH($B43,offices!$A$2:$A$61,0))="","",INDEX(offices!$P$2:$P$61,MATCH($B43,offices!$A$2:$A$61,0))),""))</f>
        <v/>
      </c>
      <c r="S43" s="25">
        <f>IF($B43="","",IFERROR(IF(INDEX(offices!$Q$2:$Q$61,MATCH($B43,offices!$A$2:$A$61,0))="","",INDEX(offices!$Q$2:$Q$61,MATCH($B43,offices!$A$2:$A$61,0))),""))</f>
        <v/>
      </c>
      <c r="T43" s="25">
        <f>IF($B43="","",IFERROR(IF(INDEX(offices!$Z$2:$Z$61,MATCH($B43,offices!$A$2:$A$61,0))="","",INDEX(offices!$Z$2:$Z$61,MATCH($B43,offices!$A$2:$A$61,0))),""))</f>
        <v/>
      </c>
      <c r="U43" s="25">
        <f>IF($B43="","",IFERROR(IF(INDEX(offices!$Y$2:$Y$61,MATCH($B43,offices!$A$2:$A$61,0))="","",INDEX(offices!$Y$2:$Y$61,MATCH($B43,offices!$A$2:$A$61,0))),""))</f>
        <v/>
      </c>
      <c r="V43" s="25">
        <f>IF($B43="","",IFERROR(IF(INDEX(offices!$V$2:$V$61,MATCH($B43,offices!$A$2:$A$61,0))="","",INDEX(offices!$V$2:$V$61,MATCH($B43,offices!$A$2:$A$61,0))),""))</f>
        <v/>
      </c>
      <c r="W43" s="25">
        <f>IF($B43="","",IFERROR(IF(INDEX(offices!$AJ$2:$AJ$61,MATCH($B43,offices!$A$2:$A$61,0))="","",INDEX(offices!$AJ$2:$AJ$61,MATCH($B43,offices!$A$2:$A$61,0))),""))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25">
        <f>IF($B43="","",IFERROR(IF(INDEX(offices!$H$2:$H$61,MATCH($B43,offices!$A$2:$A$61,0))="","",INDEX(offices!$H$2:$H$61,MATCH($B43,offices!$A$2:$A$61,0))),""))</f>
        <v/>
      </c>
      <c r="AF43" s="25">
        <f>IF($A43="","",IF(AND($L43="declined",N($Z43)&gt;0,COUNTIFS(approvals!$H$2:$H$251,$A43,approvals!$B$2:$B$251,$B43,approvals!$P$2:$P$251,"Y",approvals!$U$2:$U$251,"&gt;0")=0),"Y",""))</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IF($B44="","",IFERROR(IF(INDEX(offices!$O$2:$O$61,MATCH($B44,offices!$A$2:$A$61,0))="","",INDEX(offices!$O$2:$O$61,MATCH($B44,offices!$A$2:$A$61,0))),""))</f>
        <v/>
      </c>
      <c r="R44" s="25">
        <f>IF($B44="","",IFERROR(IF(INDEX(offices!$P$2:$P$61,MATCH($B44,offices!$A$2:$A$61,0))="","",INDEX(offices!$P$2:$P$61,MATCH($B44,offices!$A$2:$A$61,0))),""))</f>
        <v/>
      </c>
      <c r="S44" s="25">
        <f>IF($B44="","",IFERROR(IF(INDEX(offices!$Q$2:$Q$61,MATCH($B44,offices!$A$2:$A$61,0))="","",INDEX(offices!$Q$2:$Q$61,MATCH($B44,offices!$A$2:$A$61,0))),""))</f>
        <v/>
      </c>
      <c r="T44" s="25">
        <f>IF($B44="","",IFERROR(IF(INDEX(offices!$Z$2:$Z$61,MATCH($B44,offices!$A$2:$A$61,0))="","",INDEX(offices!$Z$2:$Z$61,MATCH($B44,offices!$A$2:$A$61,0))),""))</f>
        <v/>
      </c>
      <c r="U44" s="25">
        <f>IF($B44="","",IFERROR(IF(INDEX(offices!$Y$2:$Y$61,MATCH($B44,offices!$A$2:$A$61,0))="","",INDEX(offices!$Y$2:$Y$61,MATCH($B44,offices!$A$2:$A$61,0))),""))</f>
        <v/>
      </c>
      <c r="V44" s="25">
        <f>IF($B44="","",IFERROR(IF(INDEX(offices!$V$2:$V$61,MATCH($B44,offices!$A$2:$A$61,0))="","",INDEX(offices!$V$2:$V$61,MATCH($B44,offices!$A$2:$A$61,0))),""))</f>
        <v/>
      </c>
      <c r="W44" s="25">
        <f>IF($B44="","",IFERROR(IF(INDEX(offices!$AJ$2:$AJ$61,MATCH($B44,offices!$A$2:$A$61,0))="","",INDEX(offices!$AJ$2:$AJ$61,MATCH($B44,offices!$A$2:$A$61,0))),""))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25">
        <f>IF($B44="","",IFERROR(IF(INDEX(offices!$H$2:$H$61,MATCH($B44,offices!$A$2:$A$61,0))="","",INDEX(offices!$H$2:$H$61,MATCH($B44,offices!$A$2:$A$61,0))),""))</f>
        <v/>
      </c>
      <c r="AF44" s="25">
        <f>IF($A44="","",IF(AND($L44="declined",N($Z44)&gt;0,COUNTIFS(approvals!$H$2:$H$251,$A44,approvals!$B$2:$B$251,$B44,approvals!$P$2:$P$251,"Y",approvals!$U$2:$U$251,"&gt;0")=0),"Y",""))</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IF($B45="","",IFERROR(IF(INDEX(offices!$O$2:$O$61,MATCH($B45,offices!$A$2:$A$61,0))="","",INDEX(offices!$O$2:$O$61,MATCH($B45,offices!$A$2:$A$61,0))),""))</f>
        <v/>
      </c>
      <c r="R45" s="25">
        <f>IF($B45="","",IFERROR(IF(INDEX(offices!$P$2:$P$61,MATCH($B45,offices!$A$2:$A$61,0))="","",INDEX(offices!$P$2:$P$61,MATCH($B45,offices!$A$2:$A$61,0))),""))</f>
        <v/>
      </c>
      <c r="S45" s="25">
        <f>IF($B45="","",IFERROR(IF(INDEX(offices!$Q$2:$Q$61,MATCH($B45,offices!$A$2:$A$61,0))="","",INDEX(offices!$Q$2:$Q$61,MATCH($B45,offices!$A$2:$A$61,0))),""))</f>
        <v/>
      </c>
      <c r="T45" s="25">
        <f>IF($B45="","",IFERROR(IF(INDEX(offices!$Z$2:$Z$61,MATCH($B45,offices!$A$2:$A$61,0))="","",INDEX(offices!$Z$2:$Z$61,MATCH($B45,offices!$A$2:$A$61,0))),""))</f>
        <v/>
      </c>
      <c r="U45" s="25">
        <f>IF($B45="","",IFERROR(IF(INDEX(offices!$Y$2:$Y$61,MATCH($B45,offices!$A$2:$A$61,0))="","",INDEX(offices!$Y$2:$Y$61,MATCH($B45,offices!$A$2:$A$61,0))),""))</f>
        <v/>
      </c>
      <c r="V45" s="25">
        <f>IF($B45="","",IFERROR(IF(INDEX(offices!$V$2:$V$61,MATCH($B45,offices!$A$2:$A$61,0))="","",INDEX(offices!$V$2:$V$61,MATCH($B45,offices!$A$2:$A$61,0))),""))</f>
        <v/>
      </c>
      <c r="W45" s="25">
        <f>IF($B45="","",IFERROR(IF(INDEX(offices!$AJ$2:$AJ$61,MATCH($B45,offices!$A$2:$A$61,0))="","",INDEX(offices!$AJ$2:$AJ$61,MATCH($B45,offices!$A$2:$A$61,0))),""))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25">
        <f>IF($B45="","",IFERROR(IF(INDEX(offices!$H$2:$H$61,MATCH($B45,offices!$A$2:$A$61,0))="","",INDEX(offices!$H$2:$H$61,MATCH($B45,offices!$A$2:$A$61,0))),""))</f>
        <v/>
      </c>
      <c r="AF45" s="25">
        <f>IF($A45="","",IF(AND($L45="declined",N($Z45)&gt;0,COUNTIFS(approvals!$H$2:$H$251,$A45,approvals!$B$2:$B$251,$B45,approvals!$P$2:$P$251,"Y",approvals!$U$2:$U$251,"&gt;0")=0),"Y",""))</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IF($B46="","",IFERROR(IF(INDEX(offices!$O$2:$O$61,MATCH($B46,offices!$A$2:$A$61,0))="","",INDEX(offices!$O$2:$O$61,MATCH($B46,offices!$A$2:$A$61,0))),""))</f>
        <v/>
      </c>
      <c r="R46" s="25">
        <f>IF($B46="","",IFERROR(IF(INDEX(offices!$P$2:$P$61,MATCH($B46,offices!$A$2:$A$61,0))="","",INDEX(offices!$P$2:$P$61,MATCH($B46,offices!$A$2:$A$61,0))),""))</f>
        <v/>
      </c>
      <c r="S46" s="25">
        <f>IF($B46="","",IFERROR(IF(INDEX(offices!$Q$2:$Q$61,MATCH($B46,offices!$A$2:$A$61,0))="","",INDEX(offices!$Q$2:$Q$61,MATCH($B46,offices!$A$2:$A$61,0))),""))</f>
        <v/>
      </c>
      <c r="T46" s="25">
        <f>IF($B46="","",IFERROR(IF(INDEX(offices!$Z$2:$Z$61,MATCH($B46,offices!$A$2:$A$61,0))="","",INDEX(offices!$Z$2:$Z$61,MATCH($B46,offices!$A$2:$A$61,0))),""))</f>
        <v/>
      </c>
      <c r="U46" s="25">
        <f>IF($B46="","",IFERROR(IF(INDEX(offices!$Y$2:$Y$61,MATCH($B46,offices!$A$2:$A$61,0))="","",INDEX(offices!$Y$2:$Y$61,MATCH($B46,offices!$A$2:$A$61,0))),""))</f>
        <v/>
      </c>
      <c r="V46" s="25">
        <f>IF($B46="","",IFERROR(IF(INDEX(offices!$V$2:$V$61,MATCH($B46,offices!$A$2:$A$61,0))="","",INDEX(offices!$V$2:$V$61,MATCH($B46,offices!$A$2:$A$61,0))),""))</f>
        <v/>
      </c>
      <c r="W46" s="25">
        <f>IF($B46="","",IFERROR(IF(INDEX(offices!$AJ$2:$AJ$61,MATCH($B46,offices!$A$2:$A$61,0))="","",INDEX(offices!$AJ$2:$AJ$61,MATCH($B46,offices!$A$2:$A$61,0))),""))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25">
        <f>IF($B46="","",IFERROR(IF(INDEX(offices!$H$2:$H$61,MATCH($B46,offices!$A$2:$A$61,0))="","",INDEX(offices!$H$2:$H$61,MATCH($B46,offices!$A$2:$A$61,0))),""))</f>
        <v/>
      </c>
      <c r="AF46" s="25">
        <f>IF($A46="","",IF(AND($L46="declined",N($Z46)&gt;0,COUNTIFS(approvals!$H$2:$H$251,$A46,approvals!$B$2:$B$251,$B46,approvals!$P$2:$P$251,"Y",approvals!$U$2:$U$251,"&gt;0")=0),"Y",""))</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IF($B47="","",IFERROR(IF(INDEX(offices!$O$2:$O$61,MATCH($B47,offices!$A$2:$A$61,0))="","",INDEX(offices!$O$2:$O$61,MATCH($B47,offices!$A$2:$A$61,0))),""))</f>
        <v/>
      </c>
      <c r="R47" s="25">
        <f>IF($B47="","",IFERROR(IF(INDEX(offices!$P$2:$P$61,MATCH($B47,offices!$A$2:$A$61,0))="","",INDEX(offices!$P$2:$P$61,MATCH($B47,offices!$A$2:$A$61,0))),""))</f>
        <v/>
      </c>
      <c r="S47" s="25">
        <f>IF($B47="","",IFERROR(IF(INDEX(offices!$Q$2:$Q$61,MATCH($B47,offices!$A$2:$A$61,0))="","",INDEX(offices!$Q$2:$Q$61,MATCH($B47,offices!$A$2:$A$61,0))),""))</f>
        <v/>
      </c>
      <c r="T47" s="25">
        <f>IF($B47="","",IFERROR(IF(INDEX(offices!$Z$2:$Z$61,MATCH($B47,offices!$A$2:$A$61,0))="","",INDEX(offices!$Z$2:$Z$61,MATCH($B47,offices!$A$2:$A$61,0))),""))</f>
        <v/>
      </c>
      <c r="U47" s="25">
        <f>IF($B47="","",IFERROR(IF(INDEX(offices!$Y$2:$Y$61,MATCH($B47,offices!$A$2:$A$61,0))="","",INDEX(offices!$Y$2:$Y$61,MATCH($B47,offices!$A$2:$A$61,0))),""))</f>
        <v/>
      </c>
      <c r="V47" s="25">
        <f>IF($B47="","",IFERROR(IF(INDEX(offices!$V$2:$V$61,MATCH($B47,offices!$A$2:$A$61,0))="","",INDEX(offices!$V$2:$V$61,MATCH($B47,offices!$A$2:$A$61,0))),""))</f>
        <v/>
      </c>
      <c r="W47" s="25">
        <f>IF($B47="","",IFERROR(IF(INDEX(offices!$AJ$2:$AJ$61,MATCH($B47,offices!$A$2:$A$61,0))="","",INDEX(offices!$AJ$2:$AJ$61,MATCH($B47,offices!$A$2:$A$61,0))),""))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25">
        <f>IF($B47="","",IFERROR(IF(INDEX(offices!$H$2:$H$61,MATCH($B47,offices!$A$2:$A$61,0))="","",INDEX(offices!$H$2:$H$61,MATCH($B47,offices!$A$2:$A$61,0))),""))</f>
        <v/>
      </c>
      <c r="AF47" s="25">
        <f>IF($A47="","",IF(AND($L47="declined",N($Z47)&gt;0,COUNTIFS(approvals!$H$2:$H$251,$A47,approvals!$B$2:$B$251,$B47,approvals!$P$2:$P$251,"Y",approvals!$U$2:$U$251,"&gt;0")=0),"Y",""))</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IF($B48="","",IFERROR(IF(INDEX(offices!$O$2:$O$61,MATCH($B48,offices!$A$2:$A$61,0))="","",INDEX(offices!$O$2:$O$61,MATCH($B48,offices!$A$2:$A$61,0))),""))</f>
        <v/>
      </c>
      <c r="R48" s="25">
        <f>IF($B48="","",IFERROR(IF(INDEX(offices!$P$2:$P$61,MATCH($B48,offices!$A$2:$A$61,0))="","",INDEX(offices!$P$2:$P$61,MATCH($B48,offices!$A$2:$A$61,0))),""))</f>
        <v/>
      </c>
      <c r="S48" s="25">
        <f>IF($B48="","",IFERROR(IF(INDEX(offices!$Q$2:$Q$61,MATCH($B48,offices!$A$2:$A$61,0))="","",INDEX(offices!$Q$2:$Q$61,MATCH($B48,offices!$A$2:$A$61,0))),""))</f>
        <v/>
      </c>
      <c r="T48" s="25">
        <f>IF($B48="","",IFERROR(IF(INDEX(offices!$Z$2:$Z$61,MATCH($B48,offices!$A$2:$A$61,0))="","",INDEX(offices!$Z$2:$Z$61,MATCH($B48,offices!$A$2:$A$61,0))),""))</f>
        <v/>
      </c>
      <c r="U48" s="25">
        <f>IF($B48="","",IFERROR(IF(INDEX(offices!$Y$2:$Y$61,MATCH($B48,offices!$A$2:$A$61,0))="","",INDEX(offices!$Y$2:$Y$61,MATCH($B48,offices!$A$2:$A$61,0))),""))</f>
        <v/>
      </c>
      <c r="V48" s="25">
        <f>IF($B48="","",IFERROR(IF(INDEX(offices!$V$2:$V$61,MATCH($B48,offices!$A$2:$A$61,0))="","",INDEX(offices!$V$2:$V$61,MATCH($B48,offices!$A$2:$A$61,0))),""))</f>
        <v/>
      </c>
      <c r="W48" s="25">
        <f>IF($B48="","",IFERROR(IF(INDEX(offices!$AJ$2:$AJ$61,MATCH($B48,offices!$A$2:$A$61,0))="","",INDEX(offices!$AJ$2:$AJ$61,MATCH($B48,offices!$A$2:$A$61,0))),""))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25">
        <f>IF($B48="","",IFERROR(IF(INDEX(offices!$H$2:$H$61,MATCH($B48,offices!$A$2:$A$61,0))="","",INDEX(offices!$H$2:$H$61,MATCH($B48,offices!$A$2:$A$61,0))),""))</f>
        <v/>
      </c>
      <c r="AF48" s="25">
        <f>IF($A48="","",IF(AND($L48="declined",N($Z48)&gt;0,COUNTIFS(approvals!$H$2:$H$251,$A48,approvals!$B$2:$B$251,$B48,approvals!$P$2:$P$251,"Y",approvals!$U$2:$U$251,"&gt;0")=0),"Y",""))</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IF($B49="","",IFERROR(IF(INDEX(offices!$O$2:$O$61,MATCH($B49,offices!$A$2:$A$61,0))="","",INDEX(offices!$O$2:$O$61,MATCH($B49,offices!$A$2:$A$61,0))),""))</f>
        <v/>
      </c>
      <c r="R49" s="25">
        <f>IF($B49="","",IFERROR(IF(INDEX(offices!$P$2:$P$61,MATCH($B49,offices!$A$2:$A$61,0))="","",INDEX(offices!$P$2:$P$61,MATCH($B49,offices!$A$2:$A$61,0))),""))</f>
        <v/>
      </c>
      <c r="S49" s="25">
        <f>IF($B49="","",IFERROR(IF(INDEX(offices!$Q$2:$Q$61,MATCH($B49,offices!$A$2:$A$61,0))="","",INDEX(offices!$Q$2:$Q$61,MATCH($B49,offices!$A$2:$A$61,0))),""))</f>
        <v/>
      </c>
      <c r="T49" s="25">
        <f>IF($B49="","",IFERROR(IF(INDEX(offices!$Z$2:$Z$61,MATCH($B49,offices!$A$2:$A$61,0))="","",INDEX(offices!$Z$2:$Z$61,MATCH($B49,offices!$A$2:$A$61,0))),""))</f>
        <v/>
      </c>
      <c r="U49" s="25">
        <f>IF($B49="","",IFERROR(IF(INDEX(offices!$Y$2:$Y$61,MATCH($B49,offices!$A$2:$A$61,0))="","",INDEX(offices!$Y$2:$Y$61,MATCH($B49,offices!$A$2:$A$61,0))),""))</f>
        <v/>
      </c>
      <c r="V49" s="25">
        <f>IF($B49="","",IFERROR(IF(INDEX(offices!$V$2:$V$61,MATCH($B49,offices!$A$2:$A$61,0))="","",INDEX(offices!$V$2:$V$61,MATCH($B49,offices!$A$2:$A$61,0))),""))</f>
        <v/>
      </c>
      <c r="W49" s="25">
        <f>IF($B49="","",IFERROR(IF(INDEX(offices!$AJ$2:$AJ$61,MATCH($B49,offices!$A$2:$A$61,0))="","",INDEX(offices!$AJ$2:$AJ$61,MATCH($B49,offices!$A$2:$A$61,0))),""))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25">
        <f>IF($B49="","",IFERROR(IF(INDEX(offices!$H$2:$H$61,MATCH($B49,offices!$A$2:$A$61,0))="","",INDEX(offices!$H$2:$H$61,MATCH($B49,offices!$A$2:$A$61,0))),""))</f>
        <v/>
      </c>
      <c r="AF49" s="25">
        <f>IF($A49="","",IF(AND($L49="declined",N($Z49)&gt;0,COUNTIFS(approvals!$H$2:$H$251,$A49,approvals!$B$2:$B$251,$B49,approvals!$P$2:$P$251,"Y",approvals!$U$2:$U$251,"&gt;0")=0),"Y",""))</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IF($B50="","",IFERROR(IF(INDEX(offices!$O$2:$O$61,MATCH($B50,offices!$A$2:$A$61,0))="","",INDEX(offices!$O$2:$O$61,MATCH($B50,offices!$A$2:$A$61,0))),""))</f>
        <v/>
      </c>
      <c r="R50" s="25">
        <f>IF($B50="","",IFERROR(IF(INDEX(offices!$P$2:$P$61,MATCH($B50,offices!$A$2:$A$61,0))="","",INDEX(offices!$P$2:$P$61,MATCH($B50,offices!$A$2:$A$61,0))),""))</f>
        <v/>
      </c>
      <c r="S50" s="25">
        <f>IF($B50="","",IFERROR(IF(INDEX(offices!$Q$2:$Q$61,MATCH($B50,offices!$A$2:$A$61,0))="","",INDEX(offices!$Q$2:$Q$61,MATCH($B50,offices!$A$2:$A$61,0))),""))</f>
        <v/>
      </c>
      <c r="T50" s="25">
        <f>IF($B50="","",IFERROR(IF(INDEX(offices!$Z$2:$Z$61,MATCH($B50,offices!$A$2:$A$61,0))="","",INDEX(offices!$Z$2:$Z$61,MATCH($B50,offices!$A$2:$A$61,0))),""))</f>
        <v/>
      </c>
      <c r="U50" s="25">
        <f>IF($B50="","",IFERROR(IF(INDEX(offices!$Y$2:$Y$61,MATCH($B50,offices!$A$2:$A$61,0))="","",INDEX(offices!$Y$2:$Y$61,MATCH($B50,offices!$A$2:$A$61,0))),""))</f>
        <v/>
      </c>
      <c r="V50" s="25">
        <f>IF($B50="","",IFERROR(IF(INDEX(offices!$V$2:$V$61,MATCH($B50,offices!$A$2:$A$61,0))="","",INDEX(offices!$V$2:$V$61,MATCH($B50,offices!$A$2:$A$61,0))),""))</f>
        <v/>
      </c>
      <c r="W50" s="25">
        <f>IF($B50="","",IFERROR(IF(INDEX(offices!$AJ$2:$AJ$61,MATCH($B50,offices!$A$2:$A$61,0))="","",INDEX(offices!$AJ$2:$AJ$61,MATCH($B50,offices!$A$2:$A$61,0))),""))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25">
        <f>IF($B50="","",IFERROR(IF(INDEX(offices!$H$2:$H$61,MATCH($B50,offices!$A$2:$A$61,0))="","",INDEX(offices!$H$2:$H$61,MATCH($B50,offices!$A$2:$A$61,0))),""))</f>
        <v/>
      </c>
      <c r="AF50" s="25">
        <f>IF($A50="","",IF(AND($L50="declined",N($Z50)&gt;0,COUNTIFS(approvals!$H$2:$H$251,$A50,approvals!$B$2:$B$251,$B50,approvals!$P$2:$P$251,"Y",approvals!$U$2:$U$251,"&gt;0")=0),"Y",""))</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IF($B51="","",IFERROR(IF(INDEX(offices!$O$2:$O$61,MATCH($B51,offices!$A$2:$A$61,0))="","",INDEX(offices!$O$2:$O$61,MATCH($B51,offices!$A$2:$A$61,0))),""))</f>
        <v/>
      </c>
      <c r="R51" s="25">
        <f>IF($B51="","",IFERROR(IF(INDEX(offices!$P$2:$P$61,MATCH($B51,offices!$A$2:$A$61,0))="","",INDEX(offices!$P$2:$P$61,MATCH($B51,offices!$A$2:$A$61,0))),""))</f>
        <v/>
      </c>
      <c r="S51" s="25">
        <f>IF($B51="","",IFERROR(IF(INDEX(offices!$Q$2:$Q$61,MATCH($B51,offices!$A$2:$A$61,0))="","",INDEX(offices!$Q$2:$Q$61,MATCH($B51,offices!$A$2:$A$61,0))),""))</f>
        <v/>
      </c>
      <c r="T51" s="25">
        <f>IF($B51="","",IFERROR(IF(INDEX(offices!$Z$2:$Z$61,MATCH($B51,offices!$A$2:$A$61,0))="","",INDEX(offices!$Z$2:$Z$61,MATCH($B51,offices!$A$2:$A$61,0))),""))</f>
        <v/>
      </c>
      <c r="U51" s="25">
        <f>IF($B51="","",IFERROR(IF(INDEX(offices!$Y$2:$Y$61,MATCH($B51,offices!$A$2:$A$61,0))="","",INDEX(offices!$Y$2:$Y$61,MATCH($B51,offices!$A$2:$A$61,0))),""))</f>
        <v/>
      </c>
      <c r="V51" s="25">
        <f>IF($B51="","",IFERROR(IF(INDEX(offices!$V$2:$V$61,MATCH($B51,offices!$A$2:$A$61,0))="","",INDEX(offices!$V$2:$V$61,MATCH($B51,offices!$A$2:$A$61,0))),""))</f>
        <v/>
      </c>
      <c r="W51" s="25">
        <f>IF($B51="","",IFERROR(IF(INDEX(offices!$AJ$2:$AJ$61,MATCH($B51,offices!$A$2:$A$61,0))="","",INDEX(offices!$AJ$2:$AJ$61,MATCH($B51,offices!$A$2:$A$61,0))),""))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25">
        <f>IF($B51="","",IFERROR(IF(INDEX(offices!$H$2:$H$61,MATCH($B51,offices!$A$2:$A$61,0))="","",INDEX(offices!$H$2:$H$61,MATCH($B51,offices!$A$2:$A$61,0))),""))</f>
        <v/>
      </c>
      <c r="AF51" s="25">
        <f>IF($A51="","",IF(AND($L51="declined",N($Z51)&gt;0,COUNTIFS(approvals!$H$2:$H$251,$A51,approvals!$B$2:$B$251,$B51,approvals!$P$2:$P$251,"Y",approvals!$U$2:$U$251,"&gt;0")=0),"Y",""))</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IF($B52="","",IFERROR(IF(INDEX(offices!$O$2:$O$61,MATCH($B52,offices!$A$2:$A$61,0))="","",INDEX(offices!$O$2:$O$61,MATCH($B52,offices!$A$2:$A$61,0))),""))</f>
        <v/>
      </c>
      <c r="R52" s="25">
        <f>IF($B52="","",IFERROR(IF(INDEX(offices!$P$2:$P$61,MATCH($B52,offices!$A$2:$A$61,0))="","",INDEX(offices!$P$2:$P$61,MATCH($B52,offices!$A$2:$A$61,0))),""))</f>
        <v/>
      </c>
      <c r="S52" s="25">
        <f>IF($B52="","",IFERROR(IF(INDEX(offices!$Q$2:$Q$61,MATCH($B52,offices!$A$2:$A$61,0))="","",INDEX(offices!$Q$2:$Q$61,MATCH($B52,offices!$A$2:$A$61,0))),""))</f>
        <v/>
      </c>
      <c r="T52" s="25">
        <f>IF($B52="","",IFERROR(IF(INDEX(offices!$Z$2:$Z$61,MATCH($B52,offices!$A$2:$A$61,0))="","",INDEX(offices!$Z$2:$Z$61,MATCH($B52,offices!$A$2:$A$61,0))),""))</f>
        <v/>
      </c>
      <c r="U52" s="25">
        <f>IF($B52="","",IFERROR(IF(INDEX(offices!$Y$2:$Y$61,MATCH($B52,offices!$A$2:$A$61,0))="","",INDEX(offices!$Y$2:$Y$61,MATCH($B52,offices!$A$2:$A$61,0))),""))</f>
        <v/>
      </c>
      <c r="V52" s="25">
        <f>IF($B52="","",IFERROR(IF(INDEX(offices!$V$2:$V$61,MATCH($B52,offices!$A$2:$A$61,0))="","",INDEX(offices!$V$2:$V$61,MATCH($B52,offices!$A$2:$A$61,0))),""))</f>
        <v/>
      </c>
      <c r="W52" s="25">
        <f>IF($B52="","",IFERROR(IF(INDEX(offices!$AJ$2:$AJ$61,MATCH($B52,offices!$A$2:$A$61,0))="","",INDEX(offices!$AJ$2:$AJ$61,MATCH($B52,offices!$A$2:$A$61,0))),""))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25">
        <f>IF($B52="","",IFERROR(IF(INDEX(offices!$H$2:$H$61,MATCH($B52,offices!$A$2:$A$61,0))="","",INDEX(offices!$H$2:$H$61,MATCH($B52,offices!$A$2:$A$61,0))),""))</f>
        <v/>
      </c>
      <c r="AF52" s="25">
        <f>IF($A52="","",IF(AND($L52="declined",N($Z52)&gt;0,COUNTIFS(approvals!$H$2:$H$251,$A52,approvals!$B$2:$B$251,$B52,approvals!$P$2:$P$251,"Y",approvals!$U$2:$U$251,"&gt;0")=0),"Y",""))</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IF($B53="","",IFERROR(IF(INDEX(offices!$O$2:$O$61,MATCH($B53,offices!$A$2:$A$61,0))="","",INDEX(offices!$O$2:$O$61,MATCH($B53,offices!$A$2:$A$61,0))),""))</f>
        <v/>
      </c>
      <c r="R53" s="25">
        <f>IF($B53="","",IFERROR(IF(INDEX(offices!$P$2:$P$61,MATCH($B53,offices!$A$2:$A$61,0))="","",INDEX(offices!$P$2:$P$61,MATCH($B53,offices!$A$2:$A$61,0))),""))</f>
        <v/>
      </c>
      <c r="S53" s="25">
        <f>IF($B53="","",IFERROR(IF(INDEX(offices!$Q$2:$Q$61,MATCH($B53,offices!$A$2:$A$61,0))="","",INDEX(offices!$Q$2:$Q$61,MATCH($B53,offices!$A$2:$A$61,0))),""))</f>
        <v/>
      </c>
      <c r="T53" s="25">
        <f>IF($B53="","",IFERROR(IF(INDEX(offices!$Z$2:$Z$61,MATCH($B53,offices!$A$2:$A$61,0))="","",INDEX(offices!$Z$2:$Z$61,MATCH($B53,offices!$A$2:$A$61,0))),""))</f>
        <v/>
      </c>
      <c r="U53" s="25">
        <f>IF($B53="","",IFERROR(IF(INDEX(offices!$Y$2:$Y$61,MATCH($B53,offices!$A$2:$A$61,0))="","",INDEX(offices!$Y$2:$Y$61,MATCH($B53,offices!$A$2:$A$61,0))),""))</f>
        <v/>
      </c>
      <c r="V53" s="25">
        <f>IF($B53="","",IFERROR(IF(INDEX(offices!$V$2:$V$61,MATCH($B53,offices!$A$2:$A$61,0))="","",INDEX(offices!$V$2:$V$61,MATCH($B53,offices!$A$2:$A$61,0))),""))</f>
        <v/>
      </c>
      <c r="W53" s="25">
        <f>IF($B53="","",IFERROR(IF(INDEX(offices!$AJ$2:$AJ$61,MATCH($B53,offices!$A$2:$A$61,0))="","",INDEX(offices!$AJ$2:$AJ$61,MATCH($B53,offices!$A$2:$A$61,0))),""))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25">
        <f>IF($B53="","",IFERROR(IF(INDEX(offices!$H$2:$H$61,MATCH($B53,offices!$A$2:$A$61,0))="","",INDEX(offices!$H$2:$H$61,MATCH($B53,offices!$A$2:$A$61,0))),""))</f>
        <v/>
      </c>
      <c r="AF53" s="25">
        <f>IF($A53="","",IF(AND($L53="declined",N($Z53)&gt;0,COUNTIFS(approvals!$H$2:$H$251,$A53,approvals!$B$2:$B$251,$B53,approvals!$P$2:$P$251,"Y",approvals!$U$2:$U$251,"&gt;0")=0),"Y",""))</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IF($B54="","",IFERROR(IF(INDEX(offices!$O$2:$O$61,MATCH($B54,offices!$A$2:$A$61,0))="","",INDEX(offices!$O$2:$O$61,MATCH($B54,offices!$A$2:$A$61,0))),""))</f>
        <v/>
      </c>
      <c r="R54" s="25">
        <f>IF($B54="","",IFERROR(IF(INDEX(offices!$P$2:$P$61,MATCH($B54,offices!$A$2:$A$61,0))="","",INDEX(offices!$P$2:$P$61,MATCH($B54,offices!$A$2:$A$61,0))),""))</f>
        <v/>
      </c>
      <c r="S54" s="25">
        <f>IF($B54="","",IFERROR(IF(INDEX(offices!$Q$2:$Q$61,MATCH($B54,offices!$A$2:$A$61,0))="","",INDEX(offices!$Q$2:$Q$61,MATCH($B54,offices!$A$2:$A$61,0))),""))</f>
        <v/>
      </c>
      <c r="T54" s="25">
        <f>IF($B54="","",IFERROR(IF(INDEX(offices!$Z$2:$Z$61,MATCH($B54,offices!$A$2:$A$61,0))="","",INDEX(offices!$Z$2:$Z$61,MATCH($B54,offices!$A$2:$A$61,0))),""))</f>
        <v/>
      </c>
      <c r="U54" s="25">
        <f>IF($B54="","",IFERROR(IF(INDEX(offices!$Y$2:$Y$61,MATCH($B54,offices!$A$2:$A$61,0))="","",INDEX(offices!$Y$2:$Y$61,MATCH($B54,offices!$A$2:$A$61,0))),""))</f>
        <v/>
      </c>
      <c r="V54" s="25">
        <f>IF($B54="","",IFERROR(IF(INDEX(offices!$V$2:$V$61,MATCH($B54,offices!$A$2:$A$61,0))="","",INDEX(offices!$V$2:$V$61,MATCH($B54,offices!$A$2:$A$61,0))),""))</f>
        <v/>
      </c>
      <c r="W54" s="25">
        <f>IF($B54="","",IFERROR(IF(INDEX(offices!$AJ$2:$AJ$61,MATCH($B54,offices!$A$2:$A$61,0))="","",INDEX(offices!$AJ$2:$AJ$61,MATCH($B54,offices!$A$2:$A$61,0))),""))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25">
        <f>IF($B54="","",IFERROR(IF(INDEX(offices!$H$2:$H$61,MATCH($B54,offices!$A$2:$A$61,0))="","",INDEX(offices!$H$2:$H$61,MATCH($B54,offices!$A$2:$A$61,0))),""))</f>
        <v/>
      </c>
      <c r="AF54" s="25">
        <f>IF($A54="","",IF(AND($L54="declined",N($Z54)&gt;0,COUNTIFS(approvals!$H$2:$H$251,$A54,approvals!$B$2:$B$251,$B54,approvals!$P$2:$P$251,"Y",approvals!$U$2:$U$251,"&gt;0")=0),"Y",""))</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IF($B55="","",IFERROR(IF(INDEX(offices!$O$2:$O$61,MATCH($B55,offices!$A$2:$A$61,0))="","",INDEX(offices!$O$2:$O$61,MATCH($B55,offices!$A$2:$A$61,0))),""))</f>
        <v/>
      </c>
      <c r="R55" s="25">
        <f>IF($B55="","",IFERROR(IF(INDEX(offices!$P$2:$P$61,MATCH($B55,offices!$A$2:$A$61,0))="","",INDEX(offices!$P$2:$P$61,MATCH($B55,offices!$A$2:$A$61,0))),""))</f>
        <v/>
      </c>
      <c r="S55" s="25">
        <f>IF($B55="","",IFERROR(IF(INDEX(offices!$Q$2:$Q$61,MATCH($B55,offices!$A$2:$A$61,0))="","",INDEX(offices!$Q$2:$Q$61,MATCH($B55,offices!$A$2:$A$61,0))),""))</f>
        <v/>
      </c>
      <c r="T55" s="25">
        <f>IF($B55="","",IFERROR(IF(INDEX(offices!$Z$2:$Z$61,MATCH($B55,offices!$A$2:$A$61,0))="","",INDEX(offices!$Z$2:$Z$61,MATCH($B55,offices!$A$2:$A$61,0))),""))</f>
        <v/>
      </c>
      <c r="U55" s="25">
        <f>IF($B55="","",IFERROR(IF(INDEX(offices!$Y$2:$Y$61,MATCH($B55,offices!$A$2:$A$61,0))="","",INDEX(offices!$Y$2:$Y$61,MATCH($B55,offices!$A$2:$A$61,0))),""))</f>
        <v/>
      </c>
      <c r="V55" s="25">
        <f>IF($B55="","",IFERROR(IF(INDEX(offices!$V$2:$V$61,MATCH($B55,offices!$A$2:$A$61,0))="","",INDEX(offices!$V$2:$V$61,MATCH($B55,offices!$A$2:$A$61,0))),""))</f>
        <v/>
      </c>
      <c r="W55" s="25">
        <f>IF($B55="","",IFERROR(IF(INDEX(offices!$AJ$2:$AJ$61,MATCH($B55,offices!$A$2:$A$61,0))="","",INDEX(offices!$AJ$2:$AJ$61,MATCH($B55,offices!$A$2:$A$61,0))),""))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25">
        <f>IF($B55="","",IFERROR(IF(INDEX(offices!$H$2:$H$61,MATCH($B55,offices!$A$2:$A$61,0))="","",INDEX(offices!$H$2:$H$61,MATCH($B55,offices!$A$2:$A$61,0))),""))</f>
        <v/>
      </c>
      <c r="AF55" s="25">
        <f>IF($A55="","",IF(AND($L55="declined",N($Z55)&gt;0,COUNTIFS(approvals!$H$2:$H$251,$A55,approvals!$B$2:$B$251,$B55,approvals!$P$2:$P$251,"Y",approvals!$U$2:$U$251,"&gt;0")=0),"Y",""))</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IF($B56="","",IFERROR(IF(INDEX(offices!$O$2:$O$61,MATCH($B56,offices!$A$2:$A$61,0))="","",INDEX(offices!$O$2:$O$61,MATCH($B56,offices!$A$2:$A$61,0))),""))</f>
        <v/>
      </c>
      <c r="R56" s="25">
        <f>IF($B56="","",IFERROR(IF(INDEX(offices!$P$2:$P$61,MATCH($B56,offices!$A$2:$A$61,0))="","",INDEX(offices!$P$2:$P$61,MATCH($B56,offices!$A$2:$A$61,0))),""))</f>
        <v/>
      </c>
      <c r="S56" s="25">
        <f>IF($B56="","",IFERROR(IF(INDEX(offices!$Q$2:$Q$61,MATCH($B56,offices!$A$2:$A$61,0))="","",INDEX(offices!$Q$2:$Q$61,MATCH($B56,offices!$A$2:$A$61,0))),""))</f>
        <v/>
      </c>
      <c r="T56" s="25">
        <f>IF($B56="","",IFERROR(IF(INDEX(offices!$Z$2:$Z$61,MATCH($B56,offices!$A$2:$A$61,0))="","",INDEX(offices!$Z$2:$Z$61,MATCH($B56,offices!$A$2:$A$61,0))),""))</f>
        <v/>
      </c>
      <c r="U56" s="25">
        <f>IF($B56="","",IFERROR(IF(INDEX(offices!$Y$2:$Y$61,MATCH($B56,offices!$A$2:$A$61,0))="","",INDEX(offices!$Y$2:$Y$61,MATCH($B56,offices!$A$2:$A$61,0))),""))</f>
        <v/>
      </c>
      <c r="V56" s="25">
        <f>IF($B56="","",IFERROR(IF(INDEX(offices!$V$2:$V$61,MATCH($B56,offices!$A$2:$A$61,0))="","",INDEX(offices!$V$2:$V$61,MATCH($B56,offices!$A$2:$A$61,0))),""))</f>
        <v/>
      </c>
      <c r="W56" s="25">
        <f>IF($B56="","",IFERROR(IF(INDEX(offices!$AJ$2:$AJ$61,MATCH($B56,offices!$A$2:$A$61,0))="","",INDEX(offices!$AJ$2:$AJ$61,MATCH($B56,offices!$A$2:$A$61,0))),""))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25">
        <f>IF($B56="","",IFERROR(IF(INDEX(offices!$H$2:$H$61,MATCH($B56,offices!$A$2:$A$61,0))="","",INDEX(offices!$H$2:$H$61,MATCH($B56,offices!$A$2:$A$61,0))),""))</f>
        <v/>
      </c>
      <c r="AF56" s="25">
        <f>IF($A56="","",IF(AND($L56="declined",N($Z56)&gt;0,COUNTIFS(approvals!$H$2:$H$251,$A56,approvals!$B$2:$B$251,$B56,approvals!$P$2:$P$251,"Y",approvals!$U$2:$U$251,"&gt;0")=0),"Y",""))</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IF($B57="","",IFERROR(IF(INDEX(offices!$O$2:$O$61,MATCH($B57,offices!$A$2:$A$61,0))="","",INDEX(offices!$O$2:$O$61,MATCH($B57,offices!$A$2:$A$61,0))),""))</f>
        <v/>
      </c>
      <c r="R57" s="25">
        <f>IF($B57="","",IFERROR(IF(INDEX(offices!$P$2:$P$61,MATCH($B57,offices!$A$2:$A$61,0))="","",INDEX(offices!$P$2:$P$61,MATCH($B57,offices!$A$2:$A$61,0))),""))</f>
        <v/>
      </c>
      <c r="S57" s="25">
        <f>IF($B57="","",IFERROR(IF(INDEX(offices!$Q$2:$Q$61,MATCH($B57,offices!$A$2:$A$61,0))="","",INDEX(offices!$Q$2:$Q$61,MATCH($B57,offices!$A$2:$A$61,0))),""))</f>
        <v/>
      </c>
      <c r="T57" s="25">
        <f>IF($B57="","",IFERROR(IF(INDEX(offices!$Z$2:$Z$61,MATCH($B57,offices!$A$2:$A$61,0))="","",INDEX(offices!$Z$2:$Z$61,MATCH($B57,offices!$A$2:$A$61,0))),""))</f>
        <v/>
      </c>
      <c r="U57" s="25">
        <f>IF($B57="","",IFERROR(IF(INDEX(offices!$Y$2:$Y$61,MATCH($B57,offices!$A$2:$A$61,0))="","",INDEX(offices!$Y$2:$Y$61,MATCH($B57,offices!$A$2:$A$61,0))),""))</f>
        <v/>
      </c>
      <c r="V57" s="25">
        <f>IF($B57="","",IFERROR(IF(INDEX(offices!$V$2:$V$61,MATCH($B57,offices!$A$2:$A$61,0))="","",INDEX(offices!$V$2:$V$61,MATCH($B57,offices!$A$2:$A$61,0))),""))</f>
        <v/>
      </c>
      <c r="W57" s="25">
        <f>IF($B57="","",IFERROR(IF(INDEX(offices!$AJ$2:$AJ$61,MATCH($B57,offices!$A$2:$A$61,0))="","",INDEX(offices!$AJ$2:$AJ$61,MATCH($B57,offices!$A$2:$A$61,0))),""))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25">
        <f>IF($B57="","",IFERROR(IF(INDEX(offices!$H$2:$H$61,MATCH($B57,offices!$A$2:$A$61,0))="","",INDEX(offices!$H$2:$H$61,MATCH($B57,offices!$A$2:$A$61,0))),""))</f>
        <v/>
      </c>
      <c r="AF57" s="25">
        <f>IF($A57="","",IF(AND($L57="declined",N($Z57)&gt;0,COUNTIFS(approvals!$H$2:$H$251,$A57,approvals!$B$2:$B$251,$B57,approvals!$P$2:$P$251,"Y",approvals!$U$2:$U$251,"&gt;0")=0),"Y",""))</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IF($B58="","",IFERROR(IF(INDEX(offices!$O$2:$O$61,MATCH($B58,offices!$A$2:$A$61,0))="","",INDEX(offices!$O$2:$O$61,MATCH($B58,offices!$A$2:$A$61,0))),""))</f>
        <v/>
      </c>
      <c r="R58" s="25">
        <f>IF($B58="","",IFERROR(IF(INDEX(offices!$P$2:$P$61,MATCH($B58,offices!$A$2:$A$61,0))="","",INDEX(offices!$P$2:$P$61,MATCH($B58,offices!$A$2:$A$61,0))),""))</f>
        <v/>
      </c>
      <c r="S58" s="25">
        <f>IF($B58="","",IFERROR(IF(INDEX(offices!$Q$2:$Q$61,MATCH($B58,offices!$A$2:$A$61,0))="","",INDEX(offices!$Q$2:$Q$61,MATCH($B58,offices!$A$2:$A$61,0))),""))</f>
        <v/>
      </c>
      <c r="T58" s="25">
        <f>IF($B58="","",IFERROR(IF(INDEX(offices!$Z$2:$Z$61,MATCH($B58,offices!$A$2:$A$61,0))="","",INDEX(offices!$Z$2:$Z$61,MATCH($B58,offices!$A$2:$A$61,0))),""))</f>
        <v/>
      </c>
      <c r="U58" s="25">
        <f>IF($B58="","",IFERROR(IF(INDEX(offices!$Y$2:$Y$61,MATCH($B58,offices!$A$2:$A$61,0))="","",INDEX(offices!$Y$2:$Y$61,MATCH($B58,offices!$A$2:$A$61,0))),""))</f>
        <v/>
      </c>
      <c r="V58" s="25">
        <f>IF($B58="","",IFERROR(IF(INDEX(offices!$V$2:$V$61,MATCH($B58,offices!$A$2:$A$61,0))="","",INDEX(offices!$V$2:$V$61,MATCH($B58,offices!$A$2:$A$61,0))),""))</f>
        <v/>
      </c>
      <c r="W58" s="25">
        <f>IF($B58="","",IFERROR(IF(INDEX(offices!$AJ$2:$AJ$61,MATCH($B58,offices!$A$2:$A$61,0))="","",INDEX(offices!$AJ$2:$AJ$61,MATCH($B58,offices!$A$2:$A$61,0))),""))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25">
        <f>IF($B58="","",IFERROR(IF(INDEX(offices!$H$2:$H$61,MATCH($B58,offices!$A$2:$A$61,0))="","",INDEX(offices!$H$2:$H$61,MATCH($B58,offices!$A$2:$A$61,0))),""))</f>
        <v/>
      </c>
      <c r="AF58" s="25">
        <f>IF($A58="","",IF(AND($L58="declined",N($Z58)&gt;0,COUNTIFS(approvals!$H$2:$H$251,$A58,approvals!$B$2:$B$251,$B58,approvals!$P$2:$P$251,"Y",approvals!$U$2:$U$251,"&gt;0")=0),"Y",""))</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IF($B59="","",IFERROR(IF(INDEX(offices!$O$2:$O$61,MATCH($B59,offices!$A$2:$A$61,0))="","",INDEX(offices!$O$2:$O$61,MATCH($B59,offices!$A$2:$A$61,0))),""))</f>
        <v/>
      </c>
      <c r="R59" s="25">
        <f>IF($B59="","",IFERROR(IF(INDEX(offices!$P$2:$P$61,MATCH($B59,offices!$A$2:$A$61,0))="","",INDEX(offices!$P$2:$P$61,MATCH($B59,offices!$A$2:$A$61,0))),""))</f>
        <v/>
      </c>
      <c r="S59" s="25">
        <f>IF($B59="","",IFERROR(IF(INDEX(offices!$Q$2:$Q$61,MATCH($B59,offices!$A$2:$A$61,0))="","",INDEX(offices!$Q$2:$Q$61,MATCH($B59,offices!$A$2:$A$61,0))),""))</f>
        <v/>
      </c>
      <c r="T59" s="25">
        <f>IF($B59="","",IFERROR(IF(INDEX(offices!$Z$2:$Z$61,MATCH($B59,offices!$A$2:$A$61,0))="","",INDEX(offices!$Z$2:$Z$61,MATCH($B59,offices!$A$2:$A$61,0))),""))</f>
        <v/>
      </c>
      <c r="U59" s="25">
        <f>IF($B59="","",IFERROR(IF(INDEX(offices!$Y$2:$Y$61,MATCH($B59,offices!$A$2:$A$61,0))="","",INDEX(offices!$Y$2:$Y$61,MATCH($B59,offices!$A$2:$A$61,0))),""))</f>
        <v/>
      </c>
      <c r="V59" s="25">
        <f>IF($B59="","",IFERROR(IF(INDEX(offices!$V$2:$V$61,MATCH($B59,offices!$A$2:$A$61,0))="","",INDEX(offices!$V$2:$V$61,MATCH($B59,offices!$A$2:$A$61,0))),""))</f>
        <v/>
      </c>
      <c r="W59" s="25">
        <f>IF($B59="","",IFERROR(IF(INDEX(offices!$AJ$2:$AJ$61,MATCH($B59,offices!$A$2:$A$61,0))="","",INDEX(offices!$AJ$2:$AJ$61,MATCH($B59,offices!$A$2:$A$61,0))),""))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25">
        <f>IF($B59="","",IFERROR(IF(INDEX(offices!$H$2:$H$61,MATCH($B59,offices!$A$2:$A$61,0))="","",INDEX(offices!$H$2:$H$61,MATCH($B59,offices!$A$2:$A$61,0))),""))</f>
        <v/>
      </c>
      <c r="AF59" s="25">
        <f>IF($A59="","",IF(AND($L59="declined",N($Z59)&gt;0,COUNTIFS(approvals!$H$2:$H$251,$A59,approvals!$B$2:$B$251,$B59,approvals!$P$2:$P$251,"Y",approvals!$U$2:$U$251,"&gt;0")=0),"Y",""))</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IF($B60="","",IFERROR(IF(INDEX(offices!$O$2:$O$61,MATCH($B60,offices!$A$2:$A$61,0))="","",INDEX(offices!$O$2:$O$61,MATCH($B60,offices!$A$2:$A$61,0))),""))</f>
        <v/>
      </c>
      <c r="R60" s="25">
        <f>IF($B60="","",IFERROR(IF(INDEX(offices!$P$2:$P$61,MATCH($B60,offices!$A$2:$A$61,0))="","",INDEX(offices!$P$2:$P$61,MATCH($B60,offices!$A$2:$A$61,0))),""))</f>
        <v/>
      </c>
      <c r="S60" s="25">
        <f>IF($B60="","",IFERROR(IF(INDEX(offices!$Q$2:$Q$61,MATCH($B60,offices!$A$2:$A$61,0))="","",INDEX(offices!$Q$2:$Q$61,MATCH($B60,offices!$A$2:$A$61,0))),""))</f>
        <v/>
      </c>
      <c r="T60" s="25">
        <f>IF($B60="","",IFERROR(IF(INDEX(offices!$Z$2:$Z$61,MATCH($B60,offices!$A$2:$A$61,0))="","",INDEX(offices!$Z$2:$Z$61,MATCH($B60,offices!$A$2:$A$61,0))),""))</f>
        <v/>
      </c>
      <c r="U60" s="25">
        <f>IF($B60="","",IFERROR(IF(INDEX(offices!$Y$2:$Y$61,MATCH($B60,offices!$A$2:$A$61,0))="","",INDEX(offices!$Y$2:$Y$61,MATCH($B60,offices!$A$2:$A$61,0))),""))</f>
        <v/>
      </c>
      <c r="V60" s="25">
        <f>IF($B60="","",IFERROR(IF(INDEX(offices!$V$2:$V$61,MATCH($B60,offices!$A$2:$A$61,0))="","",INDEX(offices!$V$2:$V$61,MATCH($B60,offices!$A$2:$A$61,0))),""))</f>
        <v/>
      </c>
      <c r="W60" s="25">
        <f>IF($B60="","",IFERROR(IF(INDEX(offices!$AJ$2:$AJ$61,MATCH($B60,offices!$A$2:$A$61,0))="","",INDEX(offices!$AJ$2:$AJ$61,MATCH($B60,offices!$A$2:$A$61,0))),""))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25">
        <f>IF($B60="","",IFERROR(IF(INDEX(offices!$H$2:$H$61,MATCH($B60,offices!$A$2:$A$61,0))="","",INDEX(offices!$H$2:$H$61,MATCH($B60,offices!$A$2:$A$61,0))),""))</f>
        <v/>
      </c>
      <c r="AF60" s="25">
        <f>IF($A60="","",IF(AND($L60="declined",N($Z60)&gt;0,COUNTIFS(approvals!$H$2:$H$251,$A60,approvals!$B$2:$B$251,$B60,approvals!$P$2:$P$251,"Y",approvals!$U$2:$U$251,"&gt;0")=0),"Y",""))</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IF($B61="","",IFERROR(IF(INDEX(offices!$O$2:$O$61,MATCH($B61,offices!$A$2:$A$61,0))="","",INDEX(offices!$O$2:$O$61,MATCH($B61,offices!$A$2:$A$61,0))),""))</f>
        <v/>
      </c>
      <c r="R61" s="25">
        <f>IF($B61="","",IFERROR(IF(INDEX(offices!$P$2:$P$61,MATCH($B61,offices!$A$2:$A$61,0))="","",INDEX(offices!$P$2:$P$61,MATCH($B61,offices!$A$2:$A$61,0))),""))</f>
        <v/>
      </c>
      <c r="S61" s="25">
        <f>IF($B61="","",IFERROR(IF(INDEX(offices!$Q$2:$Q$61,MATCH($B61,offices!$A$2:$A$61,0))="","",INDEX(offices!$Q$2:$Q$61,MATCH($B61,offices!$A$2:$A$61,0))),""))</f>
        <v/>
      </c>
      <c r="T61" s="25">
        <f>IF($B61="","",IFERROR(IF(INDEX(offices!$Z$2:$Z$61,MATCH($B61,offices!$A$2:$A$61,0))="","",INDEX(offices!$Z$2:$Z$61,MATCH($B61,offices!$A$2:$A$61,0))),""))</f>
        <v/>
      </c>
      <c r="U61" s="25">
        <f>IF($B61="","",IFERROR(IF(INDEX(offices!$Y$2:$Y$61,MATCH($B61,offices!$A$2:$A$61,0))="","",INDEX(offices!$Y$2:$Y$61,MATCH($B61,offices!$A$2:$A$61,0))),""))</f>
        <v/>
      </c>
      <c r="V61" s="25">
        <f>IF($B61="","",IFERROR(IF(INDEX(offices!$V$2:$V$61,MATCH($B61,offices!$A$2:$A$61,0))="","",INDEX(offices!$V$2:$V$61,MATCH($B61,offices!$A$2:$A$61,0))),""))</f>
        <v/>
      </c>
      <c r="W61" s="25">
        <f>IF($B61="","",IFERROR(IF(INDEX(offices!$AJ$2:$AJ$61,MATCH($B61,offices!$A$2:$A$61,0))="","",INDEX(offices!$AJ$2:$AJ$61,MATCH($B61,offices!$A$2:$A$61,0))),""))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25">
        <f>IF($B61="","",IFERROR(IF(INDEX(offices!$H$2:$H$61,MATCH($B61,offices!$A$2:$A$61,0))="","",INDEX(offices!$H$2:$H$61,MATCH($B61,offices!$A$2:$A$61,0))),""))</f>
        <v/>
      </c>
      <c r="AF61" s="25">
        <f>IF($A61="","",IF(AND($L61="declined",N($Z61)&gt;0,COUNTIFS(approvals!$H$2:$H$251,$A61,approvals!$B$2:$B$251,$B61,approvals!$P$2:$P$251,"Y",approvals!$U$2:$U$251,"&gt;0")=0),"Y",""))</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IF($B62="","",IFERROR(IF(INDEX(offices!$O$2:$O$61,MATCH($B62,offices!$A$2:$A$61,0))="","",INDEX(offices!$O$2:$O$61,MATCH($B62,offices!$A$2:$A$61,0))),""))</f>
        <v/>
      </c>
      <c r="R62" s="25">
        <f>IF($B62="","",IFERROR(IF(INDEX(offices!$P$2:$P$61,MATCH($B62,offices!$A$2:$A$61,0))="","",INDEX(offices!$P$2:$P$61,MATCH($B62,offices!$A$2:$A$61,0))),""))</f>
        <v/>
      </c>
      <c r="S62" s="25">
        <f>IF($B62="","",IFERROR(IF(INDEX(offices!$Q$2:$Q$61,MATCH($B62,offices!$A$2:$A$61,0))="","",INDEX(offices!$Q$2:$Q$61,MATCH($B62,offices!$A$2:$A$61,0))),""))</f>
        <v/>
      </c>
      <c r="T62" s="25">
        <f>IF($B62="","",IFERROR(IF(INDEX(offices!$Z$2:$Z$61,MATCH($B62,offices!$A$2:$A$61,0))="","",INDEX(offices!$Z$2:$Z$61,MATCH($B62,offices!$A$2:$A$61,0))),""))</f>
        <v/>
      </c>
      <c r="U62" s="25">
        <f>IF($B62="","",IFERROR(IF(INDEX(offices!$Y$2:$Y$61,MATCH($B62,offices!$A$2:$A$61,0))="","",INDEX(offices!$Y$2:$Y$61,MATCH($B62,offices!$A$2:$A$61,0))),""))</f>
        <v/>
      </c>
      <c r="V62" s="25">
        <f>IF($B62="","",IFERROR(IF(INDEX(offices!$V$2:$V$61,MATCH($B62,offices!$A$2:$A$61,0))="","",INDEX(offices!$V$2:$V$61,MATCH($B62,offices!$A$2:$A$61,0))),""))</f>
        <v/>
      </c>
      <c r="W62" s="25">
        <f>IF($B62="","",IFERROR(IF(INDEX(offices!$AJ$2:$AJ$61,MATCH($B62,offices!$A$2:$A$61,0))="","",INDEX(offices!$AJ$2:$AJ$61,MATCH($B62,offices!$A$2:$A$61,0))),""))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25">
        <f>IF($B62="","",IFERROR(IF(INDEX(offices!$H$2:$H$61,MATCH($B62,offices!$A$2:$A$61,0))="","",INDEX(offices!$H$2:$H$61,MATCH($B62,offices!$A$2:$A$61,0))),""))</f>
        <v/>
      </c>
      <c r="AF62" s="25">
        <f>IF($A62="","",IF(AND($L62="declined",N($Z62)&gt;0,COUNTIFS(approvals!$H$2:$H$251,$A62,approvals!$B$2:$B$251,$B62,approvals!$P$2:$P$251,"Y",approvals!$U$2:$U$251,"&gt;0")=0),"Y",""))</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IF($B63="","",IFERROR(IF(INDEX(offices!$O$2:$O$61,MATCH($B63,offices!$A$2:$A$61,0))="","",INDEX(offices!$O$2:$O$61,MATCH($B63,offices!$A$2:$A$61,0))),""))</f>
        <v/>
      </c>
      <c r="R63" s="25">
        <f>IF($B63="","",IFERROR(IF(INDEX(offices!$P$2:$P$61,MATCH($B63,offices!$A$2:$A$61,0))="","",INDEX(offices!$P$2:$P$61,MATCH($B63,offices!$A$2:$A$61,0))),""))</f>
        <v/>
      </c>
      <c r="S63" s="25">
        <f>IF($B63="","",IFERROR(IF(INDEX(offices!$Q$2:$Q$61,MATCH($B63,offices!$A$2:$A$61,0))="","",INDEX(offices!$Q$2:$Q$61,MATCH($B63,offices!$A$2:$A$61,0))),""))</f>
        <v/>
      </c>
      <c r="T63" s="25">
        <f>IF($B63="","",IFERROR(IF(INDEX(offices!$Z$2:$Z$61,MATCH($B63,offices!$A$2:$A$61,0))="","",INDEX(offices!$Z$2:$Z$61,MATCH($B63,offices!$A$2:$A$61,0))),""))</f>
        <v/>
      </c>
      <c r="U63" s="25">
        <f>IF($B63="","",IFERROR(IF(INDEX(offices!$Y$2:$Y$61,MATCH($B63,offices!$A$2:$A$61,0))="","",INDEX(offices!$Y$2:$Y$61,MATCH($B63,offices!$A$2:$A$61,0))),""))</f>
        <v/>
      </c>
      <c r="V63" s="25">
        <f>IF($B63="","",IFERROR(IF(INDEX(offices!$V$2:$V$61,MATCH($B63,offices!$A$2:$A$61,0))="","",INDEX(offices!$V$2:$V$61,MATCH($B63,offices!$A$2:$A$61,0))),""))</f>
        <v/>
      </c>
      <c r="W63" s="25">
        <f>IF($B63="","",IFERROR(IF(INDEX(offices!$AJ$2:$AJ$61,MATCH($B63,offices!$A$2:$A$61,0))="","",INDEX(offices!$AJ$2:$AJ$61,MATCH($B63,offices!$A$2:$A$61,0))),""))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25">
        <f>IF($B63="","",IFERROR(IF(INDEX(offices!$H$2:$H$61,MATCH($B63,offices!$A$2:$A$61,0))="","",INDEX(offices!$H$2:$H$61,MATCH($B63,offices!$A$2:$A$61,0))),""))</f>
        <v/>
      </c>
      <c r="AF63" s="25">
        <f>IF($A63="","",IF(AND($L63="declined",N($Z63)&gt;0,COUNTIFS(approvals!$H$2:$H$251,$A63,approvals!$B$2:$B$251,$B63,approvals!$P$2:$P$251,"Y",approvals!$U$2:$U$251,"&gt;0")=0),"Y",""))</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IF($B64="","",IFERROR(IF(INDEX(offices!$O$2:$O$61,MATCH($B64,offices!$A$2:$A$61,0))="","",INDEX(offices!$O$2:$O$61,MATCH($B64,offices!$A$2:$A$61,0))),""))</f>
        <v/>
      </c>
      <c r="R64" s="25">
        <f>IF($B64="","",IFERROR(IF(INDEX(offices!$P$2:$P$61,MATCH($B64,offices!$A$2:$A$61,0))="","",INDEX(offices!$P$2:$P$61,MATCH($B64,offices!$A$2:$A$61,0))),""))</f>
        <v/>
      </c>
      <c r="S64" s="25">
        <f>IF($B64="","",IFERROR(IF(INDEX(offices!$Q$2:$Q$61,MATCH($B64,offices!$A$2:$A$61,0))="","",INDEX(offices!$Q$2:$Q$61,MATCH($B64,offices!$A$2:$A$61,0))),""))</f>
        <v/>
      </c>
      <c r="T64" s="25">
        <f>IF($B64="","",IFERROR(IF(INDEX(offices!$Z$2:$Z$61,MATCH($B64,offices!$A$2:$A$61,0))="","",INDEX(offices!$Z$2:$Z$61,MATCH($B64,offices!$A$2:$A$61,0))),""))</f>
        <v/>
      </c>
      <c r="U64" s="25">
        <f>IF($B64="","",IFERROR(IF(INDEX(offices!$Y$2:$Y$61,MATCH($B64,offices!$A$2:$A$61,0))="","",INDEX(offices!$Y$2:$Y$61,MATCH($B64,offices!$A$2:$A$61,0))),""))</f>
        <v/>
      </c>
      <c r="V64" s="25">
        <f>IF($B64="","",IFERROR(IF(INDEX(offices!$V$2:$V$61,MATCH($B64,offices!$A$2:$A$61,0))="","",INDEX(offices!$V$2:$V$61,MATCH($B64,offices!$A$2:$A$61,0))),""))</f>
        <v/>
      </c>
      <c r="W64" s="25">
        <f>IF($B64="","",IFERROR(IF(INDEX(offices!$AJ$2:$AJ$61,MATCH($B64,offices!$A$2:$A$61,0))="","",INDEX(offices!$AJ$2:$AJ$61,MATCH($B64,offices!$A$2:$A$61,0))),""))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25">
        <f>IF($B64="","",IFERROR(IF(INDEX(offices!$H$2:$H$61,MATCH($B64,offices!$A$2:$A$61,0))="","",INDEX(offices!$H$2:$H$61,MATCH($B64,offices!$A$2:$A$61,0))),""))</f>
        <v/>
      </c>
      <c r="AF64" s="25">
        <f>IF($A64="","",IF(AND($L64="declined",N($Z64)&gt;0,COUNTIFS(approvals!$H$2:$H$251,$A64,approvals!$B$2:$B$251,$B64,approvals!$P$2:$P$251,"Y",approvals!$U$2:$U$251,"&gt;0")=0),"Y",""))</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IF($B65="","",IFERROR(IF(INDEX(offices!$O$2:$O$61,MATCH($B65,offices!$A$2:$A$61,0))="","",INDEX(offices!$O$2:$O$61,MATCH($B65,offices!$A$2:$A$61,0))),""))</f>
        <v/>
      </c>
      <c r="R65" s="25">
        <f>IF($B65="","",IFERROR(IF(INDEX(offices!$P$2:$P$61,MATCH($B65,offices!$A$2:$A$61,0))="","",INDEX(offices!$P$2:$P$61,MATCH($B65,offices!$A$2:$A$61,0))),""))</f>
        <v/>
      </c>
      <c r="S65" s="25">
        <f>IF($B65="","",IFERROR(IF(INDEX(offices!$Q$2:$Q$61,MATCH($B65,offices!$A$2:$A$61,0))="","",INDEX(offices!$Q$2:$Q$61,MATCH($B65,offices!$A$2:$A$61,0))),""))</f>
        <v/>
      </c>
      <c r="T65" s="25">
        <f>IF($B65="","",IFERROR(IF(INDEX(offices!$Z$2:$Z$61,MATCH($B65,offices!$A$2:$A$61,0))="","",INDEX(offices!$Z$2:$Z$61,MATCH($B65,offices!$A$2:$A$61,0))),""))</f>
        <v/>
      </c>
      <c r="U65" s="25">
        <f>IF($B65="","",IFERROR(IF(INDEX(offices!$Y$2:$Y$61,MATCH($B65,offices!$A$2:$A$61,0))="","",INDEX(offices!$Y$2:$Y$61,MATCH($B65,offices!$A$2:$A$61,0))),""))</f>
        <v/>
      </c>
      <c r="V65" s="25">
        <f>IF($B65="","",IFERROR(IF(INDEX(offices!$V$2:$V$61,MATCH($B65,offices!$A$2:$A$61,0))="","",INDEX(offices!$V$2:$V$61,MATCH($B65,offices!$A$2:$A$61,0))),""))</f>
        <v/>
      </c>
      <c r="W65" s="25">
        <f>IF($B65="","",IFERROR(IF(INDEX(offices!$AJ$2:$AJ$61,MATCH($B65,offices!$A$2:$A$61,0))="","",INDEX(offices!$AJ$2:$AJ$61,MATCH($B65,offices!$A$2:$A$61,0))),""))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25">
        <f>IF($B65="","",IFERROR(IF(INDEX(offices!$H$2:$H$61,MATCH($B65,offices!$A$2:$A$61,0))="","",INDEX(offices!$H$2:$H$61,MATCH($B65,offices!$A$2:$A$61,0))),""))</f>
        <v/>
      </c>
      <c r="AF65" s="25">
        <f>IF($A65="","",IF(AND($L65="declined",N($Z65)&gt;0,COUNTIFS(approvals!$H$2:$H$251,$A65,approvals!$B$2:$B$251,$B65,approvals!$P$2:$P$251,"Y",approvals!$U$2:$U$251,"&gt;0")=0),"Y",""))</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IF($B66="","",IFERROR(IF(INDEX(offices!$O$2:$O$61,MATCH($B66,offices!$A$2:$A$61,0))="","",INDEX(offices!$O$2:$O$61,MATCH($B66,offices!$A$2:$A$61,0))),""))</f>
        <v/>
      </c>
      <c r="R66" s="25">
        <f>IF($B66="","",IFERROR(IF(INDEX(offices!$P$2:$P$61,MATCH($B66,offices!$A$2:$A$61,0))="","",INDEX(offices!$P$2:$P$61,MATCH($B66,offices!$A$2:$A$61,0))),""))</f>
        <v/>
      </c>
      <c r="S66" s="25">
        <f>IF($B66="","",IFERROR(IF(INDEX(offices!$Q$2:$Q$61,MATCH($B66,offices!$A$2:$A$61,0))="","",INDEX(offices!$Q$2:$Q$61,MATCH($B66,offices!$A$2:$A$61,0))),""))</f>
        <v/>
      </c>
      <c r="T66" s="25">
        <f>IF($B66="","",IFERROR(IF(INDEX(offices!$Z$2:$Z$61,MATCH($B66,offices!$A$2:$A$61,0))="","",INDEX(offices!$Z$2:$Z$61,MATCH($B66,offices!$A$2:$A$61,0))),""))</f>
        <v/>
      </c>
      <c r="U66" s="25">
        <f>IF($B66="","",IFERROR(IF(INDEX(offices!$Y$2:$Y$61,MATCH($B66,offices!$A$2:$A$61,0))="","",INDEX(offices!$Y$2:$Y$61,MATCH($B66,offices!$A$2:$A$61,0))),""))</f>
        <v/>
      </c>
      <c r="V66" s="25">
        <f>IF($B66="","",IFERROR(IF(INDEX(offices!$V$2:$V$61,MATCH($B66,offices!$A$2:$A$61,0))="","",INDEX(offices!$V$2:$V$61,MATCH($B66,offices!$A$2:$A$61,0))),""))</f>
        <v/>
      </c>
      <c r="W66" s="25">
        <f>IF($B66="","",IFERROR(IF(INDEX(offices!$AJ$2:$AJ$61,MATCH($B66,offices!$A$2:$A$61,0))="","",INDEX(offices!$AJ$2:$AJ$61,MATCH($B66,offices!$A$2:$A$61,0))),""))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25">
        <f>IF($B66="","",IFERROR(IF(INDEX(offices!$H$2:$H$61,MATCH($B66,offices!$A$2:$A$61,0))="","",INDEX(offices!$H$2:$H$61,MATCH($B66,offices!$A$2:$A$61,0))),""))</f>
        <v/>
      </c>
      <c r="AF66" s="25">
        <f>IF($A66="","",IF(AND($L66="declined",N($Z66)&gt;0,COUNTIFS(approvals!$H$2:$H$251,$A66,approvals!$B$2:$B$251,$B66,approvals!$P$2:$P$251,"Y",approvals!$U$2:$U$251,"&gt;0")=0),"Y",""))</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IF($B67="","",IFERROR(IF(INDEX(offices!$O$2:$O$61,MATCH($B67,offices!$A$2:$A$61,0))="","",INDEX(offices!$O$2:$O$61,MATCH($B67,offices!$A$2:$A$61,0))),""))</f>
        <v/>
      </c>
      <c r="R67" s="25">
        <f>IF($B67="","",IFERROR(IF(INDEX(offices!$P$2:$P$61,MATCH($B67,offices!$A$2:$A$61,0))="","",INDEX(offices!$P$2:$P$61,MATCH($B67,offices!$A$2:$A$61,0))),""))</f>
        <v/>
      </c>
      <c r="S67" s="25">
        <f>IF($B67="","",IFERROR(IF(INDEX(offices!$Q$2:$Q$61,MATCH($B67,offices!$A$2:$A$61,0))="","",INDEX(offices!$Q$2:$Q$61,MATCH($B67,offices!$A$2:$A$61,0))),""))</f>
        <v/>
      </c>
      <c r="T67" s="25">
        <f>IF($B67="","",IFERROR(IF(INDEX(offices!$Z$2:$Z$61,MATCH($B67,offices!$A$2:$A$61,0))="","",INDEX(offices!$Z$2:$Z$61,MATCH($B67,offices!$A$2:$A$61,0))),""))</f>
        <v/>
      </c>
      <c r="U67" s="25">
        <f>IF($B67="","",IFERROR(IF(INDEX(offices!$Y$2:$Y$61,MATCH($B67,offices!$A$2:$A$61,0))="","",INDEX(offices!$Y$2:$Y$61,MATCH($B67,offices!$A$2:$A$61,0))),""))</f>
        <v/>
      </c>
      <c r="V67" s="25">
        <f>IF($B67="","",IFERROR(IF(INDEX(offices!$V$2:$V$61,MATCH($B67,offices!$A$2:$A$61,0))="","",INDEX(offices!$V$2:$V$61,MATCH($B67,offices!$A$2:$A$61,0))),""))</f>
        <v/>
      </c>
      <c r="W67" s="25">
        <f>IF($B67="","",IFERROR(IF(INDEX(offices!$AJ$2:$AJ$61,MATCH($B67,offices!$A$2:$A$61,0))="","",INDEX(offices!$AJ$2:$AJ$61,MATCH($B67,offices!$A$2:$A$61,0))),""))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25">
        <f>IF($B67="","",IFERROR(IF(INDEX(offices!$H$2:$H$61,MATCH($B67,offices!$A$2:$A$61,0))="","",INDEX(offices!$H$2:$H$61,MATCH($B67,offices!$A$2:$A$61,0))),""))</f>
        <v/>
      </c>
      <c r="AF67" s="25">
        <f>IF($A67="","",IF(AND($L67="declined",N($Z67)&gt;0,COUNTIFS(approvals!$H$2:$H$251,$A67,approvals!$B$2:$B$251,$B67,approvals!$P$2:$P$251,"Y",approvals!$U$2:$U$251,"&gt;0")=0),"Y",""))</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IF($B68="","",IFERROR(IF(INDEX(offices!$O$2:$O$61,MATCH($B68,offices!$A$2:$A$61,0))="","",INDEX(offices!$O$2:$O$61,MATCH($B68,offices!$A$2:$A$61,0))),""))</f>
        <v/>
      </c>
      <c r="R68" s="25">
        <f>IF($B68="","",IFERROR(IF(INDEX(offices!$P$2:$P$61,MATCH($B68,offices!$A$2:$A$61,0))="","",INDEX(offices!$P$2:$P$61,MATCH($B68,offices!$A$2:$A$61,0))),""))</f>
        <v/>
      </c>
      <c r="S68" s="25">
        <f>IF($B68="","",IFERROR(IF(INDEX(offices!$Q$2:$Q$61,MATCH($B68,offices!$A$2:$A$61,0))="","",INDEX(offices!$Q$2:$Q$61,MATCH($B68,offices!$A$2:$A$61,0))),""))</f>
        <v/>
      </c>
      <c r="T68" s="25">
        <f>IF($B68="","",IFERROR(IF(INDEX(offices!$Z$2:$Z$61,MATCH($B68,offices!$A$2:$A$61,0))="","",INDEX(offices!$Z$2:$Z$61,MATCH($B68,offices!$A$2:$A$61,0))),""))</f>
        <v/>
      </c>
      <c r="U68" s="25">
        <f>IF($B68="","",IFERROR(IF(INDEX(offices!$Y$2:$Y$61,MATCH($B68,offices!$A$2:$A$61,0))="","",INDEX(offices!$Y$2:$Y$61,MATCH($B68,offices!$A$2:$A$61,0))),""))</f>
        <v/>
      </c>
      <c r="V68" s="25">
        <f>IF($B68="","",IFERROR(IF(INDEX(offices!$V$2:$V$61,MATCH($B68,offices!$A$2:$A$61,0))="","",INDEX(offices!$V$2:$V$61,MATCH($B68,offices!$A$2:$A$61,0))),""))</f>
        <v/>
      </c>
      <c r="W68" s="25">
        <f>IF($B68="","",IFERROR(IF(INDEX(offices!$AJ$2:$AJ$61,MATCH($B68,offices!$A$2:$A$61,0))="","",INDEX(offices!$AJ$2:$AJ$61,MATCH($B68,offices!$A$2:$A$61,0))),""))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25">
        <f>IF($B68="","",IFERROR(IF(INDEX(offices!$H$2:$H$61,MATCH($B68,offices!$A$2:$A$61,0))="","",INDEX(offices!$H$2:$H$61,MATCH($B68,offices!$A$2:$A$61,0))),""))</f>
        <v/>
      </c>
      <c r="AF68" s="25">
        <f>IF($A68="","",IF(AND($L68="declined",N($Z68)&gt;0,COUNTIFS(approvals!$H$2:$H$251,$A68,approvals!$B$2:$B$251,$B68,approvals!$P$2:$P$251,"Y",approvals!$U$2:$U$251,"&gt;0")=0),"Y",""))</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IF($B69="","",IFERROR(IF(INDEX(offices!$O$2:$O$61,MATCH($B69,offices!$A$2:$A$61,0))="","",INDEX(offices!$O$2:$O$61,MATCH($B69,offices!$A$2:$A$61,0))),""))</f>
        <v/>
      </c>
      <c r="R69" s="25">
        <f>IF($B69="","",IFERROR(IF(INDEX(offices!$P$2:$P$61,MATCH($B69,offices!$A$2:$A$61,0))="","",INDEX(offices!$P$2:$P$61,MATCH($B69,offices!$A$2:$A$61,0))),""))</f>
        <v/>
      </c>
      <c r="S69" s="25">
        <f>IF($B69="","",IFERROR(IF(INDEX(offices!$Q$2:$Q$61,MATCH($B69,offices!$A$2:$A$61,0))="","",INDEX(offices!$Q$2:$Q$61,MATCH($B69,offices!$A$2:$A$61,0))),""))</f>
        <v/>
      </c>
      <c r="T69" s="25">
        <f>IF($B69="","",IFERROR(IF(INDEX(offices!$Z$2:$Z$61,MATCH($B69,offices!$A$2:$A$61,0))="","",INDEX(offices!$Z$2:$Z$61,MATCH($B69,offices!$A$2:$A$61,0))),""))</f>
        <v/>
      </c>
      <c r="U69" s="25">
        <f>IF($B69="","",IFERROR(IF(INDEX(offices!$Y$2:$Y$61,MATCH($B69,offices!$A$2:$A$61,0))="","",INDEX(offices!$Y$2:$Y$61,MATCH($B69,offices!$A$2:$A$61,0))),""))</f>
        <v/>
      </c>
      <c r="V69" s="25">
        <f>IF($B69="","",IFERROR(IF(INDEX(offices!$V$2:$V$61,MATCH($B69,offices!$A$2:$A$61,0))="","",INDEX(offices!$V$2:$V$61,MATCH($B69,offices!$A$2:$A$61,0))),""))</f>
        <v/>
      </c>
      <c r="W69" s="25">
        <f>IF($B69="","",IFERROR(IF(INDEX(offices!$AJ$2:$AJ$61,MATCH($B69,offices!$A$2:$A$61,0))="","",INDEX(offices!$AJ$2:$AJ$61,MATCH($B69,offices!$A$2:$A$61,0))),""))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25">
        <f>IF($B69="","",IFERROR(IF(INDEX(offices!$H$2:$H$61,MATCH($B69,offices!$A$2:$A$61,0))="","",INDEX(offices!$H$2:$H$61,MATCH($B69,offices!$A$2:$A$61,0))),""))</f>
        <v/>
      </c>
      <c r="AF69" s="25">
        <f>IF($A69="","",IF(AND($L69="declined",N($Z69)&gt;0,COUNTIFS(approvals!$H$2:$H$251,$A69,approvals!$B$2:$B$251,$B69,approvals!$P$2:$P$251,"Y",approvals!$U$2:$U$251,"&gt;0")=0),"Y",""))</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IF($B70="","",IFERROR(IF(INDEX(offices!$O$2:$O$61,MATCH($B70,offices!$A$2:$A$61,0))="","",INDEX(offices!$O$2:$O$61,MATCH($B70,offices!$A$2:$A$61,0))),""))</f>
        <v/>
      </c>
      <c r="R70" s="25">
        <f>IF($B70="","",IFERROR(IF(INDEX(offices!$P$2:$P$61,MATCH($B70,offices!$A$2:$A$61,0))="","",INDEX(offices!$P$2:$P$61,MATCH($B70,offices!$A$2:$A$61,0))),""))</f>
        <v/>
      </c>
      <c r="S70" s="25">
        <f>IF($B70="","",IFERROR(IF(INDEX(offices!$Q$2:$Q$61,MATCH($B70,offices!$A$2:$A$61,0))="","",INDEX(offices!$Q$2:$Q$61,MATCH($B70,offices!$A$2:$A$61,0))),""))</f>
        <v/>
      </c>
      <c r="T70" s="25">
        <f>IF($B70="","",IFERROR(IF(INDEX(offices!$Z$2:$Z$61,MATCH($B70,offices!$A$2:$A$61,0))="","",INDEX(offices!$Z$2:$Z$61,MATCH($B70,offices!$A$2:$A$61,0))),""))</f>
        <v/>
      </c>
      <c r="U70" s="25">
        <f>IF($B70="","",IFERROR(IF(INDEX(offices!$Y$2:$Y$61,MATCH($B70,offices!$A$2:$A$61,0))="","",INDEX(offices!$Y$2:$Y$61,MATCH($B70,offices!$A$2:$A$61,0))),""))</f>
        <v/>
      </c>
      <c r="V70" s="25">
        <f>IF($B70="","",IFERROR(IF(INDEX(offices!$V$2:$V$61,MATCH($B70,offices!$A$2:$A$61,0))="","",INDEX(offices!$V$2:$V$61,MATCH($B70,offices!$A$2:$A$61,0))),""))</f>
        <v/>
      </c>
      <c r="W70" s="25">
        <f>IF($B70="","",IFERROR(IF(INDEX(offices!$AJ$2:$AJ$61,MATCH($B70,offices!$A$2:$A$61,0))="","",INDEX(offices!$AJ$2:$AJ$61,MATCH($B70,offices!$A$2:$A$61,0))),""))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25">
        <f>IF($B70="","",IFERROR(IF(INDEX(offices!$H$2:$H$61,MATCH($B70,offices!$A$2:$A$61,0))="","",INDEX(offices!$H$2:$H$61,MATCH($B70,offices!$A$2:$A$61,0))),""))</f>
        <v/>
      </c>
      <c r="AF70" s="25">
        <f>IF($A70="","",IF(AND($L70="declined",N($Z70)&gt;0,COUNTIFS(approvals!$H$2:$H$251,$A70,approvals!$B$2:$B$251,$B70,approvals!$P$2:$P$251,"Y",approvals!$U$2:$U$251,"&gt;0")=0),"Y",""))</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IF($B71="","",IFERROR(IF(INDEX(offices!$O$2:$O$61,MATCH($B71,offices!$A$2:$A$61,0))="","",INDEX(offices!$O$2:$O$61,MATCH($B71,offices!$A$2:$A$61,0))),""))</f>
        <v/>
      </c>
      <c r="R71" s="25">
        <f>IF($B71="","",IFERROR(IF(INDEX(offices!$P$2:$P$61,MATCH($B71,offices!$A$2:$A$61,0))="","",INDEX(offices!$P$2:$P$61,MATCH($B71,offices!$A$2:$A$61,0))),""))</f>
        <v/>
      </c>
      <c r="S71" s="25">
        <f>IF($B71="","",IFERROR(IF(INDEX(offices!$Q$2:$Q$61,MATCH($B71,offices!$A$2:$A$61,0))="","",INDEX(offices!$Q$2:$Q$61,MATCH($B71,offices!$A$2:$A$61,0))),""))</f>
        <v/>
      </c>
      <c r="T71" s="25">
        <f>IF($B71="","",IFERROR(IF(INDEX(offices!$Z$2:$Z$61,MATCH($B71,offices!$A$2:$A$61,0))="","",INDEX(offices!$Z$2:$Z$61,MATCH($B71,offices!$A$2:$A$61,0))),""))</f>
        <v/>
      </c>
      <c r="U71" s="25">
        <f>IF($B71="","",IFERROR(IF(INDEX(offices!$Y$2:$Y$61,MATCH($B71,offices!$A$2:$A$61,0))="","",INDEX(offices!$Y$2:$Y$61,MATCH($B71,offices!$A$2:$A$61,0))),""))</f>
        <v/>
      </c>
      <c r="V71" s="25">
        <f>IF($B71="","",IFERROR(IF(INDEX(offices!$V$2:$V$61,MATCH($B71,offices!$A$2:$A$61,0))="","",INDEX(offices!$V$2:$V$61,MATCH($B71,offices!$A$2:$A$61,0))),""))</f>
        <v/>
      </c>
      <c r="W71" s="25">
        <f>IF($B71="","",IFERROR(IF(INDEX(offices!$AJ$2:$AJ$61,MATCH($B71,offices!$A$2:$A$61,0))="","",INDEX(offices!$AJ$2:$AJ$61,MATCH($B71,offices!$A$2:$A$61,0))),""))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25">
        <f>IF($B71="","",IFERROR(IF(INDEX(offices!$H$2:$H$61,MATCH($B71,offices!$A$2:$A$61,0))="","",INDEX(offices!$H$2:$H$61,MATCH($B71,offices!$A$2:$A$61,0))),""))</f>
        <v/>
      </c>
      <c r="AF71" s="25">
        <f>IF($A71="","",IF(AND($L71="declined",N($Z71)&gt;0,COUNTIFS(approvals!$H$2:$H$251,$A71,approvals!$B$2:$B$251,$B71,approvals!$P$2:$P$251,"Y",approvals!$U$2:$U$251,"&gt;0")=0),"Y",""))</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IF($B72="","",IFERROR(IF(INDEX(offices!$O$2:$O$61,MATCH($B72,offices!$A$2:$A$61,0))="","",INDEX(offices!$O$2:$O$61,MATCH($B72,offices!$A$2:$A$61,0))),""))</f>
        <v/>
      </c>
      <c r="R72" s="25">
        <f>IF($B72="","",IFERROR(IF(INDEX(offices!$P$2:$P$61,MATCH($B72,offices!$A$2:$A$61,0))="","",INDEX(offices!$P$2:$P$61,MATCH($B72,offices!$A$2:$A$61,0))),""))</f>
        <v/>
      </c>
      <c r="S72" s="25">
        <f>IF($B72="","",IFERROR(IF(INDEX(offices!$Q$2:$Q$61,MATCH($B72,offices!$A$2:$A$61,0))="","",INDEX(offices!$Q$2:$Q$61,MATCH($B72,offices!$A$2:$A$61,0))),""))</f>
        <v/>
      </c>
      <c r="T72" s="25">
        <f>IF($B72="","",IFERROR(IF(INDEX(offices!$Z$2:$Z$61,MATCH($B72,offices!$A$2:$A$61,0))="","",INDEX(offices!$Z$2:$Z$61,MATCH($B72,offices!$A$2:$A$61,0))),""))</f>
        <v/>
      </c>
      <c r="U72" s="25">
        <f>IF($B72="","",IFERROR(IF(INDEX(offices!$Y$2:$Y$61,MATCH($B72,offices!$A$2:$A$61,0))="","",INDEX(offices!$Y$2:$Y$61,MATCH($B72,offices!$A$2:$A$61,0))),""))</f>
        <v/>
      </c>
      <c r="V72" s="25">
        <f>IF($B72="","",IFERROR(IF(INDEX(offices!$V$2:$V$61,MATCH($B72,offices!$A$2:$A$61,0))="","",INDEX(offices!$V$2:$V$61,MATCH($B72,offices!$A$2:$A$61,0))),""))</f>
        <v/>
      </c>
      <c r="W72" s="25">
        <f>IF($B72="","",IFERROR(IF(INDEX(offices!$AJ$2:$AJ$61,MATCH($B72,offices!$A$2:$A$61,0))="","",INDEX(offices!$AJ$2:$AJ$61,MATCH($B72,offices!$A$2:$A$61,0))),""))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25">
        <f>IF($B72="","",IFERROR(IF(INDEX(offices!$H$2:$H$61,MATCH($B72,offices!$A$2:$A$61,0))="","",INDEX(offices!$H$2:$H$61,MATCH($B72,offices!$A$2:$A$61,0))),""))</f>
        <v/>
      </c>
      <c r="AF72" s="25">
        <f>IF($A72="","",IF(AND($L72="declined",N($Z72)&gt;0,COUNTIFS(approvals!$H$2:$H$251,$A72,approvals!$B$2:$B$251,$B72,approvals!$P$2:$P$251,"Y",approvals!$U$2:$U$251,"&gt;0")=0),"Y",""))</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IF($B73="","",IFERROR(IF(INDEX(offices!$O$2:$O$61,MATCH($B73,offices!$A$2:$A$61,0))="","",INDEX(offices!$O$2:$O$61,MATCH($B73,offices!$A$2:$A$61,0))),""))</f>
        <v/>
      </c>
      <c r="R73" s="25">
        <f>IF($B73="","",IFERROR(IF(INDEX(offices!$P$2:$P$61,MATCH($B73,offices!$A$2:$A$61,0))="","",INDEX(offices!$P$2:$P$61,MATCH($B73,offices!$A$2:$A$61,0))),""))</f>
        <v/>
      </c>
      <c r="S73" s="25">
        <f>IF($B73="","",IFERROR(IF(INDEX(offices!$Q$2:$Q$61,MATCH($B73,offices!$A$2:$A$61,0))="","",INDEX(offices!$Q$2:$Q$61,MATCH($B73,offices!$A$2:$A$61,0))),""))</f>
        <v/>
      </c>
      <c r="T73" s="25">
        <f>IF($B73="","",IFERROR(IF(INDEX(offices!$Z$2:$Z$61,MATCH($B73,offices!$A$2:$A$61,0))="","",INDEX(offices!$Z$2:$Z$61,MATCH($B73,offices!$A$2:$A$61,0))),""))</f>
        <v/>
      </c>
      <c r="U73" s="25">
        <f>IF($B73="","",IFERROR(IF(INDEX(offices!$Y$2:$Y$61,MATCH($B73,offices!$A$2:$A$61,0))="","",INDEX(offices!$Y$2:$Y$61,MATCH($B73,offices!$A$2:$A$61,0))),""))</f>
        <v/>
      </c>
      <c r="V73" s="25">
        <f>IF($B73="","",IFERROR(IF(INDEX(offices!$V$2:$V$61,MATCH($B73,offices!$A$2:$A$61,0))="","",INDEX(offices!$V$2:$V$61,MATCH($B73,offices!$A$2:$A$61,0))),""))</f>
        <v/>
      </c>
      <c r="W73" s="25">
        <f>IF($B73="","",IFERROR(IF(INDEX(offices!$AJ$2:$AJ$61,MATCH($B73,offices!$A$2:$A$61,0))="","",INDEX(offices!$AJ$2:$AJ$61,MATCH($B73,offices!$A$2:$A$61,0))),""))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25">
        <f>IF($B73="","",IFERROR(IF(INDEX(offices!$H$2:$H$61,MATCH($B73,offices!$A$2:$A$61,0))="","",INDEX(offices!$H$2:$H$61,MATCH($B73,offices!$A$2:$A$61,0))),""))</f>
        <v/>
      </c>
      <c r="AF73" s="25">
        <f>IF($A73="","",IF(AND($L73="declined",N($Z73)&gt;0,COUNTIFS(approvals!$H$2:$H$251,$A73,approvals!$B$2:$B$251,$B73,approvals!$P$2:$P$251,"Y",approvals!$U$2:$U$251,"&gt;0")=0),"Y",""))</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IF($B74="","",IFERROR(IF(INDEX(offices!$O$2:$O$61,MATCH($B74,offices!$A$2:$A$61,0))="","",INDEX(offices!$O$2:$O$61,MATCH($B74,offices!$A$2:$A$61,0))),""))</f>
        <v/>
      </c>
      <c r="R74" s="25">
        <f>IF($B74="","",IFERROR(IF(INDEX(offices!$P$2:$P$61,MATCH($B74,offices!$A$2:$A$61,0))="","",INDEX(offices!$P$2:$P$61,MATCH($B74,offices!$A$2:$A$61,0))),""))</f>
        <v/>
      </c>
      <c r="S74" s="25">
        <f>IF($B74="","",IFERROR(IF(INDEX(offices!$Q$2:$Q$61,MATCH($B74,offices!$A$2:$A$61,0))="","",INDEX(offices!$Q$2:$Q$61,MATCH($B74,offices!$A$2:$A$61,0))),""))</f>
        <v/>
      </c>
      <c r="T74" s="25">
        <f>IF($B74="","",IFERROR(IF(INDEX(offices!$Z$2:$Z$61,MATCH($B74,offices!$A$2:$A$61,0))="","",INDEX(offices!$Z$2:$Z$61,MATCH($B74,offices!$A$2:$A$61,0))),""))</f>
        <v/>
      </c>
      <c r="U74" s="25">
        <f>IF($B74="","",IFERROR(IF(INDEX(offices!$Y$2:$Y$61,MATCH($B74,offices!$A$2:$A$61,0))="","",INDEX(offices!$Y$2:$Y$61,MATCH($B74,offices!$A$2:$A$61,0))),""))</f>
        <v/>
      </c>
      <c r="V74" s="25">
        <f>IF($B74="","",IFERROR(IF(INDEX(offices!$V$2:$V$61,MATCH($B74,offices!$A$2:$A$61,0))="","",INDEX(offices!$V$2:$V$61,MATCH($B74,offices!$A$2:$A$61,0))),""))</f>
        <v/>
      </c>
      <c r="W74" s="25">
        <f>IF($B74="","",IFERROR(IF(INDEX(offices!$AJ$2:$AJ$61,MATCH($B74,offices!$A$2:$A$61,0))="","",INDEX(offices!$AJ$2:$AJ$61,MATCH($B74,offices!$A$2:$A$61,0))),""))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25">
        <f>IF($B74="","",IFERROR(IF(INDEX(offices!$H$2:$H$61,MATCH($B74,offices!$A$2:$A$61,0))="","",INDEX(offices!$H$2:$H$61,MATCH($B74,offices!$A$2:$A$61,0))),""))</f>
        <v/>
      </c>
      <c r="AF74" s="25">
        <f>IF($A74="","",IF(AND($L74="declined",N($Z74)&gt;0,COUNTIFS(approvals!$H$2:$H$251,$A74,approvals!$B$2:$B$251,$B74,approvals!$P$2:$P$251,"Y",approvals!$U$2:$U$251,"&gt;0")=0),"Y",""))</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IF($B75="","",IFERROR(IF(INDEX(offices!$O$2:$O$61,MATCH($B75,offices!$A$2:$A$61,0))="","",INDEX(offices!$O$2:$O$61,MATCH($B75,offices!$A$2:$A$61,0))),""))</f>
        <v/>
      </c>
      <c r="R75" s="25">
        <f>IF($B75="","",IFERROR(IF(INDEX(offices!$P$2:$P$61,MATCH($B75,offices!$A$2:$A$61,0))="","",INDEX(offices!$P$2:$P$61,MATCH($B75,offices!$A$2:$A$61,0))),""))</f>
        <v/>
      </c>
      <c r="S75" s="25">
        <f>IF($B75="","",IFERROR(IF(INDEX(offices!$Q$2:$Q$61,MATCH($B75,offices!$A$2:$A$61,0))="","",INDEX(offices!$Q$2:$Q$61,MATCH($B75,offices!$A$2:$A$61,0))),""))</f>
        <v/>
      </c>
      <c r="T75" s="25">
        <f>IF($B75="","",IFERROR(IF(INDEX(offices!$Z$2:$Z$61,MATCH($B75,offices!$A$2:$A$61,0))="","",INDEX(offices!$Z$2:$Z$61,MATCH($B75,offices!$A$2:$A$61,0))),""))</f>
        <v/>
      </c>
      <c r="U75" s="25">
        <f>IF($B75="","",IFERROR(IF(INDEX(offices!$Y$2:$Y$61,MATCH($B75,offices!$A$2:$A$61,0))="","",INDEX(offices!$Y$2:$Y$61,MATCH($B75,offices!$A$2:$A$61,0))),""))</f>
        <v/>
      </c>
      <c r="V75" s="25">
        <f>IF($B75="","",IFERROR(IF(INDEX(offices!$V$2:$V$61,MATCH($B75,offices!$A$2:$A$61,0))="","",INDEX(offices!$V$2:$V$61,MATCH($B75,offices!$A$2:$A$61,0))),""))</f>
        <v/>
      </c>
      <c r="W75" s="25">
        <f>IF($B75="","",IFERROR(IF(INDEX(offices!$AJ$2:$AJ$61,MATCH($B75,offices!$A$2:$A$61,0))="","",INDEX(offices!$AJ$2:$AJ$61,MATCH($B75,offices!$A$2:$A$61,0))),""))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25">
        <f>IF($B75="","",IFERROR(IF(INDEX(offices!$H$2:$H$61,MATCH($B75,offices!$A$2:$A$61,0))="","",INDEX(offices!$H$2:$H$61,MATCH($B75,offices!$A$2:$A$61,0))),""))</f>
        <v/>
      </c>
      <c r="AF75" s="25">
        <f>IF($A75="","",IF(AND($L75="declined",N($Z75)&gt;0,COUNTIFS(approvals!$H$2:$H$251,$A75,approvals!$B$2:$B$251,$B75,approvals!$P$2:$P$251,"Y",approvals!$U$2:$U$251,"&gt;0")=0),"Y",""))</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IF($B76="","",IFERROR(IF(INDEX(offices!$O$2:$O$61,MATCH($B76,offices!$A$2:$A$61,0))="","",INDEX(offices!$O$2:$O$61,MATCH($B76,offices!$A$2:$A$61,0))),""))</f>
        <v/>
      </c>
      <c r="R76" s="25">
        <f>IF($B76="","",IFERROR(IF(INDEX(offices!$P$2:$P$61,MATCH($B76,offices!$A$2:$A$61,0))="","",INDEX(offices!$P$2:$P$61,MATCH($B76,offices!$A$2:$A$61,0))),""))</f>
        <v/>
      </c>
      <c r="S76" s="25">
        <f>IF($B76="","",IFERROR(IF(INDEX(offices!$Q$2:$Q$61,MATCH($B76,offices!$A$2:$A$61,0))="","",INDEX(offices!$Q$2:$Q$61,MATCH($B76,offices!$A$2:$A$61,0))),""))</f>
        <v/>
      </c>
      <c r="T76" s="25">
        <f>IF($B76="","",IFERROR(IF(INDEX(offices!$Z$2:$Z$61,MATCH($B76,offices!$A$2:$A$61,0))="","",INDEX(offices!$Z$2:$Z$61,MATCH($B76,offices!$A$2:$A$61,0))),""))</f>
        <v/>
      </c>
      <c r="U76" s="25">
        <f>IF($B76="","",IFERROR(IF(INDEX(offices!$Y$2:$Y$61,MATCH($B76,offices!$A$2:$A$61,0))="","",INDEX(offices!$Y$2:$Y$61,MATCH($B76,offices!$A$2:$A$61,0))),""))</f>
        <v/>
      </c>
      <c r="V76" s="25">
        <f>IF($B76="","",IFERROR(IF(INDEX(offices!$V$2:$V$61,MATCH($B76,offices!$A$2:$A$61,0))="","",INDEX(offices!$V$2:$V$61,MATCH($B76,offices!$A$2:$A$61,0))),""))</f>
        <v/>
      </c>
      <c r="W76" s="25">
        <f>IF($B76="","",IFERROR(IF(INDEX(offices!$AJ$2:$AJ$61,MATCH($B76,offices!$A$2:$A$61,0))="","",INDEX(offices!$AJ$2:$AJ$61,MATCH($B76,offices!$A$2:$A$61,0))),""))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25">
        <f>IF($B76="","",IFERROR(IF(INDEX(offices!$H$2:$H$61,MATCH($B76,offices!$A$2:$A$61,0))="","",INDEX(offices!$H$2:$H$61,MATCH($B76,offices!$A$2:$A$61,0))),""))</f>
        <v/>
      </c>
      <c r="AF76" s="25">
        <f>IF($A76="","",IF(AND($L76="declined",N($Z76)&gt;0,COUNTIFS(approvals!$H$2:$H$251,$A76,approvals!$B$2:$B$251,$B76,approvals!$P$2:$P$251,"Y",approvals!$U$2:$U$251,"&gt;0")=0),"Y",""))</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IF($B77="","",IFERROR(IF(INDEX(offices!$O$2:$O$61,MATCH($B77,offices!$A$2:$A$61,0))="","",INDEX(offices!$O$2:$O$61,MATCH($B77,offices!$A$2:$A$61,0))),""))</f>
        <v/>
      </c>
      <c r="R77" s="25">
        <f>IF($B77="","",IFERROR(IF(INDEX(offices!$P$2:$P$61,MATCH($B77,offices!$A$2:$A$61,0))="","",INDEX(offices!$P$2:$P$61,MATCH($B77,offices!$A$2:$A$61,0))),""))</f>
        <v/>
      </c>
      <c r="S77" s="25">
        <f>IF($B77="","",IFERROR(IF(INDEX(offices!$Q$2:$Q$61,MATCH($B77,offices!$A$2:$A$61,0))="","",INDEX(offices!$Q$2:$Q$61,MATCH($B77,offices!$A$2:$A$61,0))),""))</f>
        <v/>
      </c>
      <c r="T77" s="25">
        <f>IF($B77="","",IFERROR(IF(INDEX(offices!$Z$2:$Z$61,MATCH($B77,offices!$A$2:$A$61,0))="","",INDEX(offices!$Z$2:$Z$61,MATCH($B77,offices!$A$2:$A$61,0))),""))</f>
        <v/>
      </c>
      <c r="U77" s="25">
        <f>IF($B77="","",IFERROR(IF(INDEX(offices!$Y$2:$Y$61,MATCH($B77,offices!$A$2:$A$61,0))="","",INDEX(offices!$Y$2:$Y$61,MATCH($B77,offices!$A$2:$A$61,0))),""))</f>
        <v/>
      </c>
      <c r="V77" s="25">
        <f>IF($B77="","",IFERROR(IF(INDEX(offices!$V$2:$V$61,MATCH($B77,offices!$A$2:$A$61,0))="","",INDEX(offices!$V$2:$V$61,MATCH($B77,offices!$A$2:$A$61,0))),""))</f>
        <v/>
      </c>
      <c r="W77" s="25">
        <f>IF($B77="","",IFERROR(IF(INDEX(offices!$AJ$2:$AJ$61,MATCH($B77,offices!$A$2:$A$61,0))="","",INDEX(offices!$AJ$2:$AJ$61,MATCH($B77,offices!$A$2:$A$61,0))),""))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25">
        <f>IF($B77="","",IFERROR(IF(INDEX(offices!$H$2:$H$61,MATCH($B77,offices!$A$2:$A$61,0))="","",INDEX(offices!$H$2:$H$61,MATCH($B77,offices!$A$2:$A$61,0))),""))</f>
        <v/>
      </c>
      <c r="AF77" s="25">
        <f>IF($A77="","",IF(AND($L77="declined",N($Z77)&gt;0,COUNTIFS(approvals!$H$2:$H$251,$A77,approvals!$B$2:$B$251,$B77,approvals!$P$2:$P$251,"Y",approvals!$U$2:$U$251,"&gt;0")=0),"Y",""))</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IF($B78="","",IFERROR(IF(INDEX(offices!$O$2:$O$61,MATCH($B78,offices!$A$2:$A$61,0))="","",INDEX(offices!$O$2:$O$61,MATCH($B78,offices!$A$2:$A$61,0))),""))</f>
        <v/>
      </c>
      <c r="R78" s="25">
        <f>IF($B78="","",IFERROR(IF(INDEX(offices!$P$2:$P$61,MATCH($B78,offices!$A$2:$A$61,0))="","",INDEX(offices!$P$2:$P$61,MATCH($B78,offices!$A$2:$A$61,0))),""))</f>
        <v/>
      </c>
      <c r="S78" s="25">
        <f>IF($B78="","",IFERROR(IF(INDEX(offices!$Q$2:$Q$61,MATCH($B78,offices!$A$2:$A$61,0))="","",INDEX(offices!$Q$2:$Q$61,MATCH($B78,offices!$A$2:$A$61,0))),""))</f>
        <v/>
      </c>
      <c r="T78" s="25">
        <f>IF($B78="","",IFERROR(IF(INDEX(offices!$Z$2:$Z$61,MATCH($B78,offices!$A$2:$A$61,0))="","",INDEX(offices!$Z$2:$Z$61,MATCH($B78,offices!$A$2:$A$61,0))),""))</f>
        <v/>
      </c>
      <c r="U78" s="25">
        <f>IF($B78="","",IFERROR(IF(INDEX(offices!$Y$2:$Y$61,MATCH($B78,offices!$A$2:$A$61,0))="","",INDEX(offices!$Y$2:$Y$61,MATCH($B78,offices!$A$2:$A$61,0))),""))</f>
        <v/>
      </c>
      <c r="V78" s="25">
        <f>IF($B78="","",IFERROR(IF(INDEX(offices!$V$2:$V$61,MATCH($B78,offices!$A$2:$A$61,0))="","",INDEX(offices!$V$2:$V$61,MATCH($B78,offices!$A$2:$A$61,0))),""))</f>
        <v/>
      </c>
      <c r="W78" s="25">
        <f>IF($B78="","",IFERROR(IF(INDEX(offices!$AJ$2:$AJ$61,MATCH($B78,offices!$A$2:$A$61,0))="","",INDEX(offices!$AJ$2:$AJ$61,MATCH($B78,offices!$A$2:$A$61,0))),""))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25">
        <f>IF($B78="","",IFERROR(IF(INDEX(offices!$H$2:$H$61,MATCH($B78,offices!$A$2:$A$61,0))="","",INDEX(offices!$H$2:$H$61,MATCH($B78,offices!$A$2:$A$61,0))),""))</f>
        <v/>
      </c>
      <c r="AF78" s="25">
        <f>IF($A78="","",IF(AND($L78="declined",N($Z78)&gt;0,COUNTIFS(approvals!$H$2:$H$251,$A78,approvals!$B$2:$B$251,$B78,approvals!$P$2:$P$251,"Y",approvals!$U$2:$U$251,"&gt;0")=0),"Y",""))</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IF($B79="","",IFERROR(IF(INDEX(offices!$O$2:$O$61,MATCH($B79,offices!$A$2:$A$61,0))="","",INDEX(offices!$O$2:$O$61,MATCH($B79,offices!$A$2:$A$61,0))),""))</f>
        <v/>
      </c>
      <c r="R79" s="25">
        <f>IF($B79="","",IFERROR(IF(INDEX(offices!$P$2:$P$61,MATCH($B79,offices!$A$2:$A$61,0))="","",INDEX(offices!$P$2:$P$61,MATCH($B79,offices!$A$2:$A$61,0))),""))</f>
        <v/>
      </c>
      <c r="S79" s="25">
        <f>IF($B79="","",IFERROR(IF(INDEX(offices!$Q$2:$Q$61,MATCH($B79,offices!$A$2:$A$61,0))="","",INDEX(offices!$Q$2:$Q$61,MATCH($B79,offices!$A$2:$A$61,0))),""))</f>
        <v/>
      </c>
      <c r="T79" s="25">
        <f>IF($B79="","",IFERROR(IF(INDEX(offices!$Z$2:$Z$61,MATCH($B79,offices!$A$2:$A$61,0))="","",INDEX(offices!$Z$2:$Z$61,MATCH($B79,offices!$A$2:$A$61,0))),""))</f>
        <v/>
      </c>
      <c r="U79" s="25">
        <f>IF($B79="","",IFERROR(IF(INDEX(offices!$Y$2:$Y$61,MATCH($B79,offices!$A$2:$A$61,0))="","",INDEX(offices!$Y$2:$Y$61,MATCH($B79,offices!$A$2:$A$61,0))),""))</f>
        <v/>
      </c>
      <c r="V79" s="25">
        <f>IF($B79="","",IFERROR(IF(INDEX(offices!$V$2:$V$61,MATCH($B79,offices!$A$2:$A$61,0))="","",INDEX(offices!$V$2:$V$61,MATCH($B79,offices!$A$2:$A$61,0))),""))</f>
        <v/>
      </c>
      <c r="W79" s="25">
        <f>IF($B79="","",IFERROR(IF(INDEX(offices!$AJ$2:$AJ$61,MATCH($B79,offices!$A$2:$A$61,0))="","",INDEX(offices!$AJ$2:$AJ$61,MATCH($B79,offices!$A$2:$A$61,0))),""))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25">
        <f>IF($B79="","",IFERROR(IF(INDEX(offices!$H$2:$H$61,MATCH($B79,offices!$A$2:$A$61,0))="","",INDEX(offices!$H$2:$H$61,MATCH($B79,offices!$A$2:$A$61,0))),""))</f>
        <v/>
      </c>
      <c r="AF79" s="25">
        <f>IF($A79="","",IF(AND($L79="declined",N($Z79)&gt;0,COUNTIFS(approvals!$H$2:$H$251,$A79,approvals!$B$2:$B$251,$B79,approvals!$P$2:$P$251,"Y",approvals!$U$2:$U$251,"&gt;0")=0),"Y",""))</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IF($B80="","",IFERROR(IF(INDEX(offices!$O$2:$O$61,MATCH($B80,offices!$A$2:$A$61,0))="","",INDEX(offices!$O$2:$O$61,MATCH($B80,offices!$A$2:$A$61,0))),""))</f>
        <v/>
      </c>
      <c r="R80" s="25">
        <f>IF($B80="","",IFERROR(IF(INDEX(offices!$P$2:$P$61,MATCH($B80,offices!$A$2:$A$61,0))="","",INDEX(offices!$P$2:$P$61,MATCH($B80,offices!$A$2:$A$61,0))),""))</f>
        <v/>
      </c>
      <c r="S80" s="25">
        <f>IF($B80="","",IFERROR(IF(INDEX(offices!$Q$2:$Q$61,MATCH($B80,offices!$A$2:$A$61,0))="","",INDEX(offices!$Q$2:$Q$61,MATCH($B80,offices!$A$2:$A$61,0))),""))</f>
        <v/>
      </c>
      <c r="T80" s="25">
        <f>IF($B80="","",IFERROR(IF(INDEX(offices!$Z$2:$Z$61,MATCH($B80,offices!$A$2:$A$61,0))="","",INDEX(offices!$Z$2:$Z$61,MATCH($B80,offices!$A$2:$A$61,0))),""))</f>
        <v/>
      </c>
      <c r="U80" s="25">
        <f>IF($B80="","",IFERROR(IF(INDEX(offices!$Y$2:$Y$61,MATCH($B80,offices!$A$2:$A$61,0))="","",INDEX(offices!$Y$2:$Y$61,MATCH($B80,offices!$A$2:$A$61,0))),""))</f>
        <v/>
      </c>
      <c r="V80" s="25">
        <f>IF($B80="","",IFERROR(IF(INDEX(offices!$V$2:$V$61,MATCH($B80,offices!$A$2:$A$61,0))="","",INDEX(offices!$V$2:$V$61,MATCH($B80,offices!$A$2:$A$61,0))),""))</f>
        <v/>
      </c>
      <c r="W80" s="25">
        <f>IF($B80="","",IFERROR(IF(INDEX(offices!$AJ$2:$AJ$61,MATCH($B80,offices!$A$2:$A$61,0))="","",INDEX(offices!$AJ$2:$AJ$61,MATCH($B80,offices!$A$2:$A$61,0))),""))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25">
        <f>IF($B80="","",IFERROR(IF(INDEX(offices!$H$2:$H$61,MATCH($B80,offices!$A$2:$A$61,0))="","",INDEX(offices!$H$2:$H$61,MATCH($B80,offices!$A$2:$A$61,0))),""))</f>
        <v/>
      </c>
      <c r="AF80" s="25">
        <f>IF($A80="","",IF(AND($L80="declined",N($Z80)&gt;0,COUNTIFS(approvals!$H$2:$H$251,$A80,approvals!$B$2:$B$251,$B80,approvals!$P$2:$P$251,"Y",approvals!$U$2:$U$251,"&gt;0")=0),"Y",""))</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IF($B81="","",IFERROR(IF(INDEX(offices!$O$2:$O$61,MATCH($B81,offices!$A$2:$A$61,0))="","",INDEX(offices!$O$2:$O$61,MATCH($B81,offices!$A$2:$A$61,0))),""))</f>
        <v/>
      </c>
      <c r="R81" s="25">
        <f>IF($B81="","",IFERROR(IF(INDEX(offices!$P$2:$P$61,MATCH($B81,offices!$A$2:$A$61,0))="","",INDEX(offices!$P$2:$P$61,MATCH($B81,offices!$A$2:$A$61,0))),""))</f>
        <v/>
      </c>
      <c r="S81" s="25">
        <f>IF($B81="","",IFERROR(IF(INDEX(offices!$Q$2:$Q$61,MATCH($B81,offices!$A$2:$A$61,0))="","",INDEX(offices!$Q$2:$Q$61,MATCH($B81,offices!$A$2:$A$61,0))),""))</f>
        <v/>
      </c>
      <c r="T81" s="25">
        <f>IF($B81="","",IFERROR(IF(INDEX(offices!$Z$2:$Z$61,MATCH($B81,offices!$A$2:$A$61,0))="","",INDEX(offices!$Z$2:$Z$61,MATCH($B81,offices!$A$2:$A$61,0))),""))</f>
        <v/>
      </c>
      <c r="U81" s="25">
        <f>IF($B81="","",IFERROR(IF(INDEX(offices!$Y$2:$Y$61,MATCH($B81,offices!$A$2:$A$61,0))="","",INDEX(offices!$Y$2:$Y$61,MATCH($B81,offices!$A$2:$A$61,0))),""))</f>
        <v/>
      </c>
      <c r="V81" s="25">
        <f>IF($B81="","",IFERROR(IF(INDEX(offices!$V$2:$V$61,MATCH($B81,offices!$A$2:$A$61,0))="","",INDEX(offices!$V$2:$V$61,MATCH($B81,offices!$A$2:$A$61,0))),""))</f>
        <v/>
      </c>
      <c r="W81" s="25">
        <f>IF($B81="","",IFERROR(IF(INDEX(offices!$AJ$2:$AJ$61,MATCH($B81,offices!$A$2:$A$61,0))="","",INDEX(offices!$AJ$2:$AJ$61,MATCH($B81,offices!$A$2:$A$61,0))),""))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25">
        <f>IF($B81="","",IFERROR(IF(INDEX(offices!$H$2:$H$61,MATCH($B81,offices!$A$2:$A$61,0))="","",INDEX(offices!$H$2:$H$61,MATCH($B81,offices!$A$2:$A$61,0))),""))</f>
        <v/>
      </c>
      <c r="AF81" s="25">
        <f>IF($A81="","",IF(AND($L81="declined",N($Z81)&gt;0,COUNTIFS(approvals!$H$2:$H$251,$A81,approvals!$B$2:$B$251,$B81,approvals!$P$2:$P$251,"Y",approvals!$U$2:$U$251,"&gt;0")=0),"Y",""))</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IF($B82="","",IFERROR(IF(INDEX(offices!$O$2:$O$61,MATCH($B82,offices!$A$2:$A$61,0))="","",INDEX(offices!$O$2:$O$61,MATCH($B82,offices!$A$2:$A$61,0))),""))</f>
        <v/>
      </c>
      <c r="R82" s="25">
        <f>IF($B82="","",IFERROR(IF(INDEX(offices!$P$2:$P$61,MATCH($B82,offices!$A$2:$A$61,0))="","",INDEX(offices!$P$2:$P$61,MATCH($B82,offices!$A$2:$A$61,0))),""))</f>
        <v/>
      </c>
      <c r="S82" s="25">
        <f>IF($B82="","",IFERROR(IF(INDEX(offices!$Q$2:$Q$61,MATCH($B82,offices!$A$2:$A$61,0))="","",INDEX(offices!$Q$2:$Q$61,MATCH($B82,offices!$A$2:$A$61,0))),""))</f>
        <v/>
      </c>
      <c r="T82" s="25">
        <f>IF($B82="","",IFERROR(IF(INDEX(offices!$Z$2:$Z$61,MATCH($B82,offices!$A$2:$A$61,0))="","",INDEX(offices!$Z$2:$Z$61,MATCH($B82,offices!$A$2:$A$61,0))),""))</f>
        <v/>
      </c>
      <c r="U82" s="25">
        <f>IF($B82="","",IFERROR(IF(INDEX(offices!$Y$2:$Y$61,MATCH($B82,offices!$A$2:$A$61,0))="","",INDEX(offices!$Y$2:$Y$61,MATCH($B82,offices!$A$2:$A$61,0))),""))</f>
        <v/>
      </c>
      <c r="V82" s="25">
        <f>IF($B82="","",IFERROR(IF(INDEX(offices!$V$2:$V$61,MATCH($B82,offices!$A$2:$A$61,0))="","",INDEX(offices!$V$2:$V$61,MATCH($B82,offices!$A$2:$A$61,0))),""))</f>
        <v/>
      </c>
      <c r="W82" s="25">
        <f>IF($B82="","",IFERROR(IF(INDEX(offices!$AJ$2:$AJ$61,MATCH($B82,offices!$A$2:$A$61,0))="","",INDEX(offices!$AJ$2:$AJ$61,MATCH($B82,offices!$A$2:$A$61,0))),""))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25">
        <f>IF($B82="","",IFERROR(IF(INDEX(offices!$H$2:$H$61,MATCH($B82,offices!$A$2:$A$61,0))="","",INDEX(offices!$H$2:$H$61,MATCH($B82,offices!$A$2:$A$61,0))),""))</f>
        <v/>
      </c>
      <c r="AF82" s="25">
        <f>IF($A82="","",IF(AND($L82="declined",N($Z82)&gt;0,COUNTIFS(approvals!$H$2:$H$251,$A82,approvals!$B$2:$B$251,$B82,approvals!$P$2:$P$251,"Y",approvals!$U$2:$U$251,"&gt;0")=0),"Y",""))</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IF($B83="","",IFERROR(IF(INDEX(offices!$O$2:$O$61,MATCH($B83,offices!$A$2:$A$61,0))="","",INDEX(offices!$O$2:$O$61,MATCH($B83,offices!$A$2:$A$61,0))),""))</f>
        <v/>
      </c>
      <c r="R83" s="25">
        <f>IF($B83="","",IFERROR(IF(INDEX(offices!$P$2:$P$61,MATCH($B83,offices!$A$2:$A$61,0))="","",INDEX(offices!$P$2:$P$61,MATCH($B83,offices!$A$2:$A$61,0))),""))</f>
        <v/>
      </c>
      <c r="S83" s="25">
        <f>IF($B83="","",IFERROR(IF(INDEX(offices!$Q$2:$Q$61,MATCH($B83,offices!$A$2:$A$61,0))="","",INDEX(offices!$Q$2:$Q$61,MATCH($B83,offices!$A$2:$A$61,0))),""))</f>
        <v/>
      </c>
      <c r="T83" s="25">
        <f>IF($B83="","",IFERROR(IF(INDEX(offices!$Z$2:$Z$61,MATCH($B83,offices!$A$2:$A$61,0))="","",INDEX(offices!$Z$2:$Z$61,MATCH($B83,offices!$A$2:$A$61,0))),""))</f>
        <v/>
      </c>
      <c r="U83" s="25">
        <f>IF($B83="","",IFERROR(IF(INDEX(offices!$Y$2:$Y$61,MATCH($B83,offices!$A$2:$A$61,0))="","",INDEX(offices!$Y$2:$Y$61,MATCH($B83,offices!$A$2:$A$61,0))),""))</f>
        <v/>
      </c>
      <c r="V83" s="25">
        <f>IF($B83="","",IFERROR(IF(INDEX(offices!$V$2:$V$61,MATCH($B83,offices!$A$2:$A$61,0))="","",INDEX(offices!$V$2:$V$61,MATCH($B83,offices!$A$2:$A$61,0))),""))</f>
        <v/>
      </c>
      <c r="W83" s="25">
        <f>IF($B83="","",IFERROR(IF(INDEX(offices!$AJ$2:$AJ$61,MATCH($B83,offices!$A$2:$A$61,0))="","",INDEX(offices!$AJ$2:$AJ$61,MATCH($B83,offices!$A$2:$A$61,0))),""))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25">
        <f>IF($B83="","",IFERROR(IF(INDEX(offices!$H$2:$H$61,MATCH($B83,offices!$A$2:$A$61,0))="","",INDEX(offices!$H$2:$H$61,MATCH($B83,offices!$A$2:$A$61,0))),""))</f>
        <v/>
      </c>
      <c r="AF83" s="25">
        <f>IF($A83="","",IF(AND($L83="declined",N($Z83)&gt;0,COUNTIFS(approvals!$H$2:$H$251,$A83,approvals!$B$2:$B$251,$B83,approvals!$P$2:$P$251,"Y",approvals!$U$2:$U$251,"&gt;0")=0),"Y",""))</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IF($B84="","",IFERROR(IF(INDEX(offices!$O$2:$O$61,MATCH($B84,offices!$A$2:$A$61,0))="","",INDEX(offices!$O$2:$O$61,MATCH($B84,offices!$A$2:$A$61,0))),""))</f>
        <v/>
      </c>
      <c r="R84" s="25">
        <f>IF($B84="","",IFERROR(IF(INDEX(offices!$P$2:$P$61,MATCH($B84,offices!$A$2:$A$61,0))="","",INDEX(offices!$P$2:$P$61,MATCH($B84,offices!$A$2:$A$61,0))),""))</f>
        <v/>
      </c>
      <c r="S84" s="25">
        <f>IF($B84="","",IFERROR(IF(INDEX(offices!$Q$2:$Q$61,MATCH($B84,offices!$A$2:$A$61,0))="","",INDEX(offices!$Q$2:$Q$61,MATCH($B84,offices!$A$2:$A$61,0))),""))</f>
        <v/>
      </c>
      <c r="T84" s="25">
        <f>IF($B84="","",IFERROR(IF(INDEX(offices!$Z$2:$Z$61,MATCH($B84,offices!$A$2:$A$61,0))="","",INDEX(offices!$Z$2:$Z$61,MATCH($B84,offices!$A$2:$A$61,0))),""))</f>
        <v/>
      </c>
      <c r="U84" s="25">
        <f>IF($B84="","",IFERROR(IF(INDEX(offices!$Y$2:$Y$61,MATCH($B84,offices!$A$2:$A$61,0))="","",INDEX(offices!$Y$2:$Y$61,MATCH($B84,offices!$A$2:$A$61,0))),""))</f>
        <v/>
      </c>
      <c r="V84" s="25">
        <f>IF($B84="","",IFERROR(IF(INDEX(offices!$V$2:$V$61,MATCH($B84,offices!$A$2:$A$61,0))="","",INDEX(offices!$V$2:$V$61,MATCH($B84,offices!$A$2:$A$61,0))),""))</f>
        <v/>
      </c>
      <c r="W84" s="25">
        <f>IF($B84="","",IFERROR(IF(INDEX(offices!$AJ$2:$AJ$61,MATCH($B84,offices!$A$2:$A$61,0))="","",INDEX(offices!$AJ$2:$AJ$61,MATCH($B84,offices!$A$2:$A$61,0))),""))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25">
        <f>IF($B84="","",IFERROR(IF(INDEX(offices!$H$2:$H$61,MATCH($B84,offices!$A$2:$A$61,0))="","",INDEX(offices!$H$2:$H$61,MATCH($B84,offices!$A$2:$A$61,0))),""))</f>
        <v/>
      </c>
      <c r="AF84" s="25">
        <f>IF($A84="","",IF(AND($L84="declined",N($Z84)&gt;0,COUNTIFS(approvals!$H$2:$H$251,$A84,approvals!$B$2:$B$251,$B84,approvals!$P$2:$P$251,"Y",approvals!$U$2:$U$251,"&gt;0")=0),"Y",""))</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IF($B85="","",IFERROR(IF(INDEX(offices!$O$2:$O$61,MATCH($B85,offices!$A$2:$A$61,0))="","",INDEX(offices!$O$2:$O$61,MATCH($B85,offices!$A$2:$A$61,0))),""))</f>
        <v/>
      </c>
      <c r="R85" s="25">
        <f>IF($B85="","",IFERROR(IF(INDEX(offices!$P$2:$P$61,MATCH($B85,offices!$A$2:$A$61,0))="","",INDEX(offices!$P$2:$P$61,MATCH($B85,offices!$A$2:$A$61,0))),""))</f>
        <v/>
      </c>
      <c r="S85" s="25">
        <f>IF($B85="","",IFERROR(IF(INDEX(offices!$Q$2:$Q$61,MATCH($B85,offices!$A$2:$A$61,0))="","",INDEX(offices!$Q$2:$Q$61,MATCH($B85,offices!$A$2:$A$61,0))),""))</f>
        <v/>
      </c>
      <c r="T85" s="25">
        <f>IF($B85="","",IFERROR(IF(INDEX(offices!$Z$2:$Z$61,MATCH($B85,offices!$A$2:$A$61,0))="","",INDEX(offices!$Z$2:$Z$61,MATCH($B85,offices!$A$2:$A$61,0))),""))</f>
        <v/>
      </c>
      <c r="U85" s="25">
        <f>IF($B85="","",IFERROR(IF(INDEX(offices!$Y$2:$Y$61,MATCH($B85,offices!$A$2:$A$61,0))="","",INDEX(offices!$Y$2:$Y$61,MATCH($B85,offices!$A$2:$A$61,0))),""))</f>
        <v/>
      </c>
      <c r="V85" s="25">
        <f>IF($B85="","",IFERROR(IF(INDEX(offices!$V$2:$V$61,MATCH($B85,offices!$A$2:$A$61,0))="","",INDEX(offices!$V$2:$V$61,MATCH($B85,offices!$A$2:$A$61,0))),""))</f>
        <v/>
      </c>
      <c r="W85" s="25">
        <f>IF($B85="","",IFERROR(IF(INDEX(offices!$AJ$2:$AJ$61,MATCH($B85,offices!$A$2:$A$61,0))="","",INDEX(offices!$AJ$2:$AJ$61,MATCH($B85,offices!$A$2:$A$61,0))),""))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25">
        <f>IF($B85="","",IFERROR(IF(INDEX(offices!$H$2:$H$61,MATCH($B85,offices!$A$2:$A$61,0))="","",INDEX(offices!$H$2:$H$61,MATCH($B85,offices!$A$2:$A$61,0))),""))</f>
        <v/>
      </c>
      <c r="AF85" s="25">
        <f>IF($A85="","",IF(AND($L85="declined",N($Z85)&gt;0,COUNTIFS(approvals!$H$2:$H$251,$A85,approvals!$B$2:$B$251,$B85,approvals!$P$2:$P$251,"Y",approvals!$U$2:$U$251,"&gt;0")=0),"Y",""))</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IF($B86="","",IFERROR(IF(INDEX(offices!$O$2:$O$61,MATCH($B86,offices!$A$2:$A$61,0))="","",INDEX(offices!$O$2:$O$61,MATCH($B86,offices!$A$2:$A$61,0))),""))</f>
        <v/>
      </c>
      <c r="R86" s="25">
        <f>IF($B86="","",IFERROR(IF(INDEX(offices!$P$2:$P$61,MATCH($B86,offices!$A$2:$A$61,0))="","",INDEX(offices!$P$2:$P$61,MATCH($B86,offices!$A$2:$A$61,0))),""))</f>
        <v/>
      </c>
      <c r="S86" s="25">
        <f>IF($B86="","",IFERROR(IF(INDEX(offices!$Q$2:$Q$61,MATCH($B86,offices!$A$2:$A$61,0))="","",INDEX(offices!$Q$2:$Q$61,MATCH($B86,offices!$A$2:$A$61,0))),""))</f>
        <v/>
      </c>
      <c r="T86" s="25">
        <f>IF($B86="","",IFERROR(IF(INDEX(offices!$Z$2:$Z$61,MATCH($B86,offices!$A$2:$A$61,0))="","",INDEX(offices!$Z$2:$Z$61,MATCH($B86,offices!$A$2:$A$61,0))),""))</f>
        <v/>
      </c>
      <c r="U86" s="25">
        <f>IF($B86="","",IFERROR(IF(INDEX(offices!$Y$2:$Y$61,MATCH($B86,offices!$A$2:$A$61,0))="","",INDEX(offices!$Y$2:$Y$61,MATCH($B86,offices!$A$2:$A$61,0))),""))</f>
        <v/>
      </c>
      <c r="V86" s="25">
        <f>IF($B86="","",IFERROR(IF(INDEX(offices!$V$2:$V$61,MATCH($B86,offices!$A$2:$A$61,0))="","",INDEX(offices!$V$2:$V$61,MATCH($B86,offices!$A$2:$A$61,0))),""))</f>
        <v/>
      </c>
      <c r="W86" s="25">
        <f>IF($B86="","",IFERROR(IF(INDEX(offices!$AJ$2:$AJ$61,MATCH($B86,offices!$A$2:$A$61,0))="","",INDEX(offices!$AJ$2:$AJ$61,MATCH($B86,offices!$A$2:$A$61,0))),""))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25">
        <f>IF($B86="","",IFERROR(IF(INDEX(offices!$H$2:$H$61,MATCH($B86,offices!$A$2:$A$61,0))="","",INDEX(offices!$H$2:$H$61,MATCH($B86,offices!$A$2:$A$61,0))),""))</f>
        <v/>
      </c>
      <c r="AF86" s="25">
        <f>IF($A86="","",IF(AND($L86="declined",N($Z86)&gt;0,COUNTIFS(approvals!$H$2:$H$251,$A86,approvals!$B$2:$B$251,$B86,approvals!$P$2:$P$251,"Y",approvals!$U$2:$U$251,"&gt;0")=0),"Y",""))</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IF($B87="","",IFERROR(IF(INDEX(offices!$O$2:$O$61,MATCH($B87,offices!$A$2:$A$61,0))="","",INDEX(offices!$O$2:$O$61,MATCH($B87,offices!$A$2:$A$61,0))),""))</f>
        <v/>
      </c>
      <c r="R87" s="25">
        <f>IF($B87="","",IFERROR(IF(INDEX(offices!$P$2:$P$61,MATCH($B87,offices!$A$2:$A$61,0))="","",INDEX(offices!$P$2:$P$61,MATCH($B87,offices!$A$2:$A$61,0))),""))</f>
        <v/>
      </c>
      <c r="S87" s="25">
        <f>IF($B87="","",IFERROR(IF(INDEX(offices!$Q$2:$Q$61,MATCH($B87,offices!$A$2:$A$61,0))="","",INDEX(offices!$Q$2:$Q$61,MATCH($B87,offices!$A$2:$A$61,0))),""))</f>
        <v/>
      </c>
      <c r="T87" s="25">
        <f>IF($B87="","",IFERROR(IF(INDEX(offices!$Z$2:$Z$61,MATCH($B87,offices!$A$2:$A$61,0))="","",INDEX(offices!$Z$2:$Z$61,MATCH($B87,offices!$A$2:$A$61,0))),""))</f>
        <v/>
      </c>
      <c r="U87" s="25">
        <f>IF($B87="","",IFERROR(IF(INDEX(offices!$Y$2:$Y$61,MATCH($B87,offices!$A$2:$A$61,0))="","",INDEX(offices!$Y$2:$Y$61,MATCH($B87,offices!$A$2:$A$61,0))),""))</f>
        <v/>
      </c>
      <c r="V87" s="25">
        <f>IF($B87="","",IFERROR(IF(INDEX(offices!$V$2:$V$61,MATCH($B87,offices!$A$2:$A$61,0))="","",INDEX(offices!$V$2:$V$61,MATCH($B87,offices!$A$2:$A$61,0))),""))</f>
        <v/>
      </c>
      <c r="W87" s="25">
        <f>IF($B87="","",IFERROR(IF(INDEX(offices!$AJ$2:$AJ$61,MATCH($B87,offices!$A$2:$A$61,0))="","",INDEX(offices!$AJ$2:$AJ$61,MATCH($B87,offices!$A$2:$A$61,0))),""))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25">
        <f>IF($B87="","",IFERROR(IF(INDEX(offices!$H$2:$H$61,MATCH($B87,offices!$A$2:$A$61,0))="","",INDEX(offices!$H$2:$H$61,MATCH($B87,offices!$A$2:$A$61,0))),""))</f>
        <v/>
      </c>
      <c r="AF87" s="25">
        <f>IF($A87="","",IF(AND($L87="declined",N($Z87)&gt;0,COUNTIFS(approvals!$H$2:$H$251,$A87,approvals!$B$2:$B$251,$B87,approvals!$P$2:$P$251,"Y",approvals!$U$2:$U$251,"&gt;0")=0),"Y",""))</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IF($B88="","",IFERROR(IF(INDEX(offices!$O$2:$O$61,MATCH($B88,offices!$A$2:$A$61,0))="","",INDEX(offices!$O$2:$O$61,MATCH($B88,offices!$A$2:$A$61,0))),""))</f>
        <v/>
      </c>
      <c r="R88" s="25">
        <f>IF($B88="","",IFERROR(IF(INDEX(offices!$P$2:$P$61,MATCH($B88,offices!$A$2:$A$61,0))="","",INDEX(offices!$P$2:$P$61,MATCH($B88,offices!$A$2:$A$61,0))),""))</f>
        <v/>
      </c>
      <c r="S88" s="25">
        <f>IF($B88="","",IFERROR(IF(INDEX(offices!$Q$2:$Q$61,MATCH($B88,offices!$A$2:$A$61,0))="","",INDEX(offices!$Q$2:$Q$61,MATCH($B88,offices!$A$2:$A$61,0))),""))</f>
        <v/>
      </c>
      <c r="T88" s="25">
        <f>IF($B88="","",IFERROR(IF(INDEX(offices!$Z$2:$Z$61,MATCH($B88,offices!$A$2:$A$61,0))="","",INDEX(offices!$Z$2:$Z$61,MATCH($B88,offices!$A$2:$A$61,0))),""))</f>
        <v/>
      </c>
      <c r="U88" s="25">
        <f>IF($B88="","",IFERROR(IF(INDEX(offices!$Y$2:$Y$61,MATCH($B88,offices!$A$2:$A$61,0))="","",INDEX(offices!$Y$2:$Y$61,MATCH($B88,offices!$A$2:$A$61,0))),""))</f>
        <v/>
      </c>
      <c r="V88" s="25">
        <f>IF($B88="","",IFERROR(IF(INDEX(offices!$V$2:$V$61,MATCH($B88,offices!$A$2:$A$61,0))="","",INDEX(offices!$V$2:$V$61,MATCH($B88,offices!$A$2:$A$61,0))),""))</f>
        <v/>
      </c>
      <c r="W88" s="25">
        <f>IF($B88="","",IFERROR(IF(INDEX(offices!$AJ$2:$AJ$61,MATCH($B88,offices!$A$2:$A$61,0))="","",INDEX(offices!$AJ$2:$AJ$61,MATCH($B88,offices!$A$2:$A$61,0))),""))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25">
        <f>IF($B88="","",IFERROR(IF(INDEX(offices!$H$2:$H$61,MATCH($B88,offices!$A$2:$A$61,0))="","",INDEX(offices!$H$2:$H$61,MATCH($B88,offices!$A$2:$A$61,0))),""))</f>
        <v/>
      </c>
      <c r="AF88" s="25">
        <f>IF($A88="","",IF(AND($L88="declined",N($Z88)&gt;0,COUNTIFS(approvals!$H$2:$H$251,$A88,approvals!$B$2:$B$251,$B88,approvals!$P$2:$P$251,"Y",approvals!$U$2:$U$251,"&gt;0")=0),"Y",""))</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IF($B89="","",IFERROR(IF(INDEX(offices!$O$2:$O$61,MATCH($B89,offices!$A$2:$A$61,0))="","",INDEX(offices!$O$2:$O$61,MATCH($B89,offices!$A$2:$A$61,0))),""))</f>
        <v/>
      </c>
      <c r="R89" s="25">
        <f>IF($B89="","",IFERROR(IF(INDEX(offices!$P$2:$P$61,MATCH($B89,offices!$A$2:$A$61,0))="","",INDEX(offices!$P$2:$P$61,MATCH($B89,offices!$A$2:$A$61,0))),""))</f>
        <v/>
      </c>
      <c r="S89" s="25">
        <f>IF($B89="","",IFERROR(IF(INDEX(offices!$Q$2:$Q$61,MATCH($B89,offices!$A$2:$A$61,0))="","",INDEX(offices!$Q$2:$Q$61,MATCH($B89,offices!$A$2:$A$61,0))),""))</f>
        <v/>
      </c>
      <c r="T89" s="25">
        <f>IF($B89="","",IFERROR(IF(INDEX(offices!$Z$2:$Z$61,MATCH($B89,offices!$A$2:$A$61,0))="","",INDEX(offices!$Z$2:$Z$61,MATCH($B89,offices!$A$2:$A$61,0))),""))</f>
        <v/>
      </c>
      <c r="U89" s="25">
        <f>IF($B89="","",IFERROR(IF(INDEX(offices!$Y$2:$Y$61,MATCH($B89,offices!$A$2:$A$61,0))="","",INDEX(offices!$Y$2:$Y$61,MATCH($B89,offices!$A$2:$A$61,0))),""))</f>
        <v/>
      </c>
      <c r="V89" s="25">
        <f>IF($B89="","",IFERROR(IF(INDEX(offices!$V$2:$V$61,MATCH($B89,offices!$A$2:$A$61,0))="","",INDEX(offices!$V$2:$V$61,MATCH($B89,offices!$A$2:$A$61,0))),""))</f>
        <v/>
      </c>
      <c r="W89" s="25">
        <f>IF($B89="","",IFERROR(IF(INDEX(offices!$AJ$2:$AJ$61,MATCH($B89,offices!$A$2:$A$61,0))="","",INDEX(offices!$AJ$2:$AJ$61,MATCH($B89,offices!$A$2:$A$61,0))),""))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25">
        <f>IF($B89="","",IFERROR(IF(INDEX(offices!$H$2:$H$61,MATCH($B89,offices!$A$2:$A$61,0))="","",INDEX(offices!$H$2:$H$61,MATCH($B89,offices!$A$2:$A$61,0))),""))</f>
        <v/>
      </c>
      <c r="AF89" s="25">
        <f>IF($A89="","",IF(AND($L89="declined",N($Z89)&gt;0,COUNTIFS(approvals!$H$2:$H$251,$A89,approvals!$B$2:$B$251,$B89,approvals!$P$2:$P$251,"Y",approvals!$U$2:$U$251,"&gt;0")=0),"Y",""))</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IF($B90="","",IFERROR(IF(INDEX(offices!$O$2:$O$61,MATCH($B90,offices!$A$2:$A$61,0))="","",INDEX(offices!$O$2:$O$61,MATCH($B90,offices!$A$2:$A$61,0))),""))</f>
        <v/>
      </c>
      <c r="R90" s="25">
        <f>IF($B90="","",IFERROR(IF(INDEX(offices!$P$2:$P$61,MATCH($B90,offices!$A$2:$A$61,0))="","",INDEX(offices!$P$2:$P$61,MATCH($B90,offices!$A$2:$A$61,0))),""))</f>
        <v/>
      </c>
      <c r="S90" s="25">
        <f>IF($B90="","",IFERROR(IF(INDEX(offices!$Q$2:$Q$61,MATCH($B90,offices!$A$2:$A$61,0))="","",INDEX(offices!$Q$2:$Q$61,MATCH($B90,offices!$A$2:$A$61,0))),""))</f>
        <v/>
      </c>
      <c r="T90" s="25">
        <f>IF($B90="","",IFERROR(IF(INDEX(offices!$Z$2:$Z$61,MATCH($B90,offices!$A$2:$A$61,0))="","",INDEX(offices!$Z$2:$Z$61,MATCH($B90,offices!$A$2:$A$61,0))),""))</f>
        <v/>
      </c>
      <c r="U90" s="25">
        <f>IF($B90="","",IFERROR(IF(INDEX(offices!$Y$2:$Y$61,MATCH($B90,offices!$A$2:$A$61,0))="","",INDEX(offices!$Y$2:$Y$61,MATCH($B90,offices!$A$2:$A$61,0))),""))</f>
        <v/>
      </c>
      <c r="V90" s="25">
        <f>IF($B90="","",IFERROR(IF(INDEX(offices!$V$2:$V$61,MATCH($B90,offices!$A$2:$A$61,0))="","",INDEX(offices!$V$2:$V$61,MATCH($B90,offices!$A$2:$A$61,0))),""))</f>
        <v/>
      </c>
      <c r="W90" s="25">
        <f>IF($B90="","",IFERROR(IF(INDEX(offices!$AJ$2:$AJ$61,MATCH($B90,offices!$A$2:$A$61,0))="","",INDEX(offices!$AJ$2:$AJ$61,MATCH($B90,offices!$A$2:$A$61,0))),""))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25">
        <f>IF($B90="","",IFERROR(IF(INDEX(offices!$H$2:$H$61,MATCH($B90,offices!$A$2:$A$61,0))="","",INDEX(offices!$H$2:$H$61,MATCH($B90,offices!$A$2:$A$61,0))),""))</f>
        <v/>
      </c>
      <c r="AF90" s="25">
        <f>IF($A90="","",IF(AND($L90="declined",N($Z90)&gt;0,COUNTIFS(approvals!$H$2:$H$251,$A90,approvals!$B$2:$B$251,$B90,approvals!$P$2:$P$251,"Y",approvals!$U$2:$U$251,"&gt;0")=0),"Y",""))</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IF($B91="","",IFERROR(IF(INDEX(offices!$O$2:$O$61,MATCH($B91,offices!$A$2:$A$61,0))="","",INDEX(offices!$O$2:$O$61,MATCH($B91,offices!$A$2:$A$61,0))),""))</f>
        <v/>
      </c>
      <c r="R91" s="25">
        <f>IF($B91="","",IFERROR(IF(INDEX(offices!$P$2:$P$61,MATCH($B91,offices!$A$2:$A$61,0))="","",INDEX(offices!$P$2:$P$61,MATCH($B91,offices!$A$2:$A$61,0))),""))</f>
        <v/>
      </c>
      <c r="S91" s="25">
        <f>IF($B91="","",IFERROR(IF(INDEX(offices!$Q$2:$Q$61,MATCH($B91,offices!$A$2:$A$61,0))="","",INDEX(offices!$Q$2:$Q$61,MATCH($B91,offices!$A$2:$A$61,0))),""))</f>
        <v/>
      </c>
      <c r="T91" s="25">
        <f>IF($B91="","",IFERROR(IF(INDEX(offices!$Z$2:$Z$61,MATCH($B91,offices!$A$2:$A$61,0))="","",INDEX(offices!$Z$2:$Z$61,MATCH($B91,offices!$A$2:$A$61,0))),""))</f>
        <v/>
      </c>
      <c r="U91" s="25">
        <f>IF($B91="","",IFERROR(IF(INDEX(offices!$Y$2:$Y$61,MATCH($B91,offices!$A$2:$A$61,0))="","",INDEX(offices!$Y$2:$Y$61,MATCH($B91,offices!$A$2:$A$61,0))),""))</f>
        <v/>
      </c>
      <c r="V91" s="25">
        <f>IF($B91="","",IFERROR(IF(INDEX(offices!$V$2:$V$61,MATCH($B91,offices!$A$2:$A$61,0))="","",INDEX(offices!$V$2:$V$61,MATCH($B91,offices!$A$2:$A$61,0))),""))</f>
        <v/>
      </c>
      <c r="W91" s="25">
        <f>IF($B91="","",IFERROR(IF(INDEX(offices!$AJ$2:$AJ$61,MATCH($B91,offices!$A$2:$A$61,0))="","",INDEX(offices!$AJ$2:$AJ$61,MATCH($B91,offices!$A$2:$A$61,0))),""))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25">
        <f>IF($B91="","",IFERROR(IF(INDEX(offices!$H$2:$H$61,MATCH($B91,offices!$A$2:$A$61,0))="","",INDEX(offices!$H$2:$H$61,MATCH($B91,offices!$A$2:$A$61,0))),""))</f>
        <v/>
      </c>
      <c r="AF91" s="25">
        <f>IF($A91="","",IF(AND($L91="declined",N($Z91)&gt;0,COUNTIFS(approvals!$H$2:$H$251,$A91,approvals!$B$2:$B$251,$B91,approvals!$P$2:$P$251,"Y",approvals!$U$2:$U$251,"&gt;0")=0),"Y",""))</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IF($B92="","",IFERROR(IF(INDEX(offices!$O$2:$O$61,MATCH($B92,offices!$A$2:$A$61,0))="","",INDEX(offices!$O$2:$O$61,MATCH($B92,offices!$A$2:$A$61,0))),""))</f>
        <v/>
      </c>
      <c r="R92" s="25">
        <f>IF($B92="","",IFERROR(IF(INDEX(offices!$P$2:$P$61,MATCH($B92,offices!$A$2:$A$61,0))="","",INDEX(offices!$P$2:$P$61,MATCH($B92,offices!$A$2:$A$61,0))),""))</f>
        <v/>
      </c>
      <c r="S92" s="25">
        <f>IF($B92="","",IFERROR(IF(INDEX(offices!$Q$2:$Q$61,MATCH($B92,offices!$A$2:$A$61,0))="","",INDEX(offices!$Q$2:$Q$61,MATCH($B92,offices!$A$2:$A$61,0))),""))</f>
        <v/>
      </c>
      <c r="T92" s="25">
        <f>IF($B92="","",IFERROR(IF(INDEX(offices!$Z$2:$Z$61,MATCH($B92,offices!$A$2:$A$61,0))="","",INDEX(offices!$Z$2:$Z$61,MATCH($B92,offices!$A$2:$A$61,0))),""))</f>
        <v/>
      </c>
      <c r="U92" s="25">
        <f>IF($B92="","",IFERROR(IF(INDEX(offices!$Y$2:$Y$61,MATCH($B92,offices!$A$2:$A$61,0))="","",INDEX(offices!$Y$2:$Y$61,MATCH($B92,offices!$A$2:$A$61,0))),""))</f>
        <v/>
      </c>
      <c r="V92" s="25">
        <f>IF($B92="","",IFERROR(IF(INDEX(offices!$V$2:$V$61,MATCH($B92,offices!$A$2:$A$61,0))="","",INDEX(offices!$V$2:$V$61,MATCH($B92,offices!$A$2:$A$61,0))),""))</f>
        <v/>
      </c>
      <c r="W92" s="25">
        <f>IF($B92="","",IFERROR(IF(INDEX(offices!$AJ$2:$AJ$61,MATCH($B92,offices!$A$2:$A$61,0))="","",INDEX(offices!$AJ$2:$AJ$61,MATCH($B92,offices!$A$2:$A$61,0))),""))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25">
        <f>IF($B92="","",IFERROR(IF(INDEX(offices!$H$2:$H$61,MATCH($B92,offices!$A$2:$A$61,0))="","",INDEX(offices!$H$2:$H$61,MATCH($B92,offices!$A$2:$A$61,0))),""))</f>
        <v/>
      </c>
      <c r="AF92" s="25">
        <f>IF($A92="","",IF(AND($L92="declined",N($Z92)&gt;0,COUNTIFS(approvals!$H$2:$H$251,$A92,approvals!$B$2:$B$251,$B92,approvals!$P$2:$P$251,"Y",approvals!$U$2:$U$251,"&gt;0")=0),"Y",""))</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IF($B93="","",IFERROR(IF(INDEX(offices!$O$2:$O$61,MATCH($B93,offices!$A$2:$A$61,0))="","",INDEX(offices!$O$2:$O$61,MATCH($B93,offices!$A$2:$A$61,0))),""))</f>
        <v/>
      </c>
      <c r="R93" s="25">
        <f>IF($B93="","",IFERROR(IF(INDEX(offices!$P$2:$P$61,MATCH($B93,offices!$A$2:$A$61,0))="","",INDEX(offices!$P$2:$P$61,MATCH($B93,offices!$A$2:$A$61,0))),""))</f>
        <v/>
      </c>
      <c r="S93" s="25">
        <f>IF($B93="","",IFERROR(IF(INDEX(offices!$Q$2:$Q$61,MATCH($B93,offices!$A$2:$A$61,0))="","",INDEX(offices!$Q$2:$Q$61,MATCH($B93,offices!$A$2:$A$61,0))),""))</f>
        <v/>
      </c>
      <c r="T93" s="25">
        <f>IF($B93="","",IFERROR(IF(INDEX(offices!$Z$2:$Z$61,MATCH($B93,offices!$A$2:$A$61,0))="","",INDEX(offices!$Z$2:$Z$61,MATCH($B93,offices!$A$2:$A$61,0))),""))</f>
        <v/>
      </c>
      <c r="U93" s="25">
        <f>IF($B93="","",IFERROR(IF(INDEX(offices!$Y$2:$Y$61,MATCH($B93,offices!$A$2:$A$61,0))="","",INDEX(offices!$Y$2:$Y$61,MATCH($B93,offices!$A$2:$A$61,0))),""))</f>
        <v/>
      </c>
      <c r="V93" s="25">
        <f>IF($B93="","",IFERROR(IF(INDEX(offices!$V$2:$V$61,MATCH($B93,offices!$A$2:$A$61,0))="","",INDEX(offices!$V$2:$V$61,MATCH($B93,offices!$A$2:$A$61,0))),""))</f>
        <v/>
      </c>
      <c r="W93" s="25">
        <f>IF($B93="","",IFERROR(IF(INDEX(offices!$AJ$2:$AJ$61,MATCH($B93,offices!$A$2:$A$61,0))="","",INDEX(offices!$AJ$2:$AJ$61,MATCH($B93,offices!$A$2:$A$61,0))),""))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25">
        <f>IF($B93="","",IFERROR(IF(INDEX(offices!$H$2:$H$61,MATCH($B93,offices!$A$2:$A$61,0))="","",INDEX(offices!$H$2:$H$61,MATCH($B93,offices!$A$2:$A$61,0))),""))</f>
        <v/>
      </c>
      <c r="AF93" s="25">
        <f>IF($A93="","",IF(AND($L93="declined",N($Z93)&gt;0,COUNTIFS(approvals!$H$2:$H$251,$A93,approvals!$B$2:$B$251,$B93,approvals!$P$2:$P$251,"Y",approvals!$U$2:$U$251,"&gt;0")=0),"Y",""))</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IF($B94="","",IFERROR(IF(INDEX(offices!$O$2:$O$61,MATCH($B94,offices!$A$2:$A$61,0))="","",INDEX(offices!$O$2:$O$61,MATCH($B94,offices!$A$2:$A$61,0))),""))</f>
        <v/>
      </c>
      <c r="R94" s="25">
        <f>IF($B94="","",IFERROR(IF(INDEX(offices!$P$2:$P$61,MATCH($B94,offices!$A$2:$A$61,0))="","",INDEX(offices!$P$2:$P$61,MATCH($B94,offices!$A$2:$A$61,0))),""))</f>
        <v/>
      </c>
      <c r="S94" s="25">
        <f>IF($B94="","",IFERROR(IF(INDEX(offices!$Q$2:$Q$61,MATCH($B94,offices!$A$2:$A$61,0))="","",INDEX(offices!$Q$2:$Q$61,MATCH($B94,offices!$A$2:$A$61,0))),""))</f>
        <v/>
      </c>
      <c r="T94" s="25">
        <f>IF($B94="","",IFERROR(IF(INDEX(offices!$Z$2:$Z$61,MATCH($B94,offices!$A$2:$A$61,0))="","",INDEX(offices!$Z$2:$Z$61,MATCH($B94,offices!$A$2:$A$61,0))),""))</f>
        <v/>
      </c>
      <c r="U94" s="25">
        <f>IF($B94="","",IFERROR(IF(INDEX(offices!$Y$2:$Y$61,MATCH($B94,offices!$A$2:$A$61,0))="","",INDEX(offices!$Y$2:$Y$61,MATCH($B94,offices!$A$2:$A$61,0))),""))</f>
        <v/>
      </c>
      <c r="V94" s="25">
        <f>IF($B94="","",IFERROR(IF(INDEX(offices!$V$2:$V$61,MATCH($B94,offices!$A$2:$A$61,0))="","",INDEX(offices!$V$2:$V$61,MATCH($B94,offices!$A$2:$A$61,0))),""))</f>
        <v/>
      </c>
      <c r="W94" s="25">
        <f>IF($B94="","",IFERROR(IF(INDEX(offices!$AJ$2:$AJ$61,MATCH($B94,offices!$A$2:$A$61,0))="","",INDEX(offices!$AJ$2:$AJ$61,MATCH($B94,offices!$A$2:$A$61,0))),""))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25">
        <f>IF($B94="","",IFERROR(IF(INDEX(offices!$H$2:$H$61,MATCH($B94,offices!$A$2:$A$61,0))="","",INDEX(offices!$H$2:$H$61,MATCH($B94,offices!$A$2:$A$61,0))),""))</f>
        <v/>
      </c>
      <c r="AF94" s="25">
        <f>IF($A94="","",IF(AND($L94="declined",N($Z94)&gt;0,COUNTIFS(approvals!$H$2:$H$251,$A94,approvals!$B$2:$B$251,$B94,approvals!$P$2:$P$251,"Y",approvals!$U$2:$U$251,"&gt;0")=0),"Y",""))</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IF($B95="","",IFERROR(IF(INDEX(offices!$O$2:$O$61,MATCH($B95,offices!$A$2:$A$61,0))="","",INDEX(offices!$O$2:$O$61,MATCH($B95,offices!$A$2:$A$61,0))),""))</f>
        <v/>
      </c>
      <c r="R95" s="25">
        <f>IF($B95="","",IFERROR(IF(INDEX(offices!$P$2:$P$61,MATCH($B95,offices!$A$2:$A$61,0))="","",INDEX(offices!$P$2:$P$61,MATCH($B95,offices!$A$2:$A$61,0))),""))</f>
        <v/>
      </c>
      <c r="S95" s="25">
        <f>IF($B95="","",IFERROR(IF(INDEX(offices!$Q$2:$Q$61,MATCH($B95,offices!$A$2:$A$61,0))="","",INDEX(offices!$Q$2:$Q$61,MATCH($B95,offices!$A$2:$A$61,0))),""))</f>
        <v/>
      </c>
      <c r="T95" s="25">
        <f>IF($B95="","",IFERROR(IF(INDEX(offices!$Z$2:$Z$61,MATCH($B95,offices!$A$2:$A$61,0))="","",INDEX(offices!$Z$2:$Z$61,MATCH($B95,offices!$A$2:$A$61,0))),""))</f>
        <v/>
      </c>
      <c r="U95" s="25">
        <f>IF($B95="","",IFERROR(IF(INDEX(offices!$Y$2:$Y$61,MATCH($B95,offices!$A$2:$A$61,0))="","",INDEX(offices!$Y$2:$Y$61,MATCH($B95,offices!$A$2:$A$61,0))),""))</f>
        <v/>
      </c>
      <c r="V95" s="25">
        <f>IF($B95="","",IFERROR(IF(INDEX(offices!$V$2:$V$61,MATCH($B95,offices!$A$2:$A$61,0))="","",INDEX(offices!$V$2:$V$61,MATCH($B95,offices!$A$2:$A$61,0))),""))</f>
        <v/>
      </c>
      <c r="W95" s="25">
        <f>IF($B95="","",IFERROR(IF(INDEX(offices!$AJ$2:$AJ$61,MATCH($B95,offices!$A$2:$A$61,0))="","",INDEX(offices!$AJ$2:$AJ$61,MATCH($B95,offices!$A$2:$A$61,0))),""))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25">
        <f>IF($B95="","",IFERROR(IF(INDEX(offices!$H$2:$H$61,MATCH($B95,offices!$A$2:$A$61,0))="","",INDEX(offices!$H$2:$H$61,MATCH($B95,offices!$A$2:$A$61,0))),""))</f>
        <v/>
      </c>
      <c r="AF95" s="25">
        <f>IF($A95="","",IF(AND($L95="declined",N($Z95)&gt;0,COUNTIFS(approvals!$H$2:$H$251,$A95,approvals!$B$2:$B$251,$B95,approvals!$P$2:$P$251,"Y",approvals!$U$2:$U$251,"&gt;0")=0),"Y",""))</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IF($B96="","",IFERROR(IF(INDEX(offices!$O$2:$O$61,MATCH($B96,offices!$A$2:$A$61,0))="","",INDEX(offices!$O$2:$O$61,MATCH($B96,offices!$A$2:$A$61,0))),""))</f>
        <v/>
      </c>
      <c r="R96" s="25">
        <f>IF($B96="","",IFERROR(IF(INDEX(offices!$P$2:$P$61,MATCH($B96,offices!$A$2:$A$61,0))="","",INDEX(offices!$P$2:$P$61,MATCH($B96,offices!$A$2:$A$61,0))),""))</f>
        <v/>
      </c>
      <c r="S96" s="25">
        <f>IF($B96="","",IFERROR(IF(INDEX(offices!$Q$2:$Q$61,MATCH($B96,offices!$A$2:$A$61,0))="","",INDEX(offices!$Q$2:$Q$61,MATCH($B96,offices!$A$2:$A$61,0))),""))</f>
        <v/>
      </c>
      <c r="T96" s="25">
        <f>IF($B96="","",IFERROR(IF(INDEX(offices!$Z$2:$Z$61,MATCH($B96,offices!$A$2:$A$61,0))="","",INDEX(offices!$Z$2:$Z$61,MATCH($B96,offices!$A$2:$A$61,0))),""))</f>
        <v/>
      </c>
      <c r="U96" s="25">
        <f>IF($B96="","",IFERROR(IF(INDEX(offices!$Y$2:$Y$61,MATCH($B96,offices!$A$2:$A$61,0))="","",INDEX(offices!$Y$2:$Y$61,MATCH($B96,offices!$A$2:$A$61,0))),""))</f>
        <v/>
      </c>
      <c r="V96" s="25">
        <f>IF($B96="","",IFERROR(IF(INDEX(offices!$V$2:$V$61,MATCH($B96,offices!$A$2:$A$61,0))="","",INDEX(offices!$V$2:$V$61,MATCH($B96,offices!$A$2:$A$61,0))),""))</f>
        <v/>
      </c>
      <c r="W96" s="25">
        <f>IF($B96="","",IFERROR(IF(INDEX(offices!$AJ$2:$AJ$61,MATCH($B96,offices!$A$2:$A$61,0))="","",INDEX(offices!$AJ$2:$AJ$61,MATCH($B96,offices!$A$2:$A$61,0))),""))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25">
        <f>IF($B96="","",IFERROR(IF(INDEX(offices!$H$2:$H$61,MATCH($B96,offices!$A$2:$A$61,0))="","",INDEX(offices!$H$2:$H$61,MATCH($B96,offices!$A$2:$A$61,0))),""))</f>
        <v/>
      </c>
      <c r="AF96" s="25">
        <f>IF($A96="","",IF(AND($L96="declined",N($Z96)&gt;0,COUNTIFS(approvals!$H$2:$H$251,$A96,approvals!$B$2:$B$251,$B96,approvals!$P$2:$P$251,"Y",approvals!$U$2:$U$251,"&gt;0")=0),"Y",""))</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IF($B97="","",IFERROR(IF(INDEX(offices!$O$2:$O$61,MATCH($B97,offices!$A$2:$A$61,0))="","",INDEX(offices!$O$2:$O$61,MATCH($B97,offices!$A$2:$A$61,0))),""))</f>
        <v/>
      </c>
      <c r="R97" s="25">
        <f>IF($B97="","",IFERROR(IF(INDEX(offices!$P$2:$P$61,MATCH($B97,offices!$A$2:$A$61,0))="","",INDEX(offices!$P$2:$P$61,MATCH($B97,offices!$A$2:$A$61,0))),""))</f>
        <v/>
      </c>
      <c r="S97" s="25">
        <f>IF($B97="","",IFERROR(IF(INDEX(offices!$Q$2:$Q$61,MATCH($B97,offices!$A$2:$A$61,0))="","",INDEX(offices!$Q$2:$Q$61,MATCH($B97,offices!$A$2:$A$61,0))),""))</f>
        <v/>
      </c>
      <c r="T97" s="25">
        <f>IF($B97="","",IFERROR(IF(INDEX(offices!$Z$2:$Z$61,MATCH($B97,offices!$A$2:$A$61,0))="","",INDEX(offices!$Z$2:$Z$61,MATCH($B97,offices!$A$2:$A$61,0))),""))</f>
        <v/>
      </c>
      <c r="U97" s="25">
        <f>IF($B97="","",IFERROR(IF(INDEX(offices!$Y$2:$Y$61,MATCH($B97,offices!$A$2:$A$61,0))="","",INDEX(offices!$Y$2:$Y$61,MATCH($B97,offices!$A$2:$A$61,0))),""))</f>
        <v/>
      </c>
      <c r="V97" s="25">
        <f>IF($B97="","",IFERROR(IF(INDEX(offices!$V$2:$V$61,MATCH($B97,offices!$A$2:$A$61,0))="","",INDEX(offices!$V$2:$V$61,MATCH($B97,offices!$A$2:$A$61,0))),""))</f>
        <v/>
      </c>
      <c r="W97" s="25">
        <f>IF($B97="","",IFERROR(IF(INDEX(offices!$AJ$2:$AJ$61,MATCH($B97,offices!$A$2:$A$61,0))="","",INDEX(offices!$AJ$2:$AJ$61,MATCH($B97,offices!$A$2:$A$61,0))),""))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25">
        <f>IF($B97="","",IFERROR(IF(INDEX(offices!$H$2:$H$61,MATCH($B97,offices!$A$2:$A$61,0))="","",INDEX(offices!$H$2:$H$61,MATCH($B97,offices!$A$2:$A$61,0))),""))</f>
        <v/>
      </c>
      <c r="AF97" s="25">
        <f>IF($A97="","",IF(AND($L97="declined",N($Z97)&gt;0,COUNTIFS(approvals!$H$2:$H$251,$A97,approvals!$B$2:$B$251,$B97,approvals!$P$2:$P$251,"Y",approvals!$U$2:$U$251,"&gt;0")=0),"Y",""))</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IF($B98="","",IFERROR(IF(INDEX(offices!$O$2:$O$61,MATCH($B98,offices!$A$2:$A$61,0))="","",INDEX(offices!$O$2:$O$61,MATCH($B98,offices!$A$2:$A$61,0))),""))</f>
        <v/>
      </c>
      <c r="R98" s="25">
        <f>IF($B98="","",IFERROR(IF(INDEX(offices!$P$2:$P$61,MATCH($B98,offices!$A$2:$A$61,0))="","",INDEX(offices!$P$2:$P$61,MATCH($B98,offices!$A$2:$A$61,0))),""))</f>
        <v/>
      </c>
      <c r="S98" s="25">
        <f>IF($B98="","",IFERROR(IF(INDEX(offices!$Q$2:$Q$61,MATCH($B98,offices!$A$2:$A$61,0))="","",INDEX(offices!$Q$2:$Q$61,MATCH($B98,offices!$A$2:$A$61,0))),""))</f>
        <v/>
      </c>
      <c r="T98" s="25">
        <f>IF($B98="","",IFERROR(IF(INDEX(offices!$Z$2:$Z$61,MATCH($B98,offices!$A$2:$A$61,0))="","",INDEX(offices!$Z$2:$Z$61,MATCH($B98,offices!$A$2:$A$61,0))),""))</f>
        <v/>
      </c>
      <c r="U98" s="25">
        <f>IF($B98="","",IFERROR(IF(INDEX(offices!$Y$2:$Y$61,MATCH($B98,offices!$A$2:$A$61,0))="","",INDEX(offices!$Y$2:$Y$61,MATCH($B98,offices!$A$2:$A$61,0))),""))</f>
        <v/>
      </c>
      <c r="V98" s="25">
        <f>IF($B98="","",IFERROR(IF(INDEX(offices!$V$2:$V$61,MATCH($B98,offices!$A$2:$A$61,0))="","",INDEX(offices!$V$2:$V$61,MATCH($B98,offices!$A$2:$A$61,0))),""))</f>
        <v/>
      </c>
      <c r="W98" s="25">
        <f>IF($B98="","",IFERROR(IF(INDEX(offices!$AJ$2:$AJ$61,MATCH($B98,offices!$A$2:$A$61,0))="","",INDEX(offices!$AJ$2:$AJ$61,MATCH($B98,offices!$A$2:$A$61,0))),""))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25">
        <f>IF($B98="","",IFERROR(IF(INDEX(offices!$H$2:$H$61,MATCH($B98,offices!$A$2:$A$61,0))="","",INDEX(offices!$H$2:$H$61,MATCH($B98,offices!$A$2:$A$61,0))),""))</f>
        <v/>
      </c>
      <c r="AF98" s="25">
        <f>IF($A98="","",IF(AND($L98="declined",N($Z98)&gt;0,COUNTIFS(approvals!$H$2:$H$251,$A98,approvals!$B$2:$B$251,$B98,approvals!$P$2:$P$251,"Y",approvals!$U$2:$U$251,"&gt;0")=0),"Y",""))</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IF($B99="","",IFERROR(IF(INDEX(offices!$O$2:$O$61,MATCH($B99,offices!$A$2:$A$61,0))="","",INDEX(offices!$O$2:$O$61,MATCH($B99,offices!$A$2:$A$61,0))),""))</f>
        <v/>
      </c>
      <c r="R99" s="25">
        <f>IF($B99="","",IFERROR(IF(INDEX(offices!$P$2:$P$61,MATCH($B99,offices!$A$2:$A$61,0))="","",INDEX(offices!$P$2:$P$61,MATCH($B99,offices!$A$2:$A$61,0))),""))</f>
        <v/>
      </c>
      <c r="S99" s="25">
        <f>IF($B99="","",IFERROR(IF(INDEX(offices!$Q$2:$Q$61,MATCH($B99,offices!$A$2:$A$61,0))="","",INDEX(offices!$Q$2:$Q$61,MATCH($B99,offices!$A$2:$A$61,0))),""))</f>
        <v/>
      </c>
      <c r="T99" s="25">
        <f>IF($B99="","",IFERROR(IF(INDEX(offices!$Z$2:$Z$61,MATCH($B99,offices!$A$2:$A$61,0))="","",INDEX(offices!$Z$2:$Z$61,MATCH($B99,offices!$A$2:$A$61,0))),""))</f>
        <v/>
      </c>
      <c r="U99" s="25">
        <f>IF($B99="","",IFERROR(IF(INDEX(offices!$Y$2:$Y$61,MATCH($B99,offices!$A$2:$A$61,0))="","",INDEX(offices!$Y$2:$Y$61,MATCH($B99,offices!$A$2:$A$61,0))),""))</f>
        <v/>
      </c>
      <c r="V99" s="25">
        <f>IF($B99="","",IFERROR(IF(INDEX(offices!$V$2:$V$61,MATCH($B99,offices!$A$2:$A$61,0))="","",INDEX(offices!$V$2:$V$61,MATCH($B99,offices!$A$2:$A$61,0))),""))</f>
        <v/>
      </c>
      <c r="W99" s="25">
        <f>IF($B99="","",IFERROR(IF(INDEX(offices!$AJ$2:$AJ$61,MATCH($B99,offices!$A$2:$A$61,0))="","",INDEX(offices!$AJ$2:$AJ$61,MATCH($B99,offices!$A$2:$A$61,0))),""))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25">
        <f>IF($B99="","",IFERROR(IF(INDEX(offices!$H$2:$H$61,MATCH($B99,offices!$A$2:$A$61,0))="","",INDEX(offices!$H$2:$H$61,MATCH($B99,offices!$A$2:$A$61,0))),""))</f>
        <v/>
      </c>
      <c r="AF99" s="25">
        <f>IF($A99="","",IF(AND($L99="declined",N($Z99)&gt;0,COUNTIFS(approvals!$H$2:$H$251,$A99,approvals!$B$2:$B$251,$B99,approvals!$P$2:$P$251,"Y",approvals!$U$2:$U$251,"&gt;0")=0),"Y",""))</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IF($B100="","",IFERROR(IF(INDEX(offices!$O$2:$O$61,MATCH($B100,offices!$A$2:$A$61,0))="","",INDEX(offices!$O$2:$O$61,MATCH($B100,offices!$A$2:$A$61,0))),""))</f>
        <v/>
      </c>
      <c r="R100" s="25">
        <f>IF($B100="","",IFERROR(IF(INDEX(offices!$P$2:$P$61,MATCH($B100,offices!$A$2:$A$61,0))="","",INDEX(offices!$P$2:$P$61,MATCH($B100,offices!$A$2:$A$61,0))),""))</f>
        <v/>
      </c>
      <c r="S100" s="25">
        <f>IF($B100="","",IFERROR(IF(INDEX(offices!$Q$2:$Q$61,MATCH($B100,offices!$A$2:$A$61,0))="","",INDEX(offices!$Q$2:$Q$61,MATCH($B100,offices!$A$2:$A$61,0))),""))</f>
        <v/>
      </c>
      <c r="T100" s="25">
        <f>IF($B100="","",IFERROR(IF(INDEX(offices!$Z$2:$Z$61,MATCH($B100,offices!$A$2:$A$61,0))="","",INDEX(offices!$Z$2:$Z$61,MATCH($B100,offices!$A$2:$A$61,0))),""))</f>
        <v/>
      </c>
      <c r="U100" s="25">
        <f>IF($B100="","",IFERROR(IF(INDEX(offices!$Y$2:$Y$61,MATCH($B100,offices!$A$2:$A$61,0))="","",INDEX(offices!$Y$2:$Y$61,MATCH($B100,offices!$A$2:$A$61,0))),""))</f>
        <v/>
      </c>
      <c r="V100" s="25">
        <f>IF($B100="","",IFERROR(IF(INDEX(offices!$V$2:$V$61,MATCH($B100,offices!$A$2:$A$61,0))="","",INDEX(offices!$V$2:$V$61,MATCH($B100,offices!$A$2:$A$61,0))),""))</f>
        <v/>
      </c>
      <c r="W100" s="25">
        <f>IF($B100="","",IFERROR(IF(INDEX(offices!$AJ$2:$AJ$61,MATCH($B100,offices!$A$2:$A$61,0))="","",INDEX(offices!$AJ$2:$AJ$61,MATCH($B100,offices!$A$2:$A$61,0))),""))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25">
        <f>IF($B100="","",IFERROR(IF(INDEX(offices!$H$2:$H$61,MATCH($B100,offices!$A$2:$A$61,0))="","",INDEX(offices!$H$2:$H$61,MATCH($B100,offices!$A$2:$A$61,0))),""))</f>
        <v/>
      </c>
      <c r="AF100" s="25">
        <f>IF($A100="","",IF(AND($L100="declined",N($Z100)&gt;0,COUNTIFS(approvals!$H$2:$H$251,$A100,approvals!$B$2:$B$251,$B100,approvals!$P$2:$P$251,"Y",approvals!$U$2:$U$251,"&gt;0")=0),"Y",""))</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IF($B101="","",IFERROR(IF(INDEX(offices!$O$2:$O$61,MATCH($B101,offices!$A$2:$A$61,0))="","",INDEX(offices!$O$2:$O$61,MATCH($B101,offices!$A$2:$A$61,0))),""))</f>
        <v/>
      </c>
      <c r="R101" s="25">
        <f>IF($B101="","",IFERROR(IF(INDEX(offices!$P$2:$P$61,MATCH($B101,offices!$A$2:$A$61,0))="","",INDEX(offices!$P$2:$P$61,MATCH($B101,offices!$A$2:$A$61,0))),""))</f>
        <v/>
      </c>
      <c r="S101" s="25">
        <f>IF($B101="","",IFERROR(IF(INDEX(offices!$Q$2:$Q$61,MATCH($B101,offices!$A$2:$A$61,0))="","",INDEX(offices!$Q$2:$Q$61,MATCH($B101,offices!$A$2:$A$61,0))),""))</f>
        <v/>
      </c>
      <c r="T101" s="25">
        <f>IF($B101="","",IFERROR(IF(INDEX(offices!$Z$2:$Z$61,MATCH($B101,offices!$A$2:$A$61,0))="","",INDEX(offices!$Z$2:$Z$61,MATCH($B101,offices!$A$2:$A$61,0))),""))</f>
        <v/>
      </c>
      <c r="U101" s="25">
        <f>IF($B101="","",IFERROR(IF(INDEX(offices!$Y$2:$Y$61,MATCH($B101,offices!$A$2:$A$61,0))="","",INDEX(offices!$Y$2:$Y$61,MATCH($B101,offices!$A$2:$A$61,0))),""))</f>
        <v/>
      </c>
      <c r="V101" s="25">
        <f>IF($B101="","",IFERROR(IF(INDEX(offices!$V$2:$V$61,MATCH($B101,offices!$A$2:$A$61,0))="","",INDEX(offices!$V$2:$V$61,MATCH($B101,offices!$A$2:$A$61,0))),""))</f>
        <v/>
      </c>
      <c r="W101" s="25">
        <f>IF($B101="","",IFERROR(IF(INDEX(offices!$AJ$2:$AJ$61,MATCH($B101,offices!$A$2:$A$61,0))="","",INDEX(offices!$AJ$2:$AJ$61,MATCH($B101,offices!$A$2:$A$61,0))),""))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25">
        <f>IF($B101="","",IFERROR(IF(INDEX(offices!$H$2:$H$61,MATCH($B101,offices!$A$2:$A$61,0))="","",INDEX(offices!$H$2:$H$61,MATCH($B101,offices!$A$2:$A$61,0))),""))</f>
        <v/>
      </c>
      <c r="AF101" s="25">
        <f>IF($A101="","",IF(AND($L101="declined",N($Z101)&gt;0,COUNTIFS(approvals!$H$2:$H$251,$A101,approvals!$B$2:$B$251,$B101,approvals!$P$2:$P$251,"Y",approvals!$U$2:$U$251,"&gt;0")=0),"Y",""))</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IF($B102="","",IFERROR(IF(INDEX(offices!$O$2:$O$61,MATCH($B102,offices!$A$2:$A$61,0))="","",INDEX(offices!$O$2:$O$61,MATCH($B102,offices!$A$2:$A$61,0))),""))</f>
        <v/>
      </c>
      <c r="R102" s="25">
        <f>IF($B102="","",IFERROR(IF(INDEX(offices!$P$2:$P$61,MATCH($B102,offices!$A$2:$A$61,0))="","",INDEX(offices!$P$2:$P$61,MATCH($B102,offices!$A$2:$A$61,0))),""))</f>
        <v/>
      </c>
      <c r="S102" s="25">
        <f>IF($B102="","",IFERROR(IF(INDEX(offices!$Q$2:$Q$61,MATCH($B102,offices!$A$2:$A$61,0))="","",INDEX(offices!$Q$2:$Q$61,MATCH($B102,offices!$A$2:$A$61,0))),""))</f>
        <v/>
      </c>
      <c r="T102" s="25">
        <f>IF($B102="","",IFERROR(IF(INDEX(offices!$Z$2:$Z$61,MATCH($B102,offices!$A$2:$A$61,0))="","",INDEX(offices!$Z$2:$Z$61,MATCH($B102,offices!$A$2:$A$61,0))),""))</f>
        <v/>
      </c>
      <c r="U102" s="25">
        <f>IF($B102="","",IFERROR(IF(INDEX(offices!$Y$2:$Y$61,MATCH($B102,offices!$A$2:$A$61,0))="","",INDEX(offices!$Y$2:$Y$61,MATCH($B102,offices!$A$2:$A$61,0))),""))</f>
        <v/>
      </c>
      <c r="V102" s="25">
        <f>IF($B102="","",IFERROR(IF(INDEX(offices!$V$2:$V$61,MATCH($B102,offices!$A$2:$A$61,0))="","",INDEX(offices!$V$2:$V$61,MATCH($B102,offices!$A$2:$A$61,0))),""))</f>
        <v/>
      </c>
      <c r="W102" s="25">
        <f>IF($B102="","",IFERROR(IF(INDEX(offices!$AJ$2:$AJ$61,MATCH($B102,offices!$A$2:$A$61,0))="","",INDEX(offices!$AJ$2:$AJ$61,MATCH($B102,offices!$A$2:$A$61,0))),""))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25">
        <f>IF($B102="","",IFERROR(IF(INDEX(offices!$H$2:$H$61,MATCH($B102,offices!$A$2:$A$61,0))="","",INDEX(offices!$H$2:$H$61,MATCH($B102,offices!$A$2:$A$61,0))),""))</f>
        <v/>
      </c>
      <c r="AF102" s="25">
        <f>IF($A102="","",IF(AND($L102="declined",N($Z102)&gt;0,COUNTIFS(approvals!$H$2:$H$251,$A102,approvals!$B$2:$B$251,$B102,approvals!$P$2:$P$251,"Y",approvals!$U$2:$U$251,"&gt;0")=0),"Y",""))</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IF($B103="","",IFERROR(IF(INDEX(offices!$O$2:$O$61,MATCH($B103,offices!$A$2:$A$61,0))="","",INDEX(offices!$O$2:$O$61,MATCH($B103,offices!$A$2:$A$61,0))),""))</f>
        <v/>
      </c>
      <c r="R103" s="25">
        <f>IF($B103="","",IFERROR(IF(INDEX(offices!$P$2:$P$61,MATCH($B103,offices!$A$2:$A$61,0))="","",INDEX(offices!$P$2:$P$61,MATCH($B103,offices!$A$2:$A$61,0))),""))</f>
        <v/>
      </c>
      <c r="S103" s="25">
        <f>IF($B103="","",IFERROR(IF(INDEX(offices!$Q$2:$Q$61,MATCH($B103,offices!$A$2:$A$61,0))="","",INDEX(offices!$Q$2:$Q$61,MATCH($B103,offices!$A$2:$A$61,0))),""))</f>
        <v/>
      </c>
      <c r="T103" s="25">
        <f>IF($B103="","",IFERROR(IF(INDEX(offices!$Z$2:$Z$61,MATCH($B103,offices!$A$2:$A$61,0))="","",INDEX(offices!$Z$2:$Z$61,MATCH($B103,offices!$A$2:$A$61,0))),""))</f>
        <v/>
      </c>
      <c r="U103" s="25">
        <f>IF($B103="","",IFERROR(IF(INDEX(offices!$Y$2:$Y$61,MATCH($B103,offices!$A$2:$A$61,0))="","",INDEX(offices!$Y$2:$Y$61,MATCH($B103,offices!$A$2:$A$61,0))),""))</f>
        <v/>
      </c>
      <c r="V103" s="25">
        <f>IF($B103="","",IFERROR(IF(INDEX(offices!$V$2:$V$61,MATCH($B103,offices!$A$2:$A$61,0))="","",INDEX(offices!$V$2:$V$61,MATCH($B103,offices!$A$2:$A$61,0))),""))</f>
        <v/>
      </c>
      <c r="W103" s="25">
        <f>IF($B103="","",IFERROR(IF(INDEX(offices!$AJ$2:$AJ$61,MATCH($B103,offices!$A$2:$A$61,0))="","",INDEX(offices!$AJ$2:$AJ$61,MATCH($B103,offices!$A$2:$A$61,0))),""))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25">
        <f>IF($B103="","",IFERROR(IF(INDEX(offices!$H$2:$H$61,MATCH($B103,offices!$A$2:$A$61,0))="","",INDEX(offices!$H$2:$H$61,MATCH($B103,offices!$A$2:$A$61,0))),""))</f>
        <v/>
      </c>
      <c r="AF103" s="25">
        <f>IF($A103="","",IF(AND($L103="declined",N($Z103)&gt;0,COUNTIFS(approvals!$H$2:$H$251,$A103,approvals!$B$2:$B$251,$B103,approvals!$P$2:$P$251,"Y",approvals!$U$2:$U$251,"&gt;0")=0),"Y",""))</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IF($B104="","",IFERROR(IF(INDEX(offices!$O$2:$O$61,MATCH($B104,offices!$A$2:$A$61,0))="","",INDEX(offices!$O$2:$O$61,MATCH($B104,offices!$A$2:$A$61,0))),""))</f>
        <v/>
      </c>
      <c r="R104" s="25">
        <f>IF($B104="","",IFERROR(IF(INDEX(offices!$P$2:$P$61,MATCH($B104,offices!$A$2:$A$61,0))="","",INDEX(offices!$P$2:$P$61,MATCH($B104,offices!$A$2:$A$61,0))),""))</f>
        <v/>
      </c>
      <c r="S104" s="25">
        <f>IF($B104="","",IFERROR(IF(INDEX(offices!$Q$2:$Q$61,MATCH($B104,offices!$A$2:$A$61,0))="","",INDEX(offices!$Q$2:$Q$61,MATCH($B104,offices!$A$2:$A$61,0))),""))</f>
        <v/>
      </c>
      <c r="T104" s="25">
        <f>IF($B104="","",IFERROR(IF(INDEX(offices!$Z$2:$Z$61,MATCH($B104,offices!$A$2:$A$61,0))="","",INDEX(offices!$Z$2:$Z$61,MATCH($B104,offices!$A$2:$A$61,0))),""))</f>
        <v/>
      </c>
      <c r="U104" s="25">
        <f>IF($B104="","",IFERROR(IF(INDEX(offices!$Y$2:$Y$61,MATCH($B104,offices!$A$2:$A$61,0))="","",INDEX(offices!$Y$2:$Y$61,MATCH($B104,offices!$A$2:$A$61,0))),""))</f>
        <v/>
      </c>
      <c r="V104" s="25">
        <f>IF($B104="","",IFERROR(IF(INDEX(offices!$V$2:$V$61,MATCH($B104,offices!$A$2:$A$61,0))="","",INDEX(offices!$V$2:$V$61,MATCH($B104,offices!$A$2:$A$61,0))),""))</f>
        <v/>
      </c>
      <c r="W104" s="25">
        <f>IF($B104="","",IFERROR(IF(INDEX(offices!$AJ$2:$AJ$61,MATCH($B104,offices!$A$2:$A$61,0))="","",INDEX(offices!$AJ$2:$AJ$61,MATCH($B104,offices!$A$2:$A$61,0))),""))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25">
        <f>IF($B104="","",IFERROR(IF(INDEX(offices!$H$2:$H$61,MATCH($B104,offices!$A$2:$A$61,0))="","",INDEX(offices!$H$2:$H$61,MATCH($B104,offices!$A$2:$A$61,0))),""))</f>
        <v/>
      </c>
      <c r="AF104" s="25">
        <f>IF($A104="","",IF(AND($L104="declined",N($Z104)&gt;0,COUNTIFS(approvals!$H$2:$H$251,$A104,approvals!$B$2:$B$251,$B104,approvals!$P$2:$P$251,"Y",approvals!$U$2:$U$251,"&gt;0")=0),"Y",""))</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IF($B105="","",IFERROR(IF(INDEX(offices!$O$2:$O$61,MATCH($B105,offices!$A$2:$A$61,0))="","",INDEX(offices!$O$2:$O$61,MATCH($B105,offices!$A$2:$A$61,0))),""))</f>
        <v/>
      </c>
      <c r="R105" s="25">
        <f>IF($B105="","",IFERROR(IF(INDEX(offices!$P$2:$P$61,MATCH($B105,offices!$A$2:$A$61,0))="","",INDEX(offices!$P$2:$P$61,MATCH($B105,offices!$A$2:$A$61,0))),""))</f>
        <v/>
      </c>
      <c r="S105" s="25">
        <f>IF($B105="","",IFERROR(IF(INDEX(offices!$Q$2:$Q$61,MATCH($B105,offices!$A$2:$A$61,0))="","",INDEX(offices!$Q$2:$Q$61,MATCH($B105,offices!$A$2:$A$61,0))),""))</f>
        <v/>
      </c>
      <c r="T105" s="25">
        <f>IF($B105="","",IFERROR(IF(INDEX(offices!$Z$2:$Z$61,MATCH($B105,offices!$A$2:$A$61,0))="","",INDEX(offices!$Z$2:$Z$61,MATCH($B105,offices!$A$2:$A$61,0))),""))</f>
        <v/>
      </c>
      <c r="U105" s="25">
        <f>IF($B105="","",IFERROR(IF(INDEX(offices!$Y$2:$Y$61,MATCH($B105,offices!$A$2:$A$61,0))="","",INDEX(offices!$Y$2:$Y$61,MATCH($B105,offices!$A$2:$A$61,0))),""))</f>
        <v/>
      </c>
      <c r="V105" s="25">
        <f>IF($B105="","",IFERROR(IF(INDEX(offices!$V$2:$V$61,MATCH($B105,offices!$A$2:$A$61,0))="","",INDEX(offices!$V$2:$V$61,MATCH($B105,offices!$A$2:$A$61,0))),""))</f>
        <v/>
      </c>
      <c r="W105" s="25">
        <f>IF($B105="","",IFERROR(IF(INDEX(offices!$AJ$2:$AJ$61,MATCH($B105,offices!$A$2:$A$61,0))="","",INDEX(offices!$AJ$2:$AJ$61,MATCH($B105,offices!$A$2:$A$61,0))),""))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25">
        <f>IF($B105="","",IFERROR(IF(INDEX(offices!$H$2:$H$61,MATCH($B105,offices!$A$2:$A$61,0))="","",INDEX(offices!$H$2:$H$61,MATCH($B105,offices!$A$2:$A$61,0))),""))</f>
        <v/>
      </c>
      <c r="AF105" s="25">
        <f>IF($A105="","",IF(AND($L105="declined",N($Z105)&gt;0,COUNTIFS(approvals!$H$2:$H$251,$A105,approvals!$B$2:$B$251,$B105,approvals!$P$2:$P$251,"Y",approvals!$U$2:$U$251,"&gt;0")=0),"Y",""))</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IF($B106="","",IFERROR(IF(INDEX(offices!$O$2:$O$61,MATCH($B106,offices!$A$2:$A$61,0))="","",INDEX(offices!$O$2:$O$61,MATCH($B106,offices!$A$2:$A$61,0))),""))</f>
        <v/>
      </c>
      <c r="R106" s="25">
        <f>IF($B106="","",IFERROR(IF(INDEX(offices!$P$2:$P$61,MATCH($B106,offices!$A$2:$A$61,0))="","",INDEX(offices!$P$2:$P$61,MATCH($B106,offices!$A$2:$A$61,0))),""))</f>
        <v/>
      </c>
      <c r="S106" s="25">
        <f>IF($B106="","",IFERROR(IF(INDEX(offices!$Q$2:$Q$61,MATCH($B106,offices!$A$2:$A$61,0))="","",INDEX(offices!$Q$2:$Q$61,MATCH($B106,offices!$A$2:$A$61,0))),""))</f>
        <v/>
      </c>
      <c r="T106" s="25">
        <f>IF($B106="","",IFERROR(IF(INDEX(offices!$Z$2:$Z$61,MATCH($B106,offices!$A$2:$A$61,0))="","",INDEX(offices!$Z$2:$Z$61,MATCH($B106,offices!$A$2:$A$61,0))),""))</f>
        <v/>
      </c>
      <c r="U106" s="25">
        <f>IF($B106="","",IFERROR(IF(INDEX(offices!$Y$2:$Y$61,MATCH($B106,offices!$A$2:$A$61,0))="","",INDEX(offices!$Y$2:$Y$61,MATCH($B106,offices!$A$2:$A$61,0))),""))</f>
        <v/>
      </c>
      <c r="V106" s="25">
        <f>IF($B106="","",IFERROR(IF(INDEX(offices!$V$2:$V$61,MATCH($B106,offices!$A$2:$A$61,0))="","",INDEX(offices!$V$2:$V$61,MATCH($B106,offices!$A$2:$A$61,0))),""))</f>
        <v/>
      </c>
      <c r="W106" s="25">
        <f>IF($B106="","",IFERROR(IF(INDEX(offices!$AJ$2:$AJ$61,MATCH($B106,offices!$A$2:$A$61,0))="","",INDEX(offices!$AJ$2:$AJ$61,MATCH($B106,offices!$A$2:$A$61,0))),""))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25">
        <f>IF($B106="","",IFERROR(IF(INDEX(offices!$H$2:$H$61,MATCH($B106,offices!$A$2:$A$61,0))="","",INDEX(offices!$H$2:$H$61,MATCH($B106,offices!$A$2:$A$61,0))),""))</f>
        <v/>
      </c>
      <c r="AF106" s="25">
        <f>IF($A106="","",IF(AND($L106="declined",N($Z106)&gt;0,COUNTIFS(approvals!$H$2:$H$251,$A106,approvals!$B$2:$B$251,$B106,approvals!$P$2:$P$251,"Y",approvals!$U$2:$U$251,"&gt;0")=0),"Y",""))</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IF($B107="","",IFERROR(IF(INDEX(offices!$O$2:$O$61,MATCH($B107,offices!$A$2:$A$61,0))="","",INDEX(offices!$O$2:$O$61,MATCH($B107,offices!$A$2:$A$61,0))),""))</f>
        <v/>
      </c>
      <c r="R107" s="25">
        <f>IF($B107="","",IFERROR(IF(INDEX(offices!$P$2:$P$61,MATCH($B107,offices!$A$2:$A$61,0))="","",INDEX(offices!$P$2:$P$61,MATCH($B107,offices!$A$2:$A$61,0))),""))</f>
        <v/>
      </c>
      <c r="S107" s="25">
        <f>IF($B107="","",IFERROR(IF(INDEX(offices!$Q$2:$Q$61,MATCH($B107,offices!$A$2:$A$61,0))="","",INDEX(offices!$Q$2:$Q$61,MATCH($B107,offices!$A$2:$A$61,0))),""))</f>
        <v/>
      </c>
      <c r="T107" s="25">
        <f>IF($B107="","",IFERROR(IF(INDEX(offices!$Z$2:$Z$61,MATCH($B107,offices!$A$2:$A$61,0))="","",INDEX(offices!$Z$2:$Z$61,MATCH($B107,offices!$A$2:$A$61,0))),""))</f>
        <v/>
      </c>
      <c r="U107" s="25">
        <f>IF($B107="","",IFERROR(IF(INDEX(offices!$Y$2:$Y$61,MATCH($B107,offices!$A$2:$A$61,0))="","",INDEX(offices!$Y$2:$Y$61,MATCH($B107,offices!$A$2:$A$61,0))),""))</f>
        <v/>
      </c>
      <c r="V107" s="25">
        <f>IF($B107="","",IFERROR(IF(INDEX(offices!$V$2:$V$61,MATCH($B107,offices!$A$2:$A$61,0))="","",INDEX(offices!$V$2:$V$61,MATCH($B107,offices!$A$2:$A$61,0))),""))</f>
        <v/>
      </c>
      <c r="W107" s="25">
        <f>IF($B107="","",IFERROR(IF(INDEX(offices!$AJ$2:$AJ$61,MATCH($B107,offices!$A$2:$A$61,0))="","",INDEX(offices!$AJ$2:$AJ$61,MATCH($B107,offices!$A$2:$A$61,0))),""))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25">
        <f>IF($B107="","",IFERROR(IF(INDEX(offices!$H$2:$H$61,MATCH($B107,offices!$A$2:$A$61,0))="","",INDEX(offices!$H$2:$H$61,MATCH($B107,offices!$A$2:$A$61,0))),""))</f>
        <v/>
      </c>
      <c r="AF107" s="25">
        <f>IF($A107="","",IF(AND($L107="declined",N($Z107)&gt;0,COUNTIFS(approvals!$H$2:$H$251,$A107,approvals!$B$2:$B$251,$B107,approvals!$P$2:$P$251,"Y",approvals!$U$2:$U$251,"&gt;0")=0),"Y",""))</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IF($B108="","",IFERROR(IF(INDEX(offices!$O$2:$O$61,MATCH($B108,offices!$A$2:$A$61,0))="","",INDEX(offices!$O$2:$O$61,MATCH($B108,offices!$A$2:$A$61,0))),""))</f>
        <v/>
      </c>
      <c r="R108" s="25">
        <f>IF($B108="","",IFERROR(IF(INDEX(offices!$P$2:$P$61,MATCH($B108,offices!$A$2:$A$61,0))="","",INDEX(offices!$P$2:$P$61,MATCH($B108,offices!$A$2:$A$61,0))),""))</f>
        <v/>
      </c>
      <c r="S108" s="25">
        <f>IF($B108="","",IFERROR(IF(INDEX(offices!$Q$2:$Q$61,MATCH($B108,offices!$A$2:$A$61,0))="","",INDEX(offices!$Q$2:$Q$61,MATCH($B108,offices!$A$2:$A$61,0))),""))</f>
        <v/>
      </c>
      <c r="T108" s="25">
        <f>IF($B108="","",IFERROR(IF(INDEX(offices!$Z$2:$Z$61,MATCH($B108,offices!$A$2:$A$61,0))="","",INDEX(offices!$Z$2:$Z$61,MATCH($B108,offices!$A$2:$A$61,0))),""))</f>
        <v/>
      </c>
      <c r="U108" s="25">
        <f>IF($B108="","",IFERROR(IF(INDEX(offices!$Y$2:$Y$61,MATCH($B108,offices!$A$2:$A$61,0))="","",INDEX(offices!$Y$2:$Y$61,MATCH($B108,offices!$A$2:$A$61,0))),""))</f>
        <v/>
      </c>
      <c r="V108" s="25">
        <f>IF($B108="","",IFERROR(IF(INDEX(offices!$V$2:$V$61,MATCH($B108,offices!$A$2:$A$61,0))="","",INDEX(offices!$V$2:$V$61,MATCH($B108,offices!$A$2:$A$61,0))),""))</f>
        <v/>
      </c>
      <c r="W108" s="25">
        <f>IF($B108="","",IFERROR(IF(INDEX(offices!$AJ$2:$AJ$61,MATCH($B108,offices!$A$2:$A$61,0))="","",INDEX(offices!$AJ$2:$AJ$61,MATCH($B108,offices!$A$2:$A$61,0))),""))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25">
        <f>IF($B108="","",IFERROR(IF(INDEX(offices!$H$2:$H$61,MATCH($B108,offices!$A$2:$A$61,0))="","",INDEX(offices!$H$2:$H$61,MATCH($B108,offices!$A$2:$A$61,0))),""))</f>
        <v/>
      </c>
      <c r="AF108" s="25">
        <f>IF($A108="","",IF(AND($L108="declined",N($Z108)&gt;0,COUNTIFS(approvals!$H$2:$H$251,$A108,approvals!$B$2:$B$251,$B108,approvals!$P$2:$P$251,"Y",approvals!$U$2:$U$251,"&gt;0")=0),"Y",""))</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IF($B109="","",IFERROR(IF(INDEX(offices!$O$2:$O$61,MATCH($B109,offices!$A$2:$A$61,0))="","",INDEX(offices!$O$2:$O$61,MATCH($B109,offices!$A$2:$A$61,0))),""))</f>
        <v/>
      </c>
      <c r="R109" s="25">
        <f>IF($B109="","",IFERROR(IF(INDEX(offices!$P$2:$P$61,MATCH($B109,offices!$A$2:$A$61,0))="","",INDEX(offices!$P$2:$P$61,MATCH($B109,offices!$A$2:$A$61,0))),""))</f>
        <v/>
      </c>
      <c r="S109" s="25">
        <f>IF($B109="","",IFERROR(IF(INDEX(offices!$Q$2:$Q$61,MATCH($B109,offices!$A$2:$A$61,0))="","",INDEX(offices!$Q$2:$Q$61,MATCH($B109,offices!$A$2:$A$61,0))),""))</f>
        <v/>
      </c>
      <c r="T109" s="25">
        <f>IF($B109="","",IFERROR(IF(INDEX(offices!$Z$2:$Z$61,MATCH($B109,offices!$A$2:$A$61,0))="","",INDEX(offices!$Z$2:$Z$61,MATCH($B109,offices!$A$2:$A$61,0))),""))</f>
        <v/>
      </c>
      <c r="U109" s="25">
        <f>IF($B109="","",IFERROR(IF(INDEX(offices!$Y$2:$Y$61,MATCH($B109,offices!$A$2:$A$61,0))="","",INDEX(offices!$Y$2:$Y$61,MATCH($B109,offices!$A$2:$A$61,0))),""))</f>
        <v/>
      </c>
      <c r="V109" s="25">
        <f>IF($B109="","",IFERROR(IF(INDEX(offices!$V$2:$V$61,MATCH($B109,offices!$A$2:$A$61,0))="","",INDEX(offices!$V$2:$V$61,MATCH($B109,offices!$A$2:$A$61,0))),""))</f>
        <v/>
      </c>
      <c r="W109" s="25">
        <f>IF($B109="","",IFERROR(IF(INDEX(offices!$AJ$2:$AJ$61,MATCH($B109,offices!$A$2:$A$61,0))="","",INDEX(offices!$AJ$2:$AJ$61,MATCH($B109,offices!$A$2:$A$61,0))),""))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25">
        <f>IF($B109="","",IFERROR(IF(INDEX(offices!$H$2:$H$61,MATCH($B109,offices!$A$2:$A$61,0))="","",INDEX(offices!$H$2:$H$61,MATCH($B109,offices!$A$2:$A$61,0))),""))</f>
        <v/>
      </c>
      <c r="AF109" s="25">
        <f>IF($A109="","",IF(AND($L109="declined",N($Z109)&gt;0,COUNTIFS(approvals!$H$2:$H$251,$A109,approvals!$B$2:$B$251,$B109,approvals!$P$2:$P$251,"Y",approvals!$U$2:$U$251,"&gt;0")=0),"Y",""))</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IF($B110="","",IFERROR(IF(INDEX(offices!$O$2:$O$61,MATCH($B110,offices!$A$2:$A$61,0))="","",INDEX(offices!$O$2:$O$61,MATCH($B110,offices!$A$2:$A$61,0))),""))</f>
        <v/>
      </c>
      <c r="R110" s="25">
        <f>IF($B110="","",IFERROR(IF(INDEX(offices!$P$2:$P$61,MATCH($B110,offices!$A$2:$A$61,0))="","",INDEX(offices!$P$2:$P$61,MATCH($B110,offices!$A$2:$A$61,0))),""))</f>
        <v/>
      </c>
      <c r="S110" s="25">
        <f>IF($B110="","",IFERROR(IF(INDEX(offices!$Q$2:$Q$61,MATCH($B110,offices!$A$2:$A$61,0))="","",INDEX(offices!$Q$2:$Q$61,MATCH($B110,offices!$A$2:$A$61,0))),""))</f>
        <v/>
      </c>
      <c r="T110" s="25">
        <f>IF($B110="","",IFERROR(IF(INDEX(offices!$Z$2:$Z$61,MATCH($B110,offices!$A$2:$A$61,0))="","",INDEX(offices!$Z$2:$Z$61,MATCH($B110,offices!$A$2:$A$61,0))),""))</f>
        <v/>
      </c>
      <c r="U110" s="25">
        <f>IF($B110="","",IFERROR(IF(INDEX(offices!$Y$2:$Y$61,MATCH($B110,offices!$A$2:$A$61,0))="","",INDEX(offices!$Y$2:$Y$61,MATCH($B110,offices!$A$2:$A$61,0))),""))</f>
        <v/>
      </c>
      <c r="V110" s="25">
        <f>IF($B110="","",IFERROR(IF(INDEX(offices!$V$2:$V$61,MATCH($B110,offices!$A$2:$A$61,0))="","",INDEX(offices!$V$2:$V$61,MATCH($B110,offices!$A$2:$A$61,0))),""))</f>
        <v/>
      </c>
      <c r="W110" s="25">
        <f>IF($B110="","",IFERROR(IF(INDEX(offices!$AJ$2:$AJ$61,MATCH($B110,offices!$A$2:$A$61,0))="","",INDEX(offices!$AJ$2:$AJ$61,MATCH($B110,offices!$A$2:$A$61,0))),""))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25">
        <f>IF($B110="","",IFERROR(IF(INDEX(offices!$H$2:$H$61,MATCH($B110,offices!$A$2:$A$61,0))="","",INDEX(offices!$H$2:$H$61,MATCH($B110,offices!$A$2:$A$61,0))),""))</f>
        <v/>
      </c>
      <c r="AF110" s="25">
        <f>IF($A110="","",IF(AND($L110="declined",N($Z110)&gt;0,COUNTIFS(approvals!$H$2:$H$251,$A110,approvals!$B$2:$B$251,$B110,approvals!$P$2:$P$251,"Y",approvals!$U$2:$U$251,"&gt;0")=0),"Y",""))</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IF($B111="","",IFERROR(IF(INDEX(offices!$O$2:$O$61,MATCH($B111,offices!$A$2:$A$61,0))="","",INDEX(offices!$O$2:$O$61,MATCH($B111,offices!$A$2:$A$61,0))),""))</f>
        <v/>
      </c>
      <c r="R111" s="25">
        <f>IF($B111="","",IFERROR(IF(INDEX(offices!$P$2:$P$61,MATCH($B111,offices!$A$2:$A$61,0))="","",INDEX(offices!$P$2:$P$61,MATCH($B111,offices!$A$2:$A$61,0))),""))</f>
        <v/>
      </c>
      <c r="S111" s="25">
        <f>IF($B111="","",IFERROR(IF(INDEX(offices!$Q$2:$Q$61,MATCH($B111,offices!$A$2:$A$61,0))="","",INDEX(offices!$Q$2:$Q$61,MATCH($B111,offices!$A$2:$A$61,0))),""))</f>
        <v/>
      </c>
      <c r="T111" s="25">
        <f>IF($B111="","",IFERROR(IF(INDEX(offices!$Z$2:$Z$61,MATCH($B111,offices!$A$2:$A$61,0))="","",INDEX(offices!$Z$2:$Z$61,MATCH($B111,offices!$A$2:$A$61,0))),""))</f>
        <v/>
      </c>
      <c r="U111" s="25">
        <f>IF($B111="","",IFERROR(IF(INDEX(offices!$Y$2:$Y$61,MATCH($B111,offices!$A$2:$A$61,0))="","",INDEX(offices!$Y$2:$Y$61,MATCH($B111,offices!$A$2:$A$61,0))),""))</f>
        <v/>
      </c>
      <c r="V111" s="25">
        <f>IF($B111="","",IFERROR(IF(INDEX(offices!$V$2:$V$61,MATCH($B111,offices!$A$2:$A$61,0))="","",INDEX(offices!$V$2:$V$61,MATCH($B111,offices!$A$2:$A$61,0))),""))</f>
        <v/>
      </c>
      <c r="W111" s="25">
        <f>IF($B111="","",IFERROR(IF(INDEX(offices!$AJ$2:$AJ$61,MATCH($B111,offices!$A$2:$A$61,0))="","",INDEX(offices!$AJ$2:$AJ$61,MATCH($B111,offices!$A$2:$A$61,0))),""))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25">
        <f>IF($B111="","",IFERROR(IF(INDEX(offices!$H$2:$H$61,MATCH($B111,offices!$A$2:$A$61,0))="","",INDEX(offices!$H$2:$H$61,MATCH($B111,offices!$A$2:$A$61,0))),""))</f>
        <v/>
      </c>
      <c r="AF111" s="25">
        <f>IF($A111="","",IF(AND($L111="declined",N($Z111)&gt;0,COUNTIFS(approvals!$H$2:$H$251,$A111,approvals!$B$2:$B$251,$B111,approvals!$P$2:$P$251,"Y",approvals!$U$2:$U$251,"&gt;0")=0),"Y",""))</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IF($B112="","",IFERROR(IF(INDEX(offices!$O$2:$O$61,MATCH($B112,offices!$A$2:$A$61,0))="","",INDEX(offices!$O$2:$O$61,MATCH($B112,offices!$A$2:$A$61,0))),""))</f>
        <v/>
      </c>
      <c r="R112" s="25">
        <f>IF($B112="","",IFERROR(IF(INDEX(offices!$P$2:$P$61,MATCH($B112,offices!$A$2:$A$61,0))="","",INDEX(offices!$P$2:$P$61,MATCH($B112,offices!$A$2:$A$61,0))),""))</f>
        <v/>
      </c>
      <c r="S112" s="25">
        <f>IF($B112="","",IFERROR(IF(INDEX(offices!$Q$2:$Q$61,MATCH($B112,offices!$A$2:$A$61,0))="","",INDEX(offices!$Q$2:$Q$61,MATCH($B112,offices!$A$2:$A$61,0))),""))</f>
        <v/>
      </c>
      <c r="T112" s="25">
        <f>IF($B112="","",IFERROR(IF(INDEX(offices!$Z$2:$Z$61,MATCH($B112,offices!$A$2:$A$61,0))="","",INDEX(offices!$Z$2:$Z$61,MATCH($B112,offices!$A$2:$A$61,0))),""))</f>
        <v/>
      </c>
      <c r="U112" s="25">
        <f>IF($B112="","",IFERROR(IF(INDEX(offices!$Y$2:$Y$61,MATCH($B112,offices!$A$2:$A$61,0))="","",INDEX(offices!$Y$2:$Y$61,MATCH($B112,offices!$A$2:$A$61,0))),""))</f>
        <v/>
      </c>
      <c r="V112" s="25">
        <f>IF($B112="","",IFERROR(IF(INDEX(offices!$V$2:$V$61,MATCH($B112,offices!$A$2:$A$61,0))="","",INDEX(offices!$V$2:$V$61,MATCH($B112,offices!$A$2:$A$61,0))),""))</f>
        <v/>
      </c>
      <c r="W112" s="25">
        <f>IF($B112="","",IFERROR(IF(INDEX(offices!$AJ$2:$AJ$61,MATCH($B112,offices!$A$2:$A$61,0))="","",INDEX(offices!$AJ$2:$AJ$61,MATCH($B112,offices!$A$2:$A$61,0))),""))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25">
        <f>IF($B112="","",IFERROR(IF(INDEX(offices!$H$2:$H$61,MATCH($B112,offices!$A$2:$A$61,0))="","",INDEX(offices!$H$2:$H$61,MATCH($B112,offices!$A$2:$A$61,0))),""))</f>
        <v/>
      </c>
      <c r="AF112" s="25">
        <f>IF($A112="","",IF(AND($L112="declined",N($Z112)&gt;0,COUNTIFS(approvals!$H$2:$H$251,$A112,approvals!$B$2:$B$251,$B112,approvals!$P$2:$P$251,"Y",approvals!$U$2:$U$251,"&gt;0")=0),"Y",""))</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IF($B113="","",IFERROR(IF(INDEX(offices!$O$2:$O$61,MATCH($B113,offices!$A$2:$A$61,0))="","",INDEX(offices!$O$2:$O$61,MATCH($B113,offices!$A$2:$A$61,0))),""))</f>
        <v/>
      </c>
      <c r="R113" s="25">
        <f>IF($B113="","",IFERROR(IF(INDEX(offices!$P$2:$P$61,MATCH($B113,offices!$A$2:$A$61,0))="","",INDEX(offices!$P$2:$P$61,MATCH($B113,offices!$A$2:$A$61,0))),""))</f>
        <v/>
      </c>
      <c r="S113" s="25">
        <f>IF($B113="","",IFERROR(IF(INDEX(offices!$Q$2:$Q$61,MATCH($B113,offices!$A$2:$A$61,0))="","",INDEX(offices!$Q$2:$Q$61,MATCH($B113,offices!$A$2:$A$61,0))),""))</f>
        <v/>
      </c>
      <c r="T113" s="25">
        <f>IF($B113="","",IFERROR(IF(INDEX(offices!$Z$2:$Z$61,MATCH($B113,offices!$A$2:$A$61,0))="","",INDEX(offices!$Z$2:$Z$61,MATCH($B113,offices!$A$2:$A$61,0))),""))</f>
        <v/>
      </c>
      <c r="U113" s="25">
        <f>IF($B113="","",IFERROR(IF(INDEX(offices!$Y$2:$Y$61,MATCH($B113,offices!$A$2:$A$61,0))="","",INDEX(offices!$Y$2:$Y$61,MATCH($B113,offices!$A$2:$A$61,0))),""))</f>
        <v/>
      </c>
      <c r="V113" s="25">
        <f>IF($B113="","",IFERROR(IF(INDEX(offices!$V$2:$V$61,MATCH($B113,offices!$A$2:$A$61,0))="","",INDEX(offices!$V$2:$V$61,MATCH($B113,offices!$A$2:$A$61,0))),""))</f>
        <v/>
      </c>
      <c r="W113" s="25">
        <f>IF($B113="","",IFERROR(IF(INDEX(offices!$AJ$2:$AJ$61,MATCH($B113,offices!$A$2:$A$61,0))="","",INDEX(offices!$AJ$2:$AJ$61,MATCH($B113,offices!$A$2:$A$61,0))),""))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25">
        <f>IF($B113="","",IFERROR(IF(INDEX(offices!$H$2:$H$61,MATCH($B113,offices!$A$2:$A$61,0))="","",INDEX(offices!$H$2:$H$61,MATCH($B113,offices!$A$2:$A$61,0))),""))</f>
        <v/>
      </c>
      <c r="AF113" s="25">
        <f>IF($A113="","",IF(AND($L113="declined",N($Z113)&gt;0,COUNTIFS(approvals!$H$2:$H$251,$A113,approvals!$B$2:$B$251,$B113,approvals!$P$2:$P$251,"Y",approvals!$U$2:$U$251,"&gt;0")=0),"Y",""))</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IF($B114="","",IFERROR(IF(INDEX(offices!$O$2:$O$61,MATCH($B114,offices!$A$2:$A$61,0))="","",INDEX(offices!$O$2:$O$61,MATCH($B114,offices!$A$2:$A$61,0))),""))</f>
        <v/>
      </c>
      <c r="R114" s="25">
        <f>IF($B114="","",IFERROR(IF(INDEX(offices!$P$2:$P$61,MATCH($B114,offices!$A$2:$A$61,0))="","",INDEX(offices!$P$2:$P$61,MATCH($B114,offices!$A$2:$A$61,0))),""))</f>
        <v/>
      </c>
      <c r="S114" s="25">
        <f>IF($B114="","",IFERROR(IF(INDEX(offices!$Q$2:$Q$61,MATCH($B114,offices!$A$2:$A$61,0))="","",INDEX(offices!$Q$2:$Q$61,MATCH($B114,offices!$A$2:$A$61,0))),""))</f>
        <v/>
      </c>
      <c r="T114" s="25">
        <f>IF($B114="","",IFERROR(IF(INDEX(offices!$Z$2:$Z$61,MATCH($B114,offices!$A$2:$A$61,0))="","",INDEX(offices!$Z$2:$Z$61,MATCH($B114,offices!$A$2:$A$61,0))),""))</f>
        <v/>
      </c>
      <c r="U114" s="25">
        <f>IF($B114="","",IFERROR(IF(INDEX(offices!$Y$2:$Y$61,MATCH($B114,offices!$A$2:$A$61,0))="","",INDEX(offices!$Y$2:$Y$61,MATCH($B114,offices!$A$2:$A$61,0))),""))</f>
        <v/>
      </c>
      <c r="V114" s="25">
        <f>IF($B114="","",IFERROR(IF(INDEX(offices!$V$2:$V$61,MATCH($B114,offices!$A$2:$A$61,0))="","",INDEX(offices!$V$2:$V$61,MATCH($B114,offices!$A$2:$A$61,0))),""))</f>
        <v/>
      </c>
      <c r="W114" s="25">
        <f>IF($B114="","",IFERROR(IF(INDEX(offices!$AJ$2:$AJ$61,MATCH($B114,offices!$A$2:$A$61,0))="","",INDEX(offices!$AJ$2:$AJ$61,MATCH($B114,offices!$A$2:$A$61,0))),""))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25">
        <f>IF($B114="","",IFERROR(IF(INDEX(offices!$H$2:$H$61,MATCH($B114,offices!$A$2:$A$61,0))="","",INDEX(offices!$H$2:$H$61,MATCH($B114,offices!$A$2:$A$61,0))),""))</f>
        <v/>
      </c>
      <c r="AF114" s="25">
        <f>IF($A114="","",IF(AND($L114="declined",N($Z114)&gt;0,COUNTIFS(approvals!$H$2:$H$251,$A114,approvals!$B$2:$B$251,$B114,approvals!$P$2:$P$251,"Y",approvals!$U$2:$U$251,"&gt;0")=0),"Y",""))</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IF($B115="","",IFERROR(IF(INDEX(offices!$O$2:$O$61,MATCH($B115,offices!$A$2:$A$61,0))="","",INDEX(offices!$O$2:$O$61,MATCH($B115,offices!$A$2:$A$61,0))),""))</f>
        <v/>
      </c>
      <c r="R115" s="25">
        <f>IF($B115="","",IFERROR(IF(INDEX(offices!$P$2:$P$61,MATCH($B115,offices!$A$2:$A$61,0))="","",INDEX(offices!$P$2:$P$61,MATCH($B115,offices!$A$2:$A$61,0))),""))</f>
        <v/>
      </c>
      <c r="S115" s="25">
        <f>IF($B115="","",IFERROR(IF(INDEX(offices!$Q$2:$Q$61,MATCH($B115,offices!$A$2:$A$61,0))="","",INDEX(offices!$Q$2:$Q$61,MATCH($B115,offices!$A$2:$A$61,0))),""))</f>
        <v/>
      </c>
      <c r="T115" s="25">
        <f>IF($B115="","",IFERROR(IF(INDEX(offices!$Z$2:$Z$61,MATCH($B115,offices!$A$2:$A$61,0))="","",INDEX(offices!$Z$2:$Z$61,MATCH($B115,offices!$A$2:$A$61,0))),""))</f>
        <v/>
      </c>
      <c r="U115" s="25">
        <f>IF($B115="","",IFERROR(IF(INDEX(offices!$Y$2:$Y$61,MATCH($B115,offices!$A$2:$A$61,0))="","",INDEX(offices!$Y$2:$Y$61,MATCH($B115,offices!$A$2:$A$61,0))),""))</f>
        <v/>
      </c>
      <c r="V115" s="25">
        <f>IF($B115="","",IFERROR(IF(INDEX(offices!$V$2:$V$61,MATCH($B115,offices!$A$2:$A$61,0))="","",INDEX(offices!$V$2:$V$61,MATCH($B115,offices!$A$2:$A$61,0))),""))</f>
        <v/>
      </c>
      <c r="W115" s="25">
        <f>IF($B115="","",IFERROR(IF(INDEX(offices!$AJ$2:$AJ$61,MATCH($B115,offices!$A$2:$A$61,0))="","",INDEX(offices!$AJ$2:$AJ$61,MATCH($B115,offices!$A$2:$A$61,0))),""))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25">
        <f>IF($B115="","",IFERROR(IF(INDEX(offices!$H$2:$H$61,MATCH($B115,offices!$A$2:$A$61,0))="","",INDEX(offices!$H$2:$H$61,MATCH($B115,offices!$A$2:$A$61,0))),""))</f>
        <v/>
      </c>
      <c r="AF115" s="25">
        <f>IF($A115="","",IF(AND($L115="declined",N($Z115)&gt;0,COUNTIFS(approvals!$H$2:$H$251,$A115,approvals!$B$2:$B$251,$B115,approvals!$P$2:$P$251,"Y",approvals!$U$2:$U$251,"&gt;0")=0),"Y",""))</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IF($B116="","",IFERROR(IF(INDEX(offices!$O$2:$O$61,MATCH($B116,offices!$A$2:$A$61,0))="","",INDEX(offices!$O$2:$O$61,MATCH($B116,offices!$A$2:$A$61,0))),""))</f>
        <v/>
      </c>
      <c r="R116" s="25">
        <f>IF($B116="","",IFERROR(IF(INDEX(offices!$P$2:$P$61,MATCH($B116,offices!$A$2:$A$61,0))="","",INDEX(offices!$P$2:$P$61,MATCH($B116,offices!$A$2:$A$61,0))),""))</f>
        <v/>
      </c>
      <c r="S116" s="25">
        <f>IF($B116="","",IFERROR(IF(INDEX(offices!$Q$2:$Q$61,MATCH($B116,offices!$A$2:$A$61,0))="","",INDEX(offices!$Q$2:$Q$61,MATCH($B116,offices!$A$2:$A$61,0))),""))</f>
        <v/>
      </c>
      <c r="T116" s="25">
        <f>IF($B116="","",IFERROR(IF(INDEX(offices!$Z$2:$Z$61,MATCH($B116,offices!$A$2:$A$61,0))="","",INDEX(offices!$Z$2:$Z$61,MATCH($B116,offices!$A$2:$A$61,0))),""))</f>
        <v/>
      </c>
      <c r="U116" s="25">
        <f>IF($B116="","",IFERROR(IF(INDEX(offices!$Y$2:$Y$61,MATCH($B116,offices!$A$2:$A$61,0))="","",INDEX(offices!$Y$2:$Y$61,MATCH($B116,offices!$A$2:$A$61,0))),""))</f>
        <v/>
      </c>
      <c r="V116" s="25">
        <f>IF($B116="","",IFERROR(IF(INDEX(offices!$V$2:$V$61,MATCH($B116,offices!$A$2:$A$61,0))="","",INDEX(offices!$V$2:$V$61,MATCH($B116,offices!$A$2:$A$61,0))),""))</f>
        <v/>
      </c>
      <c r="W116" s="25">
        <f>IF($B116="","",IFERROR(IF(INDEX(offices!$AJ$2:$AJ$61,MATCH($B116,offices!$A$2:$A$61,0))="","",INDEX(offices!$AJ$2:$AJ$61,MATCH($B116,offices!$A$2:$A$61,0))),""))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25">
        <f>IF($B116="","",IFERROR(IF(INDEX(offices!$H$2:$H$61,MATCH($B116,offices!$A$2:$A$61,0))="","",INDEX(offices!$H$2:$H$61,MATCH($B116,offices!$A$2:$A$61,0))),""))</f>
        <v/>
      </c>
      <c r="AF116" s="25">
        <f>IF($A116="","",IF(AND($L116="declined",N($Z116)&gt;0,COUNTIFS(approvals!$H$2:$H$251,$A116,approvals!$B$2:$B$251,$B116,approvals!$P$2:$P$251,"Y",approvals!$U$2:$U$251,"&gt;0")=0),"Y",""))</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IF($B117="","",IFERROR(IF(INDEX(offices!$O$2:$O$61,MATCH($B117,offices!$A$2:$A$61,0))="","",INDEX(offices!$O$2:$O$61,MATCH($B117,offices!$A$2:$A$61,0))),""))</f>
        <v/>
      </c>
      <c r="R117" s="25">
        <f>IF($B117="","",IFERROR(IF(INDEX(offices!$P$2:$P$61,MATCH($B117,offices!$A$2:$A$61,0))="","",INDEX(offices!$P$2:$P$61,MATCH($B117,offices!$A$2:$A$61,0))),""))</f>
        <v/>
      </c>
      <c r="S117" s="25">
        <f>IF($B117="","",IFERROR(IF(INDEX(offices!$Q$2:$Q$61,MATCH($B117,offices!$A$2:$A$61,0))="","",INDEX(offices!$Q$2:$Q$61,MATCH($B117,offices!$A$2:$A$61,0))),""))</f>
        <v/>
      </c>
      <c r="T117" s="25">
        <f>IF($B117="","",IFERROR(IF(INDEX(offices!$Z$2:$Z$61,MATCH($B117,offices!$A$2:$A$61,0))="","",INDEX(offices!$Z$2:$Z$61,MATCH($B117,offices!$A$2:$A$61,0))),""))</f>
        <v/>
      </c>
      <c r="U117" s="25">
        <f>IF($B117="","",IFERROR(IF(INDEX(offices!$Y$2:$Y$61,MATCH($B117,offices!$A$2:$A$61,0))="","",INDEX(offices!$Y$2:$Y$61,MATCH($B117,offices!$A$2:$A$61,0))),""))</f>
        <v/>
      </c>
      <c r="V117" s="25">
        <f>IF($B117="","",IFERROR(IF(INDEX(offices!$V$2:$V$61,MATCH($B117,offices!$A$2:$A$61,0))="","",INDEX(offices!$V$2:$V$61,MATCH($B117,offices!$A$2:$A$61,0))),""))</f>
        <v/>
      </c>
      <c r="W117" s="25">
        <f>IF($B117="","",IFERROR(IF(INDEX(offices!$AJ$2:$AJ$61,MATCH($B117,offices!$A$2:$A$61,0))="","",INDEX(offices!$AJ$2:$AJ$61,MATCH($B117,offices!$A$2:$A$61,0))),""))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25">
        <f>IF($B117="","",IFERROR(IF(INDEX(offices!$H$2:$H$61,MATCH($B117,offices!$A$2:$A$61,0))="","",INDEX(offices!$H$2:$H$61,MATCH($B117,offices!$A$2:$A$61,0))),""))</f>
        <v/>
      </c>
      <c r="AF117" s="25">
        <f>IF($A117="","",IF(AND($L117="declined",N($Z117)&gt;0,COUNTIFS(approvals!$H$2:$H$251,$A117,approvals!$B$2:$B$251,$B117,approvals!$P$2:$P$251,"Y",approvals!$U$2:$U$251,"&gt;0")=0),"Y",""))</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IF($B118="","",IFERROR(IF(INDEX(offices!$O$2:$O$61,MATCH($B118,offices!$A$2:$A$61,0))="","",INDEX(offices!$O$2:$O$61,MATCH($B118,offices!$A$2:$A$61,0))),""))</f>
        <v/>
      </c>
      <c r="R118" s="25">
        <f>IF($B118="","",IFERROR(IF(INDEX(offices!$P$2:$P$61,MATCH($B118,offices!$A$2:$A$61,0))="","",INDEX(offices!$P$2:$P$61,MATCH($B118,offices!$A$2:$A$61,0))),""))</f>
        <v/>
      </c>
      <c r="S118" s="25">
        <f>IF($B118="","",IFERROR(IF(INDEX(offices!$Q$2:$Q$61,MATCH($B118,offices!$A$2:$A$61,0))="","",INDEX(offices!$Q$2:$Q$61,MATCH($B118,offices!$A$2:$A$61,0))),""))</f>
        <v/>
      </c>
      <c r="T118" s="25">
        <f>IF($B118="","",IFERROR(IF(INDEX(offices!$Z$2:$Z$61,MATCH($B118,offices!$A$2:$A$61,0))="","",INDEX(offices!$Z$2:$Z$61,MATCH($B118,offices!$A$2:$A$61,0))),""))</f>
        <v/>
      </c>
      <c r="U118" s="25">
        <f>IF($B118="","",IFERROR(IF(INDEX(offices!$Y$2:$Y$61,MATCH($B118,offices!$A$2:$A$61,0))="","",INDEX(offices!$Y$2:$Y$61,MATCH($B118,offices!$A$2:$A$61,0))),""))</f>
        <v/>
      </c>
      <c r="V118" s="25">
        <f>IF($B118="","",IFERROR(IF(INDEX(offices!$V$2:$V$61,MATCH($B118,offices!$A$2:$A$61,0))="","",INDEX(offices!$V$2:$V$61,MATCH($B118,offices!$A$2:$A$61,0))),""))</f>
        <v/>
      </c>
      <c r="W118" s="25">
        <f>IF($B118="","",IFERROR(IF(INDEX(offices!$AJ$2:$AJ$61,MATCH($B118,offices!$A$2:$A$61,0))="","",INDEX(offices!$AJ$2:$AJ$61,MATCH($B118,offices!$A$2:$A$61,0))),""))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25">
        <f>IF($B118="","",IFERROR(IF(INDEX(offices!$H$2:$H$61,MATCH($B118,offices!$A$2:$A$61,0))="","",INDEX(offices!$H$2:$H$61,MATCH($B118,offices!$A$2:$A$61,0))),""))</f>
        <v/>
      </c>
      <c r="AF118" s="25">
        <f>IF($A118="","",IF(AND($L118="declined",N($Z118)&gt;0,COUNTIFS(approvals!$H$2:$H$251,$A118,approvals!$B$2:$B$251,$B118,approvals!$P$2:$P$251,"Y",approvals!$U$2:$U$251,"&gt;0")=0),"Y",""))</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IF($B119="","",IFERROR(IF(INDEX(offices!$O$2:$O$61,MATCH($B119,offices!$A$2:$A$61,0))="","",INDEX(offices!$O$2:$O$61,MATCH($B119,offices!$A$2:$A$61,0))),""))</f>
        <v/>
      </c>
      <c r="R119" s="25">
        <f>IF($B119="","",IFERROR(IF(INDEX(offices!$P$2:$P$61,MATCH($B119,offices!$A$2:$A$61,0))="","",INDEX(offices!$P$2:$P$61,MATCH($B119,offices!$A$2:$A$61,0))),""))</f>
        <v/>
      </c>
      <c r="S119" s="25">
        <f>IF($B119="","",IFERROR(IF(INDEX(offices!$Q$2:$Q$61,MATCH($B119,offices!$A$2:$A$61,0))="","",INDEX(offices!$Q$2:$Q$61,MATCH($B119,offices!$A$2:$A$61,0))),""))</f>
        <v/>
      </c>
      <c r="T119" s="25">
        <f>IF($B119="","",IFERROR(IF(INDEX(offices!$Z$2:$Z$61,MATCH($B119,offices!$A$2:$A$61,0))="","",INDEX(offices!$Z$2:$Z$61,MATCH($B119,offices!$A$2:$A$61,0))),""))</f>
        <v/>
      </c>
      <c r="U119" s="25">
        <f>IF($B119="","",IFERROR(IF(INDEX(offices!$Y$2:$Y$61,MATCH($B119,offices!$A$2:$A$61,0))="","",INDEX(offices!$Y$2:$Y$61,MATCH($B119,offices!$A$2:$A$61,0))),""))</f>
        <v/>
      </c>
      <c r="V119" s="25">
        <f>IF($B119="","",IFERROR(IF(INDEX(offices!$V$2:$V$61,MATCH($B119,offices!$A$2:$A$61,0))="","",INDEX(offices!$V$2:$V$61,MATCH($B119,offices!$A$2:$A$61,0))),""))</f>
        <v/>
      </c>
      <c r="W119" s="25">
        <f>IF($B119="","",IFERROR(IF(INDEX(offices!$AJ$2:$AJ$61,MATCH($B119,offices!$A$2:$A$61,0))="","",INDEX(offices!$AJ$2:$AJ$61,MATCH($B119,offices!$A$2:$A$61,0))),""))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25">
        <f>IF($B119="","",IFERROR(IF(INDEX(offices!$H$2:$H$61,MATCH($B119,offices!$A$2:$A$61,0))="","",INDEX(offices!$H$2:$H$61,MATCH($B119,offices!$A$2:$A$61,0))),""))</f>
        <v/>
      </c>
      <c r="AF119" s="25">
        <f>IF($A119="","",IF(AND($L119="declined",N($Z119)&gt;0,COUNTIFS(approvals!$H$2:$H$251,$A119,approvals!$B$2:$B$251,$B119,approvals!$P$2:$P$251,"Y",approvals!$U$2:$U$251,"&gt;0")=0),"Y",""))</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IF($B120="","",IFERROR(IF(INDEX(offices!$O$2:$O$61,MATCH($B120,offices!$A$2:$A$61,0))="","",INDEX(offices!$O$2:$O$61,MATCH($B120,offices!$A$2:$A$61,0))),""))</f>
        <v/>
      </c>
      <c r="R120" s="25">
        <f>IF($B120="","",IFERROR(IF(INDEX(offices!$P$2:$P$61,MATCH($B120,offices!$A$2:$A$61,0))="","",INDEX(offices!$P$2:$P$61,MATCH($B120,offices!$A$2:$A$61,0))),""))</f>
        <v/>
      </c>
      <c r="S120" s="25">
        <f>IF($B120="","",IFERROR(IF(INDEX(offices!$Q$2:$Q$61,MATCH($B120,offices!$A$2:$A$61,0))="","",INDEX(offices!$Q$2:$Q$61,MATCH($B120,offices!$A$2:$A$61,0))),""))</f>
        <v/>
      </c>
      <c r="T120" s="25">
        <f>IF($B120="","",IFERROR(IF(INDEX(offices!$Z$2:$Z$61,MATCH($B120,offices!$A$2:$A$61,0))="","",INDEX(offices!$Z$2:$Z$61,MATCH($B120,offices!$A$2:$A$61,0))),""))</f>
        <v/>
      </c>
      <c r="U120" s="25">
        <f>IF($B120="","",IFERROR(IF(INDEX(offices!$Y$2:$Y$61,MATCH($B120,offices!$A$2:$A$61,0))="","",INDEX(offices!$Y$2:$Y$61,MATCH($B120,offices!$A$2:$A$61,0))),""))</f>
        <v/>
      </c>
      <c r="V120" s="25">
        <f>IF($B120="","",IFERROR(IF(INDEX(offices!$V$2:$V$61,MATCH($B120,offices!$A$2:$A$61,0))="","",INDEX(offices!$V$2:$V$61,MATCH($B120,offices!$A$2:$A$61,0))),""))</f>
        <v/>
      </c>
      <c r="W120" s="25">
        <f>IF($B120="","",IFERROR(IF(INDEX(offices!$AJ$2:$AJ$61,MATCH($B120,offices!$A$2:$A$61,0))="","",INDEX(offices!$AJ$2:$AJ$61,MATCH($B120,offices!$A$2:$A$61,0))),""))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25">
        <f>IF($B120="","",IFERROR(IF(INDEX(offices!$H$2:$H$61,MATCH($B120,offices!$A$2:$A$61,0))="","",INDEX(offices!$H$2:$H$61,MATCH($B120,offices!$A$2:$A$61,0))),""))</f>
        <v/>
      </c>
      <c r="AF120" s="25">
        <f>IF($A120="","",IF(AND($L120="declined",N($Z120)&gt;0,COUNTIFS(approvals!$H$2:$H$251,$A120,approvals!$B$2:$B$251,$B120,approvals!$P$2:$P$251,"Y",approvals!$U$2:$U$251,"&gt;0")=0),"Y",""))</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IF($B121="","",IFERROR(IF(INDEX(offices!$O$2:$O$61,MATCH($B121,offices!$A$2:$A$61,0))="","",INDEX(offices!$O$2:$O$61,MATCH($B121,offices!$A$2:$A$61,0))),""))</f>
        <v/>
      </c>
      <c r="R121" s="25">
        <f>IF($B121="","",IFERROR(IF(INDEX(offices!$P$2:$P$61,MATCH($B121,offices!$A$2:$A$61,0))="","",INDEX(offices!$P$2:$P$61,MATCH($B121,offices!$A$2:$A$61,0))),""))</f>
        <v/>
      </c>
      <c r="S121" s="25">
        <f>IF($B121="","",IFERROR(IF(INDEX(offices!$Q$2:$Q$61,MATCH($B121,offices!$A$2:$A$61,0))="","",INDEX(offices!$Q$2:$Q$61,MATCH($B121,offices!$A$2:$A$61,0))),""))</f>
        <v/>
      </c>
      <c r="T121" s="25">
        <f>IF($B121="","",IFERROR(IF(INDEX(offices!$Z$2:$Z$61,MATCH($B121,offices!$A$2:$A$61,0))="","",INDEX(offices!$Z$2:$Z$61,MATCH($B121,offices!$A$2:$A$61,0))),""))</f>
        <v/>
      </c>
      <c r="U121" s="25">
        <f>IF($B121="","",IFERROR(IF(INDEX(offices!$Y$2:$Y$61,MATCH($B121,offices!$A$2:$A$61,0))="","",INDEX(offices!$Y$2:$Y$61,MATCH($B121,offices!$A$2:$A$61,0))),""))</f>
        <v/>
      </c>
      <c r="V121" s="25">
        <f>IF($B121="","",IFERROR(IF(INDEX(offices!$V$2:$V$61,MATCH($B121,offices!$A$2:$A$61,0))="","",INDEX(offices!$V$2:$V$61,MATCH($B121,offices!$A$2:$A$61,0))),""))</f>
        <v/>
      </c>
      <c r="W121" s="25">
        <f>IF($B121="","",IFERROR(IF(INDEX(offices!$AJ$2:$AJ$61,MATCH($B121,offices!$A$2:$A$61,0))="","",INDEX(offices!$AJ$2:$AJ$61,MATCH($B121,offices!$A$2:$A$61,0))),""))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25">
        <f>IF($B121="","",IFERROR(IF(INDEX(offices!$H$2:$H$61,MATCH($B121,offices!$A$2:$A$61,0))="","",INDEX(offices!$H$2:$H$61,MATCH($B121,offices!$A$2:$A$61,0))),""))</f>
        <v/>
      </c>
      <c r="AF121" s="25">
        <f>IF($A121="","",IF(AND($L121="declined",N($Z121)&gt;0,COUNTIFS(approvals!$H$2:$H$251,$A121,approvals!$B$2:$B$251,$B121,approvals!$P$2:$P$251,"Y",approvals!$U$2:$U$251,"&gt;0")=0),"Y",""))</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IF($B122="","",IFERROR(IF(INDEX(offices!$O$2:$O$61,MATCH($B122,offices!$A$2:$A$61,0))="","",INDEX(offices!$O$2:$O$61,MATCH($B122,offices!$A$2:$A$61,0))),""))</f>
        <v/>
      </c>
      <c r="R122" s="25">
        <f>IF($B122="","",IFERROR(IF(INDEX(offices!$P$2:$P$61,MATCH($B122,offices!$A$2:$A$61,0))="","",INDEX(offices!$P$2:$P$61,MATCH($B122,offices!$A$2:$A$61,0))),""))</f>
        <v/>
      </c>
      <c r="S122" s="25">
        <f>IF($B122="","",IFERROR(IF(INDEX(offices!$Q$2:$Q$61,MATCH($B122,offices!$A$2:$A$61,0))="","",INDEX(offices!$Q$2:$Q$61,MATCH($B122,offices!$A$2:$A$61,0))),""))</f>
        <v/>
      </c>
      <c r="T122" s="25">
        <f>IF($B122="","",IFERROR(IF(INDEX(offices!$Z$2:$Z$61,MATCH($B122,offices!$A$2:$A$61,0))="","",INDEX(offices!$Z$2:$Z$61,MATCH($B122,offices!$A$2:$A$61,0))),""))</f>
        <v/>
      </c>
      <c r="U122" s="25">
        <f>IF($B122="","",IFERROR(IF(INDEX(offices!$Y$2:$Y$61,MATCH($B122,offices!$A$2:$A$61,0))="","",INDEX(offices!$Y$2:$Y$61,MATCH($B122,offices!$A$2:$A$61,0))),""))</f>
        <v/>
      </c>
      <c r="V122" s="25">
        <f>IF($B122="","",IFERROR(IF(INDEX(offices!$V$2:$V$61,MATCH($B122,offices!$A$2:$A$61,0))="","",INDEX(offices!$V$2:$V$61,MATCH($B122,offices!$A$2:$A$61,0))),""))</f>
        <v/>
      </c>
      <c r="W122" s="25">
        <f>IF($B122="","",IFERROR(IF(INDEX(offices!$AJ$2:$AJ$61,MATCH($B122,offices!$A$2:$A$61,0))="","",INDEX(offices!$AJ$2:$AJ$61,MATCH($B122,offices!$A$2:$A$61,0))),""))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25">
        <f>IF($B122="","",IFERROR(IF(INDEX(offices!$H$2:$H$61,MATCH($B122,offices!$A$2:$A$61,0))="","",INDEX(offices!$H$2:$H$61,MATCH($B122,offices!$A$2:$A$61,0))),""))</f>
        <v/>
      </c>
      <c r="AF122" s="25">
        <f>IF($A122="","",IF(AND($L122="declined",N($Z122)&gt;0,COUNTIFS(approvals!$H$2:$H$251,$A122,approvals!$B$2:$B$251,$B122,approvals!$P$2:$P$251,"Y",approvals!$U$2:$U$251,"&gt;0")=0),"Y",""))</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IF($B123="","",IFERROR(IF(INDEX(offices!$O$2:$O$61,MATCH($B123,offices!$A$2:$A$61,0))="","",INDEX(offices!$O$2:$O$61,MATCH($B123,offices!$A$2:$A$61,0))),""))</f>
        <v/>
      </c>
      <c r="R123" s="25">
        <f>IF($B123="","",IFERROR(IF(INDEX(offices!$P$2:$P$61,MATCH($B123,offices!$A$2:$A$61,0))="","",INDEX(offices!$P$2:$P$61,MATCH($B123,offices!$A$2:$A$61,0))),""))</f>
        <v/>
      </c>
      <c r="S123" s="25">
        <f>IF($B123="","",IFERROR(IF(INDEX(offices!$Q$2:$Q$61,MATCH($B123,offices!$A$2:$A$61,0))="","",INDEX(offices!$Q$2:$Q$61,MATCH($B123,offices!$A$2:$A$61,0))),""))</f>
        <v/>
      </c>
      <c r="T123" s="25">
        <f>IF($B123="","",IFERROR(IF(INDEX(offices!$Z$2:$Z$61,MATCH($B123,offices!$A$2:$A$61,0))="","",INDEX(offices!$Z$2:$Z$61,MATCH($B123,offices!$A$2:$A$61,0))),""))</f>
        <v/>
      </c>
      <c r="U123" s="25">
        <f>IF($B123="","",IFERROR(IF(INDEX(offices!$Y$2:$Y$61,MATCH($B123,offices!$A$2:$A$61,0))="","",INDEX(offices!$Y$2:$Y$61,MATCH($B123,offices!$A$2:$A$61,0))),""))</f>
        <v/>
      </c>
      <c r="V123" s="25">
        <f>IF($B123="","",IFERROR(IF(INDEX(offices!$V$2:$V$61,MATCH($B123,offices!$A$2:$A$61,0))="","",INDEX(offices!$V$2:$V$61,MATCH($B123,offices!$A$2:$A$61,0))),""))</f>
        <v/>
      </c>
      <c r="W123" s="25">
        <f>IF($B123="","",IFERROR(IF(INDEX(offices!$AJ$2:$AJ$61,MATCH($B123,offices!$A$2:$A$61,0))="","",INDEX(offices!$AJ$2:$AJ$61,MATCH($B123,offices!$A$2:$A$61,0))),""))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25">
        <f>IF($B123="","",IFERROR(IF(INDEX(offices!$H$2:$H$61,MATCH($B123,offices!$A$2:$A$61,0))="","",INDEX(offices!$H$2:$H$61,MATCH($B123,offices!$A$2:$A$61,0))),""))</f>
        <v/>
      </c>
      <c r="AF123" s="25">
        <f>IF($A123="","",IF(AND($L123="declined",N($Z123)&gt;0,COUNTIFS(approvals!$H$2:$H$251,$A123,approvals!$B$2:$B$251,$B123,approvals!$P$2:$P$251,"Y",approvals!$U$2:$U$251,"&gt;0")=0),"Y",""))</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IF($B124="","",IFERROR(IF(INDEX(offices!$O$2:$O$61,MATCH($B124,offices!$A$2:$A$61,0))="","",INDEX(offices!$O$2:$O$61,MATCH($B124,offices!$A$2:$A$61,0))),""))</f>
        <v/>
      </c>
      <c r="R124" s="25">
        <f>IF($B124="","",IFERROR(IF(INDEX(offices!$P$2:$P$61,MATCH($B124,offices!$A$2:$A$61,0))="","",INDEX(offices!$P$2:$P$61,MATCH($B124,offices!$A$2:$A$61,0))),""))</f>
        <v/>
      </c>
      <c r="S124" s="25">
        <f>IF($B124="","",IFERROR(IF(INDEX(offices!$Q$2:$Q$61,MATCH($B124,offices!$A$2:$A$61,0))="","",INDEX(offices!$Q$2:$Q$61,MATCH($B124,offices!$A$2:$A$61,0))),""))</f>
        <v/>
      </c>
      <c r="T124" s="25">
        <f>IF($B124="","",IFERROR(IF(INDEX(offices!$Z$2:$Z$61,MATCH($B124,offices!$A$2:$A$61,0))="","",INDEX(offices!$Z$2:$Z$61,MATCH($B124,offices!$A$2:$A$61,0))),""))</f>
        <v/>
      </c>
      <c r="U124" s="25">
        <f>IF($B124="","",IFERROR(IF(INDEX(offices!$Y$2:$Y$61,MATCH($B124,offices!$A$2:$A$61,0))="","",INDEX(offices!$Y$2:$Y$61,MATCH($B124,offices!$A$2:$A$61,0))),""))</f>
        <v/>
      </c>
      <c r="V124" s="25">
        <f>IF($B124="","",IFERROR(IF(INDEX(offices!$V$2:$V$61,MATCH($B124,offices!$A$2:$A$61,0))="","",INDEX(offices!$V$2:$V$61,MATCH($B124,offices!$A$2:$A$61,0))),""))</f>
        <v/>
      </c>
      <c r="W124" s="25">
        <f>IF($B124="","",IFERROR(IF(INDEX(offices!$AJ$2:$AJ$61,MATCH($B124,offices!$A$2:$A$61,0))="","",INDEX(offices!$AJ$2:$AJ$61,MATCH($B124,offices!$A$2:$A$61,0))),""))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25">
        <f>IF($B124="","",IFERROR(IF(INDEX(offices!$H$2:$H$61,MATCH($B124,offices!$A$2:$A$61,0))="","",INDEX(offices!$H$2:$H$61,MATCH($B124,offices!$A$2:$A$61,0))),""))</f>
        <v/>
      </c>
      <c r="AF124" s="25">
        <f>IF($A124="","",IF(AND($L124="declined",N($Z124)&gt;0,COUNTIFS(approvals!$H$2:$H$251,$A124,approvals!$B$2:$B$251,$B124,approvals!$P$2:$P$251,"Y",approvals!$U$2:$U$251,"&gt;0")=0),"Y",""))</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IF($B125="","",IFERROR(IF(INDEX(offices!$O$2:$O$61,MATCH($B125,offices!$A$2:$A$61,0))="","",INDEX(offices!$O$2:$O$61,MATCH($B125,offices!$A$2:$A$61,0))),""))</f>
        <v/>
      </c>
      <c r="R125" s="25">
        <f>IF($B125="","",IFERROR(IF(INDEX(offices!$P$2:$P$61,MATCH($B125,offices!$A$2:$A$61,0))="","",INDEX(offices!$P$2:$P$61,MATCH($B125,offices!$A$2:$A$61,0))),""))</f>
        <v/>
      </c>
      <c r="S125" s="25">
        <f>IF($B125="","",IFERROR(IF(INDEX(offices!$Q$2:$Q$61,MATCH($B125,offices!$A$2:$A$61,0))="","",INDEX(offices!$Q$2:$Q$61,MATCH($B125,offices!$A$2:$A$61,0))),""))</f>
        <v/>
      </c>
      <c r="T125" s="25">
        <f>IF($B125="","",IFERROR(IF(INDEX(offices!$Z$2:$Z$61,MATCH($B125,offices!$A$2:$A$61,0))="","",INDEX(offices!$Z$2:$Z$61,MATCH($B125,offices!$A$2:$A$61,0))),""))</f>
        <v/>
      </c>
      <c r="U125" s="25">
        <f>IF($B125="","",IFERROR(IF(INDEX(offices!$Y$2:$Y$61,MATCH($B125,offices!$A$2:$A$61,0))="","",INDEX(offices!$Y$2:$Y$61,MATCH($B125,offices!$A$2:$A$61,0))),""))</f>
        <v/>
      </c>
      <c r="V125" s="25">
        <f>IF($B125="","",IFERROR(IF(INDEX(offices!$V$2:$V$61,MATCH($B125,offices!$A$2:$A$61,0))="","",INDEX(offices!$V$2:$V$61,MATCH($B125,offices!$A$2:$A$61,0))),""))</f>
        <v/>
      </c>
      <c r="W125" s="25">
        <f>IF($B125="","",IFERROR(IF(INDEX(offices!$AJ$2:$AJ$61,MATCH($B125,offices!$A$2:$A$61,0))="","",INDEX(offices!$AJ$2:$AJ$61,MATCH($B125,offices!$A$2:$A$61,0))),""))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25">
        <f>IF($B125="","",IFERROR(IF(INDEX(offices!$H$2:$H$61,MATCH($B125,offices!$A$2:$A$61,0))="","",INDEX(offices!$H$2:$H$61,MATCH($B125,offices!$A$2:$A$61,0))),""))</f>
        <v/>
      </c>
      <c r="AF125" s="25">
        <f>IF($A125="","",IF(AND($L125="declined",N($Z125)&gt;0,COUNTIFS(approvals!$H$2:$H$251,$A125,approvals!$B$2:$B$251,$B125,approvals!$P$2:$P$251,"Y",approvals!$U$2:$U$251,"&gt;0")=0),"Y",""))</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IF($B126="","",IFERROR(IF(INDEX(offices!$O$2:$O$61,MATCH($B126,offices!$A$2:$A$61,0))="","",INDEX(offices!$O$2:$O$61,MATCH($B126,offices!$A$2:$A$61,0))),""))</f>
        <v/>
      </c>
      <c r="R126" s="25">
        <f>IF($B126="","",IFERROR(IF(INDEX(offices!$P$2:$P$61,MATCH($B126,offices!$A$2:$A$61,0))="","",INDEX(offices!$P$2:$P$61,MATCH($B126,offices!$A$2:$A$61,0))),""))</f>
        <v/>
      </c>
      <c r="S126" s="25">
        <f>IF($B126="","",IFERROR(IF(INDEX(offices!$Q$2:$Q$61,MATCH($B126,offices!$A$2:$A$61,0))="","",INDEX(offices!$Q$2:$Q$61,MATCH($B126,offices!$A$2:$A$61,0))),""))</f>
        <v/>
      </c>
      <c r="T126" s="25">
        <f>IF($B126="","",IFERROR(IF(INDEX(offices!$Z$2:$Z$61,MATCH($B126,offices!$A$2:$A$61,0))="","",INDEX(offices!$Z$2:$Z$61,MATCH($B126,offices!$A$2:$A$61,0))),""))</f>
        <v/>
      </c>
      <c r="U126" s="25">
        <f>IF($B126="","",IFERROR(IF(INDEX(offices!$Y$2:$Y$61,MATCH($B126,offices!$A$2:$A$61,0))="","",INDEX(offices!$Y$2:$Y$61,MATCH($B126,offices!$A$2:$A$61,0))),""))</f>
        <v/>
      </c>
      <c r="V126" s="25">
        <f>IF($B126="","",IFERROR(IF(INDEX(offices!$V$2:$V$61,MATCH($B126,offices!$A$2:$A$61,0))="","",INDEX(offices!$V$2:$V$61,MATCH($B126,offices!$A$2:$A$61,0))),""))</f>
        <v/>
      </c>
      <c r="W126" s="25">
        <f>IF($B126="","",IFERROR(IF(INDEX(offices!$AJ$2:$AJ$61,MATCH($B126,offices!$A$2:$A$61,0))="","",INDEX(offices!$AJ$2:$AJ$61,MATCH($B126,offices!$A$2:$A$61,0))),""))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25">
        <f>IF($B126="","",IFERROR(IF(INDEX(offices!$H$2:$H$61,MATCH($B126,offices!$A$2:$A$61,0))="","",INDEX(offices!$H$2:$H$61,MATCH($B126,offices!$A$2:$A$61,0))),""))</f>
        <v/>
      </c>
      <c r="AF126" s="25">
        <f>IF($A126="","",IF(AND($L126="declined",N($Z126)&gt;0,COUNTIFS(approvals!$H$2:$H$251,$A126,approvals!$B$2:$B$251,$B126,approvals!$P$2:$P$251,"Y",approvals!$U$2:$U$251,"&gt;0")=0),"Y",""))</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IF($B127="","",IFERROR(IF(INDEX(offices!$O$2:$O$61,MATCH($B127,offices!$A$2:$A$61,0))="","",INDEX(offices!$O$2:$O$61,MATCH($B127,offices!$A$2:$A$61,0))),""))</f>
        <v/>
      </c>
      <c r="R127" s="25">
        <f>IF($B127="","",IFERROR(IF(INDEX(offices!$P$2:$P$61,MATCH($B127,offices!$A$2:$A$61,0))="","",INDEX(offices!$P$2:$P$61,MATCH($B127,offices!$A$2:$A$61,0))),""))</f>
        <v/>
      </c>
      <c r="S127" s="25">
        <f>IF($B127="","",IFERROR(IF(INDEX(offices!$Q$2:$Q$61,MATCH($B127,offices!$A$2:$A$61,0))="","",INDEX(offices!$Q$2:$Q$61,MATCH($B127,offices!$A$2:$A$61,0))),""))</f>
        <v/>
      </c>
      <c r="T127" s="25">
        <f>IF($B127="","",IFERROR(IF(INDEX(offices!$Z$2:$Z$61,MATCH($B127,offices!$A$2:$A$61,0))="","",INDEX(offices!$Z$2:$Z$61,MATCH($B127,offices!$A$2:$A$61,0))),""))</f>
        <v/>
      </c>
      <c r="U127" s="25">
        <f>IF($B127="","",IFERROR(IF(INDEX(offices!$Y$2:$Y$61,MATCH($B127,offices!$A$2:$A$61,0))="","",INDEX(offices!$Y$2:$Y$61,MATCH($B127,offices!$A$2:$A$61,0))),""))</f>
        <v/>
      </c>
      <c r="V127" s="25">
        <f>IF($B127="","",IFERROR(IF(INDEX(offices!$V$2:$V$61,MATCH($B127,offices!$A$2:$A$61,0))="","",INDEX(offices!$V$2:$V$61,MATCH($B127,offices!$A$2:$A$61,0))),""))</f>
        <v/>
      </c>
      <c r="W127" s="25">
        <f>IF($B127="","",IFERROR(IF(INDEX(offices!$AJ$2:$AJ$61,MATCH($B127,offices!$A$2:$A$61,0))="","",INDEX(offices!$AJ$2:$AJ$61,MATCH($B127,offices!$A$2:$A$61,0))),""))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25">
        <f>IF($B127="","",IFERROR(IF(INDEX(offices!$H$2:$H$61,MATCH($B127,offices!$A$2:$A$61,0))="","",INDEX(offices!$H$2:$H$61,MATCH($B127,offices!$A$2:$A$61,0))),""))</f>
        <v/>
      </c>
      <c r="AF127" s="25">
        <f>IF($A127="","",IF(AND($L127="declined",N($Z127)&gt;0,COUNTIFS(approvals!$H$2:$H$251,$A127,approvals!$B$2:$B$251,$B127,approvals!$P$2:$P$251,"Y",approvals!$U$2:$U$251,"&gt;0")=0),"Y",""))</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IF($B128="","",IFERROR(IF(INDEX(offices!$O$2:$O$61,MATCH($B128,offices!$A$2:$A$61,0))="","",INDEX(offices!$O$2:$O$61,MATCH($B128,offices!$A$2:$A$61,0))),""))</f>
        <v/>
      </c>
      <c r="R128" s="25">
        <f>IF($B128="","",IFERROR(IF(INDEX(offices!$P$2:$P$61,MATCH($B128,offices!$A$2:$A$61,0))="","",INDEX(offices!$P$2:$P$61,MATCH($B128,offices!$A$2:$A$61,0))),""))</f>
        <v/>
      </c>
      <c r="S128" s="25">
        <f>IF($B128="","",IFERROR(IF(INDEX(offices!$Q$2:$Q$61,MATCH($B128,offices!$A$2:$A$61,0))="","",INDEX(offices!$Q$2:$Q$61,MATCH($B128,offices!$A$2:$A$61,0))),""))</f>
        <v/>
      </c>
      <c r="T128" s="25">
        <f>IF($B128="","",IFERROR(IF(INDEX(offices!$Z$2:$Z$61,MATCH($B128,offices!$A$2:$A$61,0))="","",INDEX(offices!$Z$2:$Z$61,MATCH($B128,offices!$A$2:$A$61,0))),""))</f>
        <v/>
      </c>
      <c r="U128" s="25">
        <f>IF($B128="","",IFERROR(IF(INDEX(offices!$Y$2:$Y$61,MATCH($B128,offices!$A$2:$A$61,0))="","",INDEX(offices!$Y$2:$Y$61,MATCH($B128,offices!$A$2:$A$61,0))),""))</f>
        <v/>
      </c>
      <c r="V128" s="25">
        <f>IF($B128="","",IFERROR(IF(INDEX(offices!$V$2:$V$61,MATCH($B128,offices!$A$2:$A$61,0))="","",INDEX(offices!$V$2:$V$61,MATCH($B128,offices!$A$2:$A$61,0))),""))</f>
        <v/>
      </c>
      <c r="W128" s="25">
        <f>IF($B128="","",IFERROR(IF(INDEX(offices!$AJ$2:$AJ$61,MATCH($B128,offices!$A$2:$A$61,0))="","",INDEX(offices!$AJ$2:$AJ$61,MATCH($B128,offices!$A$2:$A$61,0))),""))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25">
        <f>IF($B128="","",IFERROR(IF(INDEX(offices!$H$2:$H$61,MATCH($B128,offices!$A$2:$A$61,0))="","",INDEX(offices!$H$2:$H$61,MATCH($B128,offices!$A$2:$A$61,0))),""))</f>
        <v/>
      </c>
      <c r="AF128" s="25">
        <f>IF($A128="","",IF(AND($L128="declined",N($Z128)&gt;0,COUNTIFS(approvals!$H$2:$H$251,$A128,approvals!$B$2:$B$251,$B128,approvals!$P$2:$P$251,"Y",approvals!$U$2:$U$251,"&gt;0")=0),"Y",""))</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IF($B129="","",IFERROR(IF(INDEX(offices!$O$2:$O$61,MATCH($B129,offices!$A$2:$A$61,0))="","",INDEX(offices!$O$2:$O$61,MATCH($B129,offices!$A$2:$A$61,0))),""))</f>
        <v/>
      </c>
      <c r="R129" s="25">
        <f>IF($B129="","",IFERROR(IF(INDEX(offices!$P$2:$P$61,MATCH($B129,offices!$A$2:$A$61,0))="","",INDEX(offices!$P$2:$P$61,MATCH($B129,offices!$A$2:$A$61,0))),""))</f>
        <v/>
      </c>
      <c r="S129" s="25">
        <f>IF($B129="","",IFERROR(IF(INDEX(offices!$Q$2:$Q$61,MATCH($B129,offices!$A$2:$A$61,0))="","",INDEX(offices!$Q$2:$Q$61,MATCH($B129,offices!$A$2:$A$61,0))),""))</f>
        <v/>
      </c>
      <c r="T129" s="25">
        <f>IF($B129="","",IFERROR(IF(INDEX(offices!$Z$2:$Z$61,MATCH($B129,offices!$A$2:$A$61,0))="","",INDEX(offices!$Z$2:$Z$61,MATCH($B129,offices!$A$2:$A$61,0))),""))</f>
        <v/>
      </c>
      <c r="U129" s="25">
        <f>IF($B129="","",IFERROR(IF(INDEX(offices!$Y$2:$Y$61,MATCH($B129,offices!$A$2:$A$61,0))="","",INDEX(offices!$Y$2:$Y$61,MATCH($B129,offices!$A$2:$A$61,0))),""))</f>
        <v/>
      </c>
      <c r="V129" s="25">
        <f>IF($B129="","",IFERROR(IF(INDEX(offices!$V$2:$V$61,MATCH($B129,offices!$A$2:$A$61,0))="","",INDEX(offices!$V$2:$V$61,MATCH($B129,offices!$A$2:$A$61,0))),""))</f>
        <v/>
      </c>
      <c r="W129" s="25">
        <f>IF($B129="","",IFERROR(IF(INDEX(offices!$AJ$2:$AJ$61,MATCH($B129,offices!$A$2:$A$61,0))="","",INDEX(offices!$AJ$2:$AJ$61,MATCH($B129,offices!$A$2:$A$61,0))),""))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25">
        <f>IF($B129="","",IFERROR(IF(INDEX(offices!$H$2:$H$61,MATCH($B129,offices!$A$2:$A$61,0))="","",INDEX(offices!$H$2:$H$61,MATCH($B129,offices!$A$2:$A$61,0))),""))</f>
        <v/>
      </c>
      <c r="AF129" s="25">
        <f>IF($A129="","",IF(AND($L129="declined",N($Z129)&gt;0,COUNTIFS(approvals!$H$2:$H$251,$A129,approvals!$B$2:$B$251,$B129,approvals!$P$2:$P$251,"Y",approvals!$U$2:$U$251,"&gt;0")=0),"Y",""))</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IF($B130="","",IFERROR(IF(INDEX(offices!$O$2:$O$61,MATCH($B130,offices!$A$2:$A$61,0))="","",INDEX(offices!$O$2:$O$61,MATCH($B130,offices!$A$2:$A$61,0))),""))</f>
        <v/>
      </c>
      <c r="R130" s="25">
        <f>IF($B130="","",IFERROR(IF(INDEX(offices!$P$2:$P$61,MATCH($B130,offices!$A$2:$A$61,0))="","",INDEX(offices!$P$2:$P$61,MATCH($B130,offices!$A$2:$A$61,0))),""))</f>
        <v/>
      </c>
      <c r="S130" s="25">
        <f>IF($B130="","",IFERROR(IF(INDEX(offices!$Q$2:$Q$61,MATCH($B130,offices!$A$2:$A$61,0))="","",INDEX(offices!$Q$2:$Q$61,MATCH($B130,offices!$A$2:$A$61,0))),""))</f>
        <v/>
      </c>
      <c r="T130" s="25">
        <f>IF($B130="","",IFERROR(IF(INDEX(offices!$Z$2:$Z$61,MATCH($B130,offices!$A$2:$A$61,0))="","",INDEX(offices!$Z$2:$Z$61,MATCH($B130,offices!$A$2:$A$61,0))),""))</f>
        <v/>
      </c>
      <c r="U130" s="25">
        <f>IF($B130="","",IFERROR(IF(INDEX(offices!$Y$2:$Y$61,MATCH($B130,offices!$A$2:$A$61,0))="","",INDEX(offices!$Y$2:$Y$61,MATCH($B130,offices!$A$2:$A$61,0))),""))</f>
        <v/>
      </c>
      <c r="V130" s="25">
        <f>IF($B130="","",IFERROR(IF(INDEX(offices!$V$2:$V$61,MATCH($B130,offices!$A$2:$A$61,0))="","",INDEX(offices!$V$2:$V$61,MATCH($B130,offices!$A$2:$A$61,0))),""))</f>
        <v/>
      </c>
      <c r="W130" s="25">
        <f>IF($B130="","",IFERROR(IF(INDEX(offices!$AJ$2:$AJ$61,MATCH($B130,offices!$A$2:$A$61,0))="","",INDEX(offices!$AJ$2:$AJ$61,MATCH($B130,offices!$A$2:$A$61,0))),""))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25">
        <f>IF($B130="","",IFERROR(IF(INDEX(offices!$H$2:$H$61,MATCH($B130,offices!$A$2:$A$61,0))="","",INDEX(offices!$H$2:$H$61,MATCH($B130,offices!$A$2:$A$61,0))),""))</f>
        <v/>
      </c>
      <c r="AF130" s="25">
        <f>IF($A130="","",IF(AND($L130="declined",N($Z130)&gt;0,COUNTIFS(approvals!$H$2:$H$251,$A130,approvals!$B$2:$B$251,$B130,approvals!$P$2:$P$251,"Y",approvals!$U$2:$U$251,"&gt;0")=0),"Y",""))</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IF($B131="","",IFERROR(IF(INDEX(offices!$O$2:$O$61,MATCH($B131,offices!$A$2:$A$61,0))="","",INDEX(offices!$O$2:$O$61,MATCH($B131,offices!$A$2:$A$61,0))),""))</f>
        <v/>
      </c>
      <c r="R131" s="25">
        <f>IF($B131="","",IFERROR(IF(INDEX(offices!$P$2:$P$61,MATCH($B131,offices!$A$2:$A$61,0))="","",INDEX(offices!$P$2:$P$61,MATCH($B131,offices!$A$2:$A$61,0))),""))</f>
        <v/>
      </c>
      <c r="S131" s="25">
        <f>IF($B131="","",IFERROR(IF(INDEX(offices!$Q$2:$Q$61,MATCH($B131,offices!$A$2:$A$61,0))="","",INDEX(offices!$Q$2:$Q$61,MATCH($B131,offices!$A$2:$A$61,0))),""))</f>
        <v/>
      </c>
      <c r="T131" s="25">
        <f>IF($B131="","",IFERROR(IF(INDEX(offices!$Z$2:$Z$61,MATCH($B131,offices!$A$2:$A$61,0))="","",INDEX(offices!$Z$2:$Z$61,MATCH($B131,offices!$A$2:$A$61,0))),""))</f>
        <v/>
      </c>
      <c r="U131" s="25">
        <f>IF($B131="","",IFERROR(IF(INDEX(offices!$Y$2:$Y$61,MATCH($B131,offices!$A$2:$A$61,0))="","",INDEX(offices!$Y$2:$Y$61,MATCH($B131,offices!$A$2:$A$61,0))),""))</f>
        <v/>
      </c>
      <c r="V131" s="25">
        <f>IF($B131="","",IFERROR(IF(INDEX(offices!$V$2:$V$61,MATCH($B131,offices!$A$2:$A$61,0))="","",INDEX(offices!$V$2:$V$61,MATCH($B131,offices!$A$2:$A$61,0))),""))</f>
        <v/>
      </c>
      <c r="W131" s="25">
        <f>IF($B131="","",IFERROR(IF(INDEX(offices!$AJ$2:$AJ$61,MATCH($B131,offices!$A$2:$A$61,0))="","",INDEX(offices!$AJ$2:$AJ$61,MATCH($B131,offices!$A$2:$A$61,0))),""))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25">
        <f>IF($B131="","",IFERROR(IF(INDEX(offices!$H$2:$H$61,MATCH($B131,offices!$A$2:$A$61,0))="","",INDEX(offices!$H$2:$H$61,MATCH($B131,offices!$A$2:$A$61,0))),""))</f>
        <v/>
      </c>
      <c r="AF131" s="25">
        <f>IF($A131="","",IF(AND($L131="declined",N($Z131)&gt;0,COUNTIFS(approvals!$H$2:$H$251,$A131,approvals!$B$2:$B$251,$B131,approvals!$P$2:$P$251,"Y",approvals!$U$2:$U$251,"&gt;0")=0),"Y",""))</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IF($B132="","",IFERROR(IF(INDEX(offices!$O$2:$O$61,MATCH($B132,offices!$A$2:$A$61,0))="","",INDEX(offices!$O$2:$O$61,MATCH($B132,offices!$A$2:$A$61,0))),""))</f>
        <v/>
      </c>
      <c r="R132" s="25">
        <f>IF($B132="","",IFERROR(IF(INDEX(offices!$P$2:$P$61,MATCH($B132,offices!$A$2:$A$61,0))="","",INDEX(offices!$P$2:$P$61,MATCH($B132,offices!$A$2:$A$61,0))),""))</f>
        <v/>
      </c>
      <c r="S132" s="25">
        <f>IF($B132="","",IFERROR(IF(INDEX(offices!$Q$2:$Q$61,MATCH($B132,offices!$A$2:$A$61,0))="","",INDEX(offices!$Q$2:$Q$61,MATCH($B132,offices!$A$2:$A$61,0))),""))</f>
        <v/>
      </c>
      <c r="T132" s="25">
        <f>IF($B132="","",IFERROR(IF(INDEX(offices!$Z$2:$Z$61,MATCH($B132,offices!$A$2:$A$61,0))="","",INDEX(offices!$Z$2:$Z$61,MATCH($B132,offices!$A$2:$A$61,0))),""))</f>
        <v/>
      </c>
      <c r="U132" s="25">
        <f>IF($B132="","",IFERROR(IF(INDEX(offices!$Y$2:$Y$61,MATCH($B132,offices!$A$2:$A$61,0))="","",INDEX(offices!$Y$2:$Y$61,MATCH($B132,offices!$A$2:$A$61,0))),""))</f>
        <v/>
      </c>
      <c r="V132" s="25">
        <f>IF($B132="","",IFERROR(IF(INDEX(offices!$V$2:$V$61,MATCH($B132,offices!$A$2:$A$61,0))="","",INDEX(offices!$V$2:$V$61,MATCH($B132,offices!$A$2:$A$61,0))),""))</f>
        <v/>
      </c>
      <c r="W132" s="25">
        <f>IF($B132="","",IFERROR(IF(INDEX(offices!$AJ$2:$AJ$61,MATCH($B132,offices!$A$2:$A$61,0))="","",INDEX(offices!$AJ$2:$AJ$61,MATCH($B132,offices!$A$2:$A$61,0))),""))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25">
        <f>IF($B132="","",IFERROR(IF(INDEX(offices!$H$2:$H$61,MATCH($B132,offices!$A$2:$A$61,0))="","",INDEX(offices!$H$2:$H$61,MATCH($B132,offices!$A$2:$A$61,0))),""))</f>
        <v/>
      </c>
      <c r="AF132" s="25">
        <f>IF($A132="","",IF(AND($L132="declined",N($Z132)&gt;0,COUNTIFS(approvals!$H$2:$H$251,$A132,approvals!$B$2:$B$251,$B132,approvals!$P$2:$P$251,"Y",approvals!$U$2:$U$251,"&gt;0")=0),"Y",""))</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IF($B133="","",IFERROR(IF(INDEX(offices!$O$2:$O$61,MATCH($B133,offices!$A$2:$A$61,0))="","",INDEX(offices!$O$2:$O$61,MATCH($B133,offices!$A$2:$A$61,0))),""))</f>
        <v/>
      </c>
      <c r="R133" s="25">
        <f>IF($B133="","",IFERROR(IF(INDEX(offices!$P$2:$P$61,MATCH($B133,offices!$A$2:$A$61,0))="","",INDEX(offices!$P$2:$P$61,MATCH($B133,offices!$A$2:$A$61,0))),""))</f>
        <v/>
      </c>
      <c r="S133" s="25">
        <f>IF($B133="","",IFERROR(IF(INDEX(offices!$Q$2:$Q$61,MATCH($B133,offices!$A$2:$A$61,0))="","",INDEX(offices!$Q$2:$Q$61,MATCH($B133,offices!$A$2:$A$61,0))),""))</f>
        <v/>
      </c>
      <c r="T133" s="25">
        <f>IF($B133="","",IFERROR(IF(INDEX(offices!$Z$2:$Z$61,MATCH($B133,offices!$A$2:$A$61,0))="","",INDEX(offices!$Z$2:$Z$61,MATCH($B133,offices!$A$2:$A$61,0))),""))</f>
        <v/>
      </c>
      <c r="U133" s="25">
        <f>IF($B133="","",IFERROR(IF(INDEX(offices!$Y$2:$Y$61,MATCH($B133,offices!$A$2:$A$61,0))="","",INDEX(offices!$Y$2:$Y$61,MATCH($B133,offices!$A$2:$A$61,0))),""))</f>
        <v/>
      </c>
      <c r="V133" s="25">
        <f>IF($B133="","",IFERROR(IF(INDEX(offices!$V$2:$V$61,MATCH($B133,offices!$A$2:$A$61,0))="","",INDEX(offices!$V$2:$V$61,MATCH($B133,offices!$A$2:$A$61,0))),""))</f>
        <v/>
      </c>
      <c r="W133" s="25">
        <f>IF($B133="","",IFERROR(IF(INDEX(offices!$AJ$2:$AJ$61,MATCH($B133,offices!$A$2:$A$61,0))="","",INDEX(offices!$AJ$2:$AJ$61,MATCH($B133,offices!$A$2:$A$61,0))),""))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25">
        <f>IF($B133="","",IFERROR(IF(INDEX(offices!$H$2:$H$61,MATCH($B133,offices!$A$2:$A$61,0))="","",INDEX(offices!$H$2:$H$61,MATCH($B133,offices!$A$2:$A$61,0))),""))</f>
        <v/>
      </c>
      <c r="AF133" s="25">
        <f>IF($A133="","",IF(AND($L133="declined",N($Z133)&gt;0,COUNTIFS(approvals!$H$2:$H$251,$A133,approvals!$B$2:$B$251,$B133,approvals!$P$2:$P$251,"Y",approvals!$U$2:$U$251,"&gt;0")=0),"Y",""))</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IF($B134="","",IFERROR(IF(INDEX(offices!$O$2:$O$61,MATCH($B134,offices!$A$2:$A$61,0))="","",INDEX(offices!$O$2:$O$61,MATCH($B134,offices!$A$2:$A$61,0))),""))</f>
        <v/>
      </c>
      <c r="R134" s="25">
        <f>IF($B134="","",IFERROR(IF(INDEX(offices!$P$2:$P$61,MATCH($B134,offices!$A$2:$A$61,0))="","",INDEX(offices!$P$2:$P$61,MATCH($B134,offices!$A$2:$A$61,0))),""))</f>
        <v/>
      </c>
      <c r="S134" s="25">
        <f>IF($B134="","",IFERROR(IF(INDEX(offices!$Q$2:$Q$61,MATCH($B134,offices!$A$2:$A$61,0))="","",INDEX(offices!$Q$2:$Q$61,MATCH($B134,offices!$A$2:$A$61,0))),""))</f>
        <v/>
      </c>
      <c r="T134" s="25">
        <f>IF($B134="","",IFERROR(IF(INDEX(offices!$Z$2:$Z$61,MATCH($B134,offices!$A$2:$A$61,0))="","",INDEX(offices!$Z$2:$Z$61,MATCH($B134,offices!$A$2:$A$61,0))),""))</f>
        <v/>
      </c>
      <c r="U134" s="25">
        <f>IF($B134="","",IFERROR(IF(INDEX(offices!$Y$2:$Y$61,MATCH($B134,offices!$A$2:$A$61,0))="","",INDEX(offices!$Y$2:$Y$61,MATCH($B134,offices!$A$2:$A$61,0))),""))</f>
        <v/>
      </c>
      <c r="V134" s="25">
        <f>IF($B134="","",IFERROR(IF(INDEX(offices!$V$2:$V$61,MATCH($B134,offices!$A$2:$A$61,0))="","",INDEX(offices!$V$2:$V$61,MATCH($B134,offices!$A$2:$A$61,0))),""))</f>
        <v/>
      </c>
      <c r="W134" s="25">
        <f>IF($B134="","",IFERROR(IF(INDEX(offices!$AJ$2:$AJ$61,MATCH($B134,offices!$A$2:$A$61,0))="","",INDEX(offices!$AJ$2:$AJ$61,MATCH($B134,offices!$A$2:$A$61,0))),""))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25">
        <f>IF($B134="","",IFERROR(IF(INDEX(offices!$H$2:$H$61,MATCH($B134,offices!$A$2:$A$61,0))="","",INDEX(offices!$H$2:$H$61,MATCH($B134,offices!$A$2:$A$61,0))),""))</f>
        <v/>
      </c>
      <c r="AF134" s="25">
        <f>IF($A134="","",IF(AND($L134="declined",N($Z134)&gt;0,COUNTIFS(approvals!$H$2:$H$251,$A134,approvals!$B$2:$B$251,$B134,approvals!$P$2:$P$251,"Y",approvals!$U$2:$U$251,"&gt;0")=0),"Y",""))</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IF($B135="","",IFERROR(IF(INDEX(offices!$O$2:$O$61,MATCH($B135,offices!$A$2:$A$61,0))="","",INDEX(offices!$O$2:$O$61,MATCH($B135,offices!$A$2:$A$61,0))),""))</f>
        <v/>
      </c>
      <c r="R135" s="25">
        <f>IF($B135="","",IFERROR(IF(INDEX(offices!$P$2:$P$61,MATCH($B135,offices!$A$2:$A$61,0))="","",INDEX(offices!$P$2:$P$61,MATCH($B135,offices!$A$2:$A$61,0))),""))</f>
        <v/>
      </c>
      <c r="S135" s="25">
        <f>IF($B135="","",IFERROR(IF(INDEX(offices!$Q$2:$Q$61,MATCH($B135,offices!$A$2:$A$61,0))="","",INDEX(offices!$Q$2:$Q$61,MATCH($B135,offices!$A$2:$A$61,0))),""))</f>
        <v/>
      </c>
      <c r="T135" s="25">
        <f>IF($B135="","",IFERROR(IF(INDEX(offices!$Z$2:$Z$61,MATCH($B135,offices!$A$2:$A$61,0))="","",INDEX(offices!$Z$2:$Z$61,MATCH($B135,offices!$A$2:$A$61,0))),""))</f>
        <v/>
      </c>
      <c r="U135" s="25">
        <f>IF($B135="","",IFERROR(IF(INDEX(offices!$Y$2:$Y$61,MATCH($B135,offices!$A$2:$A$61,0))="","",INDEX(offices!$Y$2:$Y$61,MATCH($B135,offices!$A$2:$A$61,0))),""))</f>
        <v/>
      </c>
      <c r="V135" s="25">
        <f>IF($B135="","",IFERROR(IF(INDEX(offices!$V$2:$V$61,MATCH($B135,offices!$A$2:$A$61,0))="","",INDEX(offices!$V$2:$V$61,MATCH($B135,offices!$A$2:$A$61,0))),""))</f>
        <v/>
      </c>
      <c r="W135" s="25">
        <f>IF($B135="","",IFERROR(IF(INDEX(offices!$AJ$2:$AJ$61,MATCH($B135,offices!$A$2:$A$61,0))="","",INDEX(offices!$AJ$2:$AJ$61,MATCH($B135,offices!$A$2:$A$61,0))),""))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25">
        <f>IF($B135="","",IFERROR(IF(INDEX(offices!$H$2:$H$61,MATCH($B135,offices!$A$2:$A$61,0))="","",INDEX(offices!$H$2:$H$61,MATCH($B135,offices!$A$2:$A$61,0))),""))</f>
        <v/>
      </c>
      <c r="AF135" s="25">
        <f>IF($A135="","",IF(AND($L135="declined",N($Z135)&gt;0,COUNTIFS(approvals!$H$2:$H$251,$A135,approvals!$B$2:$B$251,$B135,approvals!$P$2:$P$251,"Y",approvals!$U$2:$U$251,"&gt;0")=0),"Y",""))</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IF($B136="","",IFERROR(IF(INDEX(offices!$O$2:$O$61,MATCH($B136,offices!$A$2:$A$61,0))="","",INDEX(offices!$O$2:$O$61,MATCH($B136,offices!$A$2:$A$61,0))),""))</f>
        <v/>
      </c>
      <c r="R136" s="25">
        <f>IF($B136="","",IFERROR(IF(INDEX(offices!$P$2:$P$61,MATCH($B136,offices!$A$2:$A$61,0))="","",INDEX(offices!$P$2:$P$61,MATCH($B136,offices!$A$2:$A$61,0))),""))</f>
        <v/>
      </c>
      <c r="S136" s="25">
        <f>IF($B136="","",IFERROR(IF(INDEX(offices!$Q$2:$Q$61,MATCH($B136,offices!$A$2:$A$61,0))="","",INDEX(offices!$Q$2:$Q$61,MATCH($B136,offices!$A$2:$A$61,0))),""))</f>
        <v/>
      </c>
      <c r="T136" s="25">
        <f>IF($B136="","",IFERROR(IF(INDEX(offices!$Z$2:$Z$61,MATCH($B136,offices!$A$2:$A$61,0))="","",INDEX(offices!$Z$2:$Z$61,MATCH($B136,offices!$A$2:$A$61,0))),""))</f>
        <v/>
      </c>
      <c r="U136" s="25">
        <f>IF($B136="","",IFERROR(IF(INDEX(offices!$Y$2:$Y$61,MATCH($B136,offices!$A$2:$A$61,0))="","",INDEX(offices!$Y$2:$Y$61,MATCH($B136,offices!$A$2:$A$61,0))),""))</f>
        <v/>
      </c>
      <c r="V136" s="25">
        <f>IF($B136="","",IFERROR(IF(INDEX(offices!$V$2:$V$61,MATCH($B136,offices!$A$2:$A$61,0))="","",INDEX(offices!$V$2:$V$61,MATCH($B136,offices!$A$2:$A$61,0))),""))</f>
        <v/>
      </c>
      <c r="W136" s="25">
        <f>IF($B136="","",IFERROR(IF(INDEX(offices!$AJ$2:$AJ$61,MATCH($B136,offices!$A$2:$A$61,0))="","",INDEX(offices!$AJ$2:$AJ$61,MATCH($B136,offices!$A$2:$A$61,0))),""))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25">
        <f>IF($B136="","",IFERROR(IF(INDEX(offices!$H$2:$H$61,MATCH($B136,offices!$A$2:$A$61,0))="","",INDEX(offices!$H$2:$H$61,MATCH($B136,offices!$A$2:$A$61,0))),""))</f>
        <v/>
      </c>
      <c r="AF136" s="25">
        <f>IF($A136="","",IF(AND($L136="declined",N($Z136)&gt;0,COUNTIFS(approvals!$H$2:$H$251,$A136,approvals!$B$2:$B$251,$B136,approvals!$P$2:$P$251,"Y",approvals!$U$2:$U$251,"&gt;0")=0),"Y",""))</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IF($B137="","",IFERROR(IF(INDEX(offices!$O$2:$O$61,MATCH($B137,offices!$A$2:$A$61,0))="","",INDEX(offices!$O$2:$O$61,MATCH($B137,offices!$A$2:$A$61,0))),""))</f>
        <v/>
      </c>
      <c r="R137" s="25">
        <f>IF($B137="","",IFERROR(IF(INDEX(offices!$P$2:$P$61,MATCH($B137,offices!$A$2:$A$61,0))="","",INDEX(offices!$P$2:$P$61,MATCH($B137,offices!$A$2:$A$61,0))),""))</f>
        <v/>
      </c>
      <c r="S137" s="25">
        <f>IF($B137="","",IFERROR(IF(INDEX(offices!$Q$2:$Q$61,MATCH($B137,offices!$A$2:$A$61,0))="","",INDEX(offices!$Q$2:$Q$61,MATCH($B137,offices!$A$2:$A$61,0))),""))</f>
        <v/>
      </c>
      <c r="T137" s="25">
        <f>IF($B137="","",IFERROR(IF(INDEX(offices!$Z$2:$Z$61,MATCH($B137,offices!$A$2:$A$61,0))="","",INDEX(offices!$Z$2:$Z$61,MATCH($B137,offices!$A$2:$A$61,0))),""))</f>
        <v/>
      </c>
      <c r="U137" s="25">
        <f>IF($B137="","",IFERROR(IF(INDEX(offices!$Y$2:$Y$61,MATCH($B137,offices!$A$2:$A$61,0))="","",INDEX(offices!$Y$2:$Y$61,MATCH($B137,offices!$A$2:$A$61,0))),""))</f>
        <v/>
      </c>
      <c r="V137" s="25">
        <f>IF($B137="","",IFERROR(IF(INDEX(offices!$V$2:$V$61,MATCH($B137,offices!$A$2:$A$61,0))="","",INDEX(offices!$V$2:$V$61,MATCH($B137,offices!$A$2:$A$61,0))),""))</f>
        <v/>
      </c>
      <c r="W137" s="25">
        <f>IF($B137="","",IFERROR(IF(INDEX(offices!$AJ$2:$AJ$61,MATCH($B137,offices!$A$2:$A$61,0))="","",INDEX(offices!$AJ$2:$AJ$61,MATCH($B137,offices!$A$2:$A$61,0))),""))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25">
        <f>IF($B137="","",IFERROR(IF(INDEX(offices!$H$2:$H$61,MATCH($B137,offices!$A$2:$A$61,0))="","",INDEX(offices!$H$2:$H$61,MATCH($B137,offices!$A$2:$A$61,0))),""))</f>
        <v/>
      </c>
      <c r="AF137" s="25">
        <f>IF($A137="","",IF(AND($L137="declined",N($Z137)&gt;0,COUNTIFS(approvals!$H$2:$H$251,$A137,approvals!$B$2:$B$251,$B137,approvals!$P$2:$P$251,"Y",approvals!$U$2:$U$251,"&gt;0")=0),"Y",""))</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IF($B138="","",IFERROR(IF(INDEX(offices!$O$2:$O$61,MATCH($B138,offices!$A$2:$A$61,0))="","",INDEX(offices!$O$2:$O$61,MATCH($B138,offices!$A$2:$A$61,0))),""))</f>
        <v/>
      </c>
      <c r="R138" s="25">
        <f>IF($B138="","",IFERROR(IF(INDEX(offices!$P$2:$P$61,MATCH($B138,offices!$A$2:$A$61,0))="","",INDEX(offices!$P$2:$P$61,MATCH($B138,offices!$A$2:$A$61,0))),""))</f>
        <v/>
      </c>
      <c r="S138" s="25">
        <f>IF($B138="","",IFERROR(IF(INDEX(offices!$Q$2:$Q$61,MATCH($B138,offices!$A$2:$A$61,0))="","",INDEX(offices!$Q$2:$Q$61,MATCH($B138,offices!$A$2:$A$61,0))),""))</f>
        <v/>
      </c>
      <c r="T138" s="25">
        <f>IF($B138="","",IFERROR(IF(INDEX(offices!$Z$2:$Z$61,MATCH($B138,offices!$A$2:$A$61,0))="","",INDEX(offices!$Z$2:$Z$61,MATCH($B138,offices!$A$2:$A$61,0))),""))</f>
        <v/>
      </c>
      <c r="U138" s="25">
        <f>IF($B138="","",IFERROR(IF(INDEX(offices!$Y$2:$Y$61,MATCH($B138,offices!$A$2:$A$61,0))="","",INDEX(offices!$Y$2:$Y$61,MATCH($B138,offices!$A$2:$A$61,0))),""))</f>
        <v/>
      </c>
      <c r="V138" s="25">
        <f>IF($B138="","",IFERROR(IF(INDEX(offices!$V$2:$V$61,MATCH($B138,offices!$A$2:$A$61,0))="","",INDEX(offices!$V$2:$V$61,MATCH($B138,offices!$A$2:$A$61,0))),""))</f>
        <v/>
      </c>
      <c r="W138" s="25">
        <f>IF($B138="","",IFERROR(IF(INDEX(offices!$AJ$2:$AJ$61,MATCH($B138,offices!$A$2:$A$61,0))="","",INDEX(offices!$AJ$2:$AJ$61,MATCH($B138,offices!$A$2:$A$61,0))),""))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25">
        <f>IF($B138="","",IFERROR(IF(INDEX(offices!$H$2:$H$61,MATCH($B138,offices!$A$2:$A$61,0))="","",INDEX(offices!$H$2:$H$61,MATCH($B138,offices!$A$2:$A$61,0))),""))</f>
        <v/>
      </c>
      <c r="AF138" s="25">
        <f>IF($A138="","",IF(AND($L138="declined",N($Z138)&gt;0,COUNTIFS(approvals!$H$2:$H$251,$A138,approvals!$B$2:$B$251,$B138,approvals!$P$2:$P$251,"Y",approvals!$U$2:$U$251,"&gt;0")=0),"Y",""))</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IF($B139="","",IFERROR(IF(INDEX(offices!$O$2:$O$61,MATCH($B139,offices!$A$2:$A$61,0))="","",INDEX(offices!$O$2:$O$61,MATCH($B139,offices!$A$2:$A$61,0))),""))</f>
        <v/>
      </c>
      <c r="R139" s="25">
        <f>IF($B139="","",IFERROR(IF(INDEX(offices!$P$2:$P$61,MATCH($B139,offices!$A$2:$A$61,0))="","",INDEX(offices!$P$2:$P$61,MATCH($B139,offices!$A$2:$A$61,0))),""))</f>
        <v/>
      </c>
      <c r="S139" s="25">
        <f>IF($B139="","",IFERROR(IF(INDEX(offices!$Q$2:$Q$61,MATCH($B139,offices!$A$2:$A$61,0))="","",INDEX(offices!$Q$2:$Q$61,MATCH($B139,offices!$A$2:$A$61,0))),""))</f>
        <v/>
      </c>
      <c r="T139" s="25">
        <f>IF($B139="","",IFERROR(IF(INDEX(offices!$Z$2:$Z$61,MATCH($B139,offices!$A$2:$A$61,0))="","",INDEX(offices!$Z$2:$Z$61,MATCH($B139,offices!$A$2:$A$61,0))),""))</f>
        <v/>
      </c>
      <c r="U139" s="25">
        <f>IF($B139="","",IFERROR(IF(INDEX(offices!$Y$2:$Y$61,MATCH($B139,offices!$A$2:$A$61,0))="","",INDEX(offices!$Y$2:$Y$61,MATCH($B139,offices!$A$2:$A$61,0))),""))</f>
        <v/>
      </c>
      <c r="V139" s="25">
        <f>IF($B139="","",IFERROR(IF(INDEX(offices!$V$2:$V$61,MATCH($B139,offices!$A$2:$A$61,0))="","",INDEX(offices!$V$2:$V$61,MATCH($B139,offices!$A$2:$A$61,0))),""))</f>
        <v/>
      </c>
      <c r="W139" s="25">
        <f>IF($B139="","",IFERROR(IF(INDEX(offices!$AJ$2:$AJ$61,MATCH($B139,offices!$A$2:$A$61,0))="","",INDEX(offices!$AJ$2:$AJ$61,MATCH($B139,offices!$A$2:$A$61,0))),""))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25">
        <f>IF($B139="","",IFERROR(IF(INDEX(offices!$H$2:$H$61,MATCH($B139,offices!$A$2:$A$61,0))="","",INDEX(offices!$H$2:$H$61,MATCH($B139,offices!$A$2:$A$61,0))),""))</f>
        <v/>
      </c>
      <c r="AF139" s="25">
        <f>IF($A139="","",IF(AND($L139="declined",N($Z139)&gt;0,COUNTIFS(approvals!$H$2:$H$251,$A139,approvals!$B$2:$B$251,$B139,approvals!$P$2:$P$251,"Y",approvals!$U$2:$U$251,"&gt;0")=0),"Y",""))</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IF($B140="","",IFERROR(IF(INDEX(offices!$O$2:$O$61,MATCH($B140,offices!$A$2:$A$61,0))="","",INDEX(offices!$O$2:$O$61,MATCH($B140,offices!$A$2:$A$61,0))),""))</f>
        <v/>
      </c>
      <c r="R140" s="25">
        <f>IF($B140="","",IFERROR(IF(INDEX(offices!$P$2:$P$61,MATCH($B140,offices!$A$2:$A$61,0))="","",INDEX(offices!$P$2:$P$61,MATCH($B140,offices!$A$2:$A$61,0))),""))</f>
        <v/>
      </c>
      <c r="S140" s="25">
        <f>IF($B140="","",IFERROR(IF(INDEX(offices!$Q$2:$Q$61,MATCH($B140,offices!$A$2:$A$61,0))="","",INDEX(offices!$Q$2:$Q$61,MATCH($B140,offices!$A$2:$A$61,0))),""))</f>
        <v/>
      </c>
      <c r="T140" s="25">
        <f>IF($B140="","",IFERROR(IF(INDEX(offices!$Z$2:$Z$61,MATCH($B140,offices!$A$2:$A$61,0))="","",INDEX(offices!$Z$2:$Z$61,MATCH($B140,offices!$A$2:$A$61,0))),""))</f>
        <v/>
      </c>
      <c r="U140" s="25">
        <f>IF($B140="","",IFERROR(IF(INDEX(offices!$Y$2:$Y$61,MATCH($B140,offices!$A$2:$A$61,0))="","",INDEX(offices!$Y$2:$Y$61,MATCH($B140,offices!$A$2:$A$61,0))),""))</f>
        <v/>
      </c>
      <c r="V140" s="25">
        <f>IF($B140="","",IFERROR(IF(INDEX(offices!$V$2:$V$61,MATCH($B140,offices!$A$2:$A$61,0))="","",INDEX(offices!$V$2:$V$61,MATCH($B140,offices!$A$2:$A$61,0))),""))</f>
        <v/>
      </c>
      <c r="W140" s="25">
        <f>IF($B140="","",IFERROR(IF(INDEX(offices!$AJ$2:$AJ$61,MATCH($B140,offices!$A$2:$A$61,0))="","",INDEX(offices!$AJ$2:$AJ$61,MATCH($B140,offices!$A$2:$A$61,0))),""))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25">
        <f>IF($B140="","",IFERROR(IF(INDEX(offices!$H$2:$H$61,MATCH($B140,offices!$A$2:$A$61,0))="","",INDEX(offices!$H$2:$H$61,MATCH($B140,offices!$A$2:$A$61,0))),""))</f>
        <v/>
      </c>
      <c r="AF140" s="25">
        <f>IF($A140="","",IF(AND($L140="declined",N($Z140)&gt;0,COUNTIFS(approvals!$H$2:$H$251,$A140,approvals!$B$2:$B$251,$B140,approvals!$P$2:$P$251,"Y",approvals!$U$2:$U$251,"&gt;0")=0),"Y",""))</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IF($B141="","",IFERROR(IF(INDEX(offices!$O$2:$O$61,MATCH($B141,offices!$A$2:$A$61,0))="","",INDEX(offices!$O$2:$O$61,MATCH($B141,offices!$A$2:$A$61,0))),""))</f>
        <v/>
      </c>
      <c r="R141" s="25">
        <f>IF($B141="","",IFERROR(IF(INDEX(offices!$P$2:$P$61,MATCH($B141,offices!$A$2:$A$61,0))="","",INDEX(offices!$P$2:$P$61,MATCH($B141,offices!$A$2:$A$61,0))),""))</f>
        <v/>
      </c>
      <c r="S141" s="25">
        <f>IF($B141="","",IFERROR(IF(INDEX(offices!$Q$2:$Q$61,MATCH($B141,offices!$A$2:$A$61,0))="","",INDEX(offices!$Q$2:$Q$61,MATCH($B141,offices!$A$2:$A$61,0))),""))</f>
        <v/>
      </c>
      <c r="T141" s="25">
        <f>IF($B141="","",IFERROR(IF(INDEX(offices!$Z$2:$Z$61,MATCH($B141,offices!$A$2:$A$61,0))="","",INDEX(offices!$Z$2:$Z$61,MATCH($B141,offices!$A$2:$A$61,0))),""))</f>
        <v/>
      </c>
      <c r="U141" s="25">
        <f>IF($B141="","",IFERROR(IF(INDEX(offices!$Y$2:$Y$61,MATCH($B141,offices!$A$2:$A$61,0))="","",INDEX(offices!$Y$2:$Y$61,MATCH($B141,offices!$A$2:$A$61,0))),""))</f>
        <v/>
      </c>
      <c r="V141" s="25">
        <f>IF($B141="","",IFERROR(IF(INDEX(offices!$V$2:$V$61,MATCH($B141,offices!$A$2:$A$61,0))="","",INDEX(offices!$V$2:$V$61,MATCH($B141,offices!$A$2:$A$61,0))),""))</f>
        <v/>
      </c>
      <c r="W141" s="25">
        <f>IF($B141="","",IFERROR(IF(INDEX(offices!$AJ$2:$AJ$61,MATCH($B141,offices!$A$2:$A$61,0))="","",INDEX(offices!$AJ$2:$AJ$61,MATCH($B141,offices!$A$2:$A$61,0))),""))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25">
        <f>IF($B141="","",IFERROR(IF(INDEX(offices!$H$2:$H$61,MATCH($B141,offices!$A$2:$A$61,0))="","",INDEX(offices!$H$2:$H$61,MATCH($B141,offices!$A$2:$A$61,0))),""))</f>
        <v/>
      </c>
      <c r="AF141" s="25">
        <f>IF($A141="","",IF(AND($L141="declined",N($Z141)&gt;0,COUNTIFS(approvals!$H$2:$H$251,$A141,approvals!$B$2:$B$251,$B141,approvals!$P$2:$P$251,"Y",approvals!$U$2:$U$251,"&gt;0")=0),"Y",""))</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IF($B142="","",IFERROR(IF(INDEX(offices!$O$2:$O$61,MATCH($B142,offices!$A$2:$A$61,0))="","",INDEX(offices!$O$2:$O$61,MATCH($B142,offices!$A$2:$A$61,0))),""))</f>
        <v/>
      </c>
      <c r="R142" s="25">
        <f>IF($B142="","",IFERROR(IF(INDEX(offices!$P$2:$P$61,MATCH($B142,offices!$A$2:$A$61,0))="","",INDEX(offices!$P$2:$P$61,MATCH($B142,offices!$A$2:$A$61,0))),""))</f>
        <v/>
      </c>
      <c r="S142" s="25">
        <f>IF($B142="","",IFERROR(IF(INDEX(offices!$Q$2:$Q$61,MATCH($B142,offices!$A$2:$A$61,0))="","",INDEX(offices!$Q$2:$Q$61,MATCH($B142,offices!$A$2:$A$61,0))),""))</f>
        <v/>
      </c>
      <c r="T142" s="25">
        <f>IF($B142="","",IFERROR(IF(INDEX(offices!$Z$2:$Z$61,MATCH($B142,offices!$A$2:$A$61,0))="","",INDEX(offices!$Z$2:$Z$61,MATCH($B142,offices!$A$2:$A$61,0))),""))</f>
        <v/>
      </c>
      <c r="U142" s="25">
        <f>IF($B142="","",IFERROR(IF(INDEX(offices!$Y$2:$Y$61,MATCH($B142,offices!$A$2:$A$61,0))="","",INDEX(offices!$Y$2:$Y$61,MATCH($B142,offices!$A$2:$A$61,0))),""))</f>
        <v/>
      </c>
      <c r="V142" s="25">
        <f>IF($B142="","",IFERROR(IF(INDEX(offices!$V$2:$V$61,MATCH($B142,offices!$A$2:$A$61,0))="","",INDEX(offices!$V$2:$V$61,MATCH($B142,offices!$A$2:$A$61,0))),""))</f>
        <v/>
      </c>
      <c r="W142" s="25">
        <f>IF($B142="","",IFERROR(IF(INDEX(offices!$AJ$2:$AJ$61,MATCH($B142,offices!$A$2:$A$61,0))="","",INDEX(offices!$AJ$2:$AJ$61,MATCH($B142,offices!$A$2:$A$61,0))),""))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25">
        <f>IF($B142="","",IFERROR(IF(INDEX(offices!$H$2:$H$61,MATCH($B142,offices!$A$2:$A$61,0))="","",INDEX(offices!$H$2:$H$61,MATCH($B142,offices!$A$2:$A$61,0))),""))</f>
        <v/>
      </c>
      <c r="AF142" s="25">
        <f>IF($A142="","",IF(AND($L142="declined",N($Z142)&gt;0,COUNTIFS(approvals!$H$2:$H$251,$A142,approvals!$B$2:$B$251,$B142,approvals!$P$2:$P$251,"Y",approvals!$U$2:$U$251,"&gt;0")=0),"Y",""))</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IF($B143="","",IFERROR(IF(INDEX(offices!$O$2:$O$61,MATCH($B143,offices!$A$2:$A$61,0))="","",INDEX(offices!$O$2:$O$61,MATCH($B143,offices!$A$2:$A$61,0))),""))</f>
        <v/>
      </c>
      <c r="R143" s="25">
        <f>IF($B143="","",IFERROR(IF(INDEX(offices!$P$2:$P$61,MATCH($B143,offices!$A$2:$A$61,0))="","",INDEX(offices!$P$2:$P$61,MATCH($B143,offices!$A$2:$A$61,0))),""))</f>
        <v/>
      </c>
      <c r="S143" s="25">
        <f>IF($B143="","",IFERROR(IF(INDEX(offices!$Q$2:$Q$61,MATCH($B143,offices!$A$2:$A$61,0))="","",INDEX(offices!$Q$2:$Q$61,MATCH($B143,offices!$A$2:$A$61,0))),""))</f>
        <v/>
      </c>
      <c r="T143" s="25">
        <f>IF($B143="","",IFERROR(IF(INDEX(offices!$Z$2:$Z$61,MATCH($B143,offices!$A$2:$A$61,0))="","",INDEX(offices!$Z$2:$Z$61,MATCH($B143,offices!$A$2:$A$61,0))),""))</f>
        <v/>
      </c>
      <c r="U143" s="25">
        <f>IF($B143="","",IFERROR(IF(INDEX(offices!$Y$2:$Y$61,MATCH($B143,offices!$A$2:$A$61,0))="","",INDEX(offices!$Y$2:$Y$61,MATCH($B143,offices!$A$2:$A$61,0))),""))</f>
        <v/>
      </c>
      <c r="V143" s="25">
        <f>IF($B143="","",IFERROR(IF(INDEX(offices!$V$2:$V$61,MATCH($B143,offices!$A$2:$A$61,0))="","",INDEX(offices!$V$2:$V$61,MATCH($B143,offices!$A$2:$A$61,0))),""))</f>
        <v/>
      </c>
      <c r="W143" s="25">
        <f>IF($B143="","",IFERROR(IF(INDEX(offices!$AJ$2:$AJ$61,MATCH($B143,offices!$A$2:$A$61,0))="","",INDEX(offices!$AJ$2:$AJ$61,MATCH($B143,offices!$A$2:$A$61,0))),""))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25">
        <f>IF($B143="","",IFERROR(IF(INDEX(offices!$H$2:$H$61,MATCH($B143,offices!$A$2:$A$61,0))="","",INDEX(offices!$H$2:$H$61,MATCH($B143,offices!$A$2:$A$61,0))),""))</f>
        <v/>
      </c>
      <c r="AF143" s="25">
        <f>IF($A143="","",IF(AND($L143="declined",N($Z143)&gt;0,COUNTIFS(approvals!$H$2:$H$251,$A143,approvals!$B$2:$B$251,$B143,approvals!$P$2:$P$251,"Y",approvals!$U$2:$U$251,"&gt;0")=0),"Y",""))</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IF($B144="","",IFERROR(IF(INDEX(offices!$O$2:$O$61,MATCH($B144,offices!$A$2:$A$61,0))="","",INDEX(offices!$O$2:$O$61,MATCH($B144,offices!$A$2:$A$61,0))),""))</f>
        <v/>
      </c>
      <c r="R144" s="25">
        <f>IF($B144="","",IFERROR(IF(INDEX(offices!$P$2:$P$61,MATCH($B144,offices!$A$2:$A$61,0))="","",INDEX(offices!$P$2:$P$61,MATCH($B144,offices!$A$2:$A$61,0))),""))</f>
        <v/>
      </c>
      <c r="S144" s="25">
        <f>IF($B144="","",IFERROR(IF(INDEX(offices!$Q$2:$Q$61,MATCH($B144,offices!$A$2:$A$61,0))="","",INDEX(offices!$Q$2:$Q$61,MATCH($B144,offices!$A$2:$A$61,0))),""))</f>
        <v/>
      </c>
      <c r="T144" s="25">
        <f>IF($B144="","",IFERROR(IF(INDEX(offices!$Z$2:$Z$61,MATCH($B144,offices!$A$2:$A$61,0))="","",INDEX(offices!$Z$2:$Z$61,MATCH($B144,offices!$A$2:$A$61,0))),""))</f>
        <v/>
      </c>
      <c r="U144" s="25">
        <f>IF($B144="","",IFERROR(IF(INDEX(offices!$Y$2:$Y$61,MATCH($B144,offices!$A$2:$A$61,0))="","",INDEX(offices!$Y$2:$Y$61,MATCH($B144,offices!$A$2:$A$61,0))),""))</f>
        <v/>
      </c>
      <c r="V144" s="25">
        <f>IF($B144="","",IFERROR(IF(INDEX(offices!$V$2:$V$61,MATCH($B144,offices!$A$2:$A$61,0))="","",INDEX(offices!$V$2:$V$61,MATCH($B144,offices!$A$2:$A$61,0))),""))</f>
        <v/>
      </c>
      <c r="W144" s="25">
        <f>IF($B144="","",IFERROR(IF(INDEX(offices!$AJ$2:$AJ$61,MATCH($B144,offices!$A$2:$A$61,0))="","",INDEX(offices!$AJ$2:$AJ$61,MATCH($B144,offices!$A$2:$A$61,0))),""))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25">
        <f>IF($B144="","",IFERROR(IF(INDEX(offices!$H$2:$H$61,MATCH($B144,offices!$A$2:$A$61,0))="","",INDEX(offices!$H$2:$H$61,MATCH($B144,offices!$A$2:$A$61,0))),""))</f>
        <v/>
      </c>
      <c r="AF144" s="25">
        <f>IF($A144="","",IF(AND($L144="declined",N($Z144)&gt;0,COUNTIFS(approvals!$H$2:$H$251,$A144,approvals!$B$2:$B$251,$B144,approvals!$P$2:$P$251,"Y",approvals!$U$2:$U$251,"&gt;0")=0),"Y",""))</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IF($B145="","",IFERROR(IF(INDEX(offices!$O$2:$O$61,MATCH($B145,offices!$A$2:$A$61,0))="","",INDEX(offices!$O$2:$O$61,MATCH($B145,offices!$A$2:$A$61,0))),""))</f>
        <v/>
      </c>
      <c r="R145" s="25">
        <f>IF($B145="","",IFERROR(IF(INDEX(offices!$P$2:$P$61,MATCH($B145,offices!$A$2:$A$61,0))="","",INDEX(offices!$P$2:$P$61,MATCH($B145,offices!$A$2:$A$61,0))),""))</f>
        <v/>
      </c>
      <c r="S145" s="25">
        <f>IF($B145="","",IFERROR(IF(INDEX(offices!$Q$2:$Q$61,MATCH($B145,offices!$A$2:$A$61,0))="","",INDEX(offices!$Q$2:$Q$61,MATCH($B145,offices!$A$2:$A$61,0))),""))</f>
        <v/>
      </c>
      <c r="T145" s="25">
        <f>IF($B145="","",IFERROR(IF(INDEX(offices!$Z$2:$Z$61,MATCH($B145,offices!$A$2:$A$61,0))="","",INDEX(offices!$Z$2:$Z$61,MATCH($B145,offices!$A$2:$A$61,0))),""))</f>
        <v/>
      </c>
      <c r="U145" s="25">
        <f>IF($B145="","",IFERROR(IF(INDEX(offices!$Y$2:$Y$61,MATCH($B145,offices!$A$2:$A$61,0))="","",INDEX(offices!$Y$2:$Y$61,MATCH($B145,offices!$A$2:$A$61,0))),""))</f>
        <v/>
      </c>
      <c r="V145" s="25">
        <f>IF($B145="","",IFERROR(IF(INDEX(offices!$V$2:$V$61,MATCH($B145,offices!$A$2:$A$61,0))="","",INDEX(offices!$V$2:$V$61,MATCH($B145,offices!$A$2:$A$61,0))),""))</f>
        <v/>
      </c>
      <c r="W145" s="25">
        <f>IF($B145="","",IFERROR(IF(INDEX(offices!$AJ$2:$AJ$61,MATCH($B145,offices!$A$2:$A$61,0))="","",INDEX(offices!$AJ$2:$AJ$61,MATCH($B145,offices!$A$2:$A$61,0))),""))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25">
        <f>IF($B145="","",IFERROR(IF(INDEX(offices!$H$2:$H$61,MATCH($B145,offices!$A$2:$A$61,0))="","",INDEX(offices!$H$2:$H$61,MATCH($B145,offices!$A$2:$A$61,0))),""))</f>
        <v/>
      </c>
      <c r="AF145" s="25">
        <f>IF($A145="","",IF(AND($L145="declined",N($Z145)&gt;0,COUNTIFS(approvals!$H$2:$H$251,$A145,approvals!$B$2:$B$251,$B145,approvals!$P$2:$P$251,"Y",approvals!$U$2:$U$251,"&gt;0")=0),"Y",""))</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IF($B146="","",IFERROR(IF(INDEX(offices!$O$2:$O$61,MATCH($B146,offices!$A$2:$A$61,0))="","",INDEX(offices!$O$2:$O$61,MATCH($B146,offices!$A$2:$A$61,0))),""))</f>
        <v/>
      </c>
      <c r="R146" s="25">
        <f>IF($B146="","",IFERROR(IF(INDEX(offices!$P$2:$P$61,MATCH($B146,offices!$A$2:$A$61,0))="","",INDEX(offices!$P$2:$P$61,MATCH($B146,offices!$A$2:$A$61,0))),""))</f>
        <v/>
      </c>
      <c r="S146" s="25">
        <f>IF($B146="","",IFERROR(IF(INDEX(offices!$Q$2:$Q$61,MATCH($B146,offices!$A$2:$A$61,0))="","",INDEX(offices!$Q$2:$Q$61,MATCH($B146,offices!$A$2:$A$61,0))),""))</f>
        <v/>
      </c>
      <c r="T146" s="25">
        <f>IF($B146="","",IFERROR(IF(INDEX(offices!$Z$2:$Z$61,MATCH($B146,offices!$A$2:$A$61,0))="","",INDEX(offices!$Z$2:$Z$61,MATCH($B146,offices!$A$2:$A$61,0))),""))</f>
        <v/>
      </c>
      <c r="U146" s="25">
        <f>IF($B146="","",IFERROR(IF(INDEX(offices!$Y$2:$Y$61,MATCH($B146,offices!$A$2:$A$61,0))="","",INDEX(offices!$Y$2:$Y$61,MATCH($B146,offices!$A$2:$A$61,0))),""))</f>
        <v/>
      </c>
      <c r="V146" s="25">
        <f>IF($B146="","",IFERROR(IF(INDEX(offices!$V$2:$V$61,MATCH($B146,offices!$A$2:$A$61,0))="","",INDEX(offices!$V$2:$V$61,MATCH($B146,offices!$A$2:$A$61,0))),""))</f>
        <v/>
      </c>
      <c r="W146" s="25">
        <f>IF($B146="","",IFERROR(IF(INDEX(offices!$AJ$2:$AJ$61,MATCH($B146,offices!$A$2:$A$61,0))="","",INDEX(offices!$AJ$2:$AJ$61,MATCH($B146,offices!$A$2:$A$61,0))),""))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25">
        <f>IF($B146="","",IFERROR(IF(INDEX(offices!$H$2:$H$61,MATCH($B146,offices!$A$2:$A$61,0))="","",INDEX(offices!$H$2:$H$61,MATCH($B146,offices!$A$2:$A$61,0))),""))</f>
        <v/>
      </c>
      <c r="AF146" s="25">
        <f>IF($A146="","",IF(AND($L146="declined",N($Z146)&gt;0,COUNTIFS(approvals!$H$2:$H$251,$A146,approvals!$B$2:$B$251,$B146,approvals!$P$2:$P$251,"Y",approvals!$U$2:$U$251,"&gt;0")=0),"Y",""))</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IF($B147="","",IFERROR(IF(INDEX(offices!$O$2:$O$61,MATCH($B147,offices!$A$2:$A$61,0))="","",INDEX(offices!$O$2:$O$61,MATCH($B147,offices!$A$2:$A$61,0))),""))</f>
        <v/>
      </c>
      <c r="R147" s="25">
        <f>IF($B147="","",IFERROR(IF(INDEX(offices!$P$2:$P$61,MATCH($B147,offices!$A$2:$A$61,0))="","",INDEX(offices!$P$2:$P$61,MATCH($B147,offices!$A$2:$A$61,0))),""))</f>
        <v/>
      </c>
      <c r="S147" s="25">
        <f>IF($B147="","",IFERROR(IF(INDEX(offices!$Q$2:$Q$61,MATCH($B147,offices!$A$2:$A$61,0))="","",INDEX(offices!$Q$2:$Q$61,MATCH($B147,offices!$A$2:$A$61,0))),""))</f>
        <v/>
      </c>
      <c r="T147" s="25">
        <f>IF($B147="","",IFERROR(IF(INDEX(offices!$Z$2:$Z$61,MATCH($B147,offices!$A$2:$A$61,0))="","",INDEX(offices!$Z$2:$Z$61,MATCH($B147,offices!$A$2:$A$61,0))),""))</f>
        <v/>
      </c>
      <c r="U147" s="25">
        <f>IF($B147="","",IFERROR(IF(INDEX(offices!$Y$2:$Y$61,MATCH($B147,offices!$A$2:$A$61,0))="","",INDEX(offices!$Y$2:$Y$61,MATCH($B147,offices!$A$2:$A$61,0))),""))</f>
        <v/>
      </c>
      <c r="V147" s="25">
        <f>IF($B147="","",IFERROR(IF(INDEX(offices!$V$2:$V$61,MATCH($B147,offices!$A$2:$A$61,0))="","",INDEX(offices!$V$2:$V$61,MATCH($B147,offices!$A$2:$A$61,0))),""))</f>
        <v/>
      </c>
      <c r="W147" s="25">
        <f>IF($B147="","",IFERROR(IF(INDEX(offices!$AJ$2:$AJ$61,MATCH($B147,offices!$A$2:$A$61,0))="","",INDEX(offices!$AJ$2:$AJ$61,MATCH($B147,offices!$A$2:$A$61,0))),""))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25">
        <f>IF($B147="","",IFERROR(IF(INDEX(offices!$H$2:$H$61,MATCH($B147,offices!$A$2:$A$61,0))="","",INDEX(offices!$H$2:$H$61,MATCH($B147,offices!$A$2:$A$61,0))),""))</f>
        <v/>
      </c>
      <c r="AF147" s="25">
        <f>IF($A147="","",IF(AND($L147="declined",N($Z147)&gt;0,COUNTIFS(approvals!$H$2:$H$251,$A147,approvals!$B$2:$B$251,$B147,approvals!$P$2:$P$251,"Y",approvals!$U$2:$U$251,"&gt;0")=0),"Y",""))</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IF($B148="","",IFERROR(IF(INDEX(offices!$O$2:$O$61,MATCH($B148,offices!$A$2:$A$61,0))="","",INDEX(offices!$O$2:$O$61,MATCH($B148,offices!$A$2:$A$61,0))),""))</f>
        <v/>
      </c>
      <c r="R148" s="25">
        <f>IF($B148="","",IFERROR(IF(INDEX(offices!$P$2:$P$61,MATCH($B148,offices!$A$2:$A$61,0))="","",INDEX(offices!$P$2:$P$61,MATCH($B148,offices!$A$2:$A$61,0))),""))</f>
        <v/>
      </c>
      <c r="S148" s="25">
        <f>IF($B148="","",IFERROR(IF(INDEX(offices!$Q$2:$Q$61,MATCH($B148,offices!$A$2:$A$61,0))="","",INDEX(offices!$Q$2:$Q$61,MATCH($B148,offices!$A$2:$A$61,0))),""))</f>
        <v/>
      </c>
      <c r="T148" s="25">
        <f>IF($B148="","",IFERROR(IF(INDEX(offices!$Z$2:$Z$61,MATCH($B148,offices!$A$2:$A$61,0))="","",INDEX(offices!$Z$2:$Z$61,MATCH($B148,offices!$A$2:$A$61,0))),""))</f>
        <v/>
      </c>
      <c r="U148" s="25">
        <f>IF($B148="","",IFERROR(IF(INDEX(offices!$Y$2:$Y$61,MATCH($B148,offices!$A$2:$A$61,0))="","",INDEX(offices!$Y$2:$Y$61,MATCH($B148,offices!$A$2:$A$61,0))),""))</f>
        <v/>
      </c>
      <c r="V148" s="25">
        <f>IF($B148="","",IFERROR(IF(INDEX(offices!$V$2:$V$61,MATCH($B148,offices!$A$2:$A$61,0))="","",INDEX(offices!$V$2:$V$61,MATCH($B148,offices!$A$2:$A$61,0))),""))</f>
        <v/>
      </c>
      <c r="W148" s="25">
        <f>IF($B148="","",IFERROR(IF(INDEX(offices!$AJ$2:$AJ$61,MATCH($B148,offices!$A$2:$A$61,0))="","",INDEX(offices!$AJ$2:$AJ$61,MATCH($B148,offices!$A$2:$A$61,0))),""))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25">
        <f>IF($B148="","",IFERROR(IF(INDEX(offices!$H$2:$H$61,MATCH($B148,offices!$A$2:$A$61,0))="","",INDEX(offices!$H$2:$H$61,MATCH($B148,offices!$A$2:$A$61,0))),""))</f>
        <v/>
      </c>
      <c r="AF148" s="25">
        <f>IF($A148="","",IF(AND($L148="declined",N($Z148)&gt;0,COUNTIFS(approvals!$H$2:$H$251,$A148,approvals!$B$2:$B$251,$B148,approvals!$P$2:$P$251,"Y",approvals!$U$2:$U$251,"&gt;0")=0),"Y",""))</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IF($B149="","",IFERROR(IF(INDEX(offices!$O$2:$O$61,MATCH($B149,offices!$A$2:$A$61,0))="","",INDEX(offices!$O$2:$O$61,MATCH($B149,offices!$A$2:$A$61,0))),""))</f>
        <v/>
      </c>
      <c r="R149" s="25">
        <f>IF($B149="","",IFERROR(IF(INDEX(offices!$P$2:$P$61,MATCH($B149,offices!$A$2:$A$61,0))="","",INDEX(offices!$P$2:$P$61,MATCH($B149,offices!$A$2:$A$61,0))),""))</f>
        <v/>
      </c>
      <c r="S149" s="25">
        <f>IF($B149="","",IFERROR(IF(INDEX(offices!$Q$2:$Q$61,MATCH($B149,offices!$A$2:$A$61,0))="","",INDEX(offices!$Q$2:$Q$61,MATCH($B149,offices!$A$2:$A$61,0))),""))</f>
        <v/>
      </c>
      <c r="T149" s="25">
        <f>IF($B149="","",IFERROR(IF(INDEX(offices!$Z$2:$Z$61,MATCH($B149,offices!$A$2:$A$61,0))="","",INDEX(offices!$Z$2:$Z$61,MATCH($B149,offices!$A$2:$A$61,0))),""))</f>
        <v/>
      </c>
      <c r="U149" s="25">
        <f>IF($B149="","",IFERROR(IF(INDEX(offices!$Y$2:$Y$61,MATCH($B149,offices!$A$2:$A$61,0))="","",INDEX(offices!$Y$2:$Y$61,MATCH($B149,offices!$A$2:$A$61,0))),""))</f>
        <v/>
      </c>
      <c r="V149" s="25">
        <f>IF($B149="","",IFERROR(IF(INDEX(offices!$V$2:$V$61,MATCH($B149,offices!$A$2:$A$61,0))="","",INDEX(offices!$V$2:$V$61,MATCH($B149,offices!$A$2:$A$61,0))),""))</f>
        <v/>
      </c>
      <c r="W149" s="25">
        <f>IF($B149="","",IFERROR(IF(INDEX(offices!$AJ$2:$AJ$61,MATCH($B149,offices!$A$2:$A$61,0))="","",INDEX(offices!$AJ$2:$AJ$61,MATCH($B149,offices!$A$2:$A$61,0))),""))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25">
        <f>IF($B149="","",IFERROR(IF(INDEX(offices!$H$2:$H$61,MATCH($B149,offices!$A$2:$A$61,0))="","",INDEX(offices!$H$2:$H$61,MATCH($B149,offices!$A$2:$A$61,0))),""))</f>
        <v/>
      </c>
      <c r="AF149" s="25">
        <f>IF($A149="","",IF(AND($L149="declined",N($Z149)&gt;0,COUNTIFS(approvals!$H$2:$H$251,$A149,approvals!$B$2:$B$251,$B149,approvals!$P$2:$P$251,"Y",approvals!$U$2:$U$251,"&gt;0")=0),"Y",""))</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IF($B150="","",IFERROR(IF(INDEX(offices!$O$2:$O$61,MATCH($B150,offices!$A$2:$A$61,0))="","",INDEX(offices!$O$2:$O$61,MATCH($B150,offices!$A$2:$A$61,0))),""))</f>
        <v/>
      </c>
      <c r="R150" s="25">
        <f>IF($B150="","",IFERROR(IF(INDEX(offices!$P$2:$P$61,MATCH($B150,offices!$A$2:$A$61,0))="","",INDEX(offices!$P$2:$P$61,MATCH($B150,offices!$A$2:$A$61,0))),""))</f>
        <v/>
      </c>
      <c r="S150" s="25">
        <f>IF($B150="","",IFERROR(IF(INDEX(offices!$Q$2:$Q$61,MATCH($B150,offices!$A$2:$A$61,0))="","",INDEX(offices!$Q$2:$Q$61,MATCH($B150,offices!$A$2:$A$61,0))),""))</f>
        <v/>
      </c>
      <c r="T150" s="25">
        <f>IF($B150="","",IFERROR(IF(INDEX(offices!$Z$2:$Z$61,MATCH($B150,offices!$A$2:$A$61,0))="","",INDEX(offices!$Z$2:$Z$61,MATCH($B150,offices!$A$2:$A$61,0))),""))</f>
        <v/>
      </c>
      <c r="U150" s="25">
        <f>IF($B150="","",IFERROR(IF(INDEX(offices!$Y$2:$Y$61,MATCH($B150,offices!$A$2:$A$61,0))="","",INDEX(offices!$Y$2:$Y$61,MATCH($B150,offices!$A$2:$A$61,0))),""))</f>
        <v/>
      </c>
      <c r="V150" s="25">
        <f>IF($B150="","",IFERROR(IF(INDEX(offices!$V$2:$V$61,MATCH($B150,offices!$A$2:$A$61,0))="","",INDEX(offices!$V$2:$V$61,MATCH($B150,offices!$A$2:$A$61,0))),""))</f>
        <v/>
      </c>
      <c r="W150" s="25">
        <f>IF($B150="","",IFERROR(IF(INDEX(offices!$AJ$2:$AJ$61,MATCH($B150,offices!$A$2:$A$61,0))="","",INDEX(offices!$AJ$2:$AJ$61,MATCH($B150,offices!$A$2:$A$61,0))),""))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25">
        <f>IF($B150="","",IFERROR(IF(INDEX(offices!$H$2:$H$61,MATCH($B150,offices!$A$2:$A$61,0))="","",INDEX(offices!$H$2:$H$61,MATCH($B150,offices!$A$2:$A$61,0))),""))</f>
        <v/>
      </c>
      <c r="AF150" s="25">
        <f>IF($A150="","",IF(AND($L150="declined",N($Z150)&gt;0,COUNTIFS(approvals!$H$2:$H$251,$A150,approvals!$B$2:$B$251,$B150,approvals!$P$2:$P$251,"Y",approvals!$U$2:$U$251,"&gt;0")=0),"Y",""))</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IF($B151="","",IFERROR(IF(INDEX(offices!$O$2:$O$61,MATCH($B151,offices!$A$2:$A$61,0))="","",INDEX(offices!$O$2:$O$61,MATCH($B151,offices!$A$2:$A$61,0))),""))</f>
        <v/>
      </c>
      <c r="R151" s="25">
        <f>IF($B151="","",IFERROR(IF(INDEX(offices!$P$2:$P$61,MATCH($B151,offices!$A$2:$A$61,0))="","",INDEX(offices!$P$2:$P$61,MATCH($B151,offices!$A$2:$A$61,0))),""))</f>
        <v/>
      </c>
      <c r="S151" s="25">
        <f>IF($B151="","",IFERROR(IF(INDEX(offices!$Q$2:$Q$61,MATCH($B151,offices!$A$2:$A$61,0))="","",INDEX(offices!$Q$2:$Q$61,MATCH($B151,offices!$A$2:$A$61,0))),""))</f>
        <v/>
      </c>
      <c r="T151" s="25">
        <f>IF($B151="","",IFERROR(IF(INDEX(offices!$Z$2:$Z$61,MATCH($B151,offices!$A$2:$A$61,0))="","",INDEX(offices!$Z$2:$Z$61,MATCH($B151,offices!$A$2:$A$61,0))),""))</f>
        <v/>
      </c>
      <c r="U151" s="25">
        <f>IF($B151="","",IFERROR(IF(INDEX(offices!$Y$2:$Y$61,MATCH($B151,offices!$A$2:$A$61,0))="","",INDEX(offices!$Y$2:$Y$61,MATCH($B151,offices!$A$2:$A$61,0))),""))</f>
        <v/>
      </c>
      <c r="V151" s="25">
        <f>IF($B151="","",IFERROR(IF(INDEX(offices!$V$2:$V$61,MATCH($B151,offices!$A$2:$A$61,0))="","",INDEX(offices!$V$2:$V$61,MATCH($B151,offices!$A$2:$A$61,0))),""))</f>
        <v/>
      </c>
      <c r="W151" s="25">
        <f>IF($B151="","",IFERROR(IF(INDEX(offices!$AJ$2:$AJ$61,MATCH($B151,offices!$A$2:$A$61,0))="","",INDEX(offices!$AJ$2:$AJ$61,MATCH($B151,offices!$A$2:$A$61,0))),""))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25">
        <f>IF($B151="","",IFERROR(IF(INDEX(offices!$H$2:$H$61,MATCH($B151,offices!$A$2:$A$61,0))="","",INDEX(offices!$H$2:$H$61,MATCH($B151,offices!$A$2:$A$61,0))),""))</f>
        <v/>
      </c>
      <c r="AF151" s="25">
        <f>IF($A151="","",IF(AND($L151="declined",N($Z151)&gt;0,COUNTIFS(approvals!$H$2:$H$251,$A151,approvals!$B$2:$B$251,$B151,approvals!$P$2:$P$251,"Y",approvals!$U$2:$U$251,"&gt;0")=0),"Y",""))</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v>46384</v>
      </c>
      <c r="B2" s="33" t="n">
        <v>0.6388888888888888</v>
      </c>
      <c r="C2" t="inlineStr">
        <is>
          <t>SAMPLE-CMP-001</t>
        </is>
      </c>
      <c r="E2" t="inlineStr">
        <is>
          <t>received</t>
        </is>
      </c>
      <c r="G2" t="n">
        <v>276</v>
      </c>
      <c r="H2" t="inlineStr">
        <is>
          <t>SAMPLE-L2401</t>
        </is>
      </c>
      <c r="I2" s="9" t="n">
        <v>46568</v>
      </c>
      <c r="J2" t="inlineStr">
        <is>
          <t>founder_count</t>
        </is>
      </c>
      <c r="K2" t="inlineStr">
        <is>
          <t>SAMPLE 6 cases, counted, photographed</t>
        </is>
      </c>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v>46386</v>
      </c>
      <c r="B3" s="33" t="n">
        <v>0.4618055555555556</v>
      </c>
      <c r="C3" t="inlineStr">
        <is>
          <t>SAMPLE-CMP-002</t>
        </is>
      </c>
      <c r="E3" t="inlineStr">
        <is>
          <t>received</t>
        </is>
      </c>
      <c r="G3" t="n">
        <v>263</v>
      </c>
      <c r="H3" t="inlineStr">
        <is>
          <t>SAMPLE-NB-0921</t>
        </is>
      </c>
      <c r="I3" s="9" t="n">
        <v>46631</v>
      </c>
      <c r="J3" t="inlineStr">
        <is>
          <t>founder_count</t>
        </is>
      </c>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v>46386</v>
      </c>
      <c r="B4" s="33" t="n">
        <v>0.4618055555555556</v>
      </c>
      <c r="C4" t="inlineStr">
        <is>
          <t>SAMPLE-CMP-002</t>
        </is>
      </c>
      <c r="E4" t="inlineStr">
        <is>
          <t>received</t>
        </is>
      </c>
      <c r="G4" t="n">
        <v>12</v>
      </c>
      <c r="H4" t="inlineStr">
        <is>
          <t>SAMPLE-NB-0811</t>
        </is>
      </c>
      <c r="I4" s="9" t="n">
        <v>46447</v>
      </c>
      <c r="J4" t="inlineStr">
        <is>
          <t>founder_count</t>
        </is>
      </c>
      <c r="K4" t="inlineStr">
        <is>
          <t>SAMPLE one case short-dated</t>
        </is>
      </c>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v>46386</v>
      </c>
      <c r="B5" s="33" t="n">
        <v>0.4791666666666667</v>
      </c>
      <c r="C5" t="inlineStr">
        <is>
          <t>SAMPLE-CMP-002</t>
        </is>
      </c>
      <c r="E5" t="inlineStr">
        <is>
          <t>rejected</t>
        </is>
      </c>
      <c r="G5" t="n">
        <v>12</v>
      </c>
      <c r="H5" t="inlineStr">
        <is>
          <t>SAMPLE-NB-0811</t>
        </is>
      </c>
      <c r="I5" s="9" t="n"/>
      <c r="K5" t="inlineStr">
        <is>
          <t>SAMPLE under 60 days left on the drop day</t>
        </is>
      </c>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v>46386</v>
      </c>
      <c r="B6" s="33" t="n">
        <v>0.4791666666666667</v>
      </c>
      <c r="C6" t="inlineStr">
        <is>
          <t>SAMPLE-CMP-002</t>
        </is>
      </c>
      <c r="E6" t="inlineStr">
        <is>
          <t>rejected</t>
        </is>
      </c>
      <c r="G6" t="n">
        <v>4</v>
      </c>
      <c r="H6" t="inlineStr">
        <is>
          <t>SAMPLE-NB-0921</t>
        </is>
      </c>
      <c r="I6" s="9" t="n"/>
      <c r="K6" t="inlineStr">
        <is>
          <t>SAMPLE dented cans, photographed</t>
        </is>
      </c>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v>46399</v>
      </c>
      <c r="B7" s="33" t="n">
        <v>0.3472222222222222</v>
      </c>
      <c r="C7" t="inlineStr">
        <is>
          <t>SAMPLE-CMP-001</t>
        </is>
      </c>
      <c r="D7" t="inlineStr">
        <is>
          <t>SAMPLE-O-001</t>
        </is>
      </c>
      <c r="E7" t="inlineStr">
        <is>
          <t>delivered</t>
        </is>
      </c>
      <c r="G7" t="n">
        <v>40</v>
      </c>
      <c r="I7" s="9" t="n"/>
      <c r="J7" t="inlineStr">
        <is>
          <t>founder_count</t>
        </is>
      </c>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v>46399</v>
      </c>
      <c r="B8" s="33" t="n">
        <v>0.3965277777777778</v>
      </c>
      <c r="C8" t="inlineStr">
        <is>
          <t>SAMPLE-CMP-001</t>
        </is>
      </c>
      <c r="D8" t="inlineStr">
        <is>
          <t>SAMPLE-O-002</t>
        </is>
      </c>
      <c r="E8" t="inlineStr">
        <is>
          <t>delivered</t>
        </is>
      </c>
      <c r="G8" t="n">
        <v>40</v>
      </c>
      <c r="I8" s="9" t="n"/>
      <c r="J8" t="inlineStr">
        <is>
          <t>founder_count</t>
        </is>
      </c>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v>46399</v>
      </c>
      <c r="B9" s="33" t="n">
        <v>0.3729166666666667</v>
      </c>
      <c r="C9" t="inlineStr">
        <is>
          <t>SAMPLE-CMP-001</t>
        </is>
      </c>
      <c r="D9" t="inlineStr">
        <is>
          <t>SAMPLE-O-003</t>
        </is>
      </c>
      <c r="E9" t="inlineStr">
        <is>
          <t>delivered</t>
        </is>
      </c>
      <c r="G9" t="n">
        <v>50</v>
      </c>
      <c r="I9" s="9" t="n"/>
      <c r="J9" t="inlineStr">
        <is>
          <t>founder_count</t>
        </is>
      </c>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v>46399</v>
      </c>
      <c r="B10" s="33" t="n">
        <v>0.4527777777777778</v>
      </c>
      <c r="C10" t="inlineStr">
        <is>
          <t>SAMPLE-CMP-001</t>
        </is>
      </c>
      <c r="D10" t="inlineStr">
        <is>
          <t>SAMPLE-O-004</t>
        </is>
      </c>
      <c r="E10" t="inlineStr">
        <is>
          <t>delivered</t>
        </is>
      </c>
      <c r="G10" t="n">
        <v>50</v>
      </c>
      <c r="I10" s="9" t="n"/>
      <c r="J10" t="inlineStr">
        <is>
          <t>founder_count</t>
        </is>
      </c>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v>46399</v>
      </c>
      <c r="B11" s="33" t="n">
        <v>0.4263888888888889</v>
      </c>
      <c r="C11" t="inlineStr">
        <is>
          <t>SAMPLE-CMP-001</t>
        </is>
      </c>
      <c r="D11" t="inlineStr">
        <is>
          <t>SAMPLE-O-005</t>
        </is>
      </c>
      <c r="E11" t="inlineStr">
        <is>
          <t>delivered</t>
        </is>
      </c>
      <c r="G11" t="n">
        <v>70</v>
      </c>
      <c r="I11" s="9" t="n"/>
      <c r="J11" t="inlineStr">
        <is>
          <t>founder_count</t>
        </is>
      </c>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v>46399</v>
      </c>
      <c r="B12" s="33" t="n">
        <v>0.3472222222222222</v>
      </c>
      <c r="C12" t="inlineStr">
        <is>
          <t>SAMPLE-CMP-002</t>
        </is>
      </c>
      <c r="D12" t="inlineStr">
        <is>
          <t>SAMPLE-O-001</t>
        </is>
      </c>
      <c r="E12" t="inlineStr">
        <is>
          <t>delivered</t>
        </is>
      </c>
      <c r="G12" t="n">
        <v>40</v>
      </c>
      <c r="I12" s="9" t="n"/>
      <c r="J12" t="inlineStr">
        <is>
          <t>founder_count</t>
        </is>
      </c>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v>46399</v>
      </c>
      <c r="B13" s="33" t="n">
        <v>0.3965277777777778</v>
      </c>
      <c r="C13" t="inlineStr">
        <is>
          <t>SAMPLE-CMP-002</t>
        </is>
      </c>
      <c r="D13" t="inlineStr">
        <is>
          <t>SAMPLE-O-002</t>
        </is>
      </c>
      <c r="E13" t="inlineStr">
        <is>
          <t>delivered</t>
        </is>
      </c>
      <c r="G13" t="n">
        <v>40</v>
      </c>
      <c r="I13" s="9" t="n"/>
      <c r="J13" t="inlineStr">
        <is>
          <t>founder_count</t>
        </is>
      </c>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v>46399</v>
      </c>
      <c r="B14" s="33" t="n">
        <v>0.3729166666666667</v>
      </c>
      <c r="C14" t="inlineStr">
        <is>
          <t>SAMPLE-CMP-002</t>
        </is>
      </c>
      <c r="D14" t="inlineStr">
        <is>
          <t>SAMPLE-O-003</t>
        </is>
      </c>
      <c r="E14" t="inlineStr">
        <is>
          <t>delivered</t>
        </is>
      </c>
      <c r="G14" t="n">
        <v>50</v>
      </c>
      <c r="I14" s="9" t="n"/>
      <c r="J14" t="inlineStr">
        <is>
          <t>founder_count</t>
        </is>
      </c>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v>46399</v>
      </c>
      <c r="B15" s="33" t="n">
        <v>0.4527777777777778</v>
      </c>
      <c r="C15" t="inlineStr">
        <is>
          <t>SAMPLE-CMP-002</t>
        </is>
      </c>
      <c r="D15" t="inlineStr">
        <is>
          <t>SAMPLE-O-004</t>
        </is>
      </c>
      <c r="E15" t="inlineStr">
        <is>
          <t>delivered</t>
        </is>
      </c>
      <c r="G15" t="n">
        <v>50</v>
      </c>
      <c r="I15" s="9" t="n"/>
      <c r="J15" t="inlineStr">
        <is>
          <t>founder_count</t>
        </is>
      </c>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v>46399</v>
      </c>
      <c r="B16" s="33" t="n">
        <v>0.4263888888888889</v>
      </c>
      <c r="C16" t="inlineStr">
        <is>
          <t>SAMPLE-CMP-002</t>
        </is>
      </c>
      <c r="D16" t="inlineStr">
        <is>
          <t>SAMPLE-O-005</t>
        </is>
      </c>
      <c r="E16" t="inlineStr">
        <is>
          <t>delivered</t>
        </is>
      </c>
      <c r="G16" t="n">
        <v>70</v>
      </c>
      <c r="I16" s="9" t="n"/>
      <c r="J16" t="inlineStr">
        <is>
          <t>founder_count</t>
        </is>
      </c>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v>46401</v>
      </c>
      <c r="B17" s="33" t="n">
        <v>0.5208333333333334</v>
      </c>
      <c r="C17" t="inlineStr">
        <is>
          <t>SAMPLE-CMP-001</t>
        </is>
      </c>
      <c r="D17" t="inlineStr">
        <is>
          <t>SAMPLE-O-001</t>
        </is>
      </c>
      <c r="E17" t="inlineStr">
        <is>
          <t>topped_up</t>
        </is>
      </c>
      <c r="G17" t="n">
        <v>5</v>
      </c>
      <c r="I17" s="9" t="n"/>
      <c r="J17" t="inlineStr">
        <is>
          <t>founder_count</t>
        </is>
      </c>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v>46401</v>
      </c>
      <c r="B18" s="33" t="n">
        <v>0.5347222222222222</v>
      </c>
      <c r="C18" t="inlineStr">
        <is>
          <t>SAMPLE-CMP-002</t>
        </is>
      </c>
      <c r="D18" t="inlineStr">
        <is>
          <t>SAMPLE-O-003</t>
        </is>
      </c>
      <c r="E18" t="inlineStr">
        <is>
          <t>topped_up</t>
        </is>
      </c>
      <c r="G18" t="n">
        <v>6</v>
      </c>
      <c r="I18" s="9" t="n"/>
      <c r="J18" t="inlineStr">
        <is>
          <t>founder_count</t>
        </is>
      </c>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v>46406</v>
      </c>
      <c r="B19" s="33" t="n">
        <v>0.6875</v>
      </c>
      <c r="C19" t="inlineStr">
        <is>
          <t>SAMPLE-CMP-001</t>
        </is>
      </c>
      <c r="D19" t="inlineStr">
        <is>
          <t>SAMPLE-O-001</t>
        </is>
      </c>
      <c r="E19" t="inlineStr">
        <is>
          <t>released_to_office</t>
        </is>
      </c>
      <c r="F19" t="inlineStr">
        <is>
          <t>reserve</t>
        </is>
      </c>
      <c r="G19" t="n">
        <v>10</v>
      </c>
      <c r="I19" s="9" t="n"/>
      <c r="J19" t="inlineStr">
        <is>
          <t>founder_count</t>
        </is>
      </c>
      <c r="K19" t="inlineStr">
        <is>
          <t>SAMPLE brand chose release</t>
        </is>
      </c>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v>46406</v>
      </c>
      <c r="B20" s="33" t="n">
        <v>0.6944444444444444</v>
      </c>
      <c r="C20" t="inlineStr">
        <is>
          <t>SAMPLE-CMP-001</t>
        </is>
      </c>
      <c r="D20" t="inlineStr">
        <is>
          <t>SAMPLE-O-003</t>
        </is>
      </c>
      <c r="E20" t="inlineStr">
        <is>
          <t>released_to_office</t>
        </is>
      </c>
      <c r="F20" t="inlineStr">
        <is>
          <t>reserve</t>
        </is>
      </c>
      <c r="G20" t="n">
        <v>11</v>
      </c>
      <c r="I20" s="9" t="n"/>
      <c r="J20" t="inlineStr">
        <is>
          <t>founder_count</t>
        </is>
      </c>
      <c r="K20" t="inlineStr">
        <is>
          <t>SAMPLE brand chose release</t>
        </is>
      </c>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v>46406</v>
      </c>
      <c r="B21" s="33" t="n">
        <v>0.6666666666666666</v>
      </c>
      <c r="C21" t="inlineStr">
        <is>
          <t>SAMPLE-CMP-002</t>
        </is>
      </c>
      <c r="D21" t="inlineStr">
        <is>
          <t>SAMPLE-O-001</t>
        </is>
      </c>
      <c r="E21" t="inlineStr">
        <is>
          <t>collected</t>
        </is>
      </c>
      <c r="G21" t="n">
        <v>3</v>
      </c>
      <c r="I21" s="9" t="n"/>
      <c r="J21" t="inlineStr">
        <is>
          <t>founder_count</t>
        </is>
      </c>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v>46406</v>
      </c>
      <c r="B22" s="33" t="n">
        <v>0.6666666666666666</v>
      </c>
      <c r="C22" t="inlineStr">
        <is>
          <t>SAMPLE-CMP-002</t>
        </is>
      </c>
      <c r="D22" t="inlineStr">
        <is>
          <t>SAMPLE-O-002</t>
        </is>
      </c>
      <c r="E22" t="inlineStr">
        <is>
          <t>collected</t>
        </is>
      </c>
      <c r="G22" t="n">
        <v>4</v>
      </c>
      <c r="I22" s="9" t="n"/>
      <c r="J22" t="inlineStr">
        <is>
          <t>founder_count</t>
        </is>
      </c>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v>46406</v>
      </c>
      <c r="B23" s="33" t="n">
        <v>0.6666666666666666</v>
      </c>
      <c r="C23" t="inlineStr">
        <is>
          <t>SAMPLE-CMP-002</t>
        </is>
      </c>
      <c r="D23" t="inlineStr">
        <is>
          <t>SAMPLE-O-003</t>
        </is>
      </c>
      <c r="E23" t="inlineStr">
        <is>
          <t>collected</t>
        </is>
      </c>
      <c r="G23" t="n">
        <v>6</v>
      </c>
      <c r="I23" s="9" t="n"/>
      <c r="J23" t="inlineStr">
        <is>
          <t>founder_count</t>
        </is>
      </c>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v>46406</v>
      </c>
      <c r="B24" s="33" t="n">
        <v>0.6666666666666666</v>
      </c>
      <c r="C24" t="inlineStr">
        <is>
          <t>SAMPLE-CMP-002</t>
        </is>
      </c>
      <c r="D24" t="inlineStr">
        <is>
          <t>SAMPLE-O-004</t>
        </is>
      </c>
      <c r="E24" t="inlineStr">
        <is>
          <t>collected</t>
        </is>
      </c>
      <c r="G24" t="n">
        <v>2</v>
      </c>
      <c r="I24" s="9" t="n"/>
      <c r="J24" t="inlineStr">
        <is>
          <t>founder_count</t>
        </is>
      </c>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v>46406</v>
      </c>
      <c r="B25" s="33" t="n">
        <v>0.6666666666666666</v>
      </c>
      <c r="C25" t="inlineStr">
        <is>
          <t>SAMPLE-CMP-002</t>
        </is>
      </c>
      <c r="D25" t="inlineStr">
        <is>
          <t>SAMPLE-O-005</t>
        </is>
      </c>
      <c r="E25" t="inlineStr">
        <is>
          <t>collected</t>
        </is>
      </c>
      <c r="G25" t="n">
        <v>3</v>
      </c>
      <c r="I25" s="9" t="n"/>
      <c r="J25" t="inlineStr">
        <is>
          <t>founder_count</t>
        </is>
      </c>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v>46409</v>
      </c>
      <c r="B26" s="33" t="n">
        <v>0.4166666666666667</v>
      </c>
      <c r="C26" t="inlineStr">
        <is>
          <t>SAMPLE-CMP-002</t>
        </is>
      </c>
      <c r="E26" t="inlineStr">
        <is>
          <t>returned_to_brand</t>
        </is>
      </c>
      <c r="F26" t="inlineStr">
        <is>
          <t>reserve</t>
        </is>
      </c>
      <c r="G26" t="n">
        <v>3</v>
      </c>
      <c r="I26" s="9" t="n"/>
      <c r="J26" t="inlineStr">
        <is>
          <t>founder_count</t>
        </is>
      </c>
      <c r="K26" t="inlineStr">
        <is>
          <t>SAMPLE prepaid label arrived 2027-01-21</t>
        </is>
      </c>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v>46409</v>
      </c>
      <c r="B27" s="33" t="n">
        <v>0.4166666666666667</v>
      </c>
      <c r="C27" t="inlineStr">
        <is>
          <t>SAMPLE-CMP-002</t>
        </is>
      </c>
      <c r="E27" t="inlineStr">
        <is>
          <t>returned_to_brand</t>
        </is>
      </c>
      <c r="F27" t="inlineStr">
        <is>
          <t>leftover</t>
        </is>
      </c>
      <c r="G27" t="n">
        <v>18</v>
      </c>
      <c r="I27" s="9" t="n"/>
      <c r="J27" t="inlineStr">
        <is>
          <t>founder_count</t>
        </is>
      </c>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v>46409</v>
      </c>
      <c r="B28" s="33" t="n">
        <v>0.4166666666666667</v>
      </c>
      <c r="C28" t="inlineStr">
        <is>
          <t>SAMPLE-CMP-002</t>
        </is>
      </c>
      <c r="E28" t="inlineStr">
        <is>
          <t>returned_to_brand</t>
        </is>
      </c>
      <c r="F28" t="inlineStr">
        <is>
          <t>rejected</t>
        </is>
      </c>
      <c r="G28" t="n">
        <v>16</v>
      </c>
      <c r="I28" s="9" t="n"/>
      <c r="J28" t="inlineStr">
        <is>
          <t>founder_count</t>
        </is>
      </c>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v>46416</v>
      </c>
      <c r="B29" s="33" t="n">
        <v>0.5833333333333334</v>
      </c>
      <c r="C29" t="inlineStr">
        <is>
          <t>SAMPLE-CMP-003</t>
        </is>
      </c>
      <c r="E29" t="inlineStr">
        <is>
          <t>received</t>
        </is>
      </c>
      <c r="G29" t="n">
        <v>510</v>
      </c>
      <c r="H29" t="inlineStr">
        <is>
          <t>SAMPLE-TG-0115</t>
        </is>
      </c>
      <c r="I29" s="9" t="n">
        <v>46599</v>
      </c>
      <c r="J29" t="inlineStr">
        <is>
          <t>founder_count</t>
        </is>
      </c>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v>46415</v>
      </c>
      <c r="B30" s="33" t="n">
        <v>0.5833333333333334</v>
      </c>
      <c r="C30" t="inlineStr">
        <is>
          <t>SAMPLE-CMP-004</t>
        </is>
      </c>
      <c r="E30" t="inlineStr">
        <is>
          <t>received</t>
        </is>
      </c>
      <c r="G30" t="n">
        <v>501</v>
      </c>
      <c r="H30" t="inlineStr">
        <is>
          <t>SAMPLE-OR-1220</t>
        </is>
      </c>
      <c r="I30" s="9" t="n">
        <v>46568</v>
      </c>
      <c r="J30" t="inlineStr">
        <is>
          <t>founder_count</t>
        </is>
      </c>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v>46419</v>
      </c>
      <c r="B31" s="33" t="n">
        <v>0.5833333333333334</v>
      </c>
      <c r="C31" t="inlineStr">
        <is>
          <t>SAMPLE-CMP-005</t>
        </is>
      </c>
      <c r="E31" t="inlineStr">
        <is>
          <t>received</t>
        </is>
      </c>
      <c r="G31" t="n">
        <v>567</v>
      </c>
      <c r="H31" t="inlineStr">
        <is>
          <t>SAMPLE-KR-0122</t>
        </is>
      </c>
      <c r="I31" s="9" t="n">
        <v>46522</v>
      </c>
      <c r="J31" t="inlineStr">
        <is>
          <t>founder_count</t>
        </is>
      </c>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v>46427</v>
      </c>
      <c r="B32" s="33" t="n">
        <v>0.3375</v>
      </c>
      <c r="C32" t="inlineStr">
        <is>
          <t>SAMPLE-CMP-003</t>
        </is>
      </c>
      <c r="D32" t="inlineStr">
        <is>
          <t>SAMPLE-O-001</t>
        </is>
      </c>
      <c r="E32" t="inlineStr">
        <is>
          <t>delivered</t>
        </is>
      </c>
      <c r="G32" t="n">
        <v>37</v>
      </c>
      <c r="I32" s="9" t="n"/>
      <c r="J32" t="inlineStr">
        <is>
          <t>courier_count</t>
        </is>
      </c>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v>46427</v>
      </c>
      <c r="B33" s="33" t="n">
        <v>0.3895833333333333</v>
      </c>
      <c r="C33" t="inlineStr">
        <is>
          <t>SAMPLE-CMP-003</t>
        </is>
      </c>
      <c r="D33" t="inlineStr">
        <is>
          <t>SAMPLE-O-002</t>
        </is>
      </c>
      <c r="E33" t="inlineStr">
        <is>
          <t>delivered</t>
        </is>
      </c>
      <c r="G33" t="n">
        <v>37</v>
      </c>
      <c r="I33" s="9" t="n"/>
      <c r="J33" t="inlineStr">
        <is>
          <t>courier_count</t>
        </is>
      </c>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v>46427</v>
      </c>
      <c r="B34" s="33" t="n">
        <v>0.3770833333333333</v>
      </c>
      <c r="C34" t="inlineStr">
        <is>
          <t>SAMPLE-CMP-003</t>
        </is>
      </c>
      <c r="D34" t="inlineStr">
        <is>
          <t>SAMPLE-O-003</t>
        </is>
      </c>
      <c r="E34" t="inlineStr">
        <is>
          <t>delivered</t>
        </is>
      </c>
      <c r="G34" t="n">
        <v>47</v>
      </c>
      <c r="I34" s="9" t="n"/>
      <c r="J34" t="inlineStr">
        <is>
          <t>courier_count</t>
        </is>
      </c>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v>46427</v>
      </c>
      <c r="B35" s="33" t="n">
        <v>0.4298611111111111</v>
      </c>
      <c r="C35" t="inlineStr">
        <is>
          <t>SAMPLE-CMP-003</t>
        </is>
      </c>
      <c r="D35" t="inlineStr">
        <is>
          <t>SAMPLE-O-004</t>
        </is>
      </c>
      <c r="E35" t="inlineStr">
        <is>
          <t>delivered</t>
        </is>
      </c>
      <c r="G35" t="n">
        <v>47</v>
      </c>
      <c r="I35" s="9" t="n"/>
      <c r="J35" t="inlineStr">
        <is>
          <t>courier_count</t>
        </is>
      </c>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v>46427</v>
      </c>
      <c r="B36" s="33" t="n">
        <v>0.4451388888888889</v>
      </c>
      <c r="C36" t="inlineStr">
        <is>
          <t>SAMPLE-CMP-003</t>
        </is>
      </c>
      <c r="D36" t="inlineStr">
        <is>
          <t>SAMPLE-O-005</t>
        </is>
      </c>
      <c r="E36" t="inlineStr">
        <is>
          <t>delivered</t>
        </is>
      </c>
      <c r="G36" t="n">
        <v>67</v>
      </c>
      <c r="I36" s="9" t="n"/>
      <c r="J36" t="inlineStr">
        <is>
          <t>courier_count</t>
        </is>
      </c>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v>46427</v>
      </c>
      <c r="B37" s="33" t="n">
        <v>0.3493055555555555</v>
      </c>
      <c r="C37" t="inlineStr">
        <is>
          <t>SAMPLE-CMP-003</t>
        </is>
      </c>
      <c r="D37" t="inlineStr">
        <is>
          <t>SAMPLE-O-006</t>
        </is>
      </c>
      <c r="E37" t="inlineStr">
        <is>
          <t>delivered</t>
        </is>
      </c>
      <c r="G37" t="n">
        <v>42</v>
      </c>
      <c r="I37" s="9" t="n"/>
      <c r="J37" t="inlineStr">
        <is>
          <t>courier_count</t>
        </is>
      </c>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v>46427</v>
      </c>
      <c r="B38" s="33" t="n">
        <v>0.4020833333333333</v>
      </c>
      <c r="C38" t="inlineStr">
        <is>
          <t>SAMPLE-CMP-003</t>
        </is>
      </c>
      <c r="D38" t="inlineStr">
        <is>
          <t>SAMPLE-O-007</t>
        </is>
      </c>
      <c r="E38" t="inlineStr">
        <is>
          <t>delivered</t>
        </is>
      </c>
      <c r="G38" t="n">
        <v>57</v>
      </c>
      <c r="I38" s="9" t="n"/>
      <c r="J38" t="inlineStr">
        <is>
          <t>courier_count</t>
        </is>
      </c>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v>46427</v>
      </c>
      <c r="B39" s="33" t="n">
        <v>0.4159722222222222</v>
      </c>
      <c r="C39" t="inlineStr">
        <is>
          <t>SAMPLE-CMP-003</t>
        </is>
      </c>
      <c r="D39" t="inlineStr">
        <is>
          <t>SAMPLE-O-008</t>
        </is>
      </c>
      <c r="E39" t="inlineStr">
        <is>
          <t>delivered</t>
        </is>
      </c>
      <c r="G39" t="n">
        <v>42</v>
      </c>
      <c r="I39" s="9" t="n"/>
      <c r="J39" t="inlineStr">
        <is>
          <t>courier_count</t>
        </is>
      </c>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v>46428</v>
      </c>
      <c r="B40" s="33" t="n">
        <v>0.3611111111111111</v>
      </c>
      <c r="C40" t="inlineStr">
        <is>
          <t>SAMPLE-CMP-003</t>
        </is>
      </c>
      <c r="D40" t="inlineStr">
        <is>
          <t>SAMPLE-O-009</t>
        </is>
      </c>
      <c r="E40" t="inlineStr">
        <is>
          <t>delivered</t>
        </is>
      </c>
      <c r="G40" t="n">
        <v>72</v>
      </c>
      <c r="I40" s="9" t="n"/>
      <c r="J40" t="inlineStr">
        <is>
          <t>founder_count</t>
        </is>
      </c>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v>46427</v>
      </c>
      <c r="B41" s="33" t="n">
        <v>0.3618055555555555</v>
      </c>
      <c r="C41" t="inlineStr">
        <is>
          <t>SAMPLE-CMP-003</t>
        </is>
      </c>
      <c r="D41" t="inlineStr">
        <is>
          <t>SAMPLE-O-010</t>
        </is>
      </c>
      <c r="E41" t="inlineStr">
        <is>
          <t>delivered</t>
        </is>
      </c>
      <c r="G41" t="n">
        <v>37</v>
      </c>
      <c r="I41" s="9" t="n"/>
      <c r="J41" t="inlineStr">
        <is>
          <t>courier_count</t>
        </is>
      </c>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v>46427</v>
      </c>
      <c r="B42" s="33" t="n">
        <v>0.3375</v>
      </c>
      <c r="C42" t="inlineStr">
        <is>
          <t>SAMPLE-CMP-004</t>
        </is>
      </c>
      <c r="D42" t="inlineStr">
        <is>
          <t>SAMPLE-O-001</t>
        </is>
      </c>
      <c r="E42" t="inlineStr">
        <is>
          <t>delivered</t>
        </is>
      </c>
      <c r="G42" t="n">
        <v>40</v>
      </c>
      <c r="I42" s="9" t="n"/>
      <c r="J42" t="inlineStr">
        <is>
          <t>courier_count</t>
        </is>
      </c>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v>46427</v>
      </c>
      <c r="B43" s="33" t="n">
        <v>0.3895833333333333</v>
      </c>
      <c r="C43" t="inlineStr">
        <is>
          <t>SAMPLE-CMP-004</t>
        </is>
      </c>
      <c r="D43" t="inlineStr">
        <is>
          <t>SAMPLE-O-002</t>
        </is>
      </c>
      <c r="E43" t="inlineStr">
        <is>
          <t>delivered</t>
        </is>
      </c>
      <c r="G43" t="n">
        <v>40</v>
      </c>
      <c r="I43" s="9" t="n"/>
      <c r="J43" t="inlineStr">
        <is>
          <t>courier_count</t>
        </is>
      </c>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v>46427</v>
      </c>
      <c r="B44" s="33" t="n">
        <v>0.3770833333333333</v>
      </c>
      <c r="C44" t="inlineStr">
        <is>
          <t>SAMPLE-CMP-004</t>
        </is>
      </c>
      <c r="D44" t="inlineStr">
        <is>
          <t>SAMPLE-O-003</t>
        </is>
      </c>
      <c r="E44" t="inlineStr">
        <is>
          <t>delivered</t>
        </is>
      </c>
      <c r="G44" t="n">
        <v>50</v>
      </c>
      <c r="I44" s="9" t="n"/>
      <c r="J44" t="inlineStr">
        <is>
          <t>courier_count</t>
        </is>
      </c>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v>46427</v>
      </c>
      <c r="B45" s="33" t="n">
        <v>0.4298611111111111</v>
      </c>
      <c r="C45" t="inlineStr">
        <is>
          <t>SAMPLE-CMP-004</t>
        </is>
      </c>
      <c r="D45" t="inlineStr">
        <is>
          <t>SAMPLE-O-004</t>
        </is>
      </c>
      <c r="E45" t="inlineStr">
        <is>
          <t>delivered</t>
        </is>
      </c>
      <c r="G45" t="n">
        <v>50</v>
      </c>
      <c r="I45" s="9" t="n"/>
      <c r="J45" t="inlineStr">
        <is>
          <t>courier_count</t>
        </is>
      </c>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v>46427</v>
      </c>
      <c r="B46" s="33" t="n">
        <v>0.4451388888888889</v>
      </c>
      <c r="C46" t="inlineStr">
        <is>
          <t>SAMPLE-CMP-004</t>
        </is>
      </c>
      <c r="D46" t="inlineStr">
        <is>
          <t>SAMPLE-O-005</t>
        </is>
      </c>
      <c r="E46" t="inlineStr">
        <is>
          <t>delivered</t>
        </is>
      </c>
      <c r="G46" t="n">
        <v>70</v>
      </c>
      <c r="I46" s="9" t="n"/>
      <c r="J46" t="inlineStr">
        <is>
          <t>courier_count</t>
        </is>
      </c>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v>46427</v>
      </c>
      <c r="B47" s="33" t="n">
        <v>0.3493055555555555</v>
      </c>
      <c r="C47" t="inlineStr">
        <is>
          <t>SAMPLE-CMP-004</t>
        </is>
      </c>
      <c r="D47" t="inlineStr">
        <is>
          <t>SAMPLE-O-006</t>
        </is>
      </c>
      <c r="E47" t="inlineStr">
        <is>
          <t>delivered</t>
        </is>
      </c>
      <c r="G47" t="n">
        <v>45</v>
      </c>
      <c r="I47" s="9" t="n"/>
      <c r="J47" t="inlineStr">
        <is>
          <t>courier_count</t>
        </is>
      </c>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v>46427</v>
      </c>
      <c r="B48" s="33" t="n">
        <v>0.4159722222222222</v>
      </c>
      <c r="C48" t="inlineStr">
        <is>
          <t>SAMPLE-CMP-004</t>
        </is>
      </c>
      <c r="D48" t="inlineStr">
        <is>
          <t>SAMPLE-O-008</t>
        </is>
      </c>
      <c r="E48" t="inlineStr">
        <is>
          <t>delivered</t>
        </is>
      </c>
      <c r="G48" t="n">
        <v>45</v>
      </c>
      <c r="I48" s="9" t="n"/>
      <c r="J48" t="inlineStr">
        <is>
          <t>courier_count</t>
        </is>
      </c>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v>46428</v>
      </c>
      <c r="B49" s="33" t="n">
        <v>0.3611111111111111</v>
      </c>
      <c r="C49" t="inlineStr">
        <is>
          <t>SAMPLE-CMP-004</t>
        </is>
      </c>
      <c r="D49" t="inlineStr">
        <is>
          <t>SAMPLE-O-009</t>
        </is>
      </c>
      <c r="E49" t="inlineStr">
        <is>
          <t>delivered</t>
        </is>
      </c>
      <c r="G49" t="n">
        <v>75</v>
      </c>
      <c r="I49" s="9" t="n"/>
      <c r="J49" t="inlineStr">
        <is>
          <t>founder_count</t>
        </is>
      </c>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v>46429</v>
      </c>
      <c r="B50" s="33" t="n">
        <v>0.5416666666666666</v>
      </c>
      <c r="C50" t="inlineStr">
        <is>
          <t>SAMPLE-CMP-004</t>
        </is>
      </c>
      <c r="D50" t="inlineStr">
        <is>
          <t>SAMPLE-O-009</t>
        </is>
      </c>
      <c r="E50" t="inlineStr">
        <is>
          <t>topped_up</t>
        </is>
      </c>
      <c r="G50" t="n">
        <v>6</v>
      </c>
      <c r="I50" s="9" t="n"/>
      <c r="J50" t="inlineStr">
        <is>
          <t>founder_count</t>
        </is>
      </c>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v>46427</v>
      </c>
      <c r="B51" s="33" t="n">
        <v>0.3618055555555555</v>
      </c>
      <c r="C51" t="inlineStr">
        <is>
          <t>SAMPLE-CMP-004</t>
        </is>
      </c>
      <c r="D51" t="inlineStr">
        <is>
          <t>SAMPLE-O-010</t>
        </is>
      </c>
      <c r="E51" t="inlineStr">
        <is>
          <t>delivered</t>
        </is>
      </c>
      <c r="G51" t="n">
        <v>40</v>
      </c>
      <c r="I51" s="9" t="n"/>
      <c r="J51" t="inlineStr">
        <is>
          <t>courier_count</t>
        </is>
      </c>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v>46427</v>
      </c>
      <c r="B52" s="33" t="n">
        <v>0.3375</v>
      </c>
      <c r="C52" t="inlineStr">
        <is>
          <t>SAMPLE-CMP-005</t>
        </is>
      </c>
      <c r="D52" t="inlineStr">
        <is>
          <t>SAMPLE-O-001</t>
        </is>
      </c>
      <c r="E52" t="inlineStr">
        <is>
          <t>delivered</t>
        </is>
      </c>
      <c r="G52" t="n">
        <v>40</v>
      </c>
      <c r="I52" s="9" t="n"/>
      <c r="J52" t="inlineStr">
        <is>
          <t>courier_count</t>
        </is>
      </c>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v>46427</v>
      </c>
      <c r="B53" s="33" t="n">
        <v>0.3895833333333333</v>
      </c>
      <c r="C53" t="inlineStr">
        <is>
          <t>SAMPLE-CMP-005</t>
        </is>
      </c>
      <c r="D53" t="inlineStr">
        <is>
          <t>SAMPLE-O-002</t>
        </is>
      </c>
      <c r="E53" t="inlineStr">
        <is>
          <t>delivered</t>
        </is>
      </c>
      <c r="G53" t="n">
        <v>40</v>
      </c>
      <c r="I53" s="9" t="n"/>
      <c r="J53" t="inlineStr">
        <is>
          <t>courier_count</t>
        </is>
      </c>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v>46427</v>
      </c>
      <c r="B54" s="33" t="n">
        <v>0.3770833333333333</v>
      </c>
      <c r="C54" t="inlineStr">
        <is>
          <t>SAMPLE-CMP-005</t>
        </is>
      </c>
      <c r="D54" t="inlineStr">
        <is>
          <t>SAMPLE-O-003</t>
        </is>
      </c>
      <c r="E54" t="inlineStr">
        <is>
          <t>delivered</t>
        </is>
      </c>
      <c r="G54" t="n">
        <v>50</v>
      </c>
      <c r="I54" s="9" t="n"/>
      <c r="J54" t="inlineStr">
        <is>
          <t>courier_count</t>
        </is>
      </c>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v>46427</v>
      </c>
      <c r="B55" s="33" t="n">
        <v>0.4298611111111111</v>
      </c>
      <c r="C55" t="inlineStr">
        <is>
          <t>SAMPLE-CMP-005</t>
        </is>
      </c>
      <c r="D55" t="inlineStr">
        <is>
          <t>SAMPLE-O-004</t>
        </is>
      </c>
      <c r="E55" t="inlineStr">
        <is>
          <t>delivered</t>
        </is>
      </c>
      <c r="G55" t="n">
        <v>50</v>
      </c>
      <c r="I55" s="9" t="n"/>
      <c r="J55" t="inlineStr">
        <is>
          <t>courier_count</t>
        </is>
      </c>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v>46427</v>
      </c>
      <c r="B56" s="33" t="n">
        <v>0.4451388888888889</v>
      </c>
      <c r="C56" t="inlineStr">
        <is>
          <t>SAMPLE-CMP-005</t>
        </is>
      </c>
      <c r="D56" t="inlineStr">
        <is>
          <t>SAMPLE-O-005</t>
        </is>
      </c>
      <c r="E56" t="inlineStr">
        <is>
          <t>delivered</t>
        </is>
      </c>
      <c r="G56" t="n">
        <v>70</v>
      </c>
      <c r="I56" s="9" t="n"/>
      <c r="J56" t="inlineStr">
        <is>
          <t>courier_count</t>
        </is>
      </c>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v>46427</v>
      </c>
      <c r="B57" s="33" t="n">
        <v>0.3493055555555555</v>
      </c>
      <c r="C57" t="inlineStr">
        <is>
          <t>SAMPLE-CMP-005</t>
        </is>
      </c>
      <c r="D57" t="inlineStr">
        <is>
          <t>SAMPLE-O-006</t>
        </is>
      </c>
      <c r="E57" t="inlineStr">
        <is>
          <t>delivered</t>
        </is>
      </c>
      <c r="G57" t="n">
        <v>45</v>
      </c>
      <c r="I57" s="9" t="n"/>
      <c r="J57" t="inlineStr">
        <is>
          <t>courier_count</t>
        </is>
      </c>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v>46427</v>
      </c>
      <c r="B58" s="33" t="n">
        <v>0.4020833333333333</v>
      </c>
      <c r="C58" t="inlineStr">
        <is>
          <t>SAMPLE-CMP-005</t>
        </is>
      </c>
      <c r="D58" t="inlineStr">
        <is>
          <t>SAMPLE-O-007</t>
        </is>
      </c>
      <c r="E58" t="inlineStr">
        <is>
          <t>delivered</t>
        </is>
      </c>
      <c r="G58" t="n">
        <v>60</v>
      </c>
      <c r="I58" s="9" t="n"/>
      <c r="J58" t="inlineStr">
        <is>
          <t>courier_count</t>
        </is>
      </c>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v>46427</v>
      </c>
      <c r="B59" s="33" t="n">
        <v>0.4159722222222222</v>
      </c>
      <c r="C59" t="inlineStr">
        <is>
          <t>SAMPLE-CMP-005</t>
        </is>
      </c>
      <c r="D59" t="inlineStr">
        <is>
          <t>SAMPLE-O-008</t>
        </is>
      </c>
      <c r="E59" t="inlineStr">
        <is>
          <t>delivered</t>
        </is>
      </c>
      <c r="G59" t="n">
        <v>45</v>
      </c>
      <c r="I59" s="9" t="n"/>
      <c r="J59" t="inlineStr">
        <is>
          <t>courier_count</t>
        </is>
      </c>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v>46428</v>
      </c>
      <c r="B60" s="33" t="n">
        <v>0.3611111111111111</v>
      </c>
      <c r="C60" t="inlineStr">
        <is>
          <t>SAMPLE-CMP-005</t>
        </is>
      </c>
      <c r="D60" t="inlineStr">
        <is>
          <t>SAMPLE-O-009</t>
        </is>
      </c>
      <c r="E60" t="inlineStr">
        <is>
          <t>delivered</t>
        </is>
      </c>
      <c r="G60" t="n">
        <v>75</v>
      </c>
      <c r="I60" s="9" t="n"/>
      <c r="J60" t="inlineStr">
        <is>
          <t>founder_count</t>
        </is>
      </c>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v>46429</v>
      </c>
      <c r="B61" s="33" t="n">
        <v>0.5416666666666666</v>
      </c>
      <c r="C61" t="inlineStr">
        <is>
          <t>SAMPLE-CMP-005</t>
        </is>
      </c>
      <c r="D61" t="inlineStr">
        <is>
          <t>SAMPLE-O-009</t>
        </is>
      </c>
      <c r="E61" t="inlineStr">
        <is>
          <t>topped_up</t>
        </is>
      </c>
      <c r="G61" t="n">
        <v>6</v>
      </c>
      <c r="I61" s="9" t="n"/>
      <c r="J61" t="inlineStr">
        <is>
          <t>founder_count</t>
        </is>
      </c>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v>46427</v>
      </c>
      <c r="B62" s="33" t="n">
        <v>0.3618055555555555</v>
      </c>
      <c r="C62" t="inlineStr">
        <is>
          <t>SAMPLE-CMP-005</t>
        </is>
      </c>
      <c r="D62" t="inlineStr">
        <is>
          <t>SAMPLE-O-010</t>
        </is>
      </c>
      <c r="E62" t="inlineStr">
        <is>
          <t>delivered</t>
        </is>
      </c>
      <c r="G62" t="n">
        <v>40</v>
      </c>
      <c r="I62" s="9" t="n"/>
      <c r="J62" t="inlineStr">
        <is>
          <t>courier_count</t>
        </is>
      </c>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v>46429</v>
      </c>
      <c r="B63" s="33" t="n">
        <v>0.5416666666666666</v>
      </c>
      <c r="C63" t="inlineStr">
        <is>
          <t>SAMPLE-CMP-005</t>
        </is>
      </c>
      <c r="D63" t="inlineStr">
        <is>
          <t>SAMPLE-O-010</t>
        </is>
      </c>
      <c r="E63" t="inlineStr">
        <is>
          <t>topped_up</t>
        </is>
      </c>
      <c r="G63" t="n">
        <v>6</v>
      </c>
      <c r="I63" s="9" t="n"/>
      <c r="J63" t="inlineStr">
        <is>
          <t>founder_count</t>
        </is>
      </c>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v>46434</v>
      </c>
      <c r="B64" s="33" t="n">
        <v>0.7083333333333334</v>
      </c>
      <c r="C64" t="inlineStr">
        <is>
          <t>SAMPLE-CMP-003</t>
        </is>
      </c>
      <c r="D64" t="inlineStr">
        <is>
          <t>SAMPLE-O-005</t>
        </is>
      </c>
      <c r="E64" t="inlineStr">
        <is>
          <t>released_to_office</t>
        </is>
      </c>
      <c r="F64" t="inlineStr">
        <is>
          <t>reserve</t>
        </is>
      </c>
      <c r="G64" t="n">
        <v>25</v>
      </c>
      <c r="I64" s="9" t="n"/>
      <c r="J64" t="inlineStr">
        <is>
          <t>founder_count</t>
        </is>
      </c>
      <c r="K64" t="inlineStr">
        <is>
          <t>SAMPLE brand chose release: reserve to the largest office</t>
        </is>
      </c>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v>46434</v>
      </c>
      <c r="B65" s="33" t="n">
        <v>0.6875</v>
      </c>
      <c r="C65" t="inlineStr">
        <is>
          <t>SAMPLE-CMP-004</t>
        </is>
      </c>
      <c r="D65" t="inlineStr">
        <is>
          <t>SAMPLE-O-001</t>
        </is>
      </c>
      <c r="E65" t="inlineStr">
        <is>
          <t>collected</t>
        </is>
      </c>
      <c r="G65" t="n">
        <v>2</v>
      </c>
      <c r="I65" s="9" t="n"/>
      <c r="J65" t="inlineStr">
        <is>
          <t>founder_count</t>
        </is>
      </c>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v>46434</v>
      </c>
      <c r="B66" s="33" t="n">
        <v>0.6875</v>
      </c>
      <c r="C66" t="inlineStr">
        <is>
          <t>SAMPLE-CMP-004</t>
        </is>
      </c>
      <c r="D66" t="inlineStr">
        <is>
          <t>SAMPLE-O-002</t>
        </is>
      </c>
      <c r="E66" t="inlineStr">
        <is>
          <t>collected</t>
        </is>
      </c>
      <c r="G66" t="n">
        <v>4</v>
      </c>
      <c r="I66" s="9" t="n"/>
      <c r="J66" t="inlineStr">
        <is>
          <t>founder_count</t>
        </is>
      </c>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v>46434</v>
      </c>
      <c r="B67" s="33" t="n">
        <v>0.6875</v>
      </c>
      <c r="C67" t="inlineStr">
        <is>
          <t>SAMPLE-CMP-004</t>
        </is>
      </c>
      <c r="D67" t="inlineStr">
        <is>
          <t>SAMPLE-O-003</t>
        </is>
      </c>
      <c r="E67" t="inlineStr">
        <is>
          <t>collected</t>
        </is>
      </c>
      <c r="G67" t="n">
        <v>2</v>
      </c>
      <c r="I67" s="9" t="n"/>
      <c r="J67" t="inlineStr">
        <is>
          <t>founder_count</t>
        </is>
      </c>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v>46434</v>
      </c>
      <c r="B68" s="33" t="n">
        <v>0.6875</v>
      </c>
      <c r="C68" t="inlineStr">
        <is>
          <t>SAMPLE-CMP-004</t>
        </is>
      </c>
      <c r="D68" t="inlineStr">
        <is>
          <t>SAMPLE-O-004</t>
        </is>
      </c>
      <c r="E68" t="inlineStr">
        <is>
          <t>collected</t>
        </is>
      </c>
      <c r="G68" t="n">
        <v>6</v>
      </c>
      <c r="I68" s="9" t="n"/>
      <c r="J68" t="inlineStr">
        <is>
          <t>founder_count</t>
        </is>
      </c>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v>46434</v>
      </c>
      <c r="B69" s="33" t="n">
        <v>0.6875</v>
      </c>
      <c r="C69" t="inlineStr">
        <is>
          <t>SAMPLE-CMP-004</t>
        </is>
      </c>
      <c r="D69" t="inlineStr">
        <is>
          <t>SAMPLE-O-005</t>
        </is>
      </c>
      <c r="E69" t="inlineStr">
        <is>
          <t>collected</t>
        </is>
      </c>
      <c r="G69" t="n">
        <v>6</v>
      </c>
      <c r="I69" s="9" t="n"/>
      <c r="J69" t="inlineStr">
        <is>
          <t>founder_count</t>
        </is>
      </c>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v>46434</v>
      </c>
      <c r="B70" s="33" t="n">
        <v>0.6875</v>
      </c>
      <c r="C70" t="inlineStr">
        <is>
          <t>SAMPLE-CMP-004</t>
        </is>
      </c>
      <c r="D70" t="inlineStr">
        <is>
          <t>SAMPLE-O-006</t>
        </is>
      </c>
      <c r="E70" t="inlineStr">
        <is>
          <t>collected</t>
        </is>
      </c>
      <c r="G70" t="n">
        <v>4</v>
      </c>
      <c r="I70" s="9" t="n"/>
      <c r="J70" t="inlineStr">
        <is>
          <t>founder_count</t>
        </is>
      </c>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v>46434</v>
      </c>
      <c r="B71" s="33" t="n">
        <v>0.6875</v>
      </c>
      <c r="C71" t="inlineStr">
        <is>
          <t>SAMPLE-CMP-004</t>
        </is>
      </c>
      <c r="D71" t="inlineStr">
        <is>
          <t>SAMPLE-O-008</t>
        </is>
      </c>
      <c r="E71" t="inlineStr">
        <is>
          <t>collected</t>
        </is>
      </c>
      <c r="G71" t="n">
        <v>2</v>
      </c>
      <c r="I71" s="9" t="n"/>
      <c r="J71" t="inlineStr">
        <is>
          <t>founder_count</t>
        </is>
      </c>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v>46434</v>
      </c>
      <c r="B72" s="33" t="n">
        <v>0.6875</v>
      </c>
      <c r="C72" t="inlineStr">
        <is>
          <t>SAMPLE-CMP-004</t>
        </is>
      </c>
      <c r="D72" t="inlineStr">
        <is>
          <t>SAMPLE-O-009</t>
        </is>
      </c>
      <c r="E72" t="inlineStr">
        <is>
          <t>collected</t>
        </is>
      </c>
      <c r="G72" t="n">
        <v>3</v>
      </c>
      <c r="I72" s="9" t="n"/>
      <c r="J72" t="inlineStr">
        <is>
          <t>founder_count</t>
        </is>
      </c>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v>46434</v>
      </c>
      <c r="B73" s="33" t="n">
        <v>0.6875</v>
      </c>
      <c r="C73" t="inlineStr">
        <is>
          <t>SAMPLE-CMP-004</t>
        </is>
      </c>
      <c r="D73" t="inlineStr">
        <is>
          <t>SAMPLE-O-010</t>
        </is>
      </c>
      <c r="E73" t="inlineStr">
        <is>
          <t>collected</t>
        </is>
      </c>
      <c r="G73" t="n">
        <v>4</v>
      </c>
      <c r="I73" s="9" t="n"/>
      <c r="J73" t="inlineStr">
        <is>
          <t>founder_count</t>
        </is>
      </c>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v>46437</v>
      </c>
      <c r="B74" s="33" t="n">
        <v>0.4166666666666667</v>
      </c>
      <c r="C74" t="inlineStr">
        <is>
          <t>SAMPLE-CMP-004</t>
        </is>
      </c>
      <c r="E74" t="inlineStr">
        <is>
          <t>returned_to_brand</t>
        </is>
      </c>
      <c r="F74" t="inlineStr">
        <is>
          <t>reserve</t>
        </is>
      </c>
      <c r="G74" t="n">
        <v>40</v>
      </c>
      <c r="I74" s="9" t="n"/>
      <c r="J74" t="inlineStr">
        <is>
          <t>founder_count</t>
        </is>
      </c>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v>46437</v>
      </c>
      <c r="B75" s="33" t="n">
        <v>0.4166666666666667</v>
      </c>
      <c r="C75" t="inlineStr">
        <is>
          <t>SAMPLE-CMP-004</t>
        </is>
      </c>
      <c r="E75" t="inlineStr">
        <is>
          <t>returned_to_brand</t>
        </is>
      </c>
      <c r="F75" t="inlineStr">
        <is>
          <t>leftover</t>
        </is>
      </c>
      <c r="G75" t="n">
        <v>33</v>
      </c>
      <c r="I75" s="9" t="n"/>
      <c r="J75" t="inlineStr">
        <is>
          <t>founder_count</t>
        </is>
      </c>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v>46434</v>
      </c>
      <c r="B76" s="33" t="n">
        <v>0.7083333333333334</v>
      </c>
      <c r="C76" t="inlineStr">
        <is>
          <t>SAMPLE-CMP-005</t>
        </is>
      </c>
      <c r="D76" t="inlineStr">
        <is>
          <t>SAMPLE-O-005</t>
        </is>
      </c>
      <c r="E76" t="inlineStr">
        <is>
          <t>released_to_office</t>
        </is>
      </c>
      <c r="F76" t="inlineStr">
        <is>
          <t>reserve</t>
        </is>
      </c>
      <c r="G76" t="n">
        <v>40</v>
      </c>
      <c r="I76" s="9" t="n"/>
      <c r="J76" t="inlineStr">
        <is>
          <t>founder_count</t>
        </is>
      </c>
      <c r="K76" t="inlineStr">
        <is>
          <t>SAMPLE brand chose release: reserve to the largest office</t>
        </is>
      </c>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v>46430</v>
      </c>
      <c r="B77" s="33" t="n">
        <v>0.5833333333333334</v>
      </c>
      <c r="C77" t="inlineStr">
        <is>
          <t>SAMPLE-CMP-006</t>
        </is>
      </c>
      <c r="E77" t="inlineStr">
        <is>
          <t>received</t>
        </is>
      </c>
      <c r="G77" t="n">
        <v>480</v>
      </c>
      <c r="H77" t="inlineStr">
        <is>
          <t>SAMPLE-SM-0201</t>
        </is>
      </c>
      <c r="I77" s="9" t="n">
        <v>46630</v>
      </c>
      <c r="J77" t="inlineStr">
        <is>
          <t>founder_count</t>
        </is>
      </c>
      <c r="K77" t="inlineStr">
        <is>
          <t>SAMPLE 20 cases of 24; 567 were due</t>
        </is>
      </c>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v>46441</v>
      </c>
      <c r="B78" s="33" t="n">
        <v>0.3375</v>
      </c>
      <c r="C78" t="inlineStr">
        <is>
          <t>SAMPLE-CMP-006</t>
        </is>
      </c>
      <c r="D78" t="inlineStr">
        <is>
          <t>SAMPLE-O-001</t>
        </is>
      </c>
      <c r="E78" t="inlineStr">
        <is>
          <t>delivered</t>
        </is>
      </c>
      <c r="G78" t="n">
        <v>35</v>
      </c>
      <c r="I78" s="9" t="n"/>
      <c r="J78" t="inlineStr">
        <is>
          <t>courier_count</t>
        </is>
      </c>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v>46441</v>
      </c>
      <c r="B79" s="33" t="n">
        <v>0.3895833333333333</v>
      </c>
      <c r="C79" t="inlineStr">
        <is>
          <t>SAMPLE-CMP-006</t>
        </is>
      </c>
      <c r="D79" t="inlineStr">
        <is>
          <t>SAMPLE-O-002</t>
        </is>
      </c>
      <c r="E79" t="inlineStr">
        <is>
          <t>delivered</t>
        </is>
      </c>
      <c r="G79" t="n">
        <v>35</v>
      </c>
      <c r="I79" s="9" t="n"/>
      <c r="J79" t="inlineStr">
        <is>
          <t>courier_count</t>
        </is>
      </c>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v>46441</v>
      </c>
      <c r="B80" s="33" t="n">
        <v>0.3770833333333333</v>
      </c>
      <c r="C80" t="inlineStr">
        <is>
          <t>SAMPLE-CMP-006</t>
        </is>
      </c>
      <c r="D80" t="inlineStr">
        <is>
          <t>SAMPLE-O-003</t>
        </is>
      </c>
      <c r="E80" t="inlineStr">
        <is>
          <t>delivered</t>
        </is>
      </c>
      <c r="G80" t="n">
        <v>45</v>
      </c>
      <c r="I80" s="9" t="n"/>
      <c r="J80" t="inlineStr">
        <is>
          <t>courier_count</t>
        </is>
      </c>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v>46441</v>
      </c>
      <c r="B81" s="33" t="n">
        <v>0.4298611111111111</v>
      </c>
      <c r="C81" t="inlineStr">
        <is>
          <t>SAMPLE-CMP-006</t>
        </is>
      </c>
      <c r="D81" t="inlineStr">
        <is>
          <t>SAMPLE-O-004</t>
        </is>
      </c>
      <c r="E81" t="inlineStr">
        <is>
          <t>delivered</t>
        </is>
      </c>
      <c r="G81" t="n">
        <v>45</v>
      </c>
      <c r="I81" s="9" t="n"/>
      <c r="J81" t="inlineStr">
        <is>
          <t>courier_count</t>
        </is>
      </c>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v>46441</v>
      </c>
      <c r="B82" s="33" t="n">
        <v>0.4451388888888889</v>
      </c>
      <c r="C82" t="inlineStr">
        <is>
          <t>SAMPLE-CMP-006</t>
        </is>
      </c>
      <c r="D82" t="inlineStr">
        <is>
          <t>SAMPLE-O-005</t>
        </is>
      </c>
      <c r="E82" t="inlineStr">
        <is>
          <t>delivered</t>
        </is>
      </c>
      <c r="G82" t="n">
        <v>65</v>
      </c>
      <c r="I82" s="9" t="n"/>
      <c r="J82" t="inlineStr">
        <is>
          <t>courier_count</t>
        </is>
      </c>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v>46443</v>
      </c>
      <c r="B83" s="33" t="n">
        <v>0.5416666666666666</v>
      </c>
      <c r="C83" t="inlineStr">
        <is>
          <t>SAMPLE-CMP-006</t>
        </is>
      </c>
      <c r="D83" t="inlineStr">
        <is>
          <t>SAMPLE-O-005</t>
        </is>
      </c>
      <c r="E83" t="inlineStr">
        <is>
          <t>topped_up</t>
        </is>
      </c>
      <c r="G83" t="n">
        <v>6</v>
      </c>
      <c r="I83" s="9" t="n"/>
      <c r="J83" t="inlineStr">
        <is>
          <t>founder_count</t>
        </is>
      </c>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v>46441</v>
      </c>
      <c r="B84" s="33" t="n">
        <v>0.4020833333333333</v>
      </c>
      <c r="C84" t="inlineStr">
        <is>
          <t>SAMPLE-CMP-006</t>
        </is>
      </c>
      <c r="D84" t="inlineStr">
        <is>
          <t>SAMPLE-O-007</t>
        </is>
      </c>
      <c r="E84" t="inlineStr">
        <is>
          <t>delivered</t>
        </is>
      </c>
      <c r="G84" t="n">
        <v>55</v>
      </c>
      <c r="I84" s="9" t="n"/>
      <c r="J84" t="inlineStr">
        <is>
          <t>courier_count</t>
        </is>
      </c>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v>46441</v>
      </c>
      <c r="B85" s="33" t="n">
        <v>0.4159722222222222</v>
      </c>
      <c r="C85" t="inlineStr">
        <is>
          <t>SAMPLE-CMP-006</t>
        </is>
      </c>
      <c r="D85" t="inlineStr">
        <is>
          <t>SAMPLE-O-008</t>
        </is>
      </c>
      <c r="E85" t="inlineStr">
        <is>
          <t>delivered</t>
        </is>
      </c>
      <c r="G85" t="n">
        <v>40</v>
      </c>
      <c r="I85" s="9" t="n"/>
      <c r="J85" t="inlineStr">
        <is>
          <t>courier_count</t>
        </is>
      </c>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v>46441</v>
      </c>
      <c r="B86" s="33" t="n">
        <v>0.4604166666666666</v>
      </c>
      <c r="C86" t="inlineStr">
        <is>
          <t>SAMPLE-CMP-006</t>
        </is>
      </c>
      <c r="D86" t="inlineStr">
        <is>
          <t>SAMPLE-O-009</t>
        </is>
      </c>
      <c r="E86" t="inlineStr">
        <is>
          <t>delivered</t>
        </is>
      </c>
      <c r="G86" t="n">
        <v>70</v>
      </c>
      <c r="I86" s="9" t="n"/>
      <c r="J86" t="inlineStr">
        <is>
          <t>courier_count</t>
        </is>
      </c>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v>46443</v>
      </c>
      <c r="B87" s="33" t="n">
        <v>0.5416666666666666</v>
      </c>
      <c r="C87" t="inlineStr">
        <is>
          <t>SAMPLE-CMP-006</t>
        </is>
      </c>
      <c r="D87" t="inlineStr">
        <is>
          <t>SAMPLE-O-009</t>
        </is>
      </c>
      <c r="E87" t="inlineStr">
        <is>
          <t>topped_up</t>
        </is>
      </c>
      <c r="G87" t="n">
        <v>6</v>
      </c>
      <c r="I87" s="9" t="n"/>
      <c r="J87" t="inlineStr">
        <is>
          <t>founder_count</t>
        </is>
      </c>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v>46441</v>
      </c>
      <c r="B88" s="33" t="n">
        <v>0.3618055555555555</v>
      </c>
      <c r="C88" t="inlineStr">
        <is>
          <t>SAMPLE-CMP-006</t>
        </is>
      </c>
      <c r="D88" t="inlineStr">
        <is>
          <t>SAMPLE-O-010</t>
        </is>
      </c>
      <c r="E88" t="inlineStr">
        <is>
          <t>delivered</t>
        </is>
      </c>
      <c r="G88" t="n">
        <v>35</v>
      </c>
      <c r="I88" s="9" t="n"/>
      <c r="J88" t="inlineStr">
        <is>
          <t>courier_count</t>
        </is>
      </c>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v>46447</v>
      </c>
      <c r="B89" s="33" t="n">
        <v>0.7083333333333334</v>
      </c>
      <c r="C89" t="inlineStr">
        <is>
          <t>SAMPLE-CMP-006</t>
        </is>
      </c>
      <c r="D89" t="inlineStr">
        <is>
          <t>SAMPLE-O-005</t>
        </is>
      </c>
      <c r="E89" t="inlineStr">
        <is>
          <t>released_to_office</t>
        </is>
      </c>
      <c r="F89" t="inlineStr">
        <is>
          <t>reserve</t>
        </is>
      </c>
      <c r="G89" t="n">
        <v>43</v>
      </c>
      <c r="I89" s="9" t="n"/>
      <c r="J89" t="inlineStr">
        <is>
          <t>founder_count</t>
        </is>
      </c>
      <c r="K89" t="inlineStr">
        <is>
          <t>SAMPLE brand chose release: counted reserve to the largest office</t>
        </is>
      </c>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c r="B90" s="33" t="n"/>
      <c r="I90" s="9" t="n"/>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c r="B91" s="33" t="n"/>
      <c r="I91" s="9" t="n"/>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c r="B92" s="33" t="n"/>
      <c r="I92" s="9" t="n"/>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c r="B93" s="33" t="n"/>
      <c r="I93" s="9" t="n"/>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c r="B94" s="33" t="n"/>
      <c r="I94" s="9" t="n"/>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c r="B95" s="33" t="n"/>
      <c r="I95" s="9" t="n"/>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c r="B96" s="33" t="n"/>
      <c r="I96" s="9" t="n"/>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c r="B97" s="33" t="n"/>
      <c r="I97" s="9" t="n"/>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c r="B98" s="33" t="n"/>
      <c r="I98" s="9" t="n"/>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c r="B99" s="33" t="n"/>
      <c r="I99" s="9" t="n"/>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c r="B100" s="33" t="n"/>
      <c r="I100" s="9" t="n"/>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c r="B101" s="33" t="n"/>
      <c r="I101" s="9" t="n"/>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c r="B102" s="33" t="n"/>
      <c r="I102" s="9" t="n"/>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c r="B103" s="33" t="n"/>
      <c r="I103" s="9" t="n"/>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c r="B104" s="33" t="n"/>
      <c r="I104" s="9" t="n"/>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c r="B105" s="33" t="n"/>
      <c r="I105" s="9" t="n"/>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c r="B106" s="33" t="n"/>
      <c r="I106" s="9" t="n"/>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c r="B107" s="33" t="n"/>
      <c r="I107" s="9" t="n"/>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c r="B108" s="33" t="n"/>
      <c r="I108" s="9" t="n"/>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c r="B109" s="33" t="n"/>
      <c r="I109" s="9" t="n"/>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c r="B110" s="33" t="n"/>
      <c r="I110" s="9" t="n"/>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c r="B111" s="33" t="n"/>
      <c r="I111" s="9" t="n"/>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c r="B112" s="33" t="n"/>
      <c r="I112" s="9" t="n"/>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c r="B113" s="33" t="n"/>
      <c r="I113" s="9" t="n"/>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c r="B114" s="33" t="n"/>
      <c r="I114" s="9" t="n"/>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c r="B115" s="33" t="n"/>
      <c r="I115" s="9" t="n"/>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c r="B116" s="33" t="n"/>
      <c r="I116" s="9" t="n"/>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c r="B117" s="33" t="n"/>
      <c r="I117" s="9" t="n"/>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c r="B118" s="33" t="n"/>
      <c r="I118" s="9" t="n"/>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c r="B119" s="33" t="n"/>
      <c r="I119" s="9" t="n"/>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c r="B120" s="33" t="n"/>
      <c r="I120" s="9" t="n"/>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c r="B121" s="33" t="n"/>
      <c r="I121" s="9" t="n"/>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c r="B122" s="33" t="n"/>
      <c r="I122" s="9" t="n"/>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c r="B123" s="33" t="n"/>
      <c r="I123" s="9" t="n"/>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c r="B124" s="33" t="n"/>
      <c r="I124" s="9" t="n"/>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c r="B125" s="33" t="n"/>
      <c r="I125" s="9" t="n"/>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c r="B126" s="33" t="n"/>
      <c r="I126" s="9" t="n"/>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c r="B127" s="33" t="n"/>
      <c r="I127" s="9" t="n"/>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c r="B128" s="33" t="n"/>
      <c r="I128" s="9" t="n"/>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c r="B129" s="33" t="n"/>
      <c r="I129" s="9" t="n"/>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c r="B130" s="33" t="n"/>
      <c r="I130" s="9" t="n"/>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c r="B131" s="33" t="n"/>
      <c r="I131" s="9" t="n"/>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c r="B132" s="33" t="n"/>
      <c r="I132" s="9" t="n"/>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c r="B133" s="33" t="n"/>
      <c r="I133" s="9" t="n"/>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v>46399</v>
      </c>
      <c r="B2" s="33" t="n">
        <v>0.3569444444444445</v>
      </c>
      <c r="C2" t="inlineStr">
        <is>
          <t>SAMPLE-CMP-001</t>
        </is>
      </c>
      <c r="D2" t="inlineStr">
        <is>
          <t>SAMPLE-O-001</t>
        </is>
      </c>
      <c r="E2" t="inlineStr">
        <is>
          <t>placed</t>
        </is>
      </c>
      <c r="F2" t="n">
        <v>40</v>
      </c>
      <c r="G2" t="inlineStr">
        <is>
          <t>photo</t>
        </is>
      </c>
      <c r="H2" t="inlineStr">
        <is>
          <t>SAMPLE-PH-0001</t>
        </is>
      </c>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v>46401</v>
      </c>
      <c r="B3" s="33" t="n">
        <v>0.4583333333333333</v>
      </c>
      <c r="C3" t="inlineStr">
        <is>
          <t>SAMPLE-CMP-001</t>
        </is>
      </c>
      <c r="D3" t="inlineStr">
        <is>
          <t>SAMPLE-O-001</t>
        </is>
      </c>
      <c r="E3" t="inlineStr">
        <is>
          <t>remaining_day3</t>
        </is>
      </c>
      <c r="F3" t="n">
        <v>4</v>
      </c>
      <c r="G3" t="inlineStr">
        <is>
          <t>owner_report</t>
        </is>
      </c>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v>46406</v>
      </c>
      <c r="B4" s="33" t="n">
        <v>0.6666666666666666</v>
      </c>
      <c r="C4" t="inlineStr">
        <is>
          <t>SAMPLE-CMP-001</t>
        </is>
      </c>
      <c r="D4" t="inlineStr">
        <is>
          <t>SAMPLE-O-001</t>
        </is>
      </c>
      <c r="E4" t="inlineStr">
        <is>
          <t>remaining_day5</t>
        </is>
      </c>
      <c r="F4" t="n">
        <v>1</v>
      </c>
      <c r="G4" t="inlineStr">
        <is>
          <t>photo</t>
        </is>
      </c>
      <c r="H4" t="inlineStr">
        <is>
          <t>SAMPLE-PH-0002</t>
        </is>
      </c>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v>46399</v>
      </c>
      <c r="B5" s="33" t="n">
        <v>0.4861111111111111</v>
      </c>
      <c r="C5" t="inlineStr">
        <is>
          <t>SAMPLE-CMP-001</t>
        </is>
      </c>
      <c r="D5" t="inlineStr">
        <is>
          <t>SAMPLE-O-002</t>
        </is>
      </c>
      <c r="E5" t="inlineStr">
        <is>
          <t>placed</t>
        </is>
      </c>
      <c r="F5" t="n">
        <v>38</v>
      </c>
      <c r="G5" t="inlineStr">
        <is>
          <t>photo</t>
        </is>
      </c>
      <c r="H5" t="inlineStr">
        <is>
          <t>SAMPLE-PH-0003</t>
        </is>
      </c>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v>46401</v>
      </c>
      <c r="B6" s="33" t="n">
        <v>0.4583333333333333</v>
      </c>
      <c r="C6" t="inlineStr">
        <is>
          <t>SAMPLE-CMP-001</t>
        </is>
      </c>
      <c r="D6" t="inlineStr">
        <is>
          <t>SAMPLE-O-002</t>
        </is>
      </c>
      <c r="E6" t="inlineStr">
        <is>
          <t>remaining_day3</t>
        </is>
      </c>
      <c r="F6" t="n">
        <v>15</v>
      </c>
      <c r="G6" t="inlineStr">
        <is>
          <t>owner_report</t>
        </is>
      </c>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v>46406</v>
      </c>
      <c r="B7" s="33" t="n">
        <v>0.6666666666666666</v>
      </c>
      <c r="C7" t="inlineStr">
        <is>
          <t>SAMPLE-CMP-001</t>
        </is>
      </c>
      <c r="D7" t="inlineStr">
        <is>
          <t>SAMPLE-O-002</t>
        </is>
      </c>
      <c r="E7" t="inlineStr">
        <is>
          <t>remaining_day5</t>
        </is>
      </c>
      <c r="F7" t="n">
        <v>7</v>
      </c>
      <c r="G7" t="inlineStr">
        <is>
          <t>photo</t>
        </is>
      </c>
      <c r="H7" t="inlineStr">
        <is>
          <t>SAMPLE-PH-0004</t>
        </is>
      </c>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v>46399</v>
      </c>
      <c r="B8" s="33" t="n">
        <v>0.3819444444444444</v>
      </c>
      <c r="C8" t="inlineStr">
        <is>
          <t>SAMPLE-CMP-001</t>
        </is>
      </c>
      <c r="D8" t="inlineStr">
        <is>
          <t>SAMPLE-O-003</t>
        </is>
      </c>
      <c r="E8" t="inlineStr">
        <is>
          <t>placed</t>
        </is>
      </c>
      <c r="F8" t="n">
        <v>50</v>
      </c>
      <c r="G8" t="inlineStr">
        <is>
          <t>photo</t>
        </is>
      </c>
      <c r="H8" t="inlineStr">
        <is>
          <t>SAMPLE-PH-0005</t>
        </is>
      </c>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v>46401</v>
      </c>
      <c r="B9" s="33" t="n">
        <v>0.4583333333333333</v>
      </c>
      <c r="C9" t="inlineStr">
        <is>
          <t>SAMPLE-CMP-001</t>
        </is>
      </c>
      <c r="D9" t="inlineStr">
        <is>
          <t>SAMPLE-O-003</t>
        </is>
      </c>
      <c r="E9" t="inlineStr">
        <is>
          <t>remaining_day3</t>
        </is>
      </c>
      <c r="F9" t="n">
        <v>18</v>
      </c>
      <c r="G9" t="inlineStr">
        <is>
          <t>owner_report</t>
        </is>
      </c>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v>46406</v>
      </c>
      <c r="B10" s="33" t="n">
        <v>0.6666666666666666</v>
      </c>
      <c r="C10" t="inlineStr">
        <is>
          <t>SAMPLE-CMP-001</t>
        </is>
      </c>
      <c r="D10" t="inlineStr">
        <is>
          <t>SAMPLE-O-003</t>
        </is>
      </c>
      <c r="E10" t="inlineStr">
        <is>
          <t>remaining_day5</t>
        </is>
      </c>
      <c r="F10" t="n">
        <v>9</v>
      </c>
      <c r="G10" t="inlineStr">
        <is>
          <t>photo</t>
        </is>
      </c>
      <c r="H10" t="inlineStr">
        <is>
          <t>SAMPLE-PH-0006</t>
        </is>
      </c>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v>46401</v>
      </c>
      <c r="B11" s="33" t="n">
        <v>0.40625</v>
      </c>
      <c r="C11" t="inlineStr">
        <is>
          <t>SAMPLE-CMP-001</t>
        </is>
      </c>
      <c r="D11" t="inlineStr">
        <is>
          <t>SAMPLE-O-004</t>
        </is>
      </c>
      <c r="E11" t="inlineStr">
        <is>
          <t>placed</t>
        </is>
      </c>
      <c r="F11" t="n">
        <v>50</v>
      </c>
      <c r="G11" t="inlineStr">
        <is>
          <t>photo</t>
        </is>
      </c>
      <c r="H11" t="inlineStr">
        <is>
          <t>SAMPLE-PH-0007</t>
        </is>
      </c>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v>46401</v>
      </c>
      <c r="B12" s="33" t="n">
        <v>0.4583333333333333</v>
      </c>
      <c r="C12" t="inlineStr">
        <is>
          <t>SAMPLE-CMP-001</t>
        </is>
      </c>
      <c r="D12" t="inlineStr">
        <is>
          <t>SAMPLE-O-004</t>
        </is>
      </c>
      <c r="E12" t="inlineStr">
        <is>
          <t>remaining_day3</t>
        </is>
      </c>
      <c r="F12" t="n">
        <v>41</v>
      </c>
      <c r="G12" t="inlineStr">
        <is>
          <t>owner_report</t>
        </is>
      </c>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v>46406</v>
      </c>
      <c r="B13" s="33" t="n">
        <v>0.6666666666666666</v>
      </c>
      <c r="C13" t="inlineStr">
        <is>
          <t>SAMPLE-CMP-001</t>
        </is>
      </c>
      <c r="D13" t="inlineStr">
        <is>
          <t>SAMPLE-O-004</t>
        </is>
      </c>
      <c r="E13" t="inlineStr">
        <is>
          <t>remaining_day5</t>
        </is>
      </c>
      <c r="F13" t="n">
        <v>28</v>
      </c>
      <c r="G13" t="inlineStr">
        <is>
          <t>photo</t>
        </is>
      </c>
      <c r="H13" t="inlineStr">
        <is>
          <t>SAMPLE-PH-0008</t>
        </is>
      </c>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v>46399</v>
      </c>
      <c r="B14" s="33" t="n">
        <v>0.5902777777777778</v>
      </c>
      <c r="C14" t="inlineStr">
        <is>
          <t>SAMPLE-CMP-001</t>
        </is>
      </c>
      <c r="D14" t="inlineStr">
        <is>
          <t>SAMPLE-O-005</t>
        </is>
      </c>
      <c r="E14" t="inlineStr">
        <is>
          <t>placed</t>
        </is>
      </c>
      <c r="F14" t="n">
        <v>70</v>
      </c>
      <c r="G14" t="inlineStr">
        <is>
          <t>photo</t>
        </is>
      </c>
      <c r="H14" t="inlineStr">
        <is>
          <t>SAMPLE-PH-0009</t>
        </is>
      </c>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v>46401</v>
      </c>
      <c r="B15" s="33" t="n">
        <v>0.4583333333333333</v>
      </c>
      <c r="C15" t="inlineStr">
        <is>
          <t>SAMPLE-CMP-001</t>
        </is>
      </c>
      <c r="D15" t="inlineStr">
        <is>
          <t>SAMPLE-O-005</t>
        </is>
      </c>
      <c r="E15" t="inlineStr">
        <is>
          <t>remaining_day3</t>
        </is>
      </c>
      <c r="F15" t="n">
        <v>22</v>
      </c>
      <c r="G15" t="inlineStr">
        <is>
          <t>owner_report</t>
        </is>
      </c>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v>46406</v>
      </c>
      <c r="B16" s="33" t="n">
        <v>0.6666666666666666</v>
      </c>
      <c r="C16" t="inlineStr">
        <is>
          <t>SAMPLE-CMP-001</t>
        </is>
      </c>
      <c r="D16" t="inlineStr">
        <is>
          <t>SAMPLE-O-005</t>
        </is>
      </c>
      <c r="E16" t="inlineStr">
        <is>
          <t>remaining_day5</t>
        </is>
      </c>
      <c r="F16" t="n">
        <v>8</v>
      </c>
      <c r="G16" t="inlineStr">
        <is>
          <t>photo</t>
        </is>
      </c>
      <c r="H16" t="inlineStr">
        <is>
          <t>SAMPLE-PH-0011</t>
        </is>
      </c>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v>46399</v>
      </c>
      <c r="B17" s="33" t="n">
        <v>0.3569444444444445</v>
      </c>
      <c r="C17" t="inlineStr">
        <is>
          <t>SAMPLE-CMP-002</t>
        </is>
      </c>
      <c r="D17" t="inlineStr">
        <is>
          <t>SAMPLE-O-001</t>
        </is>
      </c>
      <c r="E17" t="inlineStr">
        <is>
          <t>placed</t>
        </is>
      </c>
      <c r="F17" t="n">
        <v>40</v>
      </c>
      <c r="G17" t="inlineStr">
        <is>
          <t>photo</t>
        </is>
      </c>
      <c r="H17" t="inlineStr">
        <is>
          <t>SAMPLE-PH-0012</t>
        </is>
      </c>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v>46401</v>
      </c>
      <c r="B18" s="33" t="n">
        <v>0.4583333333333333</v>
      </c>
      <c r="C18" t="inlineStr">
        <is>
          <t>SAMPLE-CMP-002</t>
        </is>
      </c>
      <c r="D18" t="inlineStr">
        <is>
          <t>SAMPLE-O-001</t>
        </is>
      </c>
      <c r="E18" t="inlineStr">
        <is>
          <t>remaining_day3</t>
        </is>
      </c>
      <c r="F18" t="n">
        <v>14</v>
      </c>
      <c r="G18" t="inlineStr">
        <is>
          <t>owner_report</t>
        </is>
      </c>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v>46406</v>
      </c>
      <c r="B19" s="33" t="n">
        <v>0.6666666666666666</v>
      </c>
      <c r="C19" t="inlineStr">
        <is>
          <t>SAMPLE-CMP-002</t>
        </is>
      </c>
      <c r="D19" t="inlineStr">
        <is>
          <t>SAMPLE-O-001</t>
        </is>
      </c>
      <c r="E19" t="inlineStr">
        <is>
          <t>remaining_day5</t>
        </is>
      </c>
      <c r="F19" t="n">
        <v>3</v>
      </c>
      <c r="G19" t="inlineStr">
        <is>
          <t>founder_count</t>
        </is>
      </c>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v>46399</v>
      </c>
      <c r="B20" s="33" t="n">
        <v>0.4861111111111111</v>
      </c>
      <c r="C20" t="inlineStr">
        <is>
          <t>SAMPLE-CMP-002</t>
        </is>
      </c>
      <c r="D20" t="inlineStr">
        <is>
          <t>SAMPLE-O-002</t>
        </is>
      </c>
      <c r="E20" t="inlineStr">
        <is>
          <t>placed</t>
        </is>
      </c>
      <c r="F20" t="n">
        <v>40</v>
      </c>
      <c r="G20" t="inlineStr">
        <is>
          <t>photo</t>
        </is>
      </c>
      <c r="H20" t="inlineStr">
        <is>
          <t>SAMPLE-PH-0014</t>
        </is>
      </c>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v>46401</v>
      </c>
      <c r="B21" s="33" t="n">
        <v>0.4583333333333333</v>
      </c>
      <c r="C21" t="inlineStr">
        <is>
          <t>SAMPLE-CMP-002</t>
        </is>
      </c>
      <c r="D21" t="inlineStr">
        <is>
          <t>SAMPLE-O-002</t>
        </is>
      </c>
      <c r="E21" t="inlineStr">
        <is>
          <t>remaining_day3</t>
        </is>
      </c>
      <c r="F21" t="n">
        <v>16</v>
      </c>
      <c r="G21" t="inlineStr">
        <is>
          <t>owner_report</t>
        </is>
      </c>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v>46406</v>
      </c>
      <c r="B22" s="33" t="n">
        <v>0.6666666666666666</v>
      </c>
      <c r="C22" t="inlineStr">
        <is>
          <t>SAMPLE-CMP-002</t>
        </is>
      </c>
      <c r="D22" t="inlineStr">
        <is>
          <t>SAMPLE-O-002</t>
        </is>
      </c>
      <c r="E22" t="inlineStr">
        <is>
          <t>remaining_day5</t>
        </is>
      </c>
      <c r="F22" t="n">
        <v>4</v>
      </c>
      <c r="G22" t="inlineStr">
        <is>
          <t>founder_count</t>
        </is>
      </c>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v>46399</v>
      </c>
      <c r="B23" s="33" t="n">
        <v>0.3819444444444444</v>
      </c>
      <c r="C23" t="inlineStr">
        <is>
          <t>SAMPLE-CMP-002</t>
        </is>
      </c>
      <c r="D23" t="inlineStr">
        <is>
          <t>SAMPLE-O-003</t>
        </is>
      </c>
      <c r="E23" t="inlineStr">
        <is>
          <t>placed</t>
        </is>
      </c>
      <c r="F23" t="n">
        <v>50</v>
      </c>
      <c r="G23" t="inlineStr">
        <is>
          <t>photo</t>
        </is>
      </c>
      <c r="H23" t="inlineStr">
        <is>
          <t>SAMPLE-PH-0016</t>
        </is>
      </c>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v>46401</v>
      </c>
      <c r="B24" s="33" t="n">
        <v>0.4583333333333333</v>
      </c>
      <c r="C24" t="inlineStr">
        <is>
          <t>SAMPLE-CMP-002</t>
        </is>
      </c>
      <c r="D24" t="inlineStr">
        <is>
          <t>SAMPLE-O-003</t>
        </is>
      </c>
      <c r="E24" t="inlineStr">
        <is>
          <t>remaining_day3</t>
        </is>
      </c>
      <c r="F24" t="n">
        <v>3</v>
      </c>
      <c r="G24" t="inlineStr">
        <is>
          <t>owner_report</t>
        </is>
      </c>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v>46406</v>
      </c>
      <c r="B25" s="33" t="n">
        <v>0.6666666666666666</v>
      </c>
      <c r="C25" t="inlineStr">
        <is>
          <t>SAMPLE-CMP-002</t>
        </is>
      </c>
      <c r="D25" t="inlineStr">
        <is>
          <t>SAMPLE-O-003</t>
        </is>
      </c>
      <c r="E25" t="inlineStr">
        <is>
          <t>remaining_day5</t>
        </is>
      </c>
      <c r="F25" t="n">
        <v>6</v>
      </c>
      <c r="G25" t="inlineStr">
        <is>
          <t>founder_count</t>
        </is>
      </c>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v>46400</v>
      </c>
      <c r="B26" s="33" t="n">
        <v>0.3784722222222222</v>
      </c>
      <c r="C26" t="inlineStr">
        <is>
          <t>SAMPLE-CMP-002</t>
        </is>
      </c>
      <c r="D26" t="inlineStr">
        <is>
          <t>SAMPLE-O-004</t>
        </is>
      </c>
      <c r="E26" t="inlineStr">
        <is>
          <t>placed</t>
        </is>
      </c>
      <c r="F26" t="n">
        <v>50</v>
      </c>
      <c r="G26" t="inlineStr">
        <is>
          <t>photo</t>
        </is>
      </c>
      <c r="H26" t="inlineStr">
        <is>
          <t>SAMPLE-PH-0017</t>
        </is>
      </c>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v>46401</v>
      </c>
      <c r="B27" s="33" t="n">
        <v>0.4583333333333333</v>
      </c>
      <c r="C27" t="inlineStr">
        <is>
          <t>SAMPLE-CMP-002</t>
        </is>
      </c>
      <c r="D27" t="inlineStr">
        <is>
          <t>SAMPLE-O-004</t>
        </is>
      </c>
      <c r="E27" t="inlineStr">
        <is>
          <t>remaining_day3</t>
        </is>
      </c>
      <c r="F27" t="n">
        <v>28</v>
      </c>
      <c r="G27" t="inlineStr">
        <is>
          <t>owner_report</t>
        </is>
      </c>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v>46406</v>
      </c>
      <c r="B28" s="33" t="n">
        <v>0.6666666666666666</v>
      </c>
      <c r="C28" t="inlineStr">
        <is>
          <t>SAMPLE-CMP-002</t>
        </is>
      </c>
      <c r="D28" t="inlineStr">
        <is>
          <t>SAMPLE-O-004</t>
        </is>
      </c>
      <c r="E28" t="inlineStr">
        <is>
          <t>remaining_day5</t>
        </is>
      </c>
      <c r="F28" t="n">
        <v>2</v>
      </c>
      <c r="G28" t="inlineStr">
        <is>
          <t>founder_count</t>
        </is>
      </c>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v>46399</v>
      </c>
      <c r="B29" s="33" t="n">
        <v>0.5902777777777778</v>
      </c>
      <c r="C29" t="inlineStr">
        <is>
          <t>SAMPLE-CMP-002</t>
        </is>
      </c>
      <c r="D29" t="inlineStr">
        <is>
          <t>SAMPLE-O-005</t>
        </is>
      </c>
      <c r="E29" t="inlineStr">
        <is>
          <t>placed</t>
        </is>
      </c>
      <c r="F29" t="n">
        <v>70</v>
      </c>
      <c r="G29" t="inlineStr">
        <is>
          <t>photo</t>
        </is>
      </c>
      <c r="H29" t="inlineStr">
        <is>
          <t>SAMPLE-PH-0019</t>
        </is>
      </c>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v>46401</v>
      </c>
      <c r="B30" s="33" t="n">
        <v>0.4583333333333333</v>
      </c>
      <c r="C30" t="inlineStr">
        <is>
          <t>SAMPLE-CMP-002</t>
        </is>
      </c>
      <c r="D30" t="inlineStr">
        <is>
          <t>SAMPLE-O-005</t>
        </is>
      </c>
      <c r="E30" t="inlineStr">
        <is>
          <t>remaining_day3</t>
        </is>
      </c>
      <c r="F30" t="n">
        <v>25</v>
      </c>
      <c r="G30" t="inlineStr">
        <is>
          <t>owner_report</t>
        </is>
      </c>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v>46406</v>
      </c>
      <c r="B31" s="33" t="n">
        <v>0.6666666666666666</v>
      </c>
      <c r="C31" t="inlineStr">
        <is>
          <t>SAMPLE-CMP-002</t>
        </is>
      </c>
      <c r="D31" t="inlineStr">
        <is>
          <t>SAMPLE-O-005</t>
        </is>
      </c>
      <c r="E31" t="inlineStr">
        <is>
          <t>remaining_day5</t>
        </is>
      </c>
      <c r="F31" t="n">
        <v>3</v>
      </c>
      <c r="G31" t="inlineStr">
        <is>
          <t>founder_count</t>
        </is>
      </c>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v>46427</v>
      </c>
      <c r="B32" s="33" t="n">
        <v>0.5416666666666666</v>
      </c>
      <c r="C32" t="inlineStr">
        <is>
          <t>SAMPLE-CMP-003</t>
        </is>
      </c>
      <c r="D32" t="inlineStr">
        <is>
          <t>SAMPLE-O-001</t>
        </is>
      </c>
      <c r="E32" t="inlineStr">
        <is>
          <t>placed</t>
        </is>
      </c>
      <c r="F32" t="n">
        <v>37</v>
      </c>
      <c r="G32" t="inlineStr">
        <is>
          <t>photo</t>
        </is>
      </c>
      <c r="H32" t="inlineStr">
        <is>
          <t>SAMPLE-PH-0101</t>
        </is>
      </c>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v>46429</v>
      </c>
      <c r="B33" s="33" t="n">
        <v>0.4583333333333333</v>
      </c>
      <c r="C33" t="inlineStr">
        <is>
          <t>SAMPLE-CMP-003</t>
        </is>
      </c>
      <c r="D33" t="inlineStr">
        <is>
          <t>SAMPLE-O-001</t>
        </is>
      </c>
      <c r="E33" t="inlineStr">
        <is>
          <t>remaining_day3</t>
        </is>
      </c>
      <c r="F33" t="n">
        <v>13</v>
      </c>
      <c r="G33" t="inlineStr">
        <is>
          <t>owner_report</t>
        </is>
      </c>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v>46434</v>
      </c>
      <c r="B34" s="33" t="n">
        <v>0.6666666666666666</v>
      </c>
      <c r="C34" t="inlineStr">
        <is>
          <t>SAMPLE-CMP-003</t>
        </is>
      </c>
      <c r="D34" t="inlineStr">
        <is>
          <t>SAMPLE-O-001</t>
        </is>
      </c>
      <c r="E34" t="inlineStr">
        <is>
          <t>remaining_day5</t>
        </is>
      </c>
      <c r="F34" t="n">
        <v>1</v>
      </c>
      <c r="G34" t="inlineStr">
        <is>
          <t>photo</t>
        </is>
      </c>
      <c r="H34" t="inlineStr">
        <is>
          <t>SAMPLE-PH-0102</t>
        </is>
      </c>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v>46427</v>
      </c>
      <c r="B35" s="33" t="n">
        <v>0.5416666666666666</v>
      </c>
      <c r="C35" t="inlineStr">
        <is>
          <t>SAMPLE-CMP-003</t>
        </is>
      </c>
      <c r="D35" t="inlineStr">
        <is>
          <t>SAMPLE-O-002</t>
        </is>
      </c>
      <c r="E35" t="inlineStr">
        <is>
          <t>placed</t>
        </is>
      </c>
      <c r="F35" t="n">
        <v>37</v>
      </c>
      <c r="G35" t="inlineStr">
        <is>
          <t>photo</t>
        </is>
      </c>
      <c r="H35" t="inlineStr">
        <is>
          <t>SAMPLE-PH-0103</t>
        </is>
      </c>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v>46429</v>
      </c>
      <c r="B36" s="33" t="n">
        <v>0.4583333333333333</v>
      </c>
      <c r="C36" t="inlineStr">
        <is>
          <t>SAMPLE-CMP-003</t>
        </is>
      </c>
      <c r="D36" t="inlineStr">
        <is>
          <t>SAMPLE-O-002</t>
        </is>
      </c>
      <c r="E36" t="inlineStr">
        <is>
          <t>remaining_day3</t>
        </is>
      </c>
      <c r="F36" t="n">
        <v>17</v>
      </c>
      <c r="G36" t="inlineStr">
        <is>
          <t>owner_report</t>
        </is>
      </c>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v>46434</v>
      </c>
      <c r="B37" s="33" t="n">
        <v>0.6666666666666666</v>
      </c>
      <c r="C37" t="inlineStr">
        <is>
          <t>SAMPLE-CMP-003</t>
        </is>
      </c>
      <c r="D37" t="inlineStr">
        <is>
          <t>SAMPLE-O-002</t>
        </is>
      </c>
      <c r="E37" t="inlineStr">
        <is>
          <t>remaining_day5</t>
        </is>
      </c>
      <c r="F37" t="n">
        <v>2</v>
      </c>
      <c r="G37" t="inlineStr">
        <is>
          <t>photo</t>
        </is>
      </c>
      <c r="H37" t="inlineStr">
        <is>
          <t>SAMPLE-PH-0104</t>
        </is>
      </c>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v>46427</v>
      </c>
      <c r="B38" s="33" t="n">
        <v>0.5416666666666666</v>
      </c>
      <c r="C38" t="inlineStr">
        <is>
          <t>SAMPLE-CMP-003</t>
        </is>
      </c>
      <c r="D38" t="inlineStr">
        <is>
          <t>SAMPLE-O-003</t>
        </is>
      </c>
      <c r="E38" t="inlineStr">
        <is>
          <t>placed</t>
        </is>
      </c>
      <c r="F38" t="n">
        <v>47</v>
      </c>
      <c r="G38" t="inlineStr">
        <is>
          <t>photo</t>
        </is>
      </c>
      <c r="H38" t="inlineStr">
        <is>
          <t>SAMPLE-PH-0105</t>
        </is>
      </c>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v>46429</v>
      </c>
      <c r="B39" s="33" t="n">
        <v>0.4583333333333333</v>
      </c>
      <c r="C39" t="inlineStr">
        <is>
          <t>SAMPLE-CMP-003</t>
        </is>
      </c>
      <c r="D39" t="inlineStr">
        <is>
          <t>SAMPLE-O-003</t>
        </is>
      </c>
      <c r="E39" t="inlineStr">
        <is>
          <t>remaining_day3</t>
        </is>
      </c>
      <c r="F39" t="n">
        <v>20</v>
      </c>
      <c r="G39" t="inlineStr">
        <is>
          <t>owner_report</t>
        </is>
      </c>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v>46434</v>
      </c>
      <c r="B40" s="33" t="n">
        <v>0.6666666666666666</v>
      </c>
      <c r="C40" t="inlineStr">
        <is>
          <t>SAMPLE-CMP-003</t>
        </is>
      </c>
      <c r="D40" t="inlineStr">
        <is>
          <t>SAMPLE-O-003</t>
        </is>
      </c>
      <c r="E40" t="inlineStr">
        <is>
          <t>remaining_day5</t>
        </is>
      </c>
      <c r="F40" t="n">
        <v>4</v>
      </c>
      <c r="G40" t="inlineStr">
        <is>
          <t>photo</t>
        </is>
      </c>
      <c r="H40" t="inlineStr">
        <is>
          <t>SAMPLE-PH-0106</t>
        </is>
      </c>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v>46428</v>
      </c>
      <c r="B41" s="33" t="n">
        <v>0.3958333333333333</v>
      </c>
      <c r="C41" t="inlineStr">
        <is>
          <t>SAMPLE-CMP-003</t>
        </is>
      </c>
      <c r="D41" t="inlineStr">
        <is>
          <t>SAMPLE-O-004</t>
        </is>
      </c>
      <c r="E41" t="inlineStr">
        <is>
          <t>placed</t>
        </is>
      </c>
      <c r="F41" t="n">
        <v>47</v>
      </c>
      <c r="G41" t="inlineStr">
        <is>
          <t>photo</t>
        </is>
      </c>
      <c r="H41" t="inlineStr">
        <is>
          <t>SAMPLE-PH-0107</t>
        </is>
      </c>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v>46429</v>
      </c>
      <c r="B42" s="33" t="n">
        <v>0.4583333333333333</v>
      </c>
      <c r="C42" t="inlineStr">
        <is>
          <t>SAMPLE-CMP-003</t>
        </is>
      </c>
      <c r="D42" t="inlineStr">
        <is>
          <t>SAMPLE-O-004</t>
        </is>
      </c>
      <c r="E42" t="inlineStr">
        <is>
          <t>remaining_day3</t>
        </is>
      </c>
      <c r="F42" t="n">
        <v>12</v>
      </c>
      <c r="G42" t="inlineStr">
        <is>
          <t>owner_report</t>
        </is>
      </c>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v>46434</v>
      </c>
      <c r="B43" s="33" t="n">
        <v>0.6666666666666666</v>
      </c>
      <c r="C43" t="inlineStr">
        <is>
          <t>SAMPLE-CMP-003</t>
        </is>
      </c>
      <c r="D43" t="inlineStr">
        <is>
          <t>SAMPLE-O-004</t>
        </is>
      </c>
      <c r="E43" t="inlineStr">
        <is>
          <t>remaining_day5</t>
        </is>
      </c>
      <c r="F43" t="n">
        <v>3</v>
      </c>
      <c r="G43" t="inlineStr">
        <is>
          <t>photo</t>
        </is>
      </c>
      <c r="H43" t="inlineStr">
        <is>
          <t>SAMPLE-PH-0108</t>
        </is>
      </c>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v>46427</v>
      </c>
      <c r="B44" s="33" t="n">
        <v>0.5416666666666666</v>
      </c>
      <c r="C44" t="inlineStr">
        <is>
          <t>SAMPLE-CMP-003</t>
        </is>
      </c>
      <c r="D44" t="inlineStr">
        <is>
          <t>SAMPLE-O-005</t>
        </is>
      </c>
      <c r="E44" t="inlineStr">
        <is>
          <t>placed</t>
        </is>
      </c>
      <c r="F44" t="n">
        <v>67</v>
      </c>
      <c r="G44" t="inlineStr">
        <is>
          <t>photo</t>
        </is>
      </c>
      <c r="H44" t="inlineStr">
        <is>
          <t>SAMPLE-PH-0109</t>
        </is>
      </c>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v>46429</v>
      </c>
      <c r="B45" s="33" t="n">
        <v>0.4583333333333333</v>
      </c>
      <c r="C45" t="inlineStr">
        <is>
          <t>SAMPLE-CMP-003</t>
        </is>
      </c>
      <c r="D45" t="inlineStr">
        <is>
          <t>SAMPLE-O-005</t>
        </is>
      </c>
      <c r="E45" t="inlineStr">
        <is>
          <t>remaining_day3</t>
        </is>
      </c>
      <c r="F45" t="n">
        <v>17</v>
      </c>
      <c r="G45" t="inlineStr">
        <is>
          <t>owner_report</t>
        </is>
      </c>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v>46434</v>
      </c>
      <c r="B46" s="33" t="n">
        <v>0.6666666666666666</v>
      </c>
      <c r="C46" t="inlineStr">
        <is>
          <t>SAMPLE-CMP-003</t>
        </is>
      </c>
      <c r="D46" t="inlineStr">
        <is>
          <t>SAMPLE-O-005</t>
        </is>
      </c>
      <c r="E46" t="inlineStr">
        <is>
          <t>remaining_day5</t>
        </is>
      </c>
      <c r="F46" t="n">
        <v>4</v>
      </c>
      <c r="G46" t="inlineStr">
        <is>
          <t>photo</t>
        </is>
      </c>
      <c r="H46" t="inlineStr">
        <is>
          <t>SAMPLE-PH-0110</t>
        </is>
      </c>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v>46427</v>
      </c>
      <c r="B47" s="33" t="n">
        <v>0.5416666666666666</v>
      </c>
      <c r="C47" t="inlineStr">
        <is>
          <t>SAMPLE-CMP-003</t>
        </is>
      </c>
      <c r="D47" t="inlineStr">
        <is>
          <t>SAMPLE-O-006</t>
        </is>
      </c>
      <c r="E47" t="inlineStr">
        <is>
          <t>placed</t>
        </is>
      </c>
      <c r="F47" t="n">
        <v>42</v>
      </c>
      <c r="G47" t="inlineStr">
        <is>
          <t>photo</t>
        </is>
      </c>
      <c r="H47" t="inlineStr">
        <is>
          <t>SAMPLE-PH-0111</t>
        </is>
      </c>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v>46429</v>
      </c>
      <c r="B48" s="33" t="n">
        <v>0.4583333333333333</v>
      </c>
      <c r="C48" t="inlineStr">
        <is>
          <t>SAMPLE-CMP-003</t>
        </is>
      </c>
      <c r="D48" t="inlineStr">
        <is>
          <t>SAMPLE-O-006</t>
        </is>
      </c>
      <c r="E48" t="inlineStr">
        <is>
          <t>remaining_day3</t>
        </is>
      </c>
      <c r="F48" t="n">
        <v>11</v>
      </c>
      <c r="G48" t="inlineStr">
        <is>
          <t>owner_report</t>
        </is>
      </c>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v>46434</v>
      </c>
      <c r="B49" s="33" t="n">
        <v>0.6666666666666666</v>
      </c>
      <c r="C49" t="inlineStr">
        <is>
          <t>SAMPLE-CMP-003</t>
        </is>
      </c>
      <c r="D49" t="inlineStr">
        <is>
          <t>SAMPLE-O-006</t>
        </is>
      </c>
      <c r="E49" t="inlineStr">
        <is>
          <t>remaining_day5</t>
        </is>
      </c>
      <c r="F49" t="n">
        <v>1</v>
      </c>
      <c r="G49" t="inlineStr">
        <is>
          <t>photo</t>
        </is>
      </c>
      <c r="H49" t="inlineStr">
        <is>
          <t>SAMPLE-PH-0112</t>
        </is>
      </c>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v>46427</v>
      </c>
      <c r="B50" s="33" t="n">
        <v>0.5416666666666666</v>
      </c>
      <c r="C50" t="inlineStr">
        <is>
          <t>SAMPLE-CMP-003</t>
        </is>
      </c>
      <c r="D50" t="inlineStr">
        <is>
          <t>SAMPLE-O-007</t>
        </is>
      </c>
      <c r="E50" t="inlineStr">
        <is>
          <t>placed</t>
        </is>
      </c>
      <c r="F50" t="n">
        <v>57</v>
      </c>
      <c r="G50" t="inlineStr">
        <is>
          <t>photo</t>
        </is>
      </c>
      <c r="H50" t="inlineStr">
        <is>
          <t>SAMPLE-PH-0113</t>
        </is>
      </c>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v>46429</v>
      </c>
      <c r="B51" s="33" t="n">
        <v>0.4583333333333333</v>
      </c>
      <c r="C51" t="inlineStr">
        <is>
          <t>SAMPLE-CMP-003</t>
        </is>
      </c>
      <c r="D51" t="inlineStr">
        <is>
          <t>SAMPLE-O-007</t>
        </is>
      </c>
      <c r="E51" t="inlineStr">
        <is>
          <t>remaining_day3</t>
        </is>
      </c>
      <c r="F51" t="n">
        <v>22</v>
      </c>
      <c r="G51" t="inlineStr">
        <is>
          <t>owner_report</t>
        </is>
      </c>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v>46434</v>
      </c>
      <c r="B52" s="33" t="n">
        <v>0.6666666666666666</v>
      </c>
      <c r="C52" t="inlineStr">
        <is>
          <t>SAMPLE-CMP-003</t>
        </is>
      </c>
      <c r="D52" t="inlineStr">
        <is>
          <t>SAMPLE-O-007</t>
        </is>
      </c>
      <c r="E52" t="inlineStr">
        <is>
          <t>remaining_day5</t>
        </is>
      </c>
      <c r="F52" t="n">
        <v>8</v>
      </c>
      <c r="G52" t="inlineStr">
        <is>
          <t>photo</t>
        </is>
      </c>
      <c r="H52" t="inlineStr">
        <is>
          <t>SAMPLE-PH-0114</t>
        </is>
      </c>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v>46427</v>
      </c>
      <c r="B53" s="33" t="n">
        <v>0.5416666666666666</v>
      </c>
      <c r="C53" t="inlineStr">
        <is>
          <t>SAMPLE-CMP-003</t>
        </is>
      </c>
      <c r="D53" t="inlineStr">
        <is>
          <t>SAMPLE-O-008</t>
        </is>
      </c>
      <c r="E53" t="inlineStr">
        <is>
          <t>placed</t>
        </is>
      </c>
      <c r="F53" t="n">
        <v>42</v>
      </c>
      <c r="G53" t="inlineStr">
        <is>
          <t>photo</t>
        </is>
      </c>
      <c r="H53" t="inlineStr">
        <is>
          <t>SAMPLE-PH-0115</t>
        </is>
      </c>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v>46429</v>
      </c>
      <c r="B54" s="33" t="n">
        <v>0.4583333333333333</v>
      </c>
      <c r="C54" t="inlineStr">
        <is>
          <t>SAMPLE-CMP-003</t>
        </is>
      </c>
      <c r="D54" t="inlineStr">
        <is>
          <t>SAMPLE-O-008</t>
        </is>
      </c>
      <c r="E54" t="inlineStr">
        <is>
          <t>remaining_day3</t>
        </is>
      </c>
      <c r="F54" t="n">
        <v>12</v>
      </c>
      <c r="G54" t="inlineStr">
        <is>
          <t>owner_report</t>
        </is>
      </c>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v>46434</v>
      </c>
      <c r="B55" s="33" t="n">
        <v>0.6666666666666666</v>
      </c>
      <c r="C55" t="inlineStr">
        <is>
          <t>SAMPLE-CMP-003</t>
        </is>
      </c>
      <c r="D55" t="inlineStr">
        <is>
          <t>SAMPLE-O-008</t>
        </is>
      </c>
      <c r="E55" t="inlineStr">
        <is>
          <t>remaining_day5</t>
        </is>
      </c>
      <c r="F55" t="n">
        <v>2</v>
      </c>
      <c r="G55" t="inlineStr">
        <is>
          <t>photo</t>
        </is>
      </c>
      <c r="H55" t="inlineStr">
        <is>
          <t>SAMPLE-PH-0116</t>
        </is>
      </c>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v>46428</v>
      </c>
      <c r="B56" s="33" t="n">
        <v>0.3819444444444444</v>
      </c>
      <c r="C56" t="inlineStr">
        <is>
          <t>SAMPLE-CMP-003</t>
        </is>
      </c>
      <c r="D56" t="inlineStr">
        <is>
          <t>SAMPLE-O-009</t>
        </is>
      </c>
      <c r="E56" t="inlineStr">
        <is>
          <t>placed</t>
        </is>
      </c>
      <c r="F56" t="n">
        <v>72</v>
      </c>
      <c r="G56" t="inlineStr">
        <is>
          <t>photo</t>
        </is>
      </c>
      <c r="H56" t="inlineStr">
        <is>
          <t>SAMPLE-PH-0117</t>
        </is>
      </c>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v>46429</v>
      </c>
      <c r="B57" s="33" t="n">
        <v>0.4583333333333333</v>
      </c>
      <c r="C57" t="inlineStr">
        <is>
          <t>SAMPLE-CMP-003</t>
        </is>
      </c>
      <c r="D57" t="inlineStr">
        <is>
          <t>SAMPLE-O-009</t>
        </is>
      </c>
      <c r="E57" t="inlineStr">
        <is>
          <t>remaining_day3</t>
        </is>
      </c>
      <c r="F57" t="n">
        <v>33</v>
      </c>
      <c r="G57" t="inlineStr">
        <is>
          <t>owner_report</t>
        </is>
      </c>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v>46434</v>
      </c>
      <c r="B58" s="33" t="n">
        <v>0.6666666666666666</v>
      </c>
      <c r="C58" t="inlineStr">
        <is>
          <t>SAMPLE-CMP-003</t>
        </is>
      </c>
      <c r="D58" t="inlineStr">
        <is>
          <t>SAMPLE-O-009</t>
        </is>
      </c>
      <c r="E58" t="inlineStr">
        <is>
          <t>remaining_day5</t>
        </is>
      </c>
      <c r="F58" t="n">
        <v>14</v>
      </c>
      <c r="G58" t="inlineStr">
        <is>
          <t>photo</t>
        </is>
      </c>
      <c r="H58" t="inlineStr">
        <is>
          <t>SAMPLE-PH-0118</t>
        </is>
      </c>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v>46427</v>
      </c>
      <c r="B59" s="33" t="n">
        <v>0.5416666666666666</v>
      </c>
      <c r="C59" t="inlineStr">
        <is>
          <t>SAMPLE-CMP-003</t>
        </is>
      </c>
      <c r="D59" t="inlineStr">
        <is>
          <t>SAMPLE-O-010</t>
        </is>
      </c>
      <c r="E59" t="inlineStr">
        <is>
          <t>placed</t>
        </is>
      </c>
      <c r="F59" t="n">
        <v>37</v>
      </c>
      <c r="G59" t="inlineStr">
        <is>
          <t>photo</t>
        </is>
      </c>
      <c r="H59" t="inlineStr">
        <is>
          <t>SAMPLE-PH-0119</t>
        </is>
      </c>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v>46429</v>
      </c>
      <c r="B60" s="33" t="n">
        <v>0.4583333333333333</v>
      </c>
      <c r="C60" t="inlineStr">
        <is>
          <t>SAMPLE-CMP-003</t>
        </is>
      </c>
      <c r="D60" t="inlineStr">
        <is>
          <t>SAMPLE-O-010</t>
        </is>
      </c>
      <c r="E60" t="inlineStr">
        <is>
          <t>remaining_day3</t>
        </is>
      </c>
      <c r="F60" t="n">
        <v>16</v>
      </c>
      <c r="G60" t="inlineStr">
        <is>
          <t>owner_report</t>
        </is>
      </c>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v>46434</v>
      </c>
      <c r="B61" s="33" t="n">
        <v>0.6666666666666666</v>
      </c>
      <c r="C61" t="inlineStr">
        <is>
          <t>SAMPLE-CMP-003</t>
        </is>
      </c>
      <c r="D61" t="inlineStr">
        <is>
          <t>SAMPLE-O-010</t>
        </is>
      </c>
      <c r="E61" t="inlineStr">
        <is>
          <t>remaining_day5</t>
        </is>
      </c>
      <c r="F61" t="n">
        <v>3</v>
      </c>
      <c r="G61" t="inlineStr">
        <is>
          <t>photo</t>
        </is>
      </c>
      <c r="H61" t="inlineStr">
        <is>
          <t>SAMPLE-PH-0120</t>
        </is>
      </c>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v>46427</v>
      </c>
      <c r="B62" s="33" t="n">
        <v>0.5416666666666666</v>
      </c>
      <c r="C62" t="inlineStr">
        <is>
          <t>SAMPLE-CMP-004</t>
        </is>
      </c>
      <c r="D62" t="inlineStr">
        <is>
          <t>SAMPLE-O-001</t>
        </is>
      </c>
      <c r="E62" t="inlineStr">
        <is>
          <t>placed</t>
        </is>
      </c>
      <c r="F62" t="n">
        <v>40</v>
      </c>
      <c r="G62" t="inlineStr">
        <is>
          <t>photo</t>
        </is>
      </c>
      <c r="H62" t="inlineStr">
        <is>
          <t>SAMPLE-PH-0121</t>
        </is>
      </c>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v>46429</v>
      </c>
      <c r="B63" s="33" t="n">
        <v>0.4583333333333333</v>
      </c>
      <c r="C63" t="inlineStr">
        <is>
          <t>SAMPLE-CMP-004</t>
        </is>
      </c>
      <c r="D63" t="inlineStr">
        <is>
          <t>SAMPLE-O-001</t>
        </is>
      </c>
      <c r="E63" t="inlineStr">
        <is>
          <t>remaining_day3</t>
        </is>
      </c>
      <c r="F63" t="n">
        <v>23</v>
      </c>
      <c r="G63" t="inlineStr">
        <is>
          <t>owner_report</t>
        </is>
      </c>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v>46434</v>
      </c>
      <c r="B64" s="33" t="n">
        <v>0.6666666666666666</v>
      </c>
      <c r="C64" t="inlineStr">
        <is>
          <t>SAMPLE-CMP-004</t>
        </is>
      </c>
      <c r="D64" t="inlineStr">
        <is>
          <t>SAMPLE-O-001</t>
        </is>
      </c>
      <c r="E64" t="inlineStr">
        <is>
          <t>remaining_day5</t>
        </is>
      </c>
      <c r="F64" t="n">
        <v>2</v>
      </c>
      <c r="G64" t="inlineStr">
        <is>
          <t>photo</t>
        </is>
      </c>
      <c r="H64" t="inlineStr">
        <is>
          <t>SAMPLE-PH-0122</t>
        </is>
      </c>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v>46427</v>
      </c>
      <c r="B65" s="33" t="n">
        <v>0.5416666666666666</v>
      </c>
      <c r="C65" t="inlineStr">
        <is>
          <t>SAMPLE-CMP-004</t>
        </is>
      </c>
      <c r="D65" t="inlineStr">
        <is>
          <t>SAMPLE-O-002</t>
        </is>
      </c>
      <c r="E65" t="inlineStr">
        <is>
          <t>placed</t>
        </is>
      </c>
      <c r="F65" t="n">
        <v>40</v>
      </c>
      <c r="G65" t="inlineStr">
        <is>
          <t>photo</t>
        </is>
      </c>
      <c r="H65" t="inlineStr">
        <is>
          <t>SAMPLE-PH-0123</t>
        </is>
      </c>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v>46429</v>
      </c>
      <c r="B66" s="33" t="n">
        <v>0.4583333333333333</v>
      </c>
      <c r="C66" t="inlineStr">
        <is>
          <t>SAMPLE-CMP-004</t>
        </is>
      </c>
      <c r="D66" t="inlineStr">
        <is>
          <t>SAMPLE-O-002</t>
        </is>
      </c>
      <c r="E66" t="inlineStr">
        <is>
          <t>remaining_day3</t>
        </is>
      </c>
      <c r="F66" t="n">
        <v>22</v>
      </c>
      <c r="G66" t="inlineStr">
        <is>
          <t>owner_report</t>
        </is>
      </c>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v>46434</v>
      </c>
      <c r="B67" s="33" t="n">
        <v>0.6666666666666666</v>
      </c>
      <c r="C67" t="inlineStr">
        <is>
          <t>SAMPLE-CMP-004</t>
        </is>
      </c>
      <c r="D67" t="inlineStr">
        <is>
          <t>SAMPLE-O-002</t>
        </is>
      </c>
      <c r="E67" t="inlineStr">
        <is>
          <t>remaining_day5</t>
        </is>
      </c>
      <c r="F67" t="n">
        <v>4</v>
      </c>
      <c r="G67" t="inlineStr">
        <is>
          <t>photo</t>
        </is>
      </c>
      <c r="H67" t="inlineStr">
        <is>
          <t>SAMPLE-PH-0124</t>
        </is>
      </c>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v>46427</v>
      </c>
      <c r="B68" s="33" t="n">
        <v>0.5416666666666666</v>
      </c>
      <c r="C68" t="inlineStr">
        <is>
          <t>SAMPLE-CMP-004</t>
        </is>
      </c>
      <c r="D68" t="inlineStr">
        <is>
          <t>SAMPLE-O-003</t>
        </is>
      </c>
      <c r="E68" t="inlineStr">
        <is>
          <t>placed</t>
        </is>
      </c>
      <c r="F68" t="n">
        <v>50</v>
      </c>
      <c r="G68" t="inlineStr">
        <is>
          <t>photo</t>
        </is>
      </c>
      <c r="H68" t="inlineStr">
        <is>
          <t>SAMPLE-PH-0125</t>
        </is>
      </c>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v>46429</v>
      </c>
      <c r="B69" s="33" t="n">
        <v>0.4583333333333333</v>
      </c>
      <c r="C69" t="inlineStr">
        <is>
          <t>SAMPLE-CMP-004</t>
        </is>
      </c>
      <c r="D69" t="inlineStr">
        <is>
          <t>SAMPLE-O-003</t>
        </is>
      </c>
      <c r="E69" t="inlineStr">
        <is>
          <t>remaining_day3</t>
        </is>
      </c>
      <c r="F69" t="n">
        <v>15</v>
      </c>
      <c r="G69" t="inlineStr">
        <is>
          <t>owner_report</t>
        </is>
      </c>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v>46434</v>
      </c>
      <c r="B70" s="33" t="n">
        <v>0.6666666666666666</v>
      </c>
      <c r="C70" t="inlineStr">
        <is>
          <t>SAMPLE-CMP-004</t>
        </is>
      </c>
      <c r="D70" t="inlineStr">
        <is>
          <t>SAMPLE-O-003</t>
        </is>
      </c>
      <c r="E70" t="inlineStr">
        <is>
          <t>remaining_day5</t>
        </is>
      </c>
      <c r="F70" t="n">
        <v>2</v>
      </c>
      <c r="G70" t="inlineStr">
        <is>
          <t>photo</t>
        </is>
      </c>
      <c r="H70" t="inlineStr">
        <is>
          <t>SAMPLE-PH-0126</t>
        </is>
      </c>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v>46428</v>
      </c>
      <c r="B71" s="33" t="n">
        <v>0.3958333333333333</v>
      </c>
      <c r="C71" t="inlineStr">
        <is>
          <t>SAMPLE-CMP-004</t>
        </is>
      </c>
      <c r="D71" t="inlineStr">
        <is>
          <t>SAMPLE-O-004</t>
        </is>
      </c>
      <c r="E71" t="inlineStr">
        <is>
          <t>placed</t>
        </is>
      </c>
      <c r="F71" t="n">
        <v>50</v>
      </c>
      <c r="G71" t="inlineStr">
        <is>
          <t>photo</t>
        </is>
      </c>
      <c r="H71" t="inlineStr">
        <is>
          <t>SAMPLE-PH-0127</t>
        </is>
      </c>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v>46429</v>
      </c>
      <c r="B72" s="33" t="n">
        <v>0.4583333333333333</v>
      </c>
      <c r="C72" t="inlineStr">
        <is>
          <t>SAMPLE-CMP-004</t>
        </is>
      </c>
      <c r="D72" t="inlineStr">
        <is>
          <t>SAMPLE-O-004</t>
        </is>
      </c>
      <c r="E72" t="inlineStr">
        <is>
          <t>remaining_day3</t>
        </is>
      </c>
      <c r="F72" t="n">
        <v>17</v>
      </c>
      <c r="G72" t="inlineStr">
        <is>
          <t>owner_report</t>
        </is>
      </c>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v>46434</v>
      </c>
      <c r="B73" s="33" t="n">
        <v>0.6666666666666666</v>
      </c>
      <c r="C73" t="inlineStr">
        <is>
          <t>SAMPLE-CMP-004</t>
        </is>
      </c>
      <c r="D73" t="inlineStr">
        <is>
          <t>SAMPLE-O-004</t>
        </is>
      </c>
      <c r="E73" t="inlineStr">
        <is>
          <t>remaining_day5</t>
        </is>
      </c>
      <c r="F73" t="n">
        <v>6</v>
      </c>
      <c r="G73" t="inlineStr">
        <is>
          <t>photo</t>
        </is>
      </c>
      <c r="H73" t="inlineStr">
        <is>
          <t>SAMPLE-PH-0128</t>
        </is>
      </c>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v>46427</v>
      </c>
      <c r="B74" s="33" t="n">
        <v>0.5416666666666666</v>
      </c>
      <c r="C74" t="inlineStr">
        <is>
          <t>SAMPLE-CMP-004</t>
        </is>
      </c>
      <c r="D74" t="inlineStr">
        <is>
          <t>SAMPLE-O-005</t>
        </is>
      </c>
      <c r="E74" t="inlineStr">
        <is>
          <t>placed</t>
        </is>
      </c>
      <c r="F74" t="n">
        <v>70</v>
      </c>
      <c r="G74" t="inlineStr">
        <is>
          <t>photo</t>
        </is>
      </c>
      <c r="H74" t="inlineStr">
        <is>
          <t>SAMPLE-PH-0129</t>
        </is>
      </c>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v>46429</v>
      </c>
      <c r="B75" s="33" t="n">
        <v>0.4583333333333333</v>
      </c>
      <c r="C75" t="inlineStr">
        <is>
          <t>SAMPLE-CMP-004</t>
        </is>
      </c>
      <c r="D75" t="inlineStr">
        <is>
          <t>SAMPLE-O-005</t>
        </is>
      </c>
      <c r="E75" t="inlineStr">
        <is>
          <t>remaining_day3</t>
        </is>
      </c>
      <c r="F75" t="n">
        <v>21</v>
      </c>
      <c r="G75" t="inlineStr">
        <is>
          <t>owner_report</t>
        </is>
      </c>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v>46434</v>
      </c>
      <c r="B76" s="33" t="n">
        <v>0.6666666666666666</v>
      </c>
      <c r="C76" t="inlineStr">
        <is>
          <t>SAMPLE-CMP-004</t>
        </is>
      </c>
      <c r="D76" t="inlineStr">
        <is>
          <t>SAMPLE-O-005</t>
        </is>
      </c>
      <c r="E76" t="inlineStr">
        <is>
          <t>remaining_day5</t>
        </is>
      </c>
      <c r="F76" t="n">
        <v>6</v>
      </c>
      <c r="G76" t="inlineStr">
        <is>
          <t>photo</t>
        </is>
      </c>
      <c r="H76" t="inlineStr">
        <is>
          <t>SAMPLE-PH-0130</t>
        </is>
      </c>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v>46427</v>
      </c>
      <c r="B77" s="33" t="n">
        <v>0.5416666666666666</v>
      </c>
      <c r="C77" t="inlineStr">
        <is>
          <t>SAMPLE-CMP-004</t>
        </is>
      </c>
      <c r="D77" t="inlineStr">
        <is>
          <t>SAMPLE-O-006</t>
        </is>
      </c>
      <c r="E77" t="inlineStr">
        <is>
          <t>placed</t>
        </is>
      </c>
      <c r="F77" t="n">
        <v>45</v>
      </c>
      <c r="G77" t="inlineStr">
        <is>
          <t>photo</t>
        </is>
      </c>
      <c r="H77" t="inlineStr">
        <is>
          <t>SAMPLE-PH-0131</t>
        </is>
      </c>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v>46429</v>
      </c>
      <c r="B78" s="33" t="n">
        <v>0.4583333333333333</v>
      </c>
      <c r="C78" t="inlineStr">
        <is>
          <t>SAMPLE-CMP-004</t>
        </is>
      </c>
      <c r="D78" t="inlineStr">
        <is>
          <t>SAMPLE-O-006</t>
        </is>
      </c>
      <c r="E78" t="inlineStr">
        <is>
          <t>remaining_day3</t>
        </is>
      </c>
      <c r="F78" t="n">
        <v>21</v>
      </c>
      <c r="G78" t="inlineStr">
        <is>
          <t>owner_report</t>
        </is>
      </c>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v>46434</v>
      </c>
      <c r="B79" s="33" t="n">
        <v>0.6666666666666666</v>
      </c>
      <c r="C79" t="inlineStr">
        <is>
          <t>SAMPLE-CMP-004</t>
        </is>
      </c>
      <c r="D79" t="inlineStr">
        <is>
          <t>SAMPLE-O-006</t>
        </is>
      </c>
      <c r="E79" t="inlineStr">
        <is>
          <t>remaining_day5</t>
        </is>
      </c>
      <c r="F79" t="n">
        <v>4</v>
      </c>
      <c r="G79" t="inlineStr">
        <is>
          <t>photo</t>
        </is>
      </c>
      <c r="H79" t="inlineStr">
        <is>
          <t>SAMPLE-PH-0132</t>
        </is>
      </c>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v>46427</v>
      </c>
      <c r="B80" s="33" t="n">
        <v>0.5416666666666666</v>
      </c>
      <c r="C80" t="inlineStr">
        <is>
          <t>SAMPLE-CMP-004</t>
        </is>
      </c>
      <c r="D80" t="inlineStr">
        <is>
          <t>SAMPLE-O-008</t>
        </is>
      </c>
      <c r="E80" t="inlineStr">
        <is>
          <t>placed</t>
        </is>
      </c>
      <c r="F80" t="n">
        <v>45</v>
      </c>
      <c r="G80" t="inlineStr">
        <is>
          <t>photo</t>
        </is>
      </c>
      <c r="H80" t="inlineStr">
        <is>
          <t>SAMPLE-PH-0133</t>
        </is>
      </c>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v>46429</v>
      </c>
      <c r="B81" s="33" t="n">
        <v>0.4583333333333333</v>
      </c>
      <c r="C81" t="inlineStr">
        <is>
          <t>SAMPLE-CMP-004</t>
        </is>
      </c>
      <c r="D81" t="inlineStr">
        <is>
          <t>SAMPLE-O-008</t>
        </is>
      </c>
      <c r="E81" t="inlineStr">
        <is>
          <t>remaining_day3</t>
        </is>
      </c>
      <c r="F81" t="n">
        <v>19</v>
      </c>
      <c r="G81" t="inlineStr">
        <is>
          <t>owner_report</t>
        </is>
      </c>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v>46434</v>
      </c>
      <c r="B82" s="33" t="n">
        <v>0.6666666666666666</v>
      </c>
      <c r="C82" t="inlineStr">
        <is>
          <t>SAMPLE-CMP-004</t>
        </is>
      </c>
      <c r="D82" t="inlineStr">
        <is>
          <t>SAMPLE-O-008</t>
        </is>
      </c>
      <c r="E82" t="inlineStr">
        <is>
          <t>remaining_day5</t>
        </is>
      </c>
      <c r="F82" t="n">
        <v>2</v>
      </c>
      <c r="G82" t="inlineStr">
        <is>
          <t>photo</t>
        </is>
      </c>
      <c r="H82" t="inlineStr">
        <is>
          <t>SAMPLE-PH-0134</t>
        </is>
      </c>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v>46428</v>
      </c>
      <c r="B83" s="33" t="n">
        <v>0.3819444444444444</v>
      </c>
      <c r="C83" t="inlineStr">
        <is>
          <t>SAMPLE-CMP-004</t>
        </is>
      </c>
      <c r="D83" t="inlineStr">
        <is>
          <t>SAMPLE-O-009</t>
        </is>
      </c>
      <c r="E83" t="inlineStr">
        <is>
          <t>placed</t>
        </is>
      </c>
      <c r="F83" t="n">
        <v>75</v>
      </c>
      <c r="G83" t="inlineStr">
        <is>
          <t>photo</t>
        </is>
      </c>
      <c r="H83" t="inlineStr">
        <is>
          <t>SAMPLE-PH-0135</t>
        </is>
      </c>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v>46429</v>
      </c>
      <c r="B84" s="33" t="n">
        <v>0.4583333333333333</v>
      </c>
      <c r="C84" t="inlineStr">
        <is>
          <t>SAMPLE-CMP-004</t>
        </is>
      </c>
      <c r="D84" t="inlineStr">
        <is>
          <t>SAMPLE-O-009</t>
        </is>
      </c>
      <c r="E84" t="inlineStr">
        <is>
          <t>remaining_day3</t>
        </is>
      </c>
      <c r="F84" t="n">
        <v>20</v>
      </c>
      <c r="G84" t="inlineStr">
        <is>
          <t>owner_report</t>
        </is>
      </c>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v>46434</v>
      </c>
      <c r="B85" s="33" t="n">
        <v>0.6666666666666666</v>
      </c>
      <c r="C85" t="inlineStr">
        <is>
          <t>SAMPLE-CMP-004</t>
        </is>
      </c>
      <c r="D85" t="inlineStr">
        <is>
          <t>SAMPLE-O-009</t>
        </is>
      </c>
      <c r="E85" t="inlineStr">
        <is>
          <t>remaining_day5</t>
        </is>
      </c>
      <c r="F85" t="n">
        <v>3</v>
      </c>
      <c r="G85" t="inlineStr">
        <is>
          <t>photo</t>
        </is>
      </c>
      <c r="H85" t="inlineStr">
        <is>
          <t>SAMPLE-PH-0136</t>
        </is>
      </c>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v>46427</v>
      </c>
      <c r="B86" s="33" t="n">
        <v>0.5416666666666666</v>
      </c>
      <c r="C86" t="inlineStr">
        <is>
          <t>SAMPLE-CMP-004</t>
        </is>
      </c>
      <c r="D86" t="inlineStr">
        <is>
          <t>SAMPLE-O-010</t>
        </is>
      </c>
      <c r="E86" t="inlineStr">
        <is>
          <t>placed</t>
        </is>
      </c>
      <c r="F86" t="n">
        <v>40</v>
      </c>
      <c r="G86" t="inlineStr">
        <is>
          <t>photo</t>
        </is>
      </c>
      <c r="H86" t="inlineStr">
        <is>
          <t>SAMPLE-PH-0137</t>
        </is>
      </c>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v>46429</v>
      </c>
      <c r="B87" s="33" t="n">
        <v>0.4583333333333333</v>
      </c>
      <c r="C87" t="inlineStr">
        <is>
          <t>SAMPLE-CMP-004</t>
        </is>
      </c>
      <c r="D87" t="inlineStr">
        <is>
          <t>SAMPLE-O-010</t>
        </is>
      </c>
      <c r="E87" t="inlineStr">
        <is>
          <t>remaining_day3</t>
        </is>
      </c>
      <c r="F87" t="n">
        <v>19</v>
      </c>
      <c r="G87" t="inlineStr">
        <is>
          <t>owner_report</t>
        </is>
      </c>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v>46434</v>
      </c>
      <c r="B88" s="33" t="n">
        <v>0.6666666666666666</v>
      </c>
      <c r="C88" t="inlineStr">
        <is>
          <t>SAMPLE-CMP-004</t>
        </is>
      </c>
      <c r="D88" t="inlineStr">
        <is>
          <t>SAMPLE-O-010</t>
        </is>
      </c>
      <c r="E88" t="inlineStr">
        <is>
          <t>remaining_day5</t>
        </is>
      </c>
      <c r="F88" t="n">
        <v>4</v>
      </c>
      <c r="G88" t="inlineStr">
        <is>
          <t>photo</t>
        </is>
      </c>
      <c r="H88" t="inlineStr">
        <is>
          <t>SAMPLE-PH-0138</t>
        </is>
      </c>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v>46427</v>
      </c>
      <c r="B89" s="33" t="n">
        <v>0.5416666666666666</v>
      </c>
      <c r="C89" t="inlineStr">
        <is>
          <t>SAMPLE-CMP-005</t>
        </is>
      </c>
      <c r="D89" t="inlineStr">
        <is>
          <t>SAMPLE-O-001</t>
        </is>
      </c>
      <c r="E89" t="inlineStr">
        <is>
          <t>placed</t>
        </is>
      </c>
      <c r="F89" t="n">
        <v>40</v>
      </c>
      <c r="G89" t="inlineStr">
        <is>
          <t>photo</t>
        </is>
      </c>
      <c r="H89" t="inlineStr">
        <is>
          <t>SAMPLE-PH-0139</t>
        </is>
      </c>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v>46429</v>
      </c>
      <c r="B90" s="33" t="n">
        <v>0.4583333333333333</v>
      </c>
      <c r="C90" t="inlineStr">
        <is>
          <t>SAMPLE-CMP-005</t>
        </is>
      </c>
      <c r="D90" t="inlineStr">
        <is>
          <t>SAMPLE-O-001</t>
        </is>
      </c>
      <c r="E90" t="inlineStr">
        <is>
          <t>remaining_day3</t>
        </is>
      </c>
      <c r="F90" t="n">
        <v>14</v>
      </c>
      <c r="G90" t="inlineStr">
        <is>
          <t>owner_report</t>
        </is>
      </c>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v>46434</v>
      </c>
      <c r="B91" s="33" t="n">
        <v>0.6666666666666666</v>
      </c>
      <c r="C91" t="inlineStr">
        <is>
          <t>SAMPLE-CMP-005</t>
        </is>
      </c>
      <c r="D91" t="inlineStr">
        <is>
          <t>SAMPLE-O-001</t>
        </is>
      </c>
      <c r="E91" t="inlineStr">
        <is>
          <t>remaining_day5</t>
        </is>
      </c>
      <c r="F91" t="n">
        <v>4</v>
      </c>
      <c r="G91" t="inlineStr">
        <is>
          <t>photo</t>
        </is>
      </c>
      <c r="H91" t="inlineStr">
        <is>
          <t>SAMPLE-PH-0140</t>
        </is>
      </c>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v>46427</v>
      </c>
      <c r="B92" s="33" t="n">
        <v>0.5416666666666666</v>
      </c>
      <c r="C92" t="inlineStr">
        <is>
          <t>SAMPLE-CMP-005</t>
        </is>
      </c>
      <c r="D92" t="inlineStr">
        <is>
          <t>SAMPLE-O-002</t>
        </is>
      </c>
      <c r="E92" t="inlineStr">
        <is>
          <t>placed</t>
        </is>
      </c>
      <c r="F92" t="n">
        <v>40</v>
      </c>
      <c r="G92" t="inlineStr">
        <is>
          <t>photo</t>
        </is>
      </c>
      <c r="H92" t="inlineStr">
        <is>
          <t>SAMPLE-PH-0141</t>
        </is>
      </c>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v>46429</v>
      </c>
      <c r="B93" s="33" t="n">
        <v>0.4583333333333333</v>
      </c>
      <c r="C93" t="inlineStr">
        <is>
          <t>SAMPLE-CMP-005</t>
        </is>
      </c>
      <c r="D93" t="inlineStr">
        <is>
          <t>SAMPLE-O-002</t>
        </is>
      </c>
      <c r="E93" t="inlineStr">
        <is>
          <t>remaining_day3</t>
        </is>
      </c>
      <c r="F93" t="n">
        <v>16</v>
      </c>
      <c r="G93" t="inlineStr">
        <is>
          <t>owner_report</t>
        </is>
      </c>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v>46434</v>
      </c>
      <c r="B94" s="33" t="n">
        <v>0.6666666666666666</v>
      </c>
      <c r="C94" t="inlineStr">
        <is>
          <t>SAMPLE-CMP-005</t>
        </is>
      </c>
      <c r="D94" t="inlineStr">
        <is>
          <t>SAMPLE-O-002</t>
        </is>
      </c>
      <c r="E94" t="inlineStr">
        <is>
          <t>remaining_day5</t>
        </is>
      </c>
      <c r="F94" t="n">
        <v>3</v>
      </c>
      <c r="G94" t="inlineStr">
        <is>
          <t>photo</t>
        </is>
      </c>
      <c r="H94" t="inlineStr">
        <is>
          <t>SAMPLE-PH-0142</t>
        </is>
      </c>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v>46427</v>
      </c>
      <c r="B95" s="33" t="n">
        <v>0.5416666666666666</v>
      </c>
      <c r="C95" t="inlineStr">
        <is>
          <t>SAMPLE-CMP-005</t>
        </is>
      </c>
      <c r="D95" t="inlineStr">
        <is>
          <t>SAMPLE-O-003</t>
        </is>
      </c>
      <c r="E95" t="inlineStr">
        <is>
          <t>placed</t>
        </is>
      </c>
      <c r="F95" t="n">
        <v>50</v>
      </c>
      <c r="G95" t="inlineStr">
        <is>
          <t>photo</t>
        </is>
      </c>
      <c r="H95" t="inlineStr">
        <is>
          <t>SAMPLE-PH-0143</t>
        </is>
      </c>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v>46429</v>
      </c>
      <c r="B96" s="33" t="n">
        <v>0.4583333333333333</v>
      </c>
      <c r="C96" t="inlineStr">
        <is>
          <t>SAMPLE-CMP-005</t>
        </is>
      </c>
      <c r="D96" t="inlineStr">
        <is>
          <t>SAMPLE-O-003</t>
        </is>
      </c>
      <c r="E96" t="inlineStr">
        <is>
          <t>remaining_day3</t>
        </is>
      </c>
      <c r="F96" t="n">
        <v>26</v>
      </c>
      <c r="G96" t="inlineStr">
        <is>
          <t>owner_report</t>
        </is>
      </c>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v>46434</v>
      </c>
      <c r="B97" s="33" t="n">
        <v>0.6666666666666666</v>
      </c>
      <c r="C97" t="inlineStr">
        <is>
          <t>SAMPLE-CMP-005</t>
        </is>
      </c>
      <c r="D97" t="inlineStr">
        <is>
          <t>SAMPLE-O-003</t>
        </is>
      </c>
      <c r="E97" t="inlineStr">
        <is>
          <t>remaining_day5</t>
        </is>
      </c>
      <c r="F97" t="n">
        <v>8</v>
      </c>
      <c r="G97" t="inlineStr">
        <is>
          <t>photo</t>
        </is>
      </c>
      <c r="H97" t="inlineStr">
        <is>
          <t>SAMPLE-PH-0144</t>
        </is>
      </c>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v>46428</v>
      </c>
      <c r="B98" s="33" t="n">
        <v>0.3958333333333333</v>
      </c>
      <c r="C98" t="inlineStr">
        <is>
          <t>SAMPLE-CMP-005</t>
        </is>
      </c>
      <c r="D98" t="inlineStr">
        <is>
          <t>SAMPLE-O-004</t>
        </is>
      </c>
      <c r="E98" t="inlineStr">
        <is>
          <t>placed</t>
        </is>
      </c>
      <c r="F98" t="n">
        <v>50</v>
      </c>
      <c r="G98" t="inlineStr">
        <is>
          <t>photo</t>
        </is>
      </c>
      <c r="H98" t="inlineStr">
        <is>
          <t>SAMPLE-PH-0145</t>
        </is>
      </c>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v>46429</v>
      </c>
      <c r="B99" s="33" t="n">
        <v>0.4583333333333333</v>
      </c>
      <c r="C99" t="inlineStr">
        <is>
          <t>SAMPLE-CMP-005</t>
        </is>
      </c>
      <c r="D99" t="inlineStr">
        <is>
          <t>SAMPLE-O-004</t>
        </is>
      </c>
      <c r="E99" t="inlineStr">
        <is>
          <t>remaining_day3</t>
        </is>
      </c>
      <c r="F99" t="n">
        <v>16</v>
      </c>
      <c r="G99" t="inlineStr">
        <is>
          <t>owner_report</t>
        </is>
      </c>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v>46434</v>
      </c>
      <c r="B100" s="33" t="n">
        <v>0.6666666666666666</v>
      </c>
      <c r="C100" t="inlineStr">
        <is>
          <t>SAMPLE-CMP-005</t>
        </is>
      </c>
      <c r="D100" t="inlineStr">
        <is>
          <t>SAMPLE-O-004</t>
        </is>
      </c>
      <c r="E100" t="inlineStr">
        <is>
          <t>remaining_day5</t>
        </is>
      </c>
      <c r="F100" t="n">
        <v>4</v>
      </c>
      <c r="G100" t="inlineStr">
        <is>
          <t>photo</t>
        </is>
      </c>
      <c r="H100" t="inlineStr">
        <is>
          <t>SAMPLE-PH-0146</t>
        </is>
      </c>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v>46427</v>
      </c>
      <c r="B101" s="33" t="n">
        <v>0.5416666666666666</v>
      </c>
      <c r="C101" t="inlineStr">
        <is>
          <t>SAMPLE-CMP-005</t>
        </is>
      </c>
      <c r="D101" t="inlineStr">
        <is>
          <t>SAMPLE-O-005</t>
        </is>
      </c>
      <c r="E101" t="inlineStr">
        <is>
          <t>placed</t>
        </is>
      </c>
      <c r="F101" t="n">
        <v>70</v>
      </c>
      <c r="G101" t="inlineStr">
        <is>
          <t>photo</t>
        </is>
      </c>
      <c r="H101" t="inlineStr">
        <is>
          <t>SAMPLE-PH-0147</t>
        </is>
      </c>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v>46429</v>
      </c>
      <c r="B102" s="33" t="n">
        <v>0.4583333333333333</v>
      </c>
      <c r="C102" t="inlineStr">
        <is>
          <t>SAMPLE-CMP-005</t>
        </is>
      </c>
      <c r="D102" t="inlineStr">
        <is>
          <t>SAMPLE-O-005</t>
        </is>
      </c>
      <c r="E102" t="inlineStr">
        <is>
          <t>remaining_day3</t>
        </is>
      </c>
      <c r="F102" t="n">
        <v>30</v>
      </c>
      <c r="G102" t="inlineStr">
        <is>
          <t>owner_report</t>
        </is>
      </c>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v>46434</v>
      </c>
      <c r="B103" s="33" t="n">
        <v>0.6666666666666666</v>
      </c>
      <c r="C103" t="inlineStr">
        <is>
          <t>SAMPLE-CMP-005</t>
        </is>
      </c>
      <c r="D103" t="inlineStr">
        <is>
          <t>SAMPLE-O-005</t>
        </is>
      </c>
      <c r="E103" t="inlineStr">
        <is>
          <t>remaining_day5</t>
        </is>
      </c>
      <c r="F103" t="n">
        <v>12</v>
      </c>
      <c r="G103" t="inlineStr">
        <is>
          <t>photo</t>
        </is>
      </c>
      <c r="H103" t="inlineStr">
        <is>
          <t>SAMPLE-PH-0148</t>
        </is>
      </c>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v>46427</v>
      </c>
      <c r="B104" s="33" t="n">
        <v>0.5416666666666666</v>
      </c>
      <c r="C104" t="inlineStr">
        <is>
          <t>SAMPLE-CMP-005</t>
        </is>
      </c>
      <c r="D104" t="inlineStr">
        <is>
          <t>SAMPLE-O-006</t>
        </is>
      </c>
      <c r="E104" t="inlineStr">
        <is>
          <t>placed</t>
        </is>
      </c>
      <c r="F104" t="n">
        <v>45</v>
      </c>
      <c r="G104" t="inlineStr">
        <is>
          <t>photo</t>
        </is>
      </c>
      <c r="H104" t="inlineStr">
        <is>
          <t>SAMPLE-PH-0149</t>
        </is>
      </c>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v>46429</v>
      </c>
      <c r="B105" s="33" t="n">
        <v>0.4583333333333333</v>
      </c>
      <c r="C105" t="inlineStr">
        <is>
          <t>SAMPLE-CMP-005</t>
        </is>
      </c>
      <c r="D105" t="inlineStr">
        <is>
          <t>SAMPLE-O-006</t>
        </is>
      </c>
      <c r="E105" t="inlineStr">
        <is>
          <t>remaining_day3</t>
        </is>
      </c>
      <c r="F105" t="n">
        <v>22</v>
      </c>
      <c r="G105" t="inlineStr">
        <is>
          <t>owner_report</t>
        </is>
      </c>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v>46434</v>
      </c>
      <c r="B106" s="33" t="n">
        <v>0.6666666666666666</v>
      </c>
      <c r="C106" t="inlineStr">
        <is>
          <t>SAMPLE-CMP-005</t>
        </is>
      </c>
      <c r="D106" t="inlineStr">
        <is>
          <t>SAMPLE-O-006</t>
        </is>
      </c>
      <c r="E106" t="inlineStr">
        <is>
          <t>remaining_day5</t>
        </is>
      </c>
      <c r="F106" t="n">
        <v>4</v>
      </c>
      <c r="G106" t="inlineStr">
        <is>
          <t>photo</t>
        </is>
      </c>
      <c r="H106" t="inlineStr">
        <is>
          <t>SAMPLE-PH-0150</t>
        </is>
      </c>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v>46427</v>
      </c>
      <c r="B107" s="33" t="n">
        <v>0.5416666666666666</v>
      </c>
      <c r="C107" t="inlineStr">
        <is>
          <t>SAMPLE-CMP-005</t>
        </is>
      </c>
      <c r="D107" t="inlineStr">
        <is>
          <t>SAMPLE-O-007</t>
        </is>
      </c>
      <c r="E107" t="inlineStr">
        <is>
          <t>placed</t>
        </is>
      </c>
      <c r="F107" t="n">
        <v>60</v>
      </c>
      <c r="G107" t="inlineStr">
        <is>
          <t>photo</t>
        </is>
      </c>
      <c r="H107" t="inlineStr">
        <is>
          <t>SAMPLE-PH-0151</t>
        </is>
      </c>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v>46429</v>
      </c>
      <c r="B108" s="33" t="n">
        <v>0.4583333333333333</v>
      </c>
      <c r="C108" t="inlineStr">
        <is>
          <t>SAMPLE-CMP-005</t>
        </is>
      </c>
      <c r="D108" t="inlineStr">
        <is>
          <t>SAMPLE-O-007</t>
        </is>
      </c>
      <c r="E108" t="inlineStr">
        <is>
          <t>remaining_day3</t>
        </is>
      </c>
      <c r="F108" t="n">
        <v>35</v>
      </c>
      <c r="G108" t="inlineStr">
        <is>
          <t>owner_report</t>
        </is>
      </c>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v>46434</v>
      </c>
      <c r="B109" s="33" t="n">
        <v>0.6666666666666666</v>
      </c>
      <c r="C109" t="inlineStr">
        <is>
          <t>SAMPLE-CMP-005</t>
        </is>
      </c>
      <c r="D109" t="inlineStr">
        <is>
          <t>SAMPLE-O-007</t>
        </is>
      </c>
      <c r="E109" t="inlineStr">
        <is>
          <t>remaining_day5</t>
        </is>
      </c>
      <c r="F109" t="n">
        <v>4</v>
      </c>
      <c r="G109" t="inlineStr">
        <is>
          <t>photo</t>
        </is>
      </c>
      <c r="H109" t="inlineStr">
        <is>
          <t>SAMPLE-PH-0152</t>
        </is>
      </c>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v>46427</v>
      </c>
      <c r="B110" s="33" t="n">
        <v>0.5416666666666666</v>
      </c>
      <c r="C110" t="inlineStr">
        <is>
          <t>SAMPLE-CMP-005</t>
        </is>
      </c>
      <c r="D110" t="inlineStr">
        <is>
          <t>SAMPLE-O-008</t>
        </is>
      </c>
      <c r="E110" t="inlineStr">
        <is>
          <t>placed</t>
        </is>
      </c>
      <c r="F110" t="n">
        <v>45</v>
      </c>
      <c r="G110" t="inlineStr">
        <is>
          <t>photo</t>
        </is>
      </c>
      <c r="H110" t="inlineStr">
        <is>
          <t>SAMPLE-PH-0153</t>
        </is>
      </c>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v>46429</v>
      </c>
      <c r="B111" s="33" t="n">
        <v>0.4583333333333333</v>
      </c>
      <c r="C111" t="inlineStr">
        <is>
          <t>SAMPLE-CMP-005</t>
        </is>
      </c>
      <c r="D111" t="inlineStr">
        <is>
          <t>SAMPLE-O-008</t>
        </is>
      </c>
      <c r="E111" t="inlineStr">
        <is>
          <t>remaining_day3</t>
        </is>
      </c>
      <c r="F111" t="n">
        <v>17</v>
      </c>
      <c r="G111" t="inlineStr">
        <is>
          <t>owner_report</t>
        </is>
      </c>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v>46434</v>
      </c>
      <c r="B112" s="33" t="n">
        <v>0.6666666666666666</v>
      </c>
      <c r="C112" t="inlineStr">
        <is>
          <t>SAMPLE-CMP-005</t>
        </is>
      </c>
      <c r="D112" t="inlineStr">
        <is>
          <t>SAMPLE-O-008</t>
        </is>
      </c>
      <c r="E112" t="inlineStr">
        <is>
          <t>remaining_day5</t>
        </is>
      </c>
      <c r="F112" t="n">
        <v>6</v>
      </c>
      <c r="G112" t="inlineStr">
        <is>
          <t>photo</t>
        </is>
      </c>
      <c r="H112" t="inlineStr">
        <is>
          <t>SAMPLE-PH-0154</t>
        </is>
      </c>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v>46428</v>
      </c>
      <c r="B113" s="33" t="n">
        <v>0.3819444444444444</v>
      </c>
      <c r="C113" t="inlineStr">
        <is>
          <t>SAMPLE-CMP-005</t>
        </is>
      </c>
      <c r="D113" t="inlineStr">
        <is>
          <t>SAMPLE-O-009</t>
        </is>
      </c>
      <c r="E113" t="inlineStr">
        <is>
          <t>placed</t>
        </is>
      </c>
      <c r="F113" t="n">
        <v>75</v>
      </c>
      <c r="G113" t="inlineStr">
        <is>
          <t>photo</t>
        </is>
      </c>
      <c r="H113" t="inlineStr">
        <is>
          <t>SAMPLE-PH-0155</t>
        </is>
      </c>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v>46429</v>
      </c>
      <c r="B114" s="33" t="n">
        <v>0.4583333333333333</v>
      </c>
      <c r="C114" t="inlineStr">
        <is>
          <t>SAMPLE-CMP-005</t>
        </is>
      </c>
      <c r="D114" t="inlineStr">
        <is>
          <t>SAMPLE-O-009</t>
        </is>
      </c>
      <c r="E114" t="inlineStr">
        <is>
          <t>remaining_day3</t>
        </is>
      </c>
      <c r="F114" t="n">
        <v>22</v>
      </c>
      <c r="G114" t="inlineStr">
        <is>
          <t>owner_report</t>
        </is>
      </c>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v>46434</v>
      </c>
      <c r="B115" s="33" t="n">
        <v>0.6666666666666666</v>
      </c>
      <c r="C115" t="inlineStr">
        <is>
          <t>SAMPLE-CMP-005</t>
        </is>
      </c>
      <c r="D115" t="inlineStr">
        <is>
          <t>SAMPLE-O-009</t>
        </is>
      </c>
      <c r="E115" t="inlineStr">
        <is>
          <t>remaining_day5</t>
        </is>
      </c>
      <c r="F115" t="n">
        <v>5</v>
      </c>
      <c r="G115" t="inlineStr">
        <is>
          <t>photo</t>
        </is>
      </c>
      <c r="H115" t="inlineStr">
        <is>
          <t>SAMPLE-PH-0156</t>
        </is>
      </c>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v>46427</v>
      </c>
      <c r="B116" s="33" t="n">
        <v>0.5416666666666666</v>
      </c>
      <c r="C116" t="inlineStr">
        <is>
          <t>SAMPLE-CMP-005</t>
        </is>
      </c>
      <c r="D116" t="inlineStr">
        <is>
          <t>SAMPLE-O-010</t>
        </is>
      </c>
      <c r="E116" t="inlineStr">
        <is>
          <t>placed</t>
        </is>
      </c>
      <c r="F116" t="n">
        <v>40</v>
      </c>
      <c r="G116" t="inlineStr">
        <is>
          <t>photo</t>
        </is>
      </c>
      <c r="H116" t="inlineStr">
        <is>
          <t>SAMPLE-PH-0157</t>
        </is>
      </c>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v>46429</v>
      </c>
      <c r="B117" s="33" t="n">
        <v>0.4583333333333333</v>
      </c>
      <c r="C117" t="inlineStr">
        <is>
          <t>SAMPLE-CMP-005</t>
        </is>
      </c>
      <c r="D117" t="inlineStr">
        <is>
          <t>SAMPLE-O-010</t>
        </is>
      </c>
      <c r="E117" t="inlineStr">
        <is>
          <t>remaining_day3</t>
        </is>
      </c>
      <c r="F117" t="n">
        <v>10</v>
      </c>
      <c r="G117" t="inlineStr">
        <is>
          <t>owner_report</t>
        </is>
      </c>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v>46434</v>
      </c>
      <c r="B118" s="33" t="n">
        <v>0.6666666666666666</v>
      </c>
      <c r="C118" t="inlineStr">
        <is>
          <t>SAMPLE-CMP-005</t>
        </is>
      </c>
      <c r="D118" t="inlineStr">
        <is>
          <t>SAMPLE-O-010</t>
        </is>
      </c>
      <c r="E118" t="inlineStr">
        <is>
          <t>remaining_day5</t>
        </is>
      </c>
      <c r="F118" t="n">
        <v>3</v>
      </c>
      <c r="G118" t="inlineStr">
        <is>
          <t>photo</t>
        </is>
      </c>
      <c r="H118" t="inlineStr">
        <is>
          <t>SAMPLE-PH-0158</t>
        </is>
      </c>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v>46441</v>
      </c>
      <c r="B119" s="33" t="n">
        <v>0.5416666666666666</v>
      </c>
      <c r="C119" t="inlineStr">
        <is>
          <t>SAMPLE-CMP-006</t>
        </is>
      </c>
      <c r="D119" t="inlineStr">
        <is>
          <t>SAMPLE-O-001</t>
        </is>
      </c>
      <c r="E119" t="inlineStr">
        <is>
          <t>placed</t>
        </is>
      </c>
      <c r="F119" t="n">
        <v>35</v>
      </c>
      <c r="G119" t="inlineStr">
        <is>
          <t>photo</t>
        </is>
      </c>
      <c r="H119" t="inlineStr">
        <is>
          <t>SAMPLE-PH-0501</t>
        </is>
      </c>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v>46443</v>
      </c>
      <c r="B120" s="33" t="n">
        <v>0.4583333333333333</v>
      </c>
      <c r="C120" t="inlineStr">
        <is>
          <t>SAMPLE-CMP-006</t>
        </is>
      </c>
      <c r="D120" t="inlineStr">
        <is>
          <t>SAMPLE-O-001</t>
        </is>
      </c>
      <c r="E120" t="inlineStr">
        <is>
          <t>remaining_day3</t>
        </is>
      </c>
      <c r="F120" t="n">
        <v>7</v>
      </c>
      <c r="G120" t="inlineStr">
        <is>
          <t>owner_report</t>
        </is>
      </c>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v>46447</v>
      </c>
      <c r="B121" s="33" t="n">
        <v>0.6666666666666666</v>
      </c>
      <c r="C121" t="inlineStr">
        <is>
          <t>SAMPLE-CMP-006</t>
        </is>
      </c>
      <c r="D121" t="inlineStr">
        <is>
          <t>SAMPLE-O-001</t>
        </is>
      </c>
      <c r="E121" t="inlineStr">
        <is>
          <t>remaining_day5</t>
        </is>
      </c>
      <c r="F121" t="n">
        <v>1</v>
      </c>
      <c r="G121" t="inlineStr">
        <is>
          <t>photo</t>
        </is>
      </c>
      <c r="H121" t="inlineStr">
        <is>
          <t>SAMPLE-PH-0502</t>
        </is>
      </c>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v>46441</v>
      </c>
      <c r="B122" s="33" t="n">
        <v>0.5416666666666666</v>
      </c>
      <c r="C122" t="inlineStr">
        <is>
          <t>SAMPLE-CMP-006</t>
        </is>
      </c>
      <c r="D122" t="inlineStr">
        <is>
          <t>SAMPLE-O-002</t>
        </is>
      </c>
      <c r="E122" t="inlineStr">
        <is>
          <t>placed</t>
        </is>
      </c>
      <c r="F122" t="n">
        <v>35</v>
      </c>
      <c r="G122" t="inlineStr">
        <is>
          <t>photo</t>
        </is>
      </c>
      <c r="H122" t="inlineStr">
        <is>
          <t>SAMPLE-PH-0503</t>
        </is>
      </c>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v>46443</v>
      </c>
      <c r="B123" s="33" t="n">
        <v>0.4583333333333333</v>
      </c>
      <c r="C123" t="inlineStr">
        <is>
          <t>SAMPLE-CMP-006</t>
        </is>
      </c>
      <c r="D123" t="inlineStr">
        <is>
          <t>SAMPLE-O-002</t>
        </is>
      </c>
      <c r="E123" t="inlineStr">
        <is>
          <t>remaining_day3</t>
        </is>
      </c>
      <c r="F123" t="n">
        <v>9</v>
      </c>
      <c r="G123" t="inlineStr">
        <is>
          <t>owner_report</t>
        </is>
      </c>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v>46447</v>
      </c>
      <c r="B124" s="33" t="n">
        <v>0.6666666666666666</v>
      </c>
      <c r="C124" t="inlineStr">
        <is>
          <t>SAMPLE-CMP-006</t>
        </is>
      </c>
      <c r="D124" t="inlineStr">
        <is>
          <t>SAMPLE-O-002</t>
        </is>
      </c>
      <c r="E124" t="inlineStr">
        <is>
          <t>remaining_day5</t>
        </is>
      </c>
      <c r="F124" t="n">
        <v>2</v>
      </c>
      <c r="G124" t="inlineStr">
        <is>
          <t>photo</t>
        </is>
      </c>
      <c r="H124" t="inlineStr">
        <is>
          <t>SAMPLE-PH-0504</t>
        </is>
      </c>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v>46441</v>
      </c>
      <c r="B125" s="33" t="n">
        <v>0.5416666666666666</v>
      </c>
      <c r="C125" t="inlineStr">
        <is>
          <t>SAMPLE-CMP-006</t>
        </is>
      </c>
      <c r="D125" t="inlineStr">
        <is>
          <t>SAMPLE-O-003</t>
        </is>
      </c>
      <c r="E125" t="inlineStr">
        <is>
          <t>placed</t>
        </is>
      </c>
      <c r="F125" t="n">
        <v>45</v>
      </c>
      <c r="G125" t="inlineStr">
        <is>
          <t>photo</t>
        </is>
      </c>
      <c r="H125" t="inlineStr">
        <is>
          <t>SAMPLE-PH-0505</t>
        </is>
      </c>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v>46443</v>
      </c>
      <c r="B126" s="33" t="n">
        <v>0.4583333333333333</v>
      </c>
      <c r="C126" t="inlineStr">
        <is>
          <t>SAMPLE-CMP-006</t>
        </is>
      </c>
      <c r="D126" t="inlineStr">
        <is>
          <t>SAMPLE-O-003</t>
        </is>
      </c>
      <c r="E126" t="inlineStr">
        <is>
          <t>remaining_day3</t>
        </is>
      </c>
      <c r="F126" t="n">
        <v>12</v>
      </c>
      <c r="G126" t="inlineStr">
        <is>
          <t>owner_report</t>
        </is>
      </c>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v>46447</v>
      </c>
      <c r="B127" s="33" t="n">
        <v>0.6666666666666666</v>
      </c>
      <c r="C127" t="inlineStr">
        <is>
          <t>SAMPLE-CMP-006</t>
        </is>
      </c>
      <c r="D127" t="inlineStr">
        <is>
          <t>SAMPLE-O-003</t>
        </is>
      </c>
      <c r="E127" t="inlineStr">
        <is>
          <t>remaining_day5</t>
        </is>
      </c>
      <c r="F127" t="n">
        <v>4</v>
      </c>
      <c r="G127" t="inlineStr">
        <is>
          <t>photo</t>
        </is>
      </c>
      <c r="H127" t="inlineStr">
        <is>
          <t>SAMPLE-PH-0506</t>
        </is>
      </c>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v>46441</v>
      </c>
      <c r="B128" s="33" t="n">
        <v>0.5416666666666666</v>
      </c>
      <c r="C128" t="inlineStr">
        <is>
          <t>SAMPLE-CMP-006</t>
        </is>
      </c>
      <c r="D128" t="inlineStr">
        <is>
          <t>SAMPLE-O-004</t>
        </is>
      </c>
      <c r="E128" t="inlineStr">
        <is>
          <t>placed</t>
        </is>
      </c>
      <c r="F128" t="n">
        <v>45</v>
      </c>
      <c r="G128" t="inlineStr">
        <is>
          <t>photo</t>
        </is>
      </c>
      <c r="H128" t="inlineStr">
        <is>
          <t>SAMPLE-PH-0507</t>
        </is>
      </c>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v>46443</v>
      </c>
      <c r="B129" s="33" t="n">
        <v>0.4583333333333333</v>
      </c>
      <c r="C129" t="inlineStr">
        <is>
          <t>SAMPLE-CMP-006</t>
        </is>
      </c>
      <c r="D129" t="inlineStr">
        <is>
          <t>SAMPLE-O-004</t>
        </is>
      </c>
      <c r="E129" t="inlineStr">
        <is>
          <t>remaining_day3</t>
        </is>
      </c>
      <c r="F129" t="n">
        <v>16</v>
      </c>
      <c r="G129" t="inlineStr">
        <is>
          <t>owner_report</t>
        </is>
      </c>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v>46447</v>
      </c>
      <c r="B130" s="33" t="n">
        <v>0.6666666666666666</v>
      </c>
      <c r="C130" t="inlineStr">
        <is>
          <t>SAMPLE-CMP-006</t>
        </is>
      </c>
      <c r="D130" t="inlineStr">
        <is>
          <t>SAMPLE-O-004</t>
        </is>
      </c>
      <c r="E130" t="inlineStr">
        <is>
          <t>remaining_day5</t>
        </is>
      </c>
      <c r="F130" t="n">
        <v>5</v>
      </c>
      <c r="G130" t="inlineStr">
        <is>
          <t>photo</t>
        </is>
      </c>
      <c r="H130" t="inlineStr">
        <is>
          <t>SAMPLE-PH-0508</t>
        </is>
      </c>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v>46441</v>
      </c>
      <c r="B131" s="33" t="n">
        <v>0.5416666666666666</v>
      </c>
      <c r="C131" t="inlineStr">
        <is>
          <t>SAMPLE-CMP-006</t>
        </is>
      </c>
      <c r="D131" t="inlineStr">
        <is>
          <t>SAMPLE-O-005</t>
        </is>
      </c>
      <c r="E131" t="inlineStr">
        <is>
          <t>placed</t>
        </is>
      </c>
      <c r="F131" t="n">
        <v>65</v>
      </c>
      <c r="G131" t="inlineStr">
        <is>
          <t>photo</t>
        </is>
      </c>
      <c r="H131" t="inlineStr">
        <is>
          <t>SAMPLE-PH-0509</t>
        </is>
      </c>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v>46443</v>
      </c>
      <c r="B132" s="33" t="n">
        <v>0.4583333333333333</v>
      </c>
      <c r="C132" t="inlineStr">
        <is>
          <t>SAMPLE-CMP-006</t>
        </is>
      </c>
      <c r="D132" t="inlineStr">
        <is>
          <t>SAMPLE-O-005</t>
        </is>
      </c>
      <c r="E132" t="inlineStr">
        <is>
          <t>remaining_day3</t>
        </is>
      </c>
      <c r="F132" t="n">
        <v>31</v>
      </c>
      <c r="G132" t="inlineStr">
        <is>
          <t>owner_report</t>
        </is>
      </c>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v>46447</v>
      </c>
      <c r="B133" s="33" t="n">
        <v>0.6666666666666666</v>
      </c>
      <c r="C133" t="inlineStr">
        <is>
          <t>SAMPLE-CMP-006</t>
        </is>
      </c>
      <c r="D133" t="inlineStr">
        <is>
          <t>SAMPLE-O-005</t>
        </is>
      </c>
      <c r="E133" t="inlineStr">
        <is>
          <t>remaining_day5</t>
        </is>
      </c>
      <c r="F133" t="n">
        <v>7</v>
      </c>
      <c r="G133" t="inlineStr">
        <is>
          <t>photo</t>
        </is>
      </c>
      <c r="H133" t="inlineStr">
        <is>
          <t>SAMPLE-PH-0510</t>
        </is>
      </c>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v>46441</v>
      </c>
      <c r="B134" s="33" t="n">
        <v>0.5416666666666666</v>
      </c>
      <c r="C134" t="inlineStr">
        <is>
          <t>SAMPLE-CMP-006</t>
        </is>
      </c>
      <c r="D134" t="inlineStr">
        <is>
          <t>SAMPLE-O-007</t>
        </is>
      </c>
      <c r="E134" t="inlineStr">
        <is>
          <t>placed</t>
        </is>
      </c>
      <c r="F134" t="n">
        <v>55</v>
      </c>
      <c r="G134" t="inlineStr">
        <is>
          <t>photo</t>
        </is>
      </c>
      <c r="H134" t="inlineStr">
        <is>
          <t>SAMPLE-PH-0511</t>
        </is>
      </c>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v>46443</v>
      </c>
      <c r="B135" s="33" t="n">
        <v>0.4583333333333333</v>
      </c>
      <c r="C135" t="inlineStr">
        <is>
          <t>SAMPLE-CMP-006</t>
        </is>
      </c>
      <c r="D135" t="inlineStr">
        <is>
          <t>SAMPLE-O-007</t>
        </is>
      </c>
      <c r="E135" t="inlineStr">
        <is>
          <t>remaining_day3</t>
        </is>
      </c>
      <c r="F135" t="n">
        <v>18</v>
      </c>
      <c r="G135" t="inlineStr">
        <is>
          <t>owner_report</t>
        </is>
      </c>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v>46447</v>
      </c>
      <c r="B136" s="33" t="n">
        <v>0.6666666666666666</v>
      </c>
      <c r="C136" t="inlineStr">
        <is>
          <t>SAMPLE-CMP-006</t>
        </is>
      </c>
      <c r="D136" t="inlineStr">
        <is>
          <t>SAMPLE-O-007</t>
        </is>
      </c>
      <c r="E136" t="inlineStr">
        <is>
          <t>remaining_day5</t>
        </is>
      </c>
      <c r="F136" t="n">
        <v>2</v>
      </c>
      <c r="G136" t="inlineStr">
        <is>
          <t>photo</t>
        </is>
      </c>
      <c r="H136" t="inlineStr">
        <is>
          <t>SAMPLE-PH-0512</t>
        </is>
      </c>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v>46441</v>
      </c>
      <c r="B137" s="33" t="n">
        <v>0.5416666666666666</v>
      </c>
      <c r="C137" t="inlineStr">
        <is>
          <t>SAMPLE-CMP-006</t>
        </is>
      </c>
      <c r="D137" t="inlineStr">
        <is>
          <t>SAMPLE-O-008</t>
        </is>
      </c>
      <c r="E137" t="inlineStr">
        <is>
          <t>placed</t>
        </is>
      </c>
      <c r="F137" t="n">
        <v>40</v>
      </c>
      <c r="G137" t="inlineStr">
        <is>
          <t>photo</t>
        </is>
      </c>
      <c r="H137" t="inlineStr">
        <is>
          <t>SAMPLE-PH-0513</t>
        </is>
      </c>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v>46443</v>
      </c>
      <c r="B138" s="33" t="n">
        <v>0.4583333333333333</v>
      </c>
      <c r="C138" t="inlineStr">
        <is>
          <t>SAMPLE-CMP-006</t>
        </is>
      </c>
      <c r="D138" t="inlineStr">
        <is>
          <t>SAMPLE-O-008</t>
        </is>
      </c>
      <c r="E138" t="inlineStr">
        <is>
          <t>remaining_day3</t>
        </is>
      </c>
      <c r="F138" t="n">
        <v>17</v>
      </c>
      <c r="G138" t="inlineStr">
        <is>
          <t>owner_report</t>
        </is>
      </c>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v>46447</v>
      </c>
      <c r="B139" s="33" t="n">
        <v>0.6666666666666666</v>
      </c>
      <c r="C139" t="inlineStr">
        <is>
          <t>SAMPLE-CMP-006</t>
        </is>
      </c>
      <c r="D139" t="inlineStr">
        <is>
          <t>SAMPLE-O-008</t>
        </is>
      </c>
      <c r="E139" t="inlineStr">
        <is>
          <t>remaining_day5</t>
        </is>
      </c>
      <c r="F139" t="n">
        <v>2</v>
      </c>
      <c r="G139" t="inlineStr">
        <is>
          <t>photo</t>
        </is>
      </c>
      <c r="H139" t="inlineStr">
        <is>
          <t>SAMPLE-PH-0514</t>
        </is>
      </c>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v>46441</v>
      </c>
      <c r="B140" s="33" t="n">
        <v>0.5416666666666666</v>
      </c>
      <c r="C140" t="inlineStr">
        <is>
          <t>SAMPLE-CMP-006</t>
        </is>
      </c>
      <c r="D140" t="inlineStr">
        <is>
          <t>SAMPLE-O-009</t>
        </is>
      </c>
      <c r="E140" t="inlineStr">
        <is>
          <t>placed</t>
        </is>
      </c>
      <c r="F140" t="n">
        <v>70</v>
      </c>
      <c r="G140" t="inlineStr">
        <is>
          <t>photo</t>
        </is>
      </c>
      <c r="H140" t="inlineStr">
        <is>
          <t>SAMPLE-PH-0515</t>
        </is>
      </c>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v>46443</v>
      </c>
      <c r="B141" s="33" t="n">
        <v>0.4583333333333333</v>
      </c>
      <c r="C141" t="inlineStr">
        <is>
          <t>SAMPLE-CMP-006</t>
        </is>
      </c>
      <c r="D141" t="inlineStr">
        <is>
          <t>SAMPLE-O-009</t>
        </is>
      </c>
      <c r="E141" t="inlineStr">
        <is>
          <t>remaining_day3</t>
        </is>
      </c>
      <c r="F141" t="n">
        <v>21</v>
      </c>
      <c r="G141" t="inlineStr">
        <is>
          <t>owner_report</t>
        </is>
      </c>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v>46447</v>
      </c>
      <c r="B142" s="33" t="n">
        <v>0.6666666666666666</v>
      </c>
      <c r="C142" t="inlineStr">
        <is>
          <t>SAMPLE-CMP-006</t>
        </is>
      </c>
      <c r="D142" t="inlineStr">
        <is>
          <t>SAMPLE-O-009</t>
        </is>
      </c>
      <c r="E142" t="inlineStr">
        <is>
          <t>remaining_day5</t>
        </is>
      </c>
      <c r="F142" t="n">
        <v>3</v>
      </c>
      <c r="G142" t="inlineStr">
        <is>
          <t>photo</t>
        </is>
      </c>
      <c r="H142" t="inlineStr">
        <is>
          <t>SAMPLE-PH-0516</t>
        </is>
      </c>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v>46441</v>
      </c>
      <c r="B143" s="33" t="n">
        <v>0.5416666666666666</v>
      </c>
      <c r="C143" t="inlineStr">
        <is>
          <t>SAMPLE-CMP-006</t>
        </is>
      </c>
      <c r="D143" t="inlineStr">
        <is>
          <t>SAMPLE-O-010</t>
        </is>
      </c>
      <c r="E143" t="inlineStr">
        <is>
          <t>placed</t>
        </is>
      </c>
      <c r="F143" t="n">
        <v>35</v>
      </c>
      <c r="G143" t="inlineStr">
        <is>
          <t>photo</t>
        </is>
      </c>
      <c r="H143" t="inlineStr">
        <is>
          <t>SAMPLE-PH-0517</t>
        </is>
      </c>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v>46443</v>
      </c>
      <c r="B144" s="33" t="n">
        <v>0.4583333333333333</v>
      </c>
      <c r="C144" t="inlineStr">
        <is>
          <t>SAMPLE-CMP-006</t>
        </is>
      </c>
      <c r="D144" t="inlineStr">
        <is>
          <t>SAMPLE-O-010</t>
        </is>
      </c>
      <c r="E144" t="inlineStr">
        <is>
          <t>remaining_day3</t>
        </is>
      </c>
      <c r="F144" t="n">
        <v>14</v>
      </c>
      <c r="G144" t="inlineStr">
        <is>
          <t>owner_report</t>
        </is>
      </c>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v>46447</v>
      </c>
      <c r="B145" s="33" t="n">
        <v>0.6666666666666666</v>
      </c>
      <c r="C145" t="inlineStr">
        <is>
          <t>SAMPLE-CMP-006</t>
        </is>
      </c>
      <c r="D145" t="inlineStr">
        <is>
          <t>SAMPLE-O-010</t>
        </is>
      </c>
      <c r="E145" t="inlineStr">
        <is>
          <t>remaining_day5</t>
        </is>
      </c>
      <c r="F145" t="n">
        <v>3</v>
      </c>
      <c r="G145" t="inlineStr">
        <is>
          <t>photo</t>
        </is>
      </c>
      <c r="H145" t="inlineStr">
        <is>
          <t>SAMPLE-PH-0518</t>
        </is>
      </c>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c r="B146" s="33" t="n"/>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c r="B147" s="33" t="n"/>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c r="B148" s="33" t="n"/>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c r="B149" s="33" t="n"/>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c r="B150" s="33" t="n"/>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c r="B151" s="33" t="n"/>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c r="B152" s="33" t="n"/>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c r="B153" s="33" t="n"/>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c r="B154" s="33" t="n"/>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c r="B155" s="33" t="n"/>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c r="B156" s="33" t="n"/>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c r="B157" s="33" t="n"/>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c r="B158" s="33" t="n"/>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c r="B159" s="33" t="n"/>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c r="B160" s="33" t="n"/>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c r="B161" s="33" t="n"/>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c r="B162" s="33" t="n"/>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c r="B163" s="33" t="n"/>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c r="B164" s="33" t="n"/>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c r="B165" s="33" t="n"/>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c r="B166" s="33" t="n"/>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c r="B167" s="33" t="n"/>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c r="B168" s="33" t="n"/>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c r="B169" s="33" t="n"/>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c r="B170" s="33" t="n"/>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c r="B171" s="33" t="n"/>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c r="B172" s="33" t="n"/>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c r="B173" s="33" t="n"/>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c r="B174" s="33" t="n"/>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c r="B175" s="33" t="n"/>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c r="B176" s="33" t="n"/>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c r="B177" s="33" t="n"/>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c r="B178" s="33" t="n"/>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c r="B179" s="33" t="n"/>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c r="B180" s="33" t="n"/>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c r="B181" s="33" t="n"/>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c r="B182" s="33" t="n"/>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c r="B183" s="33" t="n"/>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c r="B184" s="33" t="n"/>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c r="B185" s="33" t="n"/>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c r="B186" s="33" t="n"/>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c r="B187" s="33" t="n"/>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c r="B188" s="33" t="n"/>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c r="B189" s="33" t="n"/>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c r="B190" s="33" t="n"/>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c r="B191" s="33" t="n"/>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c r="B192" s="33" t="n"/>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c r="B193" s="33" t="n"/>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c r="B194" s="33" t="n"/>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c r="B195" s="33" t="n"/>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c r="B196" s="33" t="n"/>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c r="B197" s="33" t="n"/>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c r="B198" s="33" t="n"/>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c r="B199" s="33" t="n"/>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c r="B200" s="33" t="n"/>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c r="B201" s="33" t="n"/>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c r="B202" s="33" t="n"/>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A2" t="inlineStr">
        <is>
          <t>SAMPLE-PH-0001</t>
        </is>
      </c>
      <c r="B2" t="inlineStr">
        <is>
          <t>SAMPLE-CMP-001</t>
        </is>
      </c>
      <c r="C2" t="inlineStr">
        <is>
          <t>SAMPLE-O-001</t>
        </is>
      </c>
      <c r="D2" t="inlineStr">
        <is>
          <t>placement</t>
        </is>
      </c>
      <c r="E2" s="9" t="n">
        <v>46399</v>
      </c>
      <c r="F2" s="33" t="n">
        <v>0.3569444444444445</v>
      </c>
      <c r="G2" t="inlineStr">
        <is>
          <t>founder</t>
        </is>
      </c>
      <c r="H2" t="inlineStr">
        <is>
          <t>SAMPLE-CMP-001_SAMPLE-O-001_placement_2027-01-12.jpg</t>
        </is>
      </c>
      <c r="I2" s="9" t="n">
        <v>46399</v>
      </c>
      <c r="J2" t="inlineStr">
        <is>
          <t>Y</t>
        </is>
      </c>
      <c r="K2" t="inlineStr">
        <is>
          <t>Y</t>
        </is>
      </c>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A3" t="inlineStr">
        <is>
          <t>SAMPLE-PH-0002</t>
        </is>
      </c>
      <c r="B3" t="inlineStr">
        <is>
          <t>SAMPLE-CMP-001</t>
        </is>
      </c>
      <c r="C3" t="inlineStr">
        <is>
          <t>SAMPLE-O-001</t>
        </is>
      </c>
      <c r="D3" t="inlineStr">
        <is>
          <t>later</t>
        </is>
      </c>
      <c r="E3" s="9" t="n">
        <v>46406</v>
      </c>
      <c r="F3" s="33" t="n">
        <v>0.6458333333333334</v>
      </c>
      <c r="G3" t="inlineStr">
        <is>
          <t>office</t>
        </is>
      </c>
      <c r="H3" t="inlineStr">
        <is>
          <t>SAMPLE-CMP-001_SAMPLE-O-001_later_2027-01-19.jpg</t>
        </is>
      </c>
      <c r="I3" s="9" t="n">
        <v>46406</v>
      </c>
      <c r="J3" t="inlineStr">
        <is>
          <t>Y</t>
        </is>
      </c>
      <c r="K3" t="inlineStr">
        <is>
          <t>Y</t>
        </is>
      </c>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A4" t="inlineStr">
        <is>
          <t>SAMPLE-PH-0003</t>
        </is>
      </c>
      <c r="B4" t="inlineStr">
        <is>
          <t>SAMPLE-CMP-001</t>
        </is>
      </c>
      <c r="C4" t="inlineStr">
        <is>
          <t>SAMPLE-O-002</t>
        </is>
      </c>
      <c r="D4" t="inlineStr">
        <is>
          <t>placement</t>
        </is>
      </c>
      <c r="E4" s="9" t="n">
        <v>46399</v>
      </c>
      <c r="F4" s="33" t="n">
        <v>0.4861111111111111</v>
      </c>
      <c r="G4" t="inlineStr">
        <is>
          <t>office</t>
        </is>
      </c>
      <c r="H4" t="inlineStr">
        <is>
          <t>SAMPLE-CMP-001_SAMPLE-O-002_placement_2027-01-12.jpg</t>
        </is>
      </c>
      <c r="I4" s="9" t="n">
        <v>46399</v>
      </c>
      <c r="J4" t="inlineStr">
        <is>
          <t>Y</t>
        </is>
      </c>
      <c r="K4" t="inlineStr">
        <is>
          <t>Y</t>
        </is>
      </c>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A5" t="inlineStr">
        <is>
          <t>SAMPLE-PH-0004</t>
        </is>
      </c>
      <c r="B5" t="inlineStr">
        <is>
          <t>SAMPLE-CMP-001</t>
        </is>
      </c>
      <c r="C5" t="inlineStr">
        <is>
          <t>SAMPLE-O-002</t>
        </is>
      </c>
      <c r="D5" t="inlineStr">
        <is>
          <t>later</t>
        </is>
      </c>
      <c r="E5" s="9" t="n">
        <v>46406</v>
      </c>
      <c r="F5" s="33" t="n">
        <v>0.6458333333333334</v>
      </c>
      <c r="G5" t="inlineStr">
        <is>
          <t>office</t>
        </is>
      </c>
      <c r="H5" t="inlineStr">
        <is>
          <t>SAMPLE-CMP-001_SAMPLE-O-002_later_2027-01-19.jpg</t>
        </is>
      </c>
      <c r="I5" s="9" t="n">
        <v>46406</v>
      </c>
      <c r="J5" t="inlineStr">
        <is>
          <t>Y</t>
        </is>
      </c>
      <c r="K5" t="inlineStr">
        <is>
          <t>Y</t>
        </is>
      </c>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A6" t="inlineStr">
        <is>
          <t>SAMPLE-PH-0005</t>
        </is>
      </c>
      <c r="B6" t="inlineStr">
        <is>
          <t>SAMPLE-CMP-001</t>
        </is>
      </c>
      <c r="C6" t="inlineStr">
        <is>
          <t>SAMPLE-O-003</t>
        </is>
      </c>
      <c r="D6" t="inlineStr">
        <is>
          <t>placement</t>
        </is>
      </c>
      <c r="E6" s="9" t="n">
        <v>46399</v>
      </c>
      <c r="F6" s="33" t="n">
        <v>0.3819444444444444</v>
      </c>
      <c r="G6" t="inlineStr">
        <is>
          <t>founder</t>
        </is>
      </c>
      <c r="H6" t="inlineStr">
        <is>
          <t>SAMPLE-CMP-001_SAMPLE-O-003_placement_2027-01-12.jpg</t>
        </is>
      </c>
      <c r="I6" s="9" t="n">
        <v>46399</v>
      </c>
      <c r="J6" t="inlineStr">
        <is>
          <t>Y</t>
        </is>
      </c>
      <c r="K6" t="inlineStr">
        <is>
          <t>Y</t>
        </is>
      </c>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A7" t="inlineStr">
        <is>
          <t>SAMPLE-PH-0006</t>
        </is>
      </c>
      <c r="B7" t="inlineStr">
        <is>
          <t>SAMPLE-CMP-001</t>
        </is>
      </c>
      <c r="C7" t="inlineStr">
        <is>
          <t>SAMPLE-O-003</t>
        </is>
      </c>
      <c r="D7" t="inlineStr">
        <is>
          <t>later</t>
        </is>
      </c>
      <c r="E7" s="9" t="n">
        <v>46406</v>
      </c>
      <c r="F7" s="33" t="n">
        <v>0.6458333333333334</v>
      </c>
      <c r="G7" t="inlineStr">
        <is>
          <t>office</t>
        </is>
      </c>
      <c r="H7" t="inlineStr">
        <is>
          <t>SAMPLE-CMP-001_SAMPLE-O-003_later_2027-01-19.jpg</t>
        </is>
      </c>
      <c r="I7" s="9" t="n">
        <v>46406</v>
      </c>
      <c r="J7" t="inlineStr">
        <is>
          <t>Y</t>
        </is>
      </c>
      <c r="K7" t="inlineStr">
        <is>
          <t>Y</t>
        </is>
      </c>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A8" t="inlineStr">
        <is>
          <t>SAMPLE-PH-0007</t>
        </is>
      </c>
      <c r="B8" t="inlineStr">
        <is>
          <t>SAMPLE-CMP-001</t>
        </is>
      </c>
      <c r="C8" t="inlineStr">
        <is>
          <t>SAMPLE-O-004</t>
        </is>
      </c>
      <c r="D8" t="inlineStr">
        <is>
          <t>placement</t>
        </is>
      </c>
      <c r="E8" s="9" t="n">
        <v>46401</v>
      </c>
      <c r="F8" s="33" t="n">
        <v>0.40625</v>
      </c>
      <c r="G8" t="inlineStr">
        <is>
          <t>office</t>
        </is>
      </c>
      <c r="H8" t="inlineStr">
        <is>
          <t>SAMPLE-CMP-001_SAMPLE-O-004_placement_2027-01-14.jpg</t>
        </is>
      </c>
      <c r="I8" s="9" t="n">
        <v>46401</v>
      </c>
      <c r="J8" t="inlineStr">
        <is>
          <t>Y</t>
        </is>
      </c>
      <c r="K8" t="inlineStr">
        <is>
          <t>Y</t>
        </is>
      </c>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A9" t="inlineStr">
        <is>
          <t>SAMPLE-PH-0008</t>
        </is>
      </c>
      <c r="B9" t="inlineStr">
        <is>
          <t>SAMPLE-CMP-001</t>
        </is>
      </c>
      <c r="C9" t="inlineStr">
        <is>
          <t>SAMPLE-O-004</t>
        </is>
      </c>
      <c r="D9" t="inlineStr">
        <is>
          <t>later</t>
        </is>
      </c>
      <c r="E9" s="9" t="n">
        <v>46406</v>
      </c>
      <c r="F9" s="33" t="n">
        <v>0.6458333333333334</v>
      </c>
      <c r="G9" t="inlineStr">
        <is>
          <t>office</t>
        </is>
      </c>
      <c r="H9" t="inlineStr">
        <is>
          <t>SAMPLE-CMP-001_SAMPLE-O-004_later_2027-01-19.jpg</t>
        </is>
      </c>
      <c r="I9" s="9" t="n">
        <v>46406</v>
      </c>
      <c r="J9" t="inlineStr">
        <is>
          <t>Y</t>
        </is>
      </c>
      <c r="K9" t="inlineStr">
        <is>
          <t>Y</t>
        </is>
      </c>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A10" t="inlineStr">
        <is>
          <t>SAMPLE-PH-0009</t>
        </is>
      </c>
      <c r="B10" t="inlineStr">
        <is>
          <t>SAMPLE-CMP-001</t>
        </is>
      </c>
      <c r="C10" t="inlineStr">
        <is>
          <t>SAMPLE-O-005</t>
        </is>
      </c>
      <c r="D10" t="inlineStr">
        <is>
          <t>placement</t>
        </is>
      </c>
      <c r="E10" s="9" t="n">
        <v>46399</v>
      </c>
      <c r="F10" s="33" t="n">
        <v>0.5902777777777778</v>
      </c>
      <c r="G10" t="inlineStr">
        <is>
          <t>office</t>
        </is>
      </c>
      <c r="H10" t="inlineStr">
        <is>
          <t>SAMPLE-CMP-001_SAMPLE-O-005_placement_2027-01-12.jpg</t>
        </is>
      </c>
      <c r="I10" s="9" t="n">
        <v>46399</v>
      </c>
      <c r="J10" t="inlineStr">
        <is>
          <t>Y</t>
        </is>
      </c>
      <c r="K10" t="inlineStr">
        <is>
          <t>Y</t>
        </is>
      </c>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A11" t="inlineStr">
        <is>
          <t>SAMPLE-PH-0010</t>
        </is>
      </c>
      <c r="B11" t="inlineStr">
        <is>
          <t>SAMPLE-CMP-001</t>
        </is>
      </c>
      <c r="C11" t="inlineStr">
        <is>
          <t>SAMPLE-O-005</t>
        </is>
      </c>
      <c r="D11" t="inlineStr">
        <is>
          <t>later</t>
        </is>
      </c>
      <c r="E11" s="9" t="n">
        <v>46406</v>
      </c>
      <c r="F11" s="33" t="n">
        <v>0.6263888888888889</v>
      </c>
      <c r="G11" t="inlineStr">
        <is>
          <t>office</t>
        </is>
      </c>
      <c r="H11" t="inlineStr">
        <is>
          <t>SAMPLE-CMP-001_SAMPLE-O-005_later_2027-01-19.jpg</t>
        </is>
      </c>
      <c r="I11" s="9" t="n">
        <v>46406</v>
      </c>
      <c r="J11" t="inlineStr">
        <is>
          <t>Y</t>
        </is>
      </c>
      <c r="K11" t="inlineStr">
        <is>
          <t>N</t>
        </is>
      </c>
      <c r="L11" t="inlineStr">
        <is>
          <t>SAMPLE a person's face is visible: never used</t>
        </is>
      </c>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A12" t="inlineStr">
        <is>
          <t>SAMPLE-PH-0011</t>
        </is>
      </c>
      <c r="B12" t="inlineStr">
        <is>
          <t>SAMPLE-CMP-001</t>
        </is>
      </c>
      <c r="C12" t="inlineStr">
        <is>
          <t>SAMPLE-O-005</t>
        </is>
      </c>
      <c r="D12" t="inlineStr">
        <is>
          <t>later</t>
        </is>
      </c>
      <c r="E12" s="9" t="n">
        <v>46406</v>
      </c>
      <c r="F12" s="33" t="n">
        <v>0.6944444444444444</v>
      </c>
      <c r="G12" t="inlineStr">
        <is>
          <t>office</t>
        </is>
      </c>
      <c r="H12" t="inlineStr">
        <is>
          <t>SAMPLE-CMP-001_SAMPLE-O-005_later_2027-01-19.jpg</t>
        </is>
      </c>
      <c r="I12" s="9" t="n">
        <v>46406</v>
      </c>
      <c r="J12" t="inlineStr">
        <is>
          <t>Y</t>
        </is>
      </c>
      <c r="K12" t="inlineStr">
        <is>
          <t>Y</t>
        </is>
      </c>
      <c r="L12" t="inlineStr">
        <is>
          <t>SAMPLE resent on request</t>
        </is>
      </c>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A13" t="inlineStr">
        <is>
          <t>SAMPLE-PH-0012</t>
        </is>
      </c>
      <c r="B13" t="inlineStr">
        <is>
          <t>SAMPLE-CMP-002</t>
        </is>
      </c>
      <c r="C13" t="inlineStr">
        <is>
          <t>SAMPLE-O-001</t>
        </is>
      </c>
      <c r="D13" t="inlineStr">
        <is>
          <t>placement</t>
        </is>
      </c>
      <c r="E13" s="9" t="n">
        <v>46399</v>
      </c>
      <c r="F13" s="33" t="n">
        <v>0.3569444444444445</v>
      </c>
      <c r="G13" t="inlineStr">
        <is>
          <t>founder</t>
        </is>
      </c>
      <c r="H13" t="inlineStr">
        <is>
          <t>SAMPLE-CMP-002_SAMPLE-O-001_placement_2027-01-12.jpg</t>
        </is>
      </c>
      <c r="I13" s="9" t="n">
        <v>46399</v>
      </c>
      <c r="J13" t="inlineStr">
        <is>
          <t>Y</t>
        </is>
      </c>
      <c r="K13" t="inlineStr">
        <is>
          <t>Y</t>
        </is>
      </c>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A14" t="inlineStr">
        <is>
          <t>SAMPLE-PH-0013</t>
        </is>
      </c>
      <c r="B14" t="inlineStr">
        <is>
          <t>SAMPLE-CMP-002</t>
        </is>
      </c>
      <c r="C14" t="inlineStr">
        <is>
          <t>SAMPLE-O-001</t>
        </is>
      </c>
      <c r="D14" t="inlineStr">
        <is>
          <t>later</t>
        </is>
      </c>
      <c r="E14" s="9" t="n">
        <v>46406</v>
      </c>
      <c r="F14" s="33" t="n">
        <v>0.6458333333333334</v>
      </c>
      <c r="G14" t="inlineStr">
        <is>
          <t>founder</t>
        </is>
      </c>
      <c r="H14" t="inlineStr">
        <is>
          <t>SAMPLE-CMP-002_SAMPLE-O-001_later_2027-01-19.jpg</t>
        </is>
      </c>
      <c r="I14" s="9" t="n">
        <v>46406</v>
      </c>
      <c r="J14" t="inlineStr">
        <is>
          <t>Y</t>
        </is>
      </c>
      <c r="K14" t="inlineStr">
        <is>
          <t>Y</t>
        </is>
      </c>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A15" t="inlineStr">
        <is>
          <t>SAMPLE-PH-0014</t>
        </is>
      </c>
      <c r="B15" t="inlineStr">
        <is>
          <t>SAMPLE-CMP-002</t>
        </is>
      </c>
      <c r="C15" t="inlineStr">
        <is>
          <t>SAMPLE-O-002</t>
        </is>
      </c>
      <c r="D15" t="inlineStr">
        <is>
          <t>placement</t>
        </is>
      </c>
      <c r="E15" s="9" t="n">
        <v>46399</v>
      </c>
      <c r="F15" s="33" t="n">
        <v>0.4861111111111111</v>
      </c>
      <c r="G15" t="inlineStr">
        <is>
          <t>office</t>
        </is>
      </c>
      <c r="H15" t="inlineStr">
        <is>
          <t>SAMPLE-CMP-002_SAMPLE-O-002_placement_2027-01-12.jpg</t>
        </is>
      </c>
      <c r="I15" s="9" t="n">
        <v>46399</v>
      </c>
      <c r="J15" t="inlineStr">
        <is>
          <t>Y</t>
        </is>
      </c>
      <c r="K15" t="inlineStr">
        <is>
          <t>Y</t>
        </is>
      </c>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A16" t="inlineStr">
        <is>
          <t>SAMPLE-PH-0015</t>
        </is>
      </c>
      <c r="B16" t="inlineStr">
        <is>
          <t>SAMPLE-CMP-002</t>
        </is>
      </c>
      <c r="C16" t="inlineStr">
        <is>
          <t>SAMPLE-O-002</t>
        </is>
      </c>
      <c r="D16" t="inlineStr">
        <is>
          <t>later</t>
        </is>
      </c>
      <c r="E16" s="9" t="n">
        <v>46401</v>
      </c>
      <c r="F16" s="33" t="n">
        <v>0.6388888888888888</v>
      </c>
      <c r="G16" t="inlineStr">
        <is>
          <t>office</t>
        </is>
      </c>
      <c r="H16" t="inlineStr">
        <is>
          <t>SAMPLE-CMP-002_SAMPLE-O-002_later_2027-01-14.jpg</t>
        </is>
      </c>
      <c r="I16" s="9" t="n">
        <v>46401</v>
      </c>
      <c r="J16" t="inlineStr">
        <is>
          <t>Y</t>
        </is>
      </c>
      <c r="K16" t="inlineStr">
        <is>
          <t>Y</t>
        </is>
      </c>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A17" t="inlineStr">
        <is>
          <t>SAMPLE-PH-0016</t>
        </is>
      </c>
      <c r="B17" t="inlineStr">
        <is>
          <t>SAMPLE-CMP-002</t>
        </is>
      </c>
      <c r="C17" t="inlineStr">
        <is>
          <t>SAMPLE-O-003</t>
        </is>
      </c>
      <c r="D17" t="inlineStr">
        <is>
          <t>placement</t>
        </is>
      </c>
      <c r="E17" s="9" t="n">
        <v>46399</v>
      </c>
      <c r="F17" s="33" t="n">
        <v>0.3819444444444444</v>
      </c>
      <c r="G17" t="inlineStr">
        <is>
          <t>founder</t>
        </is>
      </c>
      <c r="H17" t="inlineStr">
        <is>
          <t>SAMPLE-CMP-002_SAMPLE-O-003_placement_2027-01-12.jpg</t>
        </is>
      </c>
      <c r="I17" s="9" t="n">
        <v>46399</v>
      </c>
      <c r="J17" t="inlineStr">
        <is>
          <t>Y</t>
        </is>
      </c>
      <c r="K17" t="inlineStr">
        <is>
          <t>Y</t>
        </is>
      </c>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A18" t="inlineStr">
        <is>
          <t>SAMPLE-PH-0017</t>
        </is>
      </c>
      <c r="B18" t="inlineStr">
        <is>
          <t>SAMPLE-CMP-002</t>
        </is>
      </c>
      <c r="C18" t="inlineStr">
        <is>
          <t>SAMPLE-O-004</t>
        </is>
      </c>
      <c r="D18" t="inlineStr">
        <is>
          <t>placement</t>
        </is>
      </c>
      <c r="E18" s="9" t="n">
        <v>46400</v>
      </c>
      <c r="F18" s="33" t="n">
        <v>0.3784722222222222</v>
      </c>
      <c r="G18" t="inlineStr">
        <is>
          <t>office</t>
        </is>
      </c>
      <c r="H18" t="inlineStr">
        <is>
          <t>SAMPLE-CMP-002_SAMPLE-O-004_placement_2027-01-13.jpg</t>
        </is>
      </c>
      <c r="I18" s="9" t="n">
        <v>46400</v>
      </c>
      <c r="J18" t="inlineStr">
        <is>
          <t>Y</t>
        </is>
      </c>
      <c r="K18" t="inlineStr">
        <is>
          <t>Y</t>
        </is>
      </c>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A19" t="inlineStr">
        <is>
          <t>SAMPLE-PH-0018</t>
        </is>
      </c>
      <c r="B19" t="inlineStr">
        <is>
          <t>SAMPLE-CMP-002</t>
        </is>
      </c>
      <c r="C19" t="inlineStr">
        <is>
          <t>SAMPLE-O-004</t>
        </is>
      </c>
      <c r="D19" t="inlineStr">
        <is>
          <t>later</t>
        </is>
      </c>
      <c r="E19" s="9" t="n">
        <v>46406</v>
      </c>
      <c r="F19" s="33" t="n">
        <v>0.6458333333333334</v>
      </c>
      <c r="G19" t="inlineStr">
        <is>
          <t>founder</t>
        </is>
      </c>
      <c r="H19" t="inlineStr">
        <is>
          <t>SAMPLE-CMP-002_SAMPLE-O-004_later_2027-01-19.jpg</t>
        </is>
      </c>
      <c r="I19" s="9" t="n">
        <v>46406</v>
      </c>
      <c r="J19" t="inlineStr">
        <is>
          <t>Y</t>
        </is>
      </c>
      <c r="K19" t="inlineStr">
        <is>
          <t>Y</t>
        </is>
      </c>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A20" t="inlineStr">
        <is>
          <t>SAMPLE-PH-0019</t>
        </is>
      </c>
      <c r="B20" t="inlineStr">
        <is>
          <t>SAMPLE-CMP-002</t>
        </is>
      </c>
      <c r="C20" t="inlineStr">
        <is>
          <t>SAMPLE-O-005</t>
        </is>
      </c>
      <c r="D20" t="inlineStr">
        <is>
          <t>placement</t>
        </is>
      </c>
      <c r="E20" s="9" t="n">
        <v>46399</v>
      </c>
      <c r="F20" s="33" t="n">
        <v>0.5902777777777778</v>
      </c>
      <c r="G20" t="inlineStr">
        <is>
          <t>office</t>
        </is>
      </c>
      <c r="H20" t="inlineStr">
        <is>
          <t>SAMPLE-CMP-002_SAMPLE-O-005_placement_2027-01-12.jpg</t>
        </is>
      </c>
      <c r="I20" s="9" t="n">
        <v>46399</v>
      </c>
      <c r="J20" t="inlineStr">
        <is>
          <t>Y</t>
        </is>
      </c>
      <c r="K20" t="inlineStr">
        <is>
          <t>Y</t>
        </is>
      </c>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A21" t="inlineStr">
        <is>
          <t>SAMPLE-PH-0020</t>
        </is>
      </c>
      <c r="B21" t="inlineStr">
        <is>
          <t>SAMPLE-CMP-002</t>
        </is>
      </c>
      <c r="C21" t="inlineStr">
        <is>
          <t>SAMPLE-O-005</t>
        </is>
      </c>
      <c r="D21" t="inlineStr">
        <is>
          <t>later</t>
        </is>
      </c>
      <c r="E21" s="9" t="n">
        <v>46406</v>
      </c>
      <c r="F21" s="33" t="n">
        <v>0.6458333333333334</v>
      </c>
      <c r="G21" t="inlineStr">
        <is>
          <t>founder</t>
        </is>
      </c>
      <c r="H21" t="inlineStr">
        <is>
          <t>SAMPLE-CMP-002_SAMPLE-O-005_later_2027-01-19.jpg</t>
        </is>
      </c>
      <c r="I21" s="9" t="n">
        <v>46406</v>
      </c>
      <c r="J21" t="inlineStr">
        <is>
          <t>Y</t>
        </is>
      </c>
      <c r="K21" t="inlineStr">
        <is>
          <t>Y</t>
        </is>
      </c>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A22" t="inlineStr">
        <is>
          <t>SAMPLE-PH-0101</t>
        </is>
      </c>
      <c r="B22" t="inlineStr">
        <is>
          <t>SAMPLE-CMP-003</t>
        </is>
      </c>
      <c r="C22" t="inlineStr">
        <is>
          <t>SAMPLE-O-001</t>
        </is>
      </c>
      <c r="D22" t="inlineStr">
        <is>
          <t>placement</t>
        </is>
      </c>
      <c r="E22" s="9" t="n">
        <v>46427</v>
      </c>
      <c r="F22" s="33" t="n">
        <v>0.5416666666666666</v>
      </c>
      <c r="G22" t="inlineStr">
        <is>
          <t>office</t>
        </is>
      </c>
      <c r="H22" t="inlineStr">
        <is>
          <t>SAMPLE-CMP-003_SAMPLE-O-001_placement_2027-02-09.jpg</t>
        </is>
      </c>
      <c r="I22" s="9" t="n">
        <v>46427</v>
      </c>
      <c r="J22" t="inlineStr">
        <is>
          <t>Y</t>
        </is>
      </c>
      <c r="K22" t="inlineStr">
        <is>
          <t>Y</t>
        </is>
      </c>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A23" t="inlineStr">
        <is>
          <t>SAMPLE-PH-0102</t>
        </is>
      </c>
      <c r="B23" t="inlineStr">
        <is>
          <t>SAMPLE-CMP-003</t>
        </is>
      </c>
      <c r="C23" t="inlineStr">
        <is>
          <t>SAMPLE-O-001</t>
        </is>
      </c>
      <c r="D23" t="inlineStr">
        <is>
          <t>later</t>
        </is>
      </c>
      <c r="E23" s="9" t="n">
        <v>46434</v>
      </c>
      <c r="F23" s="33" t="n">
        <v>0.625</v>
      </c>
      <c r="G23" t="inlineStr">
        <is>
          <t>office</t>
        </is>
      </c>
      <c r="H23" t="inlineStr">
        <is>
          <t>SAMPLE-CMP-003_SAMPLE-O-001_later_2027-02-16.jpg</t>
        </is>
      </c>
      <c r="I23" s="9" t="n">
        <v>46434</v>
      </c>
      <c r="J23" t="inlineStr">
        <is>
          <t>Y</t>
        </is>
      </c>
      <c r="K23" t="inlineStr">
        <is>
          <t>Y</t>
        </is>
      </c>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A24" t="inlineStr">
        <is>
          <t>SAMPLE-PH-0103</t>
        </is>
      </c>
      <c r="B24" t="inlineStr">
        <is>
          <t>SAMPLE-CMP-003</t>
        </is>
      </c>
      <c r="C24" t="inlineStr">
        <is>
          <t>SAMPLE-O-002</t>
        </is>
      </c>
      <c r="D24" t="inlineStr">
        <is>
          <t>placement</t>
        </is>
      </c>
      <c r="E24" s="9" t="n">
        <v>46427</v>
      </c>
      <c r="F24" s="33" t="n">
        <v>0.5416666666666666</v>
      </c>
      <c r="G24" t="inlineStr">
        <is>
          <t>office</t>
        </is>
      </c>
      <c r="H24" t="inlineStr">
        <is>
          <t>SAMPLE-CMP-003_SAMPLE-O-002_placement_2027-02-09.jpg</t>
        </is>
      </c>
      <c r="I24" s="9" t="n">
        <v>46427</v>
      </c>
      <c r="J24" t="inlineStr">
        <is>
          <t>Y</t>
        </is>
      </c>
      <c r="K24" t="inlineStr">
        <is>
          <t>Y</t>
        </is>
      </c>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A25" t="inlineStr">
        <is>
          <t>SAMPLE-PH-0104</t>
        </is>
      </c>
      <c r="B25" t="inlineStr">
        <is>
          <t>SAMPLE-CMP-003</t>
        </is>
      </c>
      <c r="C25" t="inlineStr">
        <is>
          <t>SAMPLE-O-002</t>
        </is>
      </c>
      <c r="D25" t="inlineStr">
        <is>
          <t>later</t>
        </is>
      </c>
      <c r="E25" s="9" t="n">
        <v>46434</v>
      </c>
      <c r="F25" s="33" t="n">
        <v>0.625</v>
      </c>
      <c r="G25" t="inlineStr">
        <is>
          <t>office</t>
        </is>
      </c>
      <c r="H25" t="inlineStr">
        <is>
          <t>SAMPLE-CMP-003_SAMPLE-O-002_later_2027-02-16.jpg</t>
        </is>
      </c>
      <c r="I25" s="9" t="n">
        <v>46434</v>
      </c>
      <c r="J25" t="inlineStr">
        <is>
          <t>Y</t>
        </is>
      </c>
      <c r="K25" t="inlineStr">
        <is>
          <t>Y</t>
        </is>
      </c>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A26" t="inlineStr">
        <is>
          <t>SAMPLE-PH-0105</t>
        </is>
      </c>
      <c r="B26" t="inlineStr">
        <is>
          <t>SAMPLE-CMP-003</t>
        </is>
      </c>
      <c r="C26" t="inlineStr">
        <is>
          <t>SAMPLE-O-003</t>
        </is>
      </c>
      <c r="D26" t="inlineStr">
        <is>
          <t>placement</t>
        </is>
      </c>
      <c r="E26" s="9" t="n">
        <v>46427</v>
      </c>
      <c r="F26" s="33" t="n">
        <v>0.5416666666666666</v>
      </c>
      <c r="G26" t="inlineStr">
        <is>
          <t>office</t>
        </is>
      </c>
      <c r="H26" t="inlineStr">
        <is>
          <t>SAMPLE-CMP-003_SAMPLE-O-003_placement_2027-02-09.jpg</t>
        </is>
      </c>
      <c r="I26" s="9" t="n">
        <v>46427</v>
      </c>
      <c r="J26" t="inlineStr">
        <is>
          <t>Y</t>
        </is>
      </c>
      <c r="K26" t="inlineStr">
        <is>
          <t>Y</t>
        </is>
      </c>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A27" t="inlineStr">
        <is>
          <t>SAMPLE-PH-0106</t>
        </is>
      </c>
      <c r="B27" t="inlineStr">
        <is>
          <t>SAMPLE-CMP-003</t>
        </is>
      </c>
      <c r="C27" t="inlineStr">
        <is>
          <t>SAMPLE-O-003</t>
        </is>
      </c>
      <c r="D27" t="inlineStr">
        <is>
          <t>later</t>
        </is>
      </c>
      <c r="E27" s="9" t="n">
        <v>46434</v>
      </c>
      <c r="F27" s="33" t="n">
        <v>0.625</v>
      </c>
      <c r="G27" t="inlineStr">
        <is>
          <t>office</t>
        </is>
      </c>
      <c r="H27" t="inlineStr">
        <is>
          <t>SAMPLE-CMP-003_SAMPLE-O-003_later_2027-02-16.jpg</t>
        </is>
      </c>
      <c r="I27" s="9" t="n">
        <v>46434</v>
      </c>
      <c r="J27" t="inlineStr">
        <is>
          <t>Y</t>
        </is>
      </c>
      <c r="K27" t="inlineStr">
        <is>
          <t>Y</t>
        </is>
      </c>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A28" t="inlineStr">
        <is>
          <t>SAMPLE-PH-0107</t>
        </is>
      </c>
      <c r="B28" t="inlineStr">
        <is>
          <t>SAMPLE-CMP-003</t>
        </is>
      </c>
      <c r="C28" t="inlineStr">
        <is>
          <t>SAMPLE-O-004</t>
        </is>
      </c>
      <c r="D28" t="inlineStr">
        <is>
          <t>placement</t>
        </is>
      </c>
      <c r="E28" s="9" t="n">
        <v>46428</v>
      </c>
      <c r="F28" s="33" t="n">
        <v>0.3958333333333333</v>
      </c>
      <c r="G28" t="inlineStr">
        <is>
          <t>office</t>
        </is>
      </c>
      <c r="H28" t="inlineStr">
        <is>
          <t>SAMPLE-CMP-003_SAMPLE-O-004_placement_2027-02-10.jpg</t>
        </is>
      </c>
      <c r="I28" s="9" t="n">
        <v>46428</v>
      </c>
      <c r="J28" t="inlineStr">
        <is>
          <t>Y</t>
        </is>
      </c>
      <c r="K28" t="inlineStr">
        <is>
          <t>Y</t>
        </is>
      </c>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A29" t="inlineStr">
        <is>
          <t>SAMPLE-PH-0108</t>
        </is>
      </c>
      <c r="B29" t="inlineStr">
        <is>
          <t>SAMPLE-CMP-003</t>
        </is>
      </c>
      <c r="C29" t="inlineStr">
        <is>
          <t>SAMPLE-O-004</t>
        </is>
      </c>
      <c r="D29" t="inlineStr">
        <is>
          <t>later</t>
        </is>
      </c>
      <c r="E29" s="9" t="n">
        <v>46434</v>
      </c>
      <c r="F29" s="33" t="n">
        <v>0.625</v>
      </c>
      <c r="G29" t="inlineStr">
        <is>
          <t>office</t>
        </is>
      </c>
      <c r="H29" t="inlineStr">
        <is>
          <t>SAMPLE-CMP-003_SAMPLE-O-004_later_2027-02-16.jpg</t>
        </is>
      </c>
      <c r="I29" s="9" t="n">
        <v>46434</v>
      </c>
      <c r="J29" t="inlineStr">
        <is>
          <t>Y</t>
        </is>
      </c>
      <c r="K29" t="inlineStr">
        <is>
          <t>Y</t>
        </is>
      </c>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A30" t="inlineStr">
        <is>
          <t>SAMPLE-PH-0109</t>
        </is>
      </c>
      <c r="B30" t="inlineStr">
        <is>
          <t>SAMPLE-CMP-003</t>
        </is>
      </c>
      <c r="C30" t="inlineStr">
        <is>
          <t>SAMPLE-O-005</t>
        </is>
      </c>
      <c r="D30" t="inlineStr">
        <is>
          <t>placement</t>
        </is>
      </c>
      <c r="E30" s="9" t="n">
        <v>46427</v>
      </c>
      <c r="F30" s="33" t="n">
        <v>0.5416666666666666</v>
      </c>
      <c r="G30" t="inlineStr">
        <is>
          <t>office</t>
        </is>
      </c>
      <c r="H30" t="inlineStr">
        <is>
          <t>SAMPLE-CMP-003_SAMPLE-O-005_placement_2027-02-09.jpg</t>
        </is>
      </c>
      <c r="I30" s="9" t="n">
        <v>46427</v>
      </c>
      <c r="J30" t="inlineStr">
        <is>
          <t>Y</t>
        </is>
      </c>
      <c r="K30" t="inlineStr">
        <is>
          <t>Y</t>
        </is>
      </c>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A31" t="inlineStr">
        <is>
          <t>SAMPLE-PH-0110</t>
        </is>
      </c>
      <c r="B31" t="inlineStr">
        <is>
          <t>SAMPLE-CMP-003</t>
        </is>
      </c>
      <c r="C31" t="inlineStr">
        <is>
          <t>SAMPLE-O-005</t>
        </is>
      </c>
      <c r="D31" t="inlineStr">
        <is>
          <t>later</t>
        </is>
      </c>
      <c r="E31" s="9" t="n">
        <v>46434</v>
      </c>
      <c r="F31" s="33" t="n">
        <v>0.625</v>
      </c>
      <c r="G31" t="inlineStr">
        <is>
          <t>office</t>
        </is>
      </c>
      <c r="H31" t="inlineStr">
        <is>
          <t>SAMPLE-CMP-003_SAMPLE-O-005_later_2027-02-16.jpg</t>
        </is>
      </c>
      <c r="I31" s="9" t="n">
        <v>46434</v>
      </c>
      <c r="J31" t="inlineStr">
        <is>
          <t>Y</t>
        </is>
      </c>
      <c r="K31" t="inlineStr">
        <is>
          <t>Y</t>
        </is>
      </c>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A32" t="inlineStr">
        <is>
          <t>SAMPLE-PH-0111</t>
        </is>
      </c>
      <c r="B32" t="inlineStr">
        <is>
          <t>SAMPLE-CMP-003</t>
        </is>
      </c>
      <c r="C32" t="inlineStr">
        <is>
          <t>SAMPLE-O-006</t>
        </is>
      </c>
      <c r="D32" t="inlineStr">
        <is>
          <t>placement</t>
        </is>
      </c>
      <c r="E32" s="9" t="n">
        <v>46427</v>
      </c>
      <c r="F32" s="33" t="n">
        <v>0.5416666666666666</v>
      </c>
      <c r="G32" t="inlineStr">
        <is>
          <t>office</t>
        </is>
      </c>
      <c r="H32" t="inlineStr">
        <is>
          <t>SAMPLE-CMP-003_SAMPLE-O-006_placement_2027-02-09.jpg</t>
        </is>
      </c>
      <c r="I32" s="9" t="n">
        <v>46427</v>
      </c>
      <c r="J32" t="inlineStr">
        <is>
          <t>Y</t>
        </is>
      </c>
      <c r="K32" t="inlineStr">
        <is>
          <t>Y</t>
        </is>
      </c>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A33" t="inlineStr">
        <is>
          <t>SAMPLE-PH-0112</t>
        </is>
      </c>
      <c r="B33" t="inlineStr">
        <is>
          <t>SAMPLE-CMP-003</t>
        </is>
      </c>
      <c r="C33" t="inlineStr">
        <is>
          <t>SAMPLE-O-006</t>
        </is>
      </c>
      <c r="D33" t="inlineStr">
        <is>
          <t>later</t>
        </is>
      </c>
      <c r="E33" s="9" t="n">
        <v>46434</v>
      </c>
      <c r="F33" s="33" t="n">
        <v>0.625</v>
      </c>
      <c r="G33" t="inlineStr">
        <is>
          <t>office</t>
        </is>
      </c>
      <c r="H33" t="inlineStr">
        <is>
          <t>SAMPLE-CMP-003_SAMPLE-O-006_later_2027-02-16.jpg</t>
        </is>
      </c>
      <c r="I33" s="9" t="n">
        <v>46434</v>
      </c>
      <c r="J33" t="inlineStr">
        <is>
          <t>Y</t>
        </is>
      </c>
      <c r="K33" t="inlineStr">
        <is>
          <t>Y</t>
        </is>
      </c>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A34" t="inlineStr">
        <is>
          <t>SAMPLE-PH-0113</t>
        </is>
      </c>
      <c r="B34" t="inlineStr">
        <is>
          <t>SAMPLE-CMP-003</t>
        </is>
      </c>
      <c r="C34" t="inlineStr">
        <is>
          <t>SAMPLE-O-007</t>
        </is>
      </c>
      <c r="D34" t="inlineStr">
        <is>
          <t>placement</t>
        </is>
      </c>
      <c r="E34" s="9" t="n">
        <v>46427</v>
      </c>
      <c r="F34" s="33" t="n">
        <v>0.5416666666666666</v>
      </c>
      <c r="G34" t="inlineStr">
        <is>
          <t>office</t>
        </is>
      </c>
      <c r="H34" t="inlineStr">
        <is>
          <t>SAMPLE-CMP-003_SAMPLE-O-007_placement_2027-02-09.jpg</t>
        </is>
      </c>
      <c r="I34" s="9" t="n">
        <v>46427</v>
      </c>
      <c r="J34" t="inlineStr">
        <is>
          <t>Y</t>
        </is>
      </c>
      <c r="K34" t="inlineStr">
        <is>
          <t>Y</t>
        </is>
      </c>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A35" t="inlineStr">
        <is>
          <t>SAMPLE-PH-0114</t>
        </is>
      </c>
      <c r="B35" t="inlineStr">
        <is>
          <t>SAMPLE-CMP-003</t>
        </is>
      </c>
      <c r="C35" t="inlineStr">
        <is>
          <t>SAMPLE-O-007</t>
        </is>
      </c>
      <c r="D35" t="inlineStr">
        <is>
          <t>later</t>
        </is>
      </c>
      <c r="E35" s="9" t="n">
        <v>46434</v>
      </c>
      <c r="F35" s="33" t="n">
        <v>0.625</v>
      </c>
      <c r="G35" t="inlineStr">
        <is>
          <t>office</t>
        </is>
      </c>
      <c r="H35" t="inlineStr">
        <is>
          <t>SAMPLE-CMP-003_SAMPLE-O-007_later_2027-02-16.jpg</t>
        </is>
      </c>
      <c r="I35" s="9" t="n">
        <v>46434</v>
      </c>
      <c r="J35" t="inlineStr">
        <is>
          <t>Y</t>
        </is>
      </c>
      <c r="K35" t="inlineStr">
        <is>
          <t>Y</t>
        </is>
      </c>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A36" t="inlineStr">
        <is>
          <t>SAMPLE-PH-0115</t>
        </is>
      </c>
      <c r="B36" t="inlineStr">
        <is>
          <t>SAMPLE-CMP-003</t>
        </is>
      </c>
      <c r="C36" t="inlineStr">
        <is>
          <t>SAMPLE-O-008</t>
        </is>
      </c>
      <c r="D36" t="inlineStr">
        <is>
          <t>placement</t>
        </is>
      </c>
      <c r="E36" s="9" t="n">
        <v>46427</v>
      </c>
      <c r="F36" s="33" t="n">
        <v>0.5416666666666666</v>
      </c>
      <c r="G36" t="inlineStr">
        <is>
          <t>office</t>
        </is>
      </c>
      <c r="H36" t="inlineStr">
        <is>
          <t>SAMPLE-CMP-003_SAMPLE-O-008_placement_2027-02-09.jpg</t>
        </is>
      </c>
      <c r="I36" s="9" t="n">
        <v>46427</v>
      </c>
      <c r="J36" t="inlineStr">
        <is>
          <t>Y</t>
        </is>
      </c>
      <c r="K36" t="inlineStr">
        <is>
          <t>Y</t>
        </is>
      </c>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A37" t="inlineStr">
        <is>
          <t>SAMPLE-PH-0116</t>
        </is>
      </c>
      <c r="B37" t="inlineStr">
        <is>
          <t>SAMPLE-CMP-003</t>
        </is>
      </c>
      <c r="C37" t="inlineStr">
        <is>
          <t>SAMPLE-O-008</t>
        </is>
      </c>
      <c r="D37" t="inlineStr">
        <is>
          <t>later</t>
        </is>
      </c>
      <c r="E37" s="9" t="n">
        <v>46434</v>
      </c>
      <c r="F37" s="33" t="n">
        <v>0.625</v>
      </c>
      <c r="G37" t="inlineStr">
        <is>
          <t>office</t>
        </is>
      </c>
      <c r="H37" t="inlineStr">
        <is>
          <t>SAMPLE-CMP-003_SAMPLE-O-008_later_2027-02-16.jpg</t>
        </is>
      </c>
      <c r="I37" s="9" t="n">
        <v>46434</v>
      </c>
      <c r="J37" t="inlineStr">
        <is>
          <t>Y</t>
        </is>
      </c>
      <c r="K37" t="inlineStr">
        <is>
          <t>Y</t>
        </is>
      </c>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A38" t="inlineStr">
        <is>
          <t>SAMPLE-PH-0117</t>
        </is>
      </c>
      <c r="B38" t="inlineStr">
        <is>
          <t>SAMPLE-CMP-003</t>
        </is>
      </c>
      <c r="C38" t="inlineStr">
        <is>
          <t>SAMPLE-O-009</t>
        </is>
      </c>
      <c r="D38" t="inlineStr">
        <is>
          <t>placement</t>
        </is>
      </c>
      <c r="E38" s="9" t="n">
        <v>46428</v>
      </c>
      <c r="F38" s="33" t="n">
        <v>0.3819444444444444</v>
      </c>
      <c r="G38" t="inlineStr">
        <is>
          <t>office</t>
        </is>
      </c>
      <c r="H38" t="inlineStr">
        <is>
          <t>SAMPLE-CMP-003_SAMPLE-O-009_placement_2027-02-10.jpg</t>
        </is>
      </c>
      <c r="I38" s="9" t="n">
        <v>46428</v>
      </c>
      <c r="J38" t="inlineStr">
        <is>
          <t>Y</t>
        </is>
      </c>
      <c r="K38" t="inlineStr">
        <is>
          <t>Y</t>
        </is>
      </c>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A39" t="inlineStr">
        <is>
          <t>SAMPLE-PH-0118</t>
        </is>
      </c>
      <c r="B39" t="inlineStr">
        <is>
          <t>SAMPLE-CMP-003</t>
        </is>
      </c>
      <c r="C39" t="inlineStr">
        <is>
          <t>SAMPLE-O-009</t>
        </is>
      </c>
      <c r="D39" t="inlineStr">
        <is>
          <t>later</t>
        </is>
      </c>
      <c r="E39" s="9" t="n">
        <v>46434</v>
      </c>
      <c r="F39" s="33" t="n">
        <v>0.625</v>
      </c>
      <c r="G39" t="inlineStr">
        <is>
          <t>office</t>
        </is>
      </c>
      <c r="H39" t="inlineStr">
        <is>
          <t>SAMPLE-CMP-003_SAMPLE-O-009_later_2027-02-16.jpg</t>
        </is>
      </c>
      <c r="I39" s="9" t="n">
        <v>46434</v>
      </c>
      <c r="J39" t="inlineStr">
        <is>
          <t>Y</t>
        </is>
      </c>
      <c r="K39" t="inlineStr">
        <is>
          <t>Y</t>
        </is>
      </c>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A40" t="inlineStr">
        <is>
          <t>SAMPLE-PH-0119</t>
        </is>
      </c>
      <c r="B40" t="inlineStr">
        <is>
          <t>SAMPLE-CMP-003</t>
        </is>
      </c>
      <c r="C40" t="inlineStr">
        <is>
          <t>SAMPLE-O-010</t>
        </is>
      </c>
      <c r="D40" t="inlineStr">
        <is>
          <t>placement</t>
        </is>
      </c>
      <c r="E40" s="9" t="n">
        <v>46427</v>
      </c>
      <c r="F40" s="33" t="n">
        <v>0.5416666666666666</v>
      </c>
      <c r="G40" t="inlineStr">
        <is>
          <t>office</t>
        </is>
      </c>
      <c r="H40" t="inlineStr">
        <is>
          <t>SAMPLE-CMP-003_SAMPLE-O-010_placement_2027-02-09.jpg</t>
        </is>
      </c>
      <c r="I40" s="9" t="n">
        <v>46427</v>
      </c>
      <c r="J40" t="inlineStr">
        <is>
          <t>Y</t>
        </is>
      </c>
      <c r="K40" t="inlineStr">
        <is>
          <t>Y</t>
        </is>
      </c>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A41" t="inlineStr">
        <is>
          <t>SAMPLE-PH-0120</t>
        </is>
      </c>
      <c r="B41" t="inlineStr">
        <is>
          <t>SAMPLE-CMP-003</t>
        </is>
      </c>
      <c r="C41" t="inlineStr">
        <is>
          <t>SAMPLE-O-010</t>
        </is>
      </c>
      <c r="D41" t="inlineStr">
        <is>
          <t>later</t>
        </is>
      </c>
      <c r="E41" s="9" t="n">
        <v>46434</v>
      </c>
      <c r="F41" s="33" t="n">
        <v>0.625</v>
      </c>
      <c r="G41" t="inlineStr">
        <is>
          <t>office</t>
        </is>
      </c>
      <c r="H41" t="inlineStr">
        <is>
          <t>SAMPLE-CMP-003_SAMPLE-O-010_later_2027-02-16.jpg</t>
        </is>
      </c>
      <c r="I41" s="9" t="n">
        <v>46434</v>
      </c>
      <c r="J41" t="inlineStr">
        <is>
          <t>Y</t>
        </is>
      </c>
      <c r="K41" t="inlineStr">
        <is>
          <t>Y</t>
        </is>
      </c>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A42" t="inlineStr">
        <is>
          <t>SAMPLE-PH-0121</t>
        </is>
      </c>
      <c r="B42" t="inlineStr">
        <is>
          <t>SAMPLE-CMP-004</t>
        </is>
      </c>
      <c r="C42" t="inlineStr">
        <is>
          <t>SAMPLE-O-001</t>
        </is>
      </c>
      <c r="D42" t="inlineStr">
        <is>
          <t>placement</t>
        </is>
      </c>
      <c r="E42" s="9" t="n">
        <v>46427</v>
      </c>
      <c r="F42" s="33" t="n">
        <v>0.5416666666666666</v>
      </c>
      <c r="G42" t="inlineStr">
        <is>
          <t>office</t>
        </is>
      </c>
      <c r="H42" t="inlineStr">
        <is>
          <t>SAMPLE-CMP-004_SAMPLE-O-001_placement_2027-02-09.jpg</t>
        </is>
      </c>
      <c r="I42" s="9" t="n">
        <v>46427</v>
      </c>
      <c r="J42" t="inlineStr">
        <is>
          <t>Y</t>
        </is>
      </c>
      <c r="K42" t="inlineStr">
        <is>
          <t>Y</t>
        </is>
      </c>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A43" t="inlineStr">
        <is>
          <t>SAMPLE-PH-0122</t>
        </is>
      </c>
      <c r="B43" t="inlineStr">
        <is>
          <t>SAMPLE-CMP-004</t>
        </is>
      </c>
      <c r="C43" t="inlineStr">
        <is>
          <t>SAMPLE-O-001</t>
        </is>
      </c>
      <c r="D43" t="inlineStr">
        <is>
          <t>later</t>
        </is>
      </c>
      <c r="E43" s="9" t="n">
        <v>46434</v>
      </c>
      <c r="F43" s="33" t="n">
        <v>0.625</v>
      </c>
      <c r="G43" t="inlineStr">
        <is>
          <t>office</t>
        </is>
      </c>
      <c r="H43" t="inlineStr">
        <is>
          <t>SAMPLE-CMP-004_SAMPLE-O-001_later_2027-02-16.jpg</t>
        </is>
      </c>
      <c r="I43" s="9" t="n">
        <v>46434</v>
      </c>
      <c r="J43" t="inlineStr">
        <is>
          <t>Y</t>
        </is>
      </c>
      <c r="K43" t="inlineStr">
        <is>
          <t>Y</t>
        </is>
      </c>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A44" t="inlineStr">
        <is>
          <t>SAMPLE-PH-0123</t>
        </is>
      </c>
      <c r="B44" t="inlineStr">
        <is>
          <t>SAMPLE-CMP-004</t>
        </is>
      </c>
      <c r="C44" t="inlineStr">
        <is>
          <t>SAMPLE-O-002</t>
        </is>
      </c>
      <c r="D44" t="inlineStr">
        <is>
          <t>placement</t>
        </is>
      </c>
      <c r="E44" s="9" t="n">
        <v>46427</v>
      </c>
      <c r="F44" s="33" t="n">
        <v>0.5416666666666666</v>
      </c>
      <c r="G44" t="inlineStr">
        <is>
          <t>office</t>
        </is>
      </c>
      <c r="H44" t="inlineStr">
        <is>
          <t>SAMPLE-CMP-004_SAMPLE-O-002_placement_2027-02-09.jpg</t>
        </is>
      </c>
      <c r="I44" s="9" t="n">
        <v>46427</v>
      </c>
      <c r="J44" t="inlineStr">
        <is>
          <t>Y</t>
        </is>
      </c>
      <c r="K44" t="inlineStr">
        <is>
          <t>Y</t>
        </is>
      </c>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A45" t="inlineStr">
        <is>
          <t>SAMPLE-PH-0124</t>
        </is>
      </c>
      <c r="B45" t="inlineStr">
        <is>
          <t>SAMPLE-CMP-004</t>
        </is>
      </c>
      <c r="C45" t="inlineStr">
        <is>
          <t>SAMPLE-O-002</t>
        </is>
      </c>
      <c r="D45" t="inlineStr">
        <is>
          <t>later</t>
        </is>
      </c>
      <c r="E45" s="9" t="n">
        <v>46434</v>
      </c>
      <c r="F45" s="33" t="n">
        <v>0.625</v>
      </c>
      <c r="G45" t="inlineStr">
        <is>
          <t>office</t>
        </is>
      </c>
      <c r="H45" t="inlineStr">
        <is>
          <t>SAMPLE-CMP-004_SAMPLE-O-002_later_2027-02-16.jpg</t>
        </is>
      </c>
      <c r="I45" s="9" t="n">
        <v>46434</v>
      </c>
      <c r="J45" t="inlineStr">
        <is>
          <t>Y</t>
        </is>
      </c>
      <c r="K45" t="inlineStr">
        <is>
          <t>Y</t>
        </is>
      </c>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A46" t="inlineStr">
        <is>
          <t>SAMPLE-PH-0125</t>
        </is>
      </c>
      <c r="B46" t="inlineStr">
        <is>
          <t>SAMPLE-CMP-004</t>
        </is>
      </c>
      <c r="C46" t="inlineStr">
        <is>
          <t>SAMPLE-O-003</t>
        </is>
      </c>
      <c r="D46" t="inlineStr">
        <is>
          <t>placement</t>
        </is>
      </c>
      <c r="E46" s="9" t="n">
        <v>46427</v>
      </c>
      <c r="F46" s="33" t="n">
        <v>0.5416666666666666</v>
      </c>
      <c r="G46" t="inlineStr">
        <is>
          <t>office</t>
        </is>
      </c>
      <c r="H46" t="inlineStr">
        <is>
          <t>SAMPLE-CMP-004_SAMPLE-O-003_placement_2027-02-09.jpg</t>
        </is>
      </c>
      <c r="I46" s="9" t="n">
        <v>46427</v>
      </c>
      <c r="J46" t="inlineStr">
        <is>
          <t>Y</t>
        </is>
      </c>
      <c r="K46" t="inlineStr">
        <is>
          <t>Y</t>
        </is>
      </c>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A47" t="inlineStr">
        <is>
          <t>SAMPLE-PH-0126</t>
        </is>
      </c>
      <c r="B47" t="inlineStr">
        <is>
          <t>SAMPLE-CMP-004</t>
        </is>
      </c>
      <c r="C47" t="inlineStr">
        <is>
          <t>SAMPLE-O-003</t>
        </is>
      </c>
      <c r="D47" t="inlineStr">
        <is>
          <t>later</t>
        </is>
      </c>
      <c r="E47" s="9" t="n">
        <v>46434</v>
      </c>
      <c r="F47" s="33" t="n">
        <v>0.625</v>
      </c>
      <c r="G47" t="inlineStr">
        <is>
          <t>office</t>
        </is>
      </c>
      <c r="H47" t="inlineStr">
        <is>
          <t>SAMPLE-CMP-004_SAMPLE-O-003_later_2027-02-16.jpg</t>
        </is>
      </c>
      <c r="I47" s="9" t="n">
        <v>46434</v>
      </c>
      <c r="J47" t="inlineStr">
        <is>
          <t>Y</t>
        </is>
      </c>
      <c r="K47" t="inlineStr">
        <is>
          <t>Y</t>
        </is>
      </c>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A48" t="inlineStr">
        <is>
          <t>SAMPLE-PH-0127</t>
        </is>
      </c>
      <c r="B48" t="inlineStr">
        <is>
          <t>SAMPLE-CMP-004</t>
        </is>
      </c>
      <c r="C48" t="inlineStr">
        <is>
          <t>SAMPLE-O-004</t>
        </is>
      </c>
      <c r="D48" t="inlineStr">
        <is>
          <t>placement</t>
        </is>
      </c>
      <c r="E48" s="9" t="n">
        <v>46428</v>
      </c>
      <c r="F48" s="33" t="n">
        <v>0.3958333333333333</v>
      </c>
      <c r="G48" t="inlineStr">
        <is>
          <t>office</t>
        </is>
      </c>
      <c r="H48" t="inlineStr">
        <is>
          <t>SAMPLE-CMP-004_SAMPLE-O-004_placement_2027-02-10.jpg</t>
        </is>
      </c>
      <c r="I48" s="9" t="n">
        <v>46428</v>
      </c>
      <c r="J48" t="inlineStr">
        <is>
          <t>Y</t>
        </is>
      </c>
      <c r="K48" t="inlineStr">
        <is>
          <t>Y</t>
        </is>
      </c>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A49" t="inlineStr">
        <is>
          <t>SAMPLE-PH-0128</t>
        </is>
      </c>
      <c r="B49" t="inlineStr">
        <is>
          <t>SAMPLE-CMP-004</t>
        </is>
      </c>
      <c r="C49" t="inlineStr">
        <is>
          <t>SAMPLE-O-004</t>
        </is>
      </c>
      <c r="D49" t="inlineStr">
        <is>
          <t>later</t>
        </is>
      </c>
      <c r="E49" s="9" t="n">
        <v>46434</v>
      </c>
      <c r="F49" s="33" t="n">
        <v>0.625</v>
      </c>
      <c r="G49" t="inlineStr">
        <is>
          <t>office</t>
        </is>
      </c>
      <c r="H49" t="inlineStr">
        <is>
          <t>SAMPLE-CMP-004_SAMPLE-O-004_later_2027-02-16.jpg</t>
        </is>
      </c>
      <c r="I49" s="9" t="n">
        <v>46434</v>
      </c>
      <c r="J49" t="inlineStr">
        <is>
          <t>Y</t>
        </is>
      </c>
      <c r="K49" t="inlineStr">
        <is>
          <t>Y</t>
        </is>
      </c>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A50" t="inlineStr">
        <is>
          <t>SAMPLE-PH-0129</t>
        </is>
      </c>
      <c r="B50" t="inlineStr">
        <is>
          <t>SAMPLE-CMP-004</t>
        </is>
      </c>
      <c r="C50" t="inlineStr">
        <is>
          <t>SAMPLE-O-005</t>
        </is>
      </c>
      <c r="D50" t="inlineStr">
        <is>
          <t>placement</t>
        </is>
      </c>
      <c r="E50" s="9" t="n">
        <v>46427</v>
      </c>
      <c r="F50" s="33" t="n">
        <v>0.5416666666666666</v>
      </c>
      <c r="G50" t="inlineStr">
        <is>
          <t>office</t>
        </is>
      </c>
      <c r="H50" t="inlineStr">
        <is>
          <t>SAMPLE-CMP-004_SAMPLE-O-005_placement_2027-02-09.jpg</t>
        </is>
      </c>
      <c r="I50" s="9" t="n">
        <v>46427</v>
      </c>
      <c r="J50" t="inlineStr">
        <is>
          <t>Y</t>
        </is>
      </c>
      <c r="K50" t="inlineStr">
        <is>
          <t>Y</t>
        </is>
      </c>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A51" t="inlineStr">
        <is>
          <t>SAMPLE-PH-0130</t>
        </is>
      </c>
      <c r="B51" t="inlineStr">
        <is>
          <t>SAMPLE-CMP-004</t>
        </is>
      </c>
      <c r="C51" t="inlineStr">
        <is>
          <t>SAMPLE-O-005</t>
        </is>
      </c>
      <c r="D51" t="inlineStr">
        <is>
          <t>later</t>
        </is>
      </c>
      <c r="E51" s="9" t="n">
        <v>46434</v>
      </c>
      <c r="F51" s="33" t="n">
        <v>0.625</v>
      </c>
      <c r="G51" t="inlineStr">
        <is>
          <t>office</t>
        </is>
      </c>
      <c r="H51" t="inlineStr">
        <is>
          <t>SAMPLE-CMP-004_SAMPLE-O-005_later_2027-02-16.jpg</t>
        </is>
      </c>
      <c r="I51" s="9" t="n">
        <v>46434</v>
      </c>
      <c r="J51" t="inlineStr">
        <is>
          <t>Y</t>
        </is>
      </c>
      <c r="K51" t="inlineStr">
        <is>
          <t>Y</t>
        </is>
      </c>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A52" t="inlineStr">
        <is>
          <t>SAMPLE-PH-0131</t>
        </is>
      </c>
      <c r="B52" t="inlineStr">
        <is>
          <t>SAMPLE-CMP-004</t>
        </is>
      </c>
      <c r="C52" t="inlineStr">
        <is>
          <t>SAMPLE-O-006</t>
        </is>
      </c>
      <c r="D52" t="inlineStr">
        <is>
          <t>placement</t>
        </is>
      </c>
      <c r="E52" s="9" t="n">
        <v>46427</v>
      </c>
      <c r="F52" s="33" t="n">
        <v>0.5416666666666666</v>
      </c>
      <c r="G52" t="inlineStr">
        <is>
          <t>office</t>
        </is>
      </c>
      <c r="H52" t="inlineStr">
        <is>
          <t>SAMPLE-CMP-004_SAMPLE-O-006_placement_2027-02-09.jpg</t>
        </is>
      </c>
      <c r="I52" s="9" t="n">
        <v>46427</v>
      </c>
      <c r="J52" t="inlineStr">
        <is>
          <t>Y</t>
        </is>
      </c>
      <c r="K52" t="inlineStr">
        <is>
          <t>Y</t>
        </is>
      </c>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A53" t="inlineStr">
        <is>
          <t>SAMPLE-PH-0132</t>
        </is>
      </c>
      <c r="B53" t="inlineStr">
        <is>
          <t>SAMPLE-CMP-004</t>
        </is>
      </c>
      <c r="C53" t="inlineStr">
        <is>
          <t>SAMPLE-O-006</t>
        </is>
      </c>
      <c r="D53" t="inlineStr">
        <is>
          <t>later</t>
        </is>
      </c>
      <c r="E53" s="9" t="n">
        <v>46434</v>
      </c>
      <c r="F53" s="33" t="n">
        <v>0.625</v>
      </c>
      <c r="G53" t="inlineStr">
        <is>
          <t>office</t>
        </is>
      </c>
      <c r="H53" t="inlineStr">
        <is>
          <t>SAMPLE-CMP-004_SAMPLE-O-006_later_2027-02-16.jpg</t>
        </is>
      </c>
      <c r="I53" s="9" t="n">
        <v>46434</v>
      </c>
      <c r="J53" t="inlineStr">
        <is>
          <t>Y</t>
        </is>
      </c>
      <c r="K53" t="inlineStr">
        <is>
          <t>Y</t>
        </is>
      </c>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A54" t="inlineStr">
        <is>
          <t>SAMPLE-PH-0133</t>
        </is>
      </c>
      <c r="B54" t="inlineStr">
        <is>
          <t>SAMPLE-CMP-004</t>
        </is>
      </c>
      <c r="C54" t="inlineStr">
        <is>
          <t>SAMPLE-O-008</t>
        </is>
      </c>
      <c r="D54" t="inlineStr">
        <is>
          <t>placement</t>
        </is>
      </c>
      <c r="E54" s="9" t="n">
        <v>46427</v>
      </c>
      <c r="F54" s="33" t="n">
        <v>0.5416666666666666</v>
      </c>
      <c r="G54" t="inlineStr">
        <is>
          <t>office</t>
        </is>
      </c>
      <c r="H54" t="inlineStr">
        <is>
          <t>SAMPLE-CMP-004_SAMPLE-O-008_placement_2027-02-09.jpg</t>
        </is>
      </c>
      <c r="I54" s="9" t="n">
        <v>46427</v>
      </c>
      <c r="J54" t="inlineStr">
        <is>
          <t>Y</t>
        </is>
      </c>
      <c r="K54" t="inlineStr">
        <is>
          <t>Y</t>
        </is>
      </c>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A55" t="inlineStr">
        <is>
          <t>SAMPLE-PH-0134</t>
        </is>
      </c>
      <c r="B55" t="inlineStr">
        <is>
          <t>SAMPLE-CMP-004</t>
        </is>
      </c>
      <c r="C55" t="inlineStr">
        <is>
          <t>SAMPLE-O-008</t>
        </is>
      </c>
      <c r="D55" t="inlineStr">
        <is>
          <t>later</t>
        </is>
      </c>
      <c r="E55" s="9" t="n">
        <v>46434</v>
      </c>
      <c r="F55" s="33" t="n">
        <v>0.625</v>
      </c>
      <c r="G55" t="inlineStr">
        <is>
          <t>office</t>
        </is>
      </c>
      <c r="H55" t="inlineStr">
        <is>
          <t>SAMPLE-CMP-004_SAMPLE-O-008_later_2027-02-16.jpg</t>
        </is>
      </c>
      <c r="I55" s="9" t="n">
        <v>46434</v>
      </c>
      <c r="J55" t="inlineStr">
        <is>
          <t>Y</t>
        </is>
      </c>
      <c r="K55" t="inlineStr">
        <is>
          <t>Y</t>
        </is>
      </c>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A56" t="inlineStr">
        <is>
          <t>SAMPLE-PH-0135</t>
        </is>
      </c>
      <c r="B56" t="inlineStr">
        <is>
          <t>SAMPLE-CMP-004</t>
        </is>
      </c>
      <c r="C56" t="inlineStr">
        <is>
          <t>SAMPLE-O-009</t>
        </is>
      </c>
      <c r="D56" t="inlineStr">
        <is>
          <t>placement</t>
        </is>
      </c>
      <c r="E56" s="9" t="n">
        <v>46428</v>
      </c>
      <c r="F56" s="33" t="n">
        <v>0.3819444444444444</v>
      </c>
      <c r="G56" t="inlineStr">
        <is>
          <t>office</t>
        </is>
      </c>
      <c r="H56" t="inlineStr">
        <is>
          <t>SAMPLE-CMP-004_SAMPLE-O-009_placement_2027-02-10.jpg</t>
        </is>
      </c>
      <c r="I56" s="9" t="n">
        <v>46428</v>
      </c>
      <c r="J56" t="inlineStr">
        <is>
          <t>Y</t>
        </is>
      </c>
      <c r="K56" t="inlineStr">
        <is>
          <t>Y</t>
        </is>
      </c>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A57" t="inlineStr">
        <is>
          <t>SAMPLE-PH-0136</t>
        </is>
      </c>
      <c r="B57" t="inlineStr">
        <is>
          <t>SAMPLE-CMP-004</t>
        </is>
      </c>
      <c r="C57" t="inlineStr">
        <is>
          <t>SAMPLE-O-009</t>
        </is>
      </c>
      <c r="D57" t="inlineStr">
        <is>
          <t>later</t>
        </is>
      </c>
      <c r="E57" s="9" t="n">
        <v>46434</v>
      </c>
      <c r="F57" s="33" t="n">
        <v>0.625</v>
      </c>
      <c r="G57" t="inlineStr">
        <is>
          <t>office</t>
        </is>
      </c>
      <c r="H57" t="inlineStr">
        <is>
          <t>SAMPLE-CMP-004_SAMPLE-O-009_later_2027-02-16.jpg</t>
        </is>
      </c>
      <c r="I57" s="9" t="n">
        <v>46434</v>
      </c>
      <c r="J57" t="inlineStr">
        <is>
          <t>Y</t>
        </is>
      </c>
      <c r="K57" t="inlineStr">
        <is>
          <t>Y</t>
        </is>
      </c>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A58" t="inlineStr">
        <is>
          <t>SAMPLE-PH-0137</t>
        </is>
      </c>
      <c r="B58" t="inlineStr">
        <is>
          <t>SAMPLE-CMP-004</t>
        </is>
      </c>
      <c r="C58" t="inlineStr">
        <is>
          <t>SAMPLE-O-010</t>
        </is>
      </c>
      <c r="D58" t="inlineStr">
        <is>
          <t>placement</t>
        </is>
      </c>
      <c r="E58" s="9" t="n">
        <v>46427</v>
      </c>
      <c r="F58" s="33" t="n">
        <v>0.5416666666666666</v>
      </c>
      <c r="G58" t="inlineStr">
        <is>
          <t>office</t>
        </is>
      </c>
      <c r="H58" t="inlineStr">
        <is>
          <t>SAMPLE-CMP-004_SAMPLE-O-010_placement_2027-02-09.jpg</t>
        </is>
      </c>
      <c r="I58" s="9" t="n">
        <v>46427</v>
      </c>
      <c r="J58" t="inlineStr">
        <is>
          <t>Y</t>
        </is>
      </c>
      <c r="K58" t="inlineStr">
        <is>
          <t>Y</t>
        </is>
      </c>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A59" t="inlineStr">
        <is>
          <t>SAMPLE-PH-0138</t>
        </is>
      </c>
      <c r="B59" t="inlineStr">
        <is>
          <t>SAMPLE-CMP-004</t>
        </is>
      </c>
      <c r="C59" t="inlineStr">
        <is>
          <t>SAMPLE-O-010</t>
        </is>
      </c>
      <c r="D59" t="inlineStr">
        <is>
          <t>later</t>
        </is>
      </c>
      <c r="E59" s="9" t="n">
        <v>46434</v>
      </c>
      <c r="F59" s="33" t="n">
        <v>0.625</v>
      </c>
      <c r="G59" t="inlineStr">
        <is>
          <t>office</t>
        </is>
      </c>
      <c r="H59" t="inlineStr">
        <is>
          <t>SAMPLE-CMP-004_SAMPLE-O-010_later_2027-02-16.jpg</t>
        </is>
      </c>
      <c r="I59" s="9" t="n">
        <v>46434</v>
      </c>
      <c r="J59" t="inlineStr">
        <is>
          <t>Y</t>
        </is>
      </c>
      <c r="K59" t="inlineStr">
        <is>
          <t>Y</t>
        </is>
      </c>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A60" t="inlineStr">
        <is>
          <t>SAMPLE-PH-0139</t>
        </is>
      </c>
      <c r="B60" t="inlineStr">
        <is>
          <t>SAMPLE-CMP-005</t>
        </is>
      </c>
      <c r="C60" t="inlineStr">
        <is>
          <t>SAMPLE-O-001</t>
        </is>
      </c>
      <c r="D60" t="inlineStr">
        <is>
          <t>placement</t>
        </is>
      </c>
      <c r="E60" s="9" t="n">
        <v>46427</v>
      </c>
      <c r="F60" s="33" t="n">
        <v>0.5416666666666666</v>
      </c>
      <c r="G60" t="inlineStr">
        <is>
          <t>office</t>
        </is>
      </c>
      <c r="H60" t="inlineStr">
        <is>
          <t>SAMPLE-CMP-005_SAMPLE-O-001_placement_2027-02-09.jpg</t>
        </is>
      </c>
      <c r="I60" s="9" t="n">
        <v>46427</v>
      </c>
      <c r="J60" t="inlineStr">
        <is>
          <t>Y</t>
        </is>
      </c>
      <c r="K60" t="inlineStr">
        <is>
          <t>Y</t>
        </is>
      </c>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A61" t="inlineStr">
        <is>
          <t>SAMPLE-PH-0140</t>
        </is>
      </c>
      <c r="B61" t="inlineStr">
        <is>
          <t>SAMPLE-CMP-005</t>
        </is>
      </c>
      <c r="C61" t="inlineStr">
        <is>
          <t>SAMPLE-O-001</t>
        </is>
      </c>
      <c r="D61" t="inlineStr">
        <is>
          <t>later</t>
        </is>
      </c>
      <c r="E61" s="9" t="n">
        <v>46434</v>
      </c>
      <c r="F61" s="33" t="n">
        <v>0.625</v>
      </c>
      <c r="G61" t="inlineStr">
        <is>
          <t>office</t>
        </is>
      </c>
      <c r="H61" t="inlineStr">
        <is>
          <t>SAMPLE-CMP-005_SAMPLE-O-001_later_2027-02-16.jpg</t>
        </is>
      </c>
      <c r="I61" s="9" t="n">
        <v>46434</v>
      </c>
      <c r="J61" t="inlineStr">
        <is>
          <t>Y</t>
        </is>
      </c>
      <c r="K61" t="inlineStr">
        <is>
          <t>Y</t>
        </is>
      </c>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A62" t="inlineStr">
        <is>
          <t>SAMPLE-PH-0141</t>
        </is>
      </c>
      <c r="B62" t="inlineStr">
        <is>
          <t>SAMPLE-CMP-005</t>
        </is>
      </c>
      <c r="C62" t="inlineStr">
        <is>
          <t>SAMPLE-O-002</t>
        </is>
      </c>
      <c r="D62" t="inlineStr">
        <is>
          <t>placement</t>
        </is>
      </c>
      <c r="E62" s="9" t="n">
        <v>46427</v>
      </c>
      <c r="F62" s="33" t="n">
        <v>0.5416666666666666</v>
      </c>
      <c r="G62" t="inlineStr">
        <is>
          <t>office</t>
        </is>
      </c>
      <c r="H62" t="inlineStr">
        <is>
          <t>SAMPLE-CMP-005_SAMPLE-O-002_placement_2027-02-09.jpg</t>
        </is>
      </c>
      <c r="I62" s="9" t="n">
        <v>46427</v>
      </c>
      <c r="J62" t="inlineStr">
        <is>
          <t>Y</t>
        </is>
      </c>
      <c r="K62" t="inlineStr">
        <is>
          <t>Y</t>
        </is>
      </c>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A63" t="inlineStr">
        <is>
          <t>SAMPLE-PH-0142</t>
        </is>
      </c>
      <c r="B63" t="inlineStr">
        <is>
          <t>SAMPLE-CMP-005</t>
        </is>
      </c>
      <c r="C63" t="inlineStr">
        <is>
          <t>SAMPLE-O-002</t>
        </is>
      </c>
      <c r="D63" t="inlineStr">
        <is>
          <t>later</t>
        </is>
      </c>
      <c r="E63" s="9" t="n">
        <v>46434</v>
      </c>
      <c r="F63" s="33" t="n">
        <v>0.625</v>
      </c>
      <c r="G63" t="inlineStr">
        <is>
          <t>office</t>
        </is>
      </c>
      <c r="H63" t="inlineStr">
        <is>
          <t>SAMPLE-CMP-005_SAMPLE-O-002_later_2027-02-16.jpg</t>
        </is>
      </c>
      <c r="I63" s="9" t="n">
        <v>46434</v>
      </c>
      <c r="J63" t="inlineStr">
        <is>
          <t>Y</t>
        </is>
      </c>
      <c r="K63" t="inlineStr">
        <is>
          <t>Y</t>
        </is>
      </c>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A64" t="inlineStr">
        <is>
          <t>SAMPLE-PH-0143</t>
        </is>
      </c>
      <c r="B64" t="inlineStr">
        <is>
          <t>SAMPLE-CMP-005</t>
        </is>
      </c>
      <c r="C64" t="inlineStr">
        <is>
          <t>SAMPLE-O-003</t>
        </is>
      </c>
      <c r="D64" t="inlineStr">
        <is>
          <t>placement</t>
        </is>
      </c>
      <c r="E64" s="9" t="n">
        <v>46427</v>
      </c>
      <c r="F64" s="33" t="n">
        <v>0.5416666666666666</v>
      </c>
      <c r="G64" t="inlineStr">
        <is>
          <t>office</t>
        </is>
      </c>
      <c r="H64" t="inlineStr">
        <is>
          <t>SAMPLE-CMP-005_SAMPLE-O-003_placement_2027-02-09.jpg</t>
        </is>
      </c>
      <c r="I64" s="9" t="n">
        <v>46427</v>
      </c>
      <c r="J64" t="inlineStr">
        <is>
          <t>Y</t>
        </is>
      </c>
      <c r="K64" t="inlineStr">
        <is>
          <t>Y</t>
        </is>
      </c>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A65" t="inlineStr">
        <is>
          <t>SAMPLE-PH-0144</t>
        </is>
      </c>
      <c r="B65" t="inlineStr">
        <is>
          <t>SAMPLE-CMP-005</t>
        </is>
      </c>
      <c r="C65" t="inlineStr">
        <is>
          <t>SAMPLE-O-003</t>
        </is>
      </c>
      <c r="D65" t="inlineStr">
        <is>
          <t>later</t>
        </is>
      </c>
      <c r="E65" s="9" t="n">
        <v>46434</v>
      </c>
      <c r="F65" s="33" t="n">
        <v>0.625</v>
      </c>
      <c r="G65" t="inlineStr">
        <is>
          <t>office</t>
        </is>
      </c>
      <c r="H65" t="inlineStr">
        <is>
          <t>SAMPLE-CMP-005_SAMPLE-O-003_later_2027-02-16.jpg</t>
        </is>
      </c>
      <c r="I65" s="9" t="n">
        <v>46434</v>
      </c>
      <c r="J65" t="inlineStr">
        <is>
          <t>Y</t>
        </is>
      </c>
      <c r="K65" t="inlineStr">
        <is>
          <t>Y</t>
        </is>
      </c>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A66" t="inlineStr">
        <is>
          <t>SAMPLE-PH-0145</t>
        </is>
      </c>
      <c r="B66" t="inlineStr">
        <is>
          <t>SAMPLE-CMP-005</t>
        </is>
      </c>
      <c r="C66" t="inlineStr">
        <is>
          <t>SAMPLE-O-004</t>
        </is>
      </c>
      <c r="D66" t="inlineStr">
        <is>
          <t>placement</t>
        </is>
      </c>
      <c r="E66" s="9" t="n">
        <v>46428</v>
      </c>
      <c r="F66" s="33" t="n">
        <v>0.3958333333333333</v>
      </c>
      <c r="G66" t="inlineStr">
        <is>
          <t>office</t>
        </is>
      </c>
      <c r="H66" t="inlineStr">
        <is>
          <t>SAMPLE-CMP-005_SAMPLE-O-004_placement_2027-02-10.jpg</t>
        </is>
      </c>
      <c r="I66" s="9" t="n">
        <v>46428</v>
      </c>
      <c r="J66" t="inlineStr">
        <is>
          <t>Y</t>
        </is>
      </c>
      <c r="K66" t="inlineStr">
        <is>
          <t>Y</t>
        </is>
      </c>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A67" t="inlineStr">
        <is>
          <t>SAMPLE-PH-0146</t>
        </is>
      </c>
      <c r="B67" t="inlineStr">
        <is>
          <t>SAMPLE-CMP-005</t>
        </is>
      </c>
      <c r="C67" t="inlineStr">
        <is>
          <t>SAMPLE-O-004</t>
        </is>
      </c>
      <c r="D67" t="inlineStr">
        <is>
          <t>later</t>
        </is>
      </c>
      <c r="E67" s="9" t="n">
        <v>46434</v>
      </c>
      <c r="F67" s="33" t="n">
        <v>0.625</v>
      </c>
      <c r="G67" t="inlineStr">
        <is>
          <t>office</t>
        </is>
      </c>
      <c r="H67" t="inlineStr">
        <is>
          <t>SAMPLE-CMP-005_SAMPLE-O-004_later_2027-02-16.jpg</t>
        </is>
      </c>
      <c r="I67" s="9" t="n">
        <v>46434</v>
      </c>
      <c r="J67" t="inlineStr">
        <is>
          <t>Y</t>
        </is>
      </c>
      <c r="K67" t="inlineStr">
        <is>
          <t>Y</t>
        </is>
      </c>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A68" t="inlineStr">
        <is>
          <t>SAMPLE-PH-0147</t>
        </is>
      </c>
      <c r="B68" t="inlineStr">
        <is>
          <t>SAMPLE-CMP-005</t>
        </is>
      </c>
      <c r="C68" t="inlineStr">
        <is>
          <t>SAMPLE-O-005</t>
        </is>
      </c>
      <c r="D68" t="inlineStr">
        <is>
          <t>placement</t>
        </is>
      </c>
      <c r="E68" s="9" t="n">
        <v>46427</v>
      </c>
      <c r="F68" s="33" t="n">
        <v>0.5416666666666666</v>
      </c>
      <c r="G68" t="inlineStr">
        <is>
          <t>office</t>
        </is>
      </c>
      <c r="H68" t="inlineStr">
        <is>
          <t>SAMPLE-CMP-005_SAMPLE-O-005_placement_2027-02-09.jpg</t>
        </is>
      </c>
      <c r="I68" s="9" t="n">
        <v>46427</v>
      </c>
      <c r="J68" t="inlineStr">
        <is>
          <t>Y</t>
        </is>
      </c>
      <c r="K68" t="inlineStr">
        <is>
          <t>Y</t>
        </is>
      </c>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A69" t="inlineStr">
        <is>
          <t>SAMPLE-PH-0148</t>
        </is>
      </c>
      <c r="B69" t="inlineStr">
        <is>
          <t>SAMPLE-CMP-005</t>
        </is>
      </c>
      <c r="C69" t="inlineStr">
        <is>
          <t>SAMPLE-O-005</t>
        </is>
      </c>
      <c r="D69" t="inlineStr">
        <is>
          <t>later</t>
        </is>
      </c>
      <c r="E69" s="9" t="n">
        <v>46434</v>
      </c>
      <c r="F69" s="33" t="n">
        <v>0.625</v>
      </c>
      <c r="G69" t="inlineStr">
        <is>
          <t>office</t>
        </is>
      </c>
      <c r="H69" t="inlineStr">
        <is>
          <t>SAMPLE-CMP-005_SAMPLE-O-005_later_2027-02-16.jpg</t>
        </is>
      </c>
      <c r="I69" s="9" t="n">
        <v>46434</v>
      </c>
      <c r="J69" t="inlineStr">
        <is>
          <t>Y</t>
        </is>
      </c>
      <c r="K69" t="inlineStr">
        <is>
          <t>Y</t>
        </is>
      </c>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A70" t="inlineStr">
        <is>
          <t>SAMPLE-PH-0149</t>
        </is>
      </c>
      <c r="B70" t="inlineStr">
        <is>
          <t>SAMPLE-CMP-005</t>
        </is>
      </c>
      <c r="C70" t="inlineStr">
        <is>
          <t>SAMPLE-O-006</t>
        </is>
      </c>
      <c r="D70" t="inlineStr">
        <is>
          <t>placement</t>
        </is>
      </c>
      <c r="E70" s="9" t="n">
        <v>46427</v>
      </c>
      <c r="F70" s="33" t="n">
        <v>0.5416666666666666</v>
      </c>
      <c r="G70" t="inlineStr">
        <is>
          <t>office</t>
        </is>
      </c>
      <c r="H70" t="inlineStr">
        <is>
          <t>SAMPLE-CMP-005_SAMPLE-O-006_placement_2027-02-09.jpg</t>
        </is>
      </c>
      <c r="I70" s="9" t="n">
        <v>46427</v>
      </c>
      <c r="J70" t="inlineStr">
        <is>
          <t>Y</t>
        </is>
      </c>
      <c r="K70" t="inlineStr">
        <is>
          <t>Y</t>
        </is>
      </c>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A71" t="inlineStr">
        <is>
          <t>SAMPLE-PH-0150</t>
        </is>
      </c>
      <c r="B71" t="inlineStr">
        <is>
          <t>SAMPLE-CMP-005</t>
        </is>
      </c>
      <c r="C71" t="inlineStr">
        <is>
          <t>SAMPLE-O-006</t>
        </is>
      </c>
      <c r="D71" t="inlineStr">
        <is>
          <t>later</t>
        </is>
      </c>
      <c r="E71" s="9" t="n">
        <v>46434</v>
      </c>
      <c r="F71" s="33" t="n">
        <v>0.625</v>
      </c>
      <c r="G71" t="inlineStr">
        <is>
          <t>office</t>
        </is>
      </c>
      <c r="H71" t="inlineStr">
        <is>
          <t>SAMPLE-CMP-005_SAMPLE-O-006_later_2027-02-16.jpg</t>
        </is>
      </c>
      <c r="I71" s="9" t="n">
        <v>46434</v>
      </c>
      <c r="J71" t="inlineStr">
        <is>
          <t>Y</t>
        </is>
      </c>
      <c r="K71" t="inlineStr">
        <is>
          <t>Y</t>
        </is>
      </c>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A72" t="inlineStr">
        <is>
          <t>SAMPLE-PH-0151</t>
        </is>
      </c>
      <c r="B72" t="inlineStr">
        <is>
          <t>SAMPLE-CMP-005</t>
        </is>
      </c>
      <c r="C72" t="inlineStr">
        <is>
          <t>SAMPLE-O-007</t>
        </is>
      </c>
      <c r="D72" t="inlineStr">
        <is>
          <t>placement</t>
        </is>
      </c>
      <c r="E72" s="9" t="n">
        <v>46427</v>
      </c>
      <c r="F72" s="33" t="n">
        <v>0.5416666666666666</v>
      </c>
      <c r="G72" t="inlineStr">
        <is>
          <t>office</t>
        </is>
      </c>
      <c r="H72" t="inlineStr">
        <is>
          <t>SAMPLE-CMP-005_SAMPLE-O-007_placement_2027-02-09.jpg</t>
        </is>
      </c>
      <c r="I72" s="9" t="n">
        <v>46427</v>
      </c>
      <c r="J72" t="inlineStr">
        <is>
          <t>Y</t>
        </is>
      </c>
      <c r="K72" t="inlineStr">
        <is>
          <t>Y</t>
        </is>
      </c>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A73" t="inlineStr">
        <is>
          <t>SAMPLE-PH-0152</t>
        </is>
      </c>
      <c r="B73" t="inlineStr">
        <is>
          <t>SAMPLE-CMP-005</t>
        </is>
      </c>
      <c r="C73" t="inlineStr">
        <is>
          <t>SAMPLE-O-007</t>
        </is>
      </c>
      <c r="D73" t="inlineStr">
        <is>
          <t>later</t>
        </is>
      </c>
      <c r="E73" s="9" t="n">
        <v>46434</v>
      </c>
      <c r="F73" s="33" t="n">
        <v>0.625</v>
      </c>
      <c r="G73" t="inlineStr">
        <is>
          <t>office</t>
        </is>
      </c>
      <c r="H73" t="inlineStr">
        <is>
          <t>SAMPLE-CMP-005_SAMPLE-O-007_later_2027-02-16.jpg</t>
        </is>
      </c>
      <c r="I73" s="9" t="n">
        <v>46434</v>
      </c>
      <c r="J73" t="inlineStr">
        <is>
          <t>Y</t>
        </is>
      </c>
      <c r="K73" t="inlineStr">
        <is>
          <t>Y</t>
        </is>
      </c>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A74" t="inlineStr">
        <is>
          <t>SAMPLE-PH-0153</t>
        </is>
      </c>
      <c r="B74" t="inlineStr">
        <is>
          <t>SAMPLE-CMP-005</t>
        </is>
      </c>
      <c r="C74" t="inlineStr">
        <is>
          <t>SAMPLE-O-008</t>
        </is>
      </c>
      <c r="D74" t="inlineStr">
        <is>
          <t>placement</t>
        </is>
      </c>
      <c r="E74" s="9" t="n">
        <v>46427</v>
      </c>
      <c r="F74" s="33" t="n">
        <v>0.5416666666666666</v>
      </c>
      <c r="G74" t="inlineStr">
        <is>
          <t>office</t>
        </is>
      </c>
      <c r="H74" t="inlineStr">
        <is>
          <t>SAMPLE-CMP-005_SAMPLE-O-008_placement_2027-02-09.jpg</t>
        </is>
      </c>
      <c r="I74" s="9" t="n">
        <v>46427</v>
      </c>
      <c r="J74" t="inlineStr">
        <is>
          <t>Y</t>
        </is>
      </c>
      <c r="K74" t="inlineStr">
        <is>
          <t>Y</t>
        </is>
      </c>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A75" t="inlineStr">
        <is>
          <t>SAMPLE-PH-0154</t>
        </is>
      </c>
      <c r="B75" t="inlineStr">
        <is>
          <t>SAMPLE-CMP-005</t>
        </is>
      </c>
      <c r="C75" t="inlineStr">
        <is>
          <t>SAMPLE-O-008</t>
        </is>
      </c>
      <c r="D75" t="inlineStr">
        <is>
          <t>later</t>
        </is>
      </c>
      <c r="E75" s="9" t="n">
        <v>46434</v>
      </c>
      <c r="F75" s="33" t="n">
        <v>0.625</v>
      </c>
      <c r="G75" t="inlineStr">
        <is>
          <t>office</t>
        </is>
      </c>
      <c r="H75" t="inlineStr">
        <is>
          <t>SAMPLE-CMP-005_SAMPLE-O-008_later_2027-02-16.jpg</t>
        </is>
      </c>
      <c r="I75" s="9" t="n">
        <v>46434</v>
      </c>
      <c r="J75" t="inlineStr">
        <is>
          <t>Y</t>
        </is>
      </c>
      <c r="K75" t="inlineStr">
        <is>
          <t>Y</t>
        </is>
      </c>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A76" t="inlineStr">
        <is>
          <t>SAMPLE-PH-0155</t>
        </is>
      </c>
      <c r="B76" t="inlineStr">
        <is>
          <t>SAMPLE-CMP-005</t>
        </is>
      </c>
      <c r="C76" t="inlineStr">
        <is>
          <t>SAMPLE-O-009</t>
        </is>
      </c>
      <c r="D76" t="inlineStr">
        <is>
          <t>placement</t>
        </is>
      </c>
      <c r="E76" s="9" t="n">
        <v>46428</v>
      </c>
      <c r="F76" s="33" t="n">
        <v>0.3819444444444444</v>
      </c>
      <c r="G76" t="inlineStr">
        <is>
          <t>office</t>
        </is>
      </c>
      <c r="H76" t="inlineStr">
        <is>
          <t>SAMPLE-CMP-005_SAMPLE-O-009_placement_2027-02-10.jpg</t>
        </is>
      </c>
      <c r="I76" s="9" t="n">
        <v>46428</v>
      </c>
      <c r="J76" t="inlineStr">
        <is>
          <t>Y</t>
        </is>
      </c>
      <c r="K76" t="inlineStr">
        <is>
          <t>Y</t>
        </is>
      </c>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A77" t="inlineStr">
        <is>
          <t>SAMPLE-PH-0156</t>
        </is>
      </c>
      <c r="B77" t="inlineStr">
        <is>
          <t>SAMPLE-CMP-005</t>
        </is>
      </c>
      <c r="C77" t="inlineStr">
        <is>
          <t>SAMPLE-O-009</t>
        </is>
      </c>
      <c r="D77" t="inlineStr">
        <is>
          <t>later</t>
        </is>
      </c>
      <c r="E77" s="9" t="n">
        <v>46434</v>
      </c>
      <c r="F77" s="33" t="n">
        <v>0.625</v>
      </c>
      <c r="G77" t="inlineStr">
        <is>
          <t>office</t>
        </is>
      </c>
      <c r="H77" t="inlineStr">
        <is>
          <t>SAMPLE-CMP-005_SAMPLE-O-009_later_2027-02-16.jpg</t>
        </is>
      </c>
      <c r="I77" s="9" t="n">
        <v>46434</v>
      </c>
      <c r="J77" t="inlineStr">
        <is>
          <t>Y</t>
        </is>
      </c>
      <c r="K77" t="inlineStr">
        <is>
          <t>Y</t>
        </is>
      </c>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A78" t="inlineStr">
        <is>
          <t>SAMPLE-PH-0157</t>
        </is>
      </c>
      <c r="B78" t="inlineStr">
        <is>
          <t>SAMPLE-CMP-005</t>
        </is>
      </c>
      <c r="C78" t="inlineStr">
        <is>
          <t>SAMPLE-O-010</t>
        </is>
      </c>
      <c r="D78" t="inlineStr">
        <is>
          <t>placement</t>
        </is>
      </c>
      <c r="E78" s="9" t="n">
        <v>46427</v>
      </c>
      <c r="F78" s="33" t="n">
        <v>0.5416666666666666</v>
      </c>
      <c r="G78" t="inlineStr">
        <is>
          <t>office</t>
        </is>
      </c>
      <c r="H78" t="inlineStr">
        <is>
          <t>SAMPLE-CMP-005_SAMPLE-O-010_placement_2027-02-09.jpg</t>
        </is>
      </c>
      <c r="I78" s="9" t="n">
        <v>46427</v>
      </c>
      <c r="J78" t="inlineStr">
        <is>
          <t>Y</t>
        </is>
      </c>
      <c r="K78" t="inlineStr">
        <is>
          <t>Y</t>
        </is>
      </c>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A79" t="inlineStr">
        <is>
          <t>SAMPLE-PH-0158</t>
        </is>
      </c>
      <c r="B79" t="inlineStr">
        <is>
          <t>SAMPLE-CMP-005</t>
        </is>
      </c>
      <c r="C79" t="inlineStr">
        <is>
          <t>SAMPLE-O-010</t>
        </is>
      </c>
      <c r="D79" t="inlineStr">
        <is>
          <t>later</t>
        </is>
      </c>
      <c r="E79" s="9" t="n">
        <v>46434</v>
      </c>
      <c r="F79" s="33" t="n">
        <v>0.625</v>
      </c>
      <c r="G79" t="inlineStr">
        <is>
          <t>office</t>
        </is>
      </c>
      <c r="H79" t="inlineStr">
        <is>
          <t>SAMPLE-CMP-005_SAMPLE-O-010_later_2027-02-16.jpg</t>
        </is>
      </c>
      <c r="I79" s="9" t="n">
        <v>46434</v>
      </c>
      <c r="J79" t="inlineStr">
        <is>
          <t>Y</t>
        </is>
      </c>
      <c r="K79" t="inlineStr">
        <is>
          <t>Y</t>
        </is>
      </c>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A80" t="inlineStr">
        <is>
          <t>SAMPLE-PH-0501</t>
        </is>
      </c>
      <c r="B80" t="inlineStr">
        <is>
          <t>SAMPLE-CMP-006</t>
        </is>
      </c>
      <c r="C80" t="inlineStr">
        <is>
          <t>SAMPLE-O-001</t>
        </is>
      </c>
      <c r="D80" t="inlineStr">
        <is>
          <t>placement</t>
        </is>
      </c>
      <c r="E80" s="9" t="n">
        <v>46441</v>
      </c>
      <c r="F80" s="33" t="n">
        <v>0.5416666666666666</v>
      </c>
      <c r="G80" t="inlineStr">
        <is>
          <t>office</t>
        </is>
      </c>
      <c r="H80" t="inlineStr">
        <is>
          <t>SAMPLE-CMP-006_SAMPLE-O-001_placement_2027-02-23.jpg</t>
        </is>
      </c>
      <c r="I80" s="9" t="n">
        <v>46441</v>
      </c>
      <c r="J80" t="inlineStr">
        <is>
          <t>Y</t>
        </is>
      </c>
      <c r="K80" t="inlineStr">
        <is>
          <t>Y</t>
        </is>
      </c>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A81" t="inlineStr">
        <is>
          <t>SAMPLE-PH-0502</t>
        </is>
      </c>
      <c r="B81" t="inlineStr">
        <is>
          <t>SAMPLE-CMP-006</t>
        </is>
      </c>
      <c r="C81" t="inlineStr">
        <is>
          <t>SAMPLE-O-001</t>
        </is>
      </c>
      <c r="D81" t="inlineStr">
        <is>
          <t>later</t>
        </is>
      </c>
      <c r="E81" s="9" t="n">
        <v>46447</v>
      </c>
      <c r="F81" s="33" t="n">
        <v>0.625</v>
      </c>
      <c r="G81" t="inlineStr">
        <is>
          <t>office</t>
        </is>
      </c>
      <c r="H81" t="inlineStr">
        <is>
          <t>SAMPLE-CMP-006_SAMPLE-O-001_later_2027-03-01.jpg</t>
        </is>
      </c>
      <c r="I81" s="9" t="n">
        <v>46447</v>
      </c>
      <c r="J81" t="inlineStr">
        <is>
          <t>Y</t>
        </is>
      </c>
      <c r="K81" t="inlineStr">
        <is>
          <t>Y</t>
        </is>
      </c>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A82" t="inlineStr">
        <is>
          <t>SAMPLE-PH-0503</t>
        </is>
      </c>
      <c r="B82" t="inlineStr">
        <is>
          <t>SAMPLE-CMP-006</t>
        </is>
      </c>
      <c r="C82" t="inlineStr">
        <is>
          <t>SAMPLE-O-002</t>
        </is>
      </c>
      <c r="D82" t="inlineStr">
        <is>
          <t>placement</t>
        </is>
      </c>
      <c r="E82" s="9" t="n">
        <v>46441</v>
      </c>
      <c r="F82" s="33" t="n">
        <v>0.5416666666666666</v>
      </c>
      <c r="G82" t="inlineStr">
        <is>
          <t>office</t>
        </is>
      </c>
      <c r="H82" t="inlineStr">
        <is>
          <t>SAMPLE-CMP-006_SAMPLE-O-002_placement_2027-02-23.jpg</t>
        </is>
      </c>
      <c r="I82" s="9" t="n">
        <v>46441</v>
      </c>
      <c r="J82" t="inlineStr">
        <is>
          <t>Y</t>
        </is>
      </c>
      <c r="K82" t="inlineStr">
        <is>
          <t>Y</t>
        </is>
      </c>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A83" t="inlineStr">
        <is>
          <t>SAMPLE-PH-0504</t>
        </is>
      </c>
      <c r="B83" t="inlineStr">
        <is>
          <t>SAMPLE-CMP-006</t>
        </is>
      </c>
      <c r="C83" t="inlineStr">
        <is>
          <t>SAMPLE-O-002</t>
        </is>
      </c>
      <c r="D83" t="inlineStr">
        <is>
          <t>later</t>
        </is>
      </c>
      <c r="E83" s="9" t="n">
        <v>46447</v>
      </c>
      <c r="F83" s="33" t="n">
        <v>0.625</v>
      </c>
      <c r="G83" t="inlineStr">
        <is>
          <t>office</t>
        </is>
      </c>
      <c r="H83" t="inlineStr">
        <is>
          <t>SAMPLE-CMP-006_SAMPLE-O-002_later_2027-03-01.jpg</t>
        </is>
      </c>
      <c r="I83" s="9" t="n">
        <v>46447</v>
      </c>
      <c r="J83" t="inlineStr">
        <is>
          <t>Y</t>
        </is>
      </c>
      <c r="K83" t="inlineStr">
        <is>
          <t>Y</t>
        </is>
      </c>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A84" t="inlineStr">
        <is>
          <t>SAMPLE-PH-0505</t>
        </is>
      </c>
      <c r="B84" t="inlineStr">
        <is>
          <t>SAMPLE-CMP-006</t>
        </is>
      </c>
      <c r="C84" t="inlineStr">
        <is>
          <t>SAMPLE-O-003</t>
        </is>
      </c>
      <c r="D84" t="inlineStr">
        <is>
          <t>placement</t>
        </is>
      </c>
      <c r="E84" s="9" t="n">
        <v>46441</v>
      </c>
      <c r="F84" s="33" t="n">
        <v>0.5416666666666666</v>
      </c>
      <c r="G84" t="inlineStr">
        <is>
          <t>office</t>
        </is>
      </c>
      <c r="H84" t="inlineStr">
        <is>
          <t>SAMPLE-CMP-006_SAMPLE-O-003_placement_2027-02-23.jpg</t>
        </is>
      </c>
      <c r="I84" s="9" t="n">
        <v>46441</v>
      </c>
      <c r="J84" t="inlineStr">
        <is>
          <t>Y</t>
        </is>
      </c>
      <c r="K84" t="inlineStr">
        <is>
          <t>Y</t>
        </is>
      </c>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A85" t="inlineStr">
        <is>
          <t>SAMPLE-PH-0506</t>
        </is>
      </c>
      <c r="B85" t="inlineStr">
        <is>
          <t>SAMPLE-CMP-006</t>
        </is>
      </c>
      <c r="C85" t="inlineStr">
        <is>
          <t>SAMPLE-O-003</t>
        </is>
      </c>
      <c r="D85" t="inlineStr">
        <is>
          <t>later</t>
        </is>
      </c>
      <c r="E85" s="9" t="n">
        <v>46447</v>
      </c>
      <c r="F85" s="33" t="n">
        <v>0.625</v>
      </c>
      <c r="G85" t="inlineStr">
        <is>
          <t>office</t>
        </is>
      </c>
      <c r="H85" t="inlineStr">
        <is>
          <t>SAMPLE-CMP-006_SAMPLE-O-003_later_2027-03-01.jpg</t>
        </is>
      </c>
      <c r="I85" s="9" t="n">
        <v>46447</v>
      </c>
      <c r="J85" t="inlineStr">
        <is>
          <t>Y</t>
        </is>
      </c>
      <c r="K85" t="inlineStr">
        <is>
          <t>Y</t>
        </is>
      </c>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A86" t="inlineStr">
        <is>
          <t>SAMPLE-PH-0507</t>
        </is>
      </c>
      <c r="B86" t="inlineStr">
        <is>
          <t>SAMPLE-CMP-006</t>
        </is>
      </c>
      <c r="C86" t="inlineStr">
        <is>
          <t>SAMPLE-O-004</t>
        </is>
      </c>
      <c r="D86" t="inlineStr">
        <is>
          <t>placement</t>
        </is>
      </c>
      <c r="E86" s="9" t="n">
        <v>46441</v>
      </c>
      <c r="F86" s="33" t="n">
        <v>0.5416666666666666</v>
      </c>
      <c r="G86" t="inlineStr">
        <is>
          <t>office</t>
        </is>
      </c>
      <c r="H86" t="inlineStr">
        <is>
          <t>SAMPLE-CMP-006_SAMPLE-O-004_placement_2027-02-23.jpg</t>
        </is>
      </c>
      <c r="I86" s="9" t="n">
        <v>46441</v>
      </c>
      <c r="J86" t="inlineStr">
        <is>
          <t>Y</t>
        </is>
      </c>
      <c r="K86" t="inlineStr">
        <is>
          <t>Y</t>
        </is>
      </c>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A87" t="inlineStr">
        <is>
          <t>SAMPLE-PH-0508</t>
        </is>
      </c>
      <c r="B87" t="inlineStr">
        <is>
          <t>SAMPLE-CMP-006</t>
        </is>
      </c>
      <c r="C87" t="inlineStr">
        <is>
          <t>SAMPLE-O-004</t>
        </is>
      </c>
      <c r="D87" t="inlineStr">
        <is>
          <t>later</t>
        </is>
      </c>
      <c r="E87" s="9" t="n">
        <v>46447</v>
      </c>
      <c r="F87" s="33" t="n">
        <v>0.625</v>
      </c>
      <c r="G87" t="inlineStr">
        <is>
          <t>office</t>
        </is>
      </c>
      <c r="H87" t="inlineStr">
        <is>
          <t>SAMPLE-CMP-006_SAMPLE-O-004_later_2027-03-01.jpg</t>
        </is>
      </c>
      <c r="I87" s="9" t="n">
        <v>46447</v>
      </c>
      <c r="J87" t="inlineStr">
        <is>
          <t>Y</t>
        </is>
      </c>
      <c r="K87" t="inlineStr">
        <is>
          <t>Y</t>
        </is>
      </c>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A88" t="inlineStr">
        <is>
          <t>SAMPLE-PH-0509</t>
        </is>
      </c>
      <c r="B88" t="inlineStr">
        <is>
          <t>SAMPLE-CMP-006</t>
        </is>
      </c>
      <c r="C88" t="inlineStr">
        <is>
          <t>SAMPLE-O-005</t>
        </is>
      </c>
      <c r="D88" t="inlineStr">
        <is>
          <t>placement</t>
        </is>
      </c>
      <c r="E88" s="9" t="n">
        <v>46441</v>
      </c>
      <c r="F88" s="33" t="n">
        <v>0.5416666666666666</v>
      </c>
      <c r="G88" t="inlineStr">
        <is>
          <t>office</t>
        </is>
      </c>
      <c r="H88" t="inlineStr">
        <is>
          <t>SAMPLE-CMP-006_SAMPLE-O-005_placement_2027-02-23.jpg</t>
        </is>
      </c>
      <c r="I88" s="9" t="n">
        <v>46441</v>
      </c>
      <c r="J88" t="inlineStr">
        <is>
          <t>Y</t>
        </is>
      </c>
      <c r="K88" t="inlineStr">
        <is>
          <t>Y</t>
        </is>
      </c>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A89" t="inlineStr">
        <is>
          <t>SAMPLE-PH-0510</t>
        </is>
      </c>
      <c r="B89" t="inlineStr">
        <is>
          <t>SAMPLE-CMP-006</t>
        </is>
      </c>
      <c r="C89" t="inlineStr">
        <is>
          <t>SAMPLE-O-005</t>
        </is>
      </c>
      <c r="D89" t="inlineStr">
        <is>
          <t>later</t>
        </is>
      </c>
      <c r="E89" s="9" t="n">
        <v>46447</v>
      </c>
      <c r="F89" s="33" t="n">
        <v>0.625</v>
      </c>
      <c r="G89" t="inlineStr">
        <is>
          <t>office</t>
        </is>
      </c>
      <c r="H89" t="inlineStr">
        <is>
          <t>SAMPLE-CMP-006_SAMPLE-O-005_later_2027-03-01.jpg</t>
        </is>
      </c>
      <c r="I89" s="9" t="n">
        <v>46447</v>
      </c>
      <c r="J89" t="inlineStr">
        <is>
          <t>Y</t>
        </is>
      </c>
      <c r="K89" t="inlineStr">
        <is>
          <t>Y</t>
        </is>
      </c>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A90" t="inlineStr">
        <is>
          <t>SAMPLE-PH-0511</t>
        </is>
      </c>
      <c r="B90" t="inlineStr">
        <is>
          <t>SAMPLE-CMP-006</t>
        </is>
      </c>
      <c r="C90" t="inlineStr">
        <is>
          <t>SAMPLE-O-007</t>
        </is>
      </c>
      <c r="D90" t="inlineStr">
        <is>
          <t>placement</t>
        </is>
      </c>
      <c r="E90" s="9" t="n">
        <v>46441</v>
      </c>
      <c r="F90" s="33" t="n">
        <v>0.5416666666666666</v>
      </c>
      <c r="G90" t="inlineStr">
        <is>
          <t>office</t>
        </is>
      </c>
      <c r="H90" t="inlineStr">
        <is>
          <t>SAMPLE-CMP-006_SAMPLE-O-007_placement_2027-02-23.jpg</t>
        </is>
      </c>
      <c r="I90" s="9" t="n">
        <v>46441</v>
      </c>
      <c r="J90" t="inlineStr">
        <is>
          <t>Y</t>
        </is>
      </c>
      <c r="K90" t="inlineStr">
        <is>
          <t>Y</t>
        </is>
      </c>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A91" t="inlineStr">
        <is>
          <t>SAMPLE-PH-0512</t>
        </is>
      </c>
      <c r="B91" t="inlineStr">
        <is>
          <t>SAMPLE-CMP-006</t>
        </is>
      </c>
      <c r="C91" t="inlineStr">
        <is>
          <t>SAMPLE-O-007</t>
        </is>
      </c>
      <c r="D91" t="inlineStr">
        <is>
          <t>later</t>
        </is>
      </c>
      <c r="E91" s="9" t="n">
        <v>46447</v>
      </c>
      <c r="F91" s="33" t="n">
        <v>0.625</v>
      </c>
      <c r="G91" t="inlineStr">
        <is>
          <t>office</t>
        </is>
      </c>
      <c r="H91" t="inlineStr">
        <is>
          <t>SAMPLE-CMP-006_SAMPLE-O-007_later_2027-03-01.jpg</t>
        </is>
      </c>
      <c r="I91" s="9" t="n">
        <v>46447</v>
      </c>
      <c r="J91" t="inlineStr">
        <is>
          <t>Y</t>
        </is>
      </c>
      <c r="K91" t="inlineStr">
        <is>
          <t>Y</t>
        </is>
      </c>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A92" t="inlineStr">
        <is>
          <t>SAMPLE-PH-0513</t>
        </is>
      </c>
      <c r="B92" t="inlineStr">
        <is>
          <t>SAMPLE-CMP-006</t>
        </is>
      </c>
      <c r="C92" t="inlineStr">
        <is>
          <t>SAMPLE-O-008</t>
        </is>
      </c>
      <c r="D92" t="inlineStr">
        <is>
          <t>placement</t>
        </is>
      </c>
      <c r="E92" s="9" t="n">
        <v>46441</v>
      </c>
      <c r="F92" s="33" t="n">
        <v>0.5416666666666666</v>
      </c>
      <c r="G92" t="inlineStr">
        <is>
          <t>office</t>
        </is>
      </c>
      <c r="H92" t="inlineStr">
        <is>
          <t>SAMPLE-CMP-006_SAMPLE-O-008_placement_2027-02-23.jpg</t>
        </is>
      </c>
      <c r="I92" s="9" t="n">
        <v>46441</v>
      </c>
      <c r="J92" t="inlineStr">
        <is>
          <t>Y</t>
        </is>
      </c>
      <c r="K92" t="inlineStr">
        <is>
          <t>Y</t>
        </is>
      </c>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A93" t="inlineStr">
        <is>
          <t>SAMPLE-PH-0514</t>
        </is>
      </c>
      <c r="B93" t="inlineStr">
        <is>
          <t>SAMPLE-CMP-006</t>
        </is>
      </c>
      <c r="C93" t="inlineStr">
        <is>
          <t>SAMPLE-O-008</t>
        </is>
      </c>
      <c r="D93" t="inlineStr">
        <is>
          <t>later</t>
        </is>
      </c>
      <c r="E93" s="9" t="n">
        <v>46447</v>
      </c>
      <c r="F93" s="33" t="n">
        <v>0.625</v>
      </c>
      <c r="G93" t="inlineStr">
        <is>
          <t>office</t>
        </is>
      </c>
      <c r="H93" t="inlineStr">
        <is>
          <t>SAMPLE-CMP-006_SAMPLE-O-008_later_2027-03-01.jpg</t>
        </is>
      </c>
      <c r="I93" s="9" t="n">
        <v>46447</v>
      </c>
      <c r="J93" t="inlineStr">
        <is>
          <t>Y</t>
        </is>
      </c>
      <c r="K93" t="inlineStr">
        <is>
          <t>Y</t>
        </is>
      </c>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A94" t="inlineStr">
        <is>
          <t>SAMPLE-PH-0515</t>
        </is>
      </c>
      <c r="B94" t="inlineStr">
        <is>
          <t>SAMPLE-CMP-006</t>
        </is>
      </c>
      <c r="C94" t="inlineStr">
        <is>
          <t>SAMPLE-O-009</t>
        </is>
      </c>
      <c r="D94" t="inlineStr">
        <is>
          <t>placement</t>
        </is>
      </c>
      <c r="E94" s="9" t="n">
        <v>46441</v>
      </c>
      <c r="F94" s="33" t="n">
        <v>0.5416666666666666</v>
      </c>
      <c r="G94" t="inlineStr">
        <is>
          <t>office</t>
        </is>
      </c>
      <c r="H94" t="inlineStr">
        <is>
          <t>SAMPLE-CMP-006_SAMPLE-O-009_placement_2027-02-23.jpg</t>
        </is>
      </c>
      <c r="I94" s="9" t="n">
        <v>46441</v>
      </c>
      <c r="J94" t="inlineStr">
        <is>
          <t>Y</t>
        </is>
      </c>
      <c r="K94" t="inlineStr">
        <is>
          <t>Y</t>
        </is>
      </c>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A95" t="inlineStr">
        <is>
          <t>SAMPLE-PH-0516</t>
        </is>
      </c>
      <c r="B95" t="inlineStr">
        <is>
          <t>SAMPLE-CMP-006</t>
        </is>
      </c>
      <c r="C95" t="inlineStr">
        <is>
          <t>SAMPLE-O-009</t>
        </is>
      </c>
      <c r="D95" t="inlineStr">
        <is>
          <t>later</t>
        </is>
      </c>
      <c r="E95" s="9" t="n">
        <v>46447</v>
      </c>
      <c r="F95" s="33" t="n">
        <v>0.625</v>
      </c>
      <c r="G95" t="inlineStr">
        <is>
          <t>office</t>
        </is>
      </c>
      <c r="H95" t="inlineStr">
        <is>
          <t>SAMPLE-CMP-006_SAMPLE-O-009_later_2027-03-01.jpg</t>
        </is>
      </c>
      <c r="I95" s="9" t="n">
        <v>46447</v>
      </c>
      <c r="J95" t="inlineStr">
        <is>
          <t>Y</t>
        </is>
      </c>
      <c r="K95" t="inlineStr">
        <is>
          <t>Y</t>
        </is>
      </c>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A96" t="inlineStr">
        <is>
          <t>SAMPLE-PH-0517</t>
        </is>
      </c>
      <c r="B96" t="inlineStr">
        <is>
          <t>SAMPLE-CMP-006</t>
        </is>
      </c>
      <c r="C96" t="inlineStr">
        <is>
          <t>SAMPLE-O-010</t>
        </is>
      </c>
      <c r="D96" t="inlineStr">
        <is>
          <t>placement</t>
        </is>
      </c>
      <c r="E96" s="9" t="n">
        <v>46441</v>
      </c>
      <c r="F96" s="33" t="n">
        <v>0.5416666666666666</v>
      </c>
      <c r="G96" t="inlineStr">
        <is>
          <t>office</t>
        </is>
      </c>
      <c r="H96" t="inlineStr">
        <is>
          <t>SAMPLE-CMP-006_SAMPLE-O-010_placement_2027-02-23.jpg</t>
        </is>
      </c>
      <c r="I96" s="9" t="n">
        <v>46441</v>
      </c>
      <c r="J96" t="inlineStr">
        <is>
          <t>Y</t>
        </is>
      </c>
      <c r="K96" t="inlineStr">
        <is>
          <t>Y</t>
        </is>
      </c>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A97" t="inlineStr">
        <is>
          <t>SAMPLE-PH-0518</t>
        </is>
      </c>
      <c r="B97" t="inlineStr">
        <is>
          <t>SAMPLE-CMP-006</t>
        </is>
      </c>
      <c r="C97" t="inlineStr">
        <is>
          <t>SAMPLE-O-010</t>
        </is>
      </c>
      <c r="D97" t="inlineStr">
        <is>
          <t>later</t>
        </is>
      </c>
      <c r="E97" s="9" t="n">
        <v>46447</v>
      </c>
      <c r="F97" s="33" t="n">
        <v>0.625</v>
      </c>
      <c r="G97" t="inlineStr">
        <is>
          <t>office</t>
        </is>
      </c>
      <c r="H97" t="inlineStr">
        <is>
          <t>SAMPLE-CMP-006_SAMPLE-O-010_later_2027-03-01.jpg</t>
        </is>
      </c>
      <c r="I97" s="9" t="n">
        <v>46447</v>
      </c>
      <c r="J97" t="inlineStr">
        <is>
          <t>Y</t>
        </is>
      </c>
      <c r="K97" t="inlineStr">
        <is>
          <t>Y</t>
        </is>
      </c>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E98" s="9" t="n"/>
      <c r="F98" s="33" t="n"/>
      <c r="I98" s="9" t="n"/>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E99" s="9" t="n"/>
      <c r="F99" s="33" t="n"/>
      <c r="I99" s="9" t="n"/>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E100" s="9" t="n"/>
      <c r="F100" s="33" t="n"/>
      <c r="I100" s="9" t="n"/>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E101" s="9" t="n"/>
      <c r="F101" s="33" t="n"/>
      <c r="I101" s="9" t="n"/>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E102" s="9" t="n"/>
      <c r="F102" s="33" t="n"/>
      <c r="I102" s="9" t="n"/>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E103" s="9" t="n"/>
      <c r="F103" s="33" t="n"/>
      <c r="I103" s="9" t="n"/>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E104" s="9" t="n"/>
      <c r="F104" s="33" t="n"/>
      <c r="I104" s="9" t="n"/>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E105" s="9" t="n"/>
      <c r="F105" s="33" t="n"/>
      <c r="I105" s="9" t="n"/>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E106" s="9" t="n"/>
      <c r="F106" s="33" t="n"/>
      <c r="I106" s="9" t="n"/>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E107" s="9" t="n"/>
      <c r="F107" s="33" t="n"/>
      <c r="I107" s="9" t="n"/>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E108" s="9" t="n"/>
      <c r="F108" s="33" t="n"/>
      <c r="I108" s="9" t="n"/>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E109" s="9" t="n"/>
      <c r="F109" s="33" t="n"/>
      <c r="I109" s="9" t="n"/>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E110" s="9" t="n"/>
      <c r="F110" s="33" t="n"/>
      <c r="I110" s="9" t="n"/>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E111" s="9" t="n"/>
      <c r="F111" s="33" t="n"/>
      <c r="I111" s="9" t="n"/>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E112" s="9" t="n"/>
      <c r="F112" s="33" t="n"/>
      <c r="I112" s="9" t="n"/>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E113" s="9" t="n"/>
      <c r="F113" s="33" t="n"/>
      <c r="I113" s="9" t="n"/>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E114" s="9" t="n"/>
      <c r="F114" s="33" t="n"/>
      <c r="I114" s="9" t="n"/>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E115" s="9" t="n"/>
      <c r="F115" s="33" t="n"/>
      <c r="I115" s="9" t="n"/>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E116" s="9" t="n"/>
      <c r="F116" s="33" t="n"/>
      <c r="I116" s="9" t="n"/>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E117" s="9" t="n"/>
      <c r="F117" s="33" t="n"/>
      <c r="I117" s="9" t="n"/>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E118" s="9" t="n"/>
      <c r="F118" s="33" t="n"/>
      <c r="I118" s="9" t="n"/>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E119" s="9" t="n"/>
      <c r="F119" s="33" t="n"/>
      <c r="I119" s="9" t="n"/>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E120" s="9" t="n"/>
      <c r="F120" s="33" t="n"/>
      <c r="I120" s="9" t="n"/>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E121" s="9" t="n"/>
      <c r="F121" s="33" t="n"/>
      <c r="I121" s="9" t="n"/>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E122" s="9" t="n"/>
      <c r="F122" s="33" t="n"/>
      <c r="I122" s="9" t="n"/>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E123" s="9" t="n"/>
      <c r="F123" s="33" t="n"/>
      <c r="I123" s="9" t="n"/>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E124" s="9" t="n"/>
      <c r="F124" s="33" t="n"/>
      <c r="I124" s="9" t="n"/>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E125" s="9" t="n"/>
      <c r="F125" s="33" t="n"/>
      <c r="I125" s="9" t="n"/>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E126" s="9" t="n"/>
      <c r="F126" s="33" t="n"/>
      <c r="I126" s="9" t="n"/>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E127" s="9" t="n"/>
      <c r="F127" s="33" t="n"/>
      <c r="I127" s="9" t="n"/>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E128" s="9" t="n"/>
      <c r="F128" s="33" t="n"/>
      <c r="I128" s="9" t="n"/>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E129" s="9" t="n"/>
      <c r="F129" s="33" t="n"/>
      <c r="I129" s="9" t="n"/>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E130" s="9" t="n"/>
      <c r="F130" s="33" t="n"/>
      <c r="I130" s="9" t="n"/>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E131" s="9" t="n"/>
      <c r="F131" s="33" t="n"/>
      <c r="I131" s="9" t="n"/>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E132" s="9" t="n"/>
      <c r="F132" s="33" t="n"/>
      <c r="I132" s="9" t="n"/>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E133" s="9" t="n"/>
      <c r="F133" s="33" t="n"/>
      <c r="I133" s="9" t="n"/>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E134" s="9" t="n"/>
      <c r="F134" s="33" t="n"/>
      <c r="I134" s="9" t="n"/>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E135" s="9" t="n"/>
      <c r="F135" s="33" t="n"/>
      <c r="I135" s="9" t="n"/>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v>46398</v>
      </c>
      <c r="B2" s="33" t="n">
        <v>0.7291666666666666</v>
      </c>
      <c r="C2" t="inlineStr">
        <is>
          <t>SAMPLE-c001-o001-q</t>
        </is>
      </c>
      <c r="D2" t="inlineStr">
        <is>
          <t>baseline</t>
        </is>
      </c>
      <c r="E2" t="n">
        <v>1</v>
      </c>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v>46401</v>
      </c>
      <c r="B3" s="33" t="n">
        <v>0.7291666666666666</v>
      </c>
      <c r="C3" t="inlineStr">
        <is>
          <t>SAMPLE-c001-o001-q</t>
        </is>
      </c>
      <c r="D3" t="inlineStr">
        <is>
          <t>mid</t>
        </is>
      </c>
      <c r="E3" t="n">
        <v>7</v>
      </c>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v>46406</v>
      </c>
      <c r="B4" s="33" t="n">
        <v>0.7291666666666666</v>
      </c>
      <c r="C4" t="inlineStr">
        <is>
          <t>SAMPLE-c001-o001-q</t>
        </is>
      </c>
      <c r="D4" t="inlineStr">
        <is>
          <t>close</t>
        </is>
      </c>
      <c r="E4" t="n">
        <v>15</v>
      </c>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v>46409</v>
      </c>
      <c r="B5" s="33" t="n">
        <v>0.7291666666666666</v>
      </c>
      <c r="C5" t="inlineStr">
        <is>
          <t>SAMPLE-c001-o001-q</t>
        </is>
      </c>
      <c r="D5" t="inlineStr">
        <is>
          <t>late</t>
        </is>
      </c>
      <c r="E5" t="n">
        <v>16</v>
      </c>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v>46398</v>
      </c>
      <c r="B6" s="33" t="n">
        <v>0.7291666666666666</v>
      </c>
      <c r="C6" t="inlineStr">
        <is>
          <t>SAMPLE-c001-o001-p</t>
        </is>
      </c>
      <c r="D6" t="inlineStr">
        <is>
          <t>baseline</t>
        </is>
      </c>
      <c r="E6" t="n">
        <v>1</v>
      </c>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v>46401</v>
      </c>
      <c r="B7" s="33" t="n">
        <v>0.7291666666666666</v>
      </c>
      <c r="C7" t="inlineStr">
        <is>
          <t>SAMPLE-c001-o001-p</t>
        </is>
      </c>
      <c r="D7" t="inlineStr">
        <is>
          <t>mid</t>
        </is>
      </c>
      <c r="E7" t="n">
        <v>3</v>
      </c>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v>46406</v>
      </c>
      <c r="B8" s="33" t="n">
        <v>0.7291666666666666</v>
      </c>
      <c r="C8" t="inlineStr">
        <is>
          <t>SAMPLE-c001-o001-p</t>
        </is>
      </c>
      <c r="D8" t="inlineStr">
        <is>
          <t>close</t>
        </is>
      </c>
      <c r="E8" t="n">
        <v>6</v>
      </c>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v>46409</v>
      </c>
      <c r="B9" s="33" t="n">
        <v>0.7291666666666666</v>
      </c>
      <c r="C9" t="inlineStr">
        <is>
          <t>SAMPLE-c001-o001-p</t>
        </is>
      </c>
      <c r="D9" t="inlineStr">
        <is>
          <t>late</t>
        </is>
      </c>
      <c r="E9" t="n">
        <v>7</v>
      </c>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v>46398</v>
      </c>
      <c r="B10" s="33" t="n">
        <v>0.7291666666666666</v>
      </c>
      <c r="C10" t="inlineStr">
        <is>
          <t>SAMPLE-c001-o002-q</t>
        </is>
      </c>
      <c r="D10" t="inlineStr">
        <is>
          <t>baseline</t>
        </is>
      </c>
      <c r="E10" t="n">
        <v>1</v>
      </c>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v>46401</v>
      </c>
      <c r="B11" s="33" t="n">
        <v>0.7291666666666666</v>
      </c>
      <c r="C11" t="inlineStr">
        <is>
          <t>SAMPLE-c001-o002-q</t>
        </is>
      </c>
      <c r="D11" t="inlineStr">
        <is>
          <t>mid</t>
        </is>
      </c>
      <c r="E11" t="n">
        <v>4</v>
      </c>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v>46406</v>
      </c>
      <c r="B12" s="33" t="n">
        <v>0.7291666666666666</v>
      </c>
      <c r="C12" t="inlineStr">
        <is>
          <t>SAMPLE-c001-o002-q</t>
        </is>
      </c>
      <c r="D12" t="inlineStr">
        <is>
          <t>close</t>
        </is>
      </c>
      <c r="E12" t="n">
        <v>8</v>
      </c>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v>46409</v>
      </c>
      <c r="B13" s="33" t="n">
        <v>0.7291666666666666</v>
      </c>
      <c r="C13" t="inlineStr">
        <is>
          <t>SAMPLE-c001-o002-q</t>
        </is>
      </c>
      <c r="D13" t="inlineStr">
        <is>
          <t>late</t>
        </is>
      </c>
      <c r="E13" t="n">
        <v>9</v>
      </c>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v>46398</v>
      </c>
      <c r="B14" s="33" t="n">
        <v>0.7291666666666666</v>
      </c>
      <c r="C14" t="inlineStr">
        <is>
          <t>SAMPLE-c001-o002-p</t>
        </is>
      </c>
      <c r="D14" t="inlineStr">
        <is>
          <t>baseline</t>
        </is>
      </c>
      <c r="E14" t="n">
        <v>1</v>
      </c>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v>46401</v>
      </c>
      <c r="B15" s="33" t="n">
        <v>0.7291666666666666</v>
      </c>
      <c r="C15" t="inlineStr">
        <is>
          <t>SAMPLE-c001-o002-p</t>
        </is>
      </c>
      <c r="D15" t="inlineStr">
        <is>
          <t>mid</t>
        </is>
      </c>
      <c r="E15" t="n">
        <v>1</v>
      </c>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v>46406</v>
      </c>
      <c r="B16" s="33" t="n">
        <v>0.7291666666666666</v>
      </c>
      <c r="C16" t="inlineStr">
        <is>
          <t>SAMPLE-c001-o002-p</t>
        </is>
      </c>
      <c r="D16" t="inlineStr">
        <is>
          <t>close</t>
        </is>
      </c>
      <c r="E16" t="n">
        <v>3</v>
      </c>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v>46409</v>
      </c>
      <c r="B17" s="33" t="n">
        <v>0.7291666666666666</v>
      </c>
      <c r="C17" t="inlineStr">
        <is>
          <t>SAMPLE-c001-o002-p</t>
        </is>
      </c>
      <c r="D17" t="inlineStr">
        <is>
          <t>late</t>
        </is>
      </c>
      <c r="E17" t="n">
        <v>4</v>
      </c>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v>46398</v>
      </c>
      <c r="B18" s="33" t="n">
        <v>0.7291666666666666</v>
      </c>
      <c r="C18" t="inlineStr">
        <is>
          <t>SAMPLE-c001-o003-q</t>
        </is>
      </c>
      <c r="D18" t="inlineStr">
        <is>
          <t>baseline</t>
        </is>
      </c>
      <c r="E18" t="n">
        <v>1</v>
      </c>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v>46401</v>
      </c>
      <c r="B19" s="33" t="n">
        <v>0.7291666666666666</v>
      </c>
      <c r="C19" t="inlineStr">
        <is>
          <t>SAMPLE-c001-o003-q</t>
        </is>
      </c>
      <c r="D19" t="inlineStr">
        <is>
          <t>mid</t>
        </is>
      </c>
      <c r="E19" t="n">
        <v>6</v>
      </c>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v>46406</v>
      </c>
      <c r="B20" s="33" t="n">
        <v>0.7291666666666666</v>
      </c>
      <c r="C20" t="inlineStr">
        <is>
          <t>SAMPLE-c001-o003-q</t>
        </is>
      </c>
      <c r="D20" t="inlineStr">
        <is>
          <t>close</t>
        </is>
      </c>
      <c r="E20" t="n">
        <v>12</v>
      </c>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v>46409</v>
      </c>
      <c r="B21" s="33" t="n">
        <v>0.7291666666666666</v>
      </c>
      <c r="C21" t="inlineStr">
        <is>
          <t>SAMPLE-c001-o003-q</t>
        </is>
      </c>
      <c r="D21" t="inlineStr">
        <is>
          <t>late</t>
        </is>
      </c>
      <c r="E21" t="n">
        <v>13</v>
      </c>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v>46398</v>
      </c>
      <c r="B22" s="33" t="n">
        <v>0.7291666666666666</v>
      </c>
      <c r="C22" t="inlineStr">
        <is>
          <t>SAMPLE-c001-o003-p</t>
        </is>
      </c>
      <c r="D22" t="inlineStr">
        <is>
          <t>baseline</t>
        </is>
      </c>
      <c r="E22" t="n">
        <v>1</v>
      </c>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v>46401</v>
      </c>
      <c r="B23" s="33" t="n">
        <v>0.7291666666666666</v>
      </c>
      <c r="C23" t="inlineStr">
        <is>
          <t>SAMPLE-c001-o003-p</t>
        </is>
      </c>
      <c r="D23" t="inlineStr">
        <is>
          <t>mid</t>
        </is>
      </c>
      <c r="E23" t="n">
        <v>3</v>
      </c>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v>46406</v>
      </c>
      <c r="B24" s="33" t="n">
        <v>0.7291666666666666</v>
      </c>
      <c r="C24" t="inlineStr">
        <is>
          <t>SAMPLE-c001-o003-p</t>
        </is>
      </c>
      <c r="D24" t="inlineStr">
        <is>
          <t>close</t>
        </is>
      </c>
      <c r="E24" t="n">
        <v>7</v>
      </c>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v>46409</v>
      </c>
      <c r="B25" s="33" t="n">
        <v>0.7291666666666666</v>
      </c>
      <c r="C25" t="inlineStr">
        <is>
          <t>SAMPLE-c001-o003-p</t>
        </is>
      </c>
      <c r="D25" t="inlineStr">
        <is>
          <t>late</t>
        </is>
      </c>
      <c r="E25" t="n">
        <v>8</v>
      </c>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v>46398</v>
      </c>
      <c r="B26" s="33" t="n">
        <v>0.7291666666666666</v>
      </c>
      <c r="C26" t="inlineStr">
        <is>
          <t>SAMPLE-c001-o004-q</t>
        </is>
      </c>
      <c r="D26" t="inlineStr">
        <is>
          <t>baseline</t>
        </is>
      </c>
      <c r="E26" t="n">
        <v>1</v>
      </c>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v>46401</v>
      </c>
      <c r="B27" s="33" t="n">
        <v>0.7291666666666666</v>
      </c>
      <c r="C27" t="inlineStr">
        <is>
          <t>SAMPLE-c001-o004-q</t>
        </is>
      </c>
      <c r="D27" t="inlineStr">
        <is>
          <t>mid</t>
        </is>
      </c>
      <c r="E27" t="n">
        <v>2</v>
      </c>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v>46406</v>
      </c>
      <c r="B28" s="33" t="n">
        <v>0.7291666666666666</v>
      </c>
      <c r="C28" t="inlineStr">
        <is>
          <t>SAMPLE-c001-o004-q</t>
        </is>
      </c>
      <c r="D28" t="inlineStr">
        <is>
          <t>close</t>
        </is>
      </c>
      <c r="E28" t="n">
        <v>5</v>
      </c>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v>46409</v>
      </c>
      <c r="B29" s="33" t="n">
        <v>0.7291666666666666</v>
      </c>
      <c r="C29" t="inlineStr">
        <is>
          <t>SAMPLE-c001-o004-q</t>
        </is>
      </c>
      <c r="D29" t="inlineStr">
        <is>
          <t>late</t>
        </is>
      </c>
      <c r="E29" t="n">
        <v>6</v>
      </c>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v>46398</v>
      </c>
      <c r="B30" s="33" t="n">
        <v>0.7291666666666666</v>
      </c>
      <c r="C30" t="inlineStr">
        <is>
          <t>SAMPLE-c001-o004-p</t>
        </is>
      </c>
      <c r="D30" t="inlineStr">
        <is>
          <t>baseline</t>
        </is>
      </c>
      <c r="E30" t="n">
        <v>1</v>
      </c>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v>46401</v>
      </c>
      <c r="B31" s="33" t="n">
        <v>0.7291666666666666</v>
      </c>
      <c r="C31" t="inlineStr">
        <is>
          <t>SAMPLE-c001-o004-p</t>
        </is>
      </c>
      <c r="D31" t="inlineStr">
        <is>
          <t>mid</t>
        </is>
      </c>
      <c r="E31" t="n">
        <v>1</v>
      </c>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v>46406</v>
      </c>
      <c r="B32" s="33" t="n">
        <v>0.7291666666666666</v>
      </c>
      <c r="C32" t="inlineStr">
        <is>
          <t>SAMPLE-c001-o004-p</t>
        </is>
      </c>
      <c r="D32" t="inlineStr">
        <is>
          <t>close</t>
        </is>
      </c>
      <c r="E32" t="n">
        <v>2</v>
      </c>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v>46409</v>
      </c>
      <c r="B33" s="33" t="n">
        <v>0.7291666666666666</v>
      </c>
      <c r="C33" t="inlineStr">
        <is>
          <t>SAMPLE-c001-o004-p</t>
        </is>
      </c>
      <c r="D33" t="inlineStr">
        <is>
          <t>late</t>
        </is>
      </c>
      <c r="E33" t="n">
        <v>3</v>
      </c>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v>46398</v>
      </c>
      <c r="B34" s="33" t="n">
        <v>0.7291666666666666</v>
      </c>
      <c r="C34" t="inlineStr">
        <is>
          <t>SAMPLE-c001-o005-q</t>
        </is>
      </c>
      <c r="D34" t="inlineStr">
        <is>
          <t>baseline</t>
        </is>
      </c>
      <c r="E34" t="n">
        <v>1</v>
      </c>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v>46401</v>
      </c>
      <c r="B35" s="33" t="n">
        <v>0.7291666666666666</v>
      </c>
      <c r="C35" t="inlineStr">
        <is>
          <t>SAMPLE-c001-o005-q</t>
        </is>
      </c>
      <c r="D35" t="inlineStr">
        <is>
          <t>mid</t>
        </is>
      </c>
      <c r="E35" t="n">
        <v>5</v>
      </c>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v>46406</v>
      </c>
      <c r="B36" s="33" t="n">
        <v>0.7291666666666666</v>
      </c>
      <c r="C36" t="inlineStr">
        <is>
          <t>SAMPLE-c001-o005-q</t>
        </is>
      </c>
      <c r="D36" t="inlineStr">
        <is>
          <t>close</t>
        </is>
      </c>
      <c r="E36" t="n">
        <v>10</v>
      </c>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v>46409</v>
      </c>
      <c r="B37" s="33" t="n">
        <v>0.7291666666666666</v>
      </c>
      <c r="C37" t="inlineStr">
        <is>
          <t>SAMPLE-c001-o005-q</t>
        </is>
      </c>
      <c r="D37" t="inlineStr">
        <is>
          <t>late</t>
        </is>
      </c>
      <c r="E37" t="n">
        <v>11</v>
      </c>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v>46398</v>
      </c>
      <c r="B38" s="33" t="n">
        <v>0.7291666666666666</v>
      </c>
      <c r="C38" t="inlineStr">
        <is>
          <t>SAMPLE-c001-o005-p</t>
        </is>
      </c>
      <c r="D38" t="inlineStr">
        <is>
          <t>baseline</t>
        </is>
      </c>
      <c r="E38" t="n">
        <v>1</v>
      </c>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v>46401</v>
      </c>
      <c r="B39" s="33" t="n">
        <v>0.7291666666666666</v>
      </c>
      <c r="C39" t="inlineStr">
        <is>
          <t>SAMPLE-c001-o005-p</t>
        </is>
      </c>
      <c r="D39" t="inlineStr">
        <is>
          <t>mid</t>
        </is>
      </c>
      <c r="E39" t="n">
        <v>4</v>
      </c>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v>46406</v>
      </c>
      <c r="B40" s="33" t="n">
        <v>0.7291666666666666</v>
      </c>
      <c r="C40" t="inlineStr">
        <is>
          <t>SAMPLE-c001-o005-p</t>
        </is>
      </c>
      <c r="D40" t="inlineStr">
        <is>
          <t>close</t>
        </is>
      </c>
      <c r="E40" t="n">
        <v>9</v>
      </c>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v>46409</v>
      </c>
      <c r="B41" s="33" t="n">
        <v>0.7291666666666666</v>
      </c>
      <c r="C41" t="inlineStr">
        <is>
          <t>SAMPLE-c001-o005-p</t>
        </is>
      </c>
      <c r="D41" t="inlineStr">
        <is>
          <t>late</t>
        </is>
      </c>
      <c r="E41" t="n">
        <v>10</v>
      </c>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v>46398</v>
      </c>
      <c r="B42" s="33" t="n">
        <v>0.7291666666666666</v>
      </c>
      <c r="C42" t="inlineStr">
        <is>
          <t>SAMPLE-c002-o001-q</t>
        </is>
      </c>
      <c r="D42" t="inlineStr">
        <is>
          <t>baseline</t>
        </is>
      </c>
      <c r="E42" t="n">
        <v>1</v>
      </c>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v>46401</v>
      </c>
      <c r="B43" s="33" t="n">
        <v>0.7291666666666666</v>
      </c>
      <c r="C43" t="inlineStr">
        <is>
          <t>SAMPLE-c002-o001-q</t>
        </is>
      </c>
      <c r="D43" t="inlineStr">
        <is>
          <t>mid</t>
        </is>
      </c>
      <c r="E43" t="n">
        <v>5</v>
      </c>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v>46406</v>
      </c>
      <c r="B44" s="33" t="n">
        <v>0.7291666666666666</v>
      </c>
      <c r="C44" t="inlineStr">
        <is>
          <t>SAMPLE-c002-o001-q</t>
        </is>
      </c>
      <c r="D44" t="inlineStr">
        <is>
          <t>close</t>
        </is>
      </c>
      <c r="E44" t="n">
        <v>10</v>
      </c>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v>46409</v>
      </c>
      <c r="B45" s="33" t="n">
        <v>0.7291666666666666</v>
      </c>
      <c r="C45" t="inlineStr">
        <is>
          <t>SAMPLE-c002-o001-q</t>
        </is>
      </c>
      <c r="D45" t="inlineStr">
        <is>
          <t>late</t>
        </is>
      </c>
      <c r="E45" t="n">
        <v>11</v>
      </c>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v>46398</v>
      </c>
      <c r="B46" s="33" t="n">
        <v>0.7291666666666666</v>
      </c>
      <c r="C46" t="inlineStr">
        <is>
          <t>SAMPLE-c002-o001-p</t>
        </is>
      </c>
      <c r="D46" t="inlineStr">
        <is>
          <t>baseline</t>
        </is>
      </c>
      <c r="E46" t="n">
        <v>1</v>
      </c>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v>46401</v>
      </c>
      <c r="B47" s="33" t="n">
        <v>0.7291666666666666</v>
      </c>
      <c r="C47" t="inlineStr">
        <is>
          <t>SAMPLE-c002-o001-p</t>
        </is>
      </c>
      <c r="D47" t="inlineStr">
        <is>
          <t>mid</t>
        </is>
      </c>
      <c r="E47" t="n">
        <v>2</v>
      </c>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v>46406</v>
      </c>
      <c r="B48" s="33" t="n">
        <v>0.7291666666666666</v>
      </c>
      <c r="C48" t="inlineStr">
        <is>
          <t>SAMPLE-c002-o001-p</t>
        </is>
      </c>
      <c r="D48" t="inlineStr">
        <is>
          <t>close</t>
        </is>
      </c>
      <c r="E48" t="n">
        <v>5</v>
      </c>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v>46409</v>
      </c>
      <c r="B49" s="33" t="n">
        <v>0.7291666666666666</v>
      </c>
      <c r="C49" t="inlineStr">
        <is>
          <t>SAMPLE-c002-o001-p</t>
        </is>
      </c>
      <c r="D49" t="inlineStr">
        <is>
          <t>late</t>
        </is>
      </c>
      <c r="E49" t="n">
        <v>6</v>
      </c>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v>46398</v>
      </c>
      <c r="B50" s="33" t="n">
        <v>0.7291666666666666</v>
      </c>
      <c r="C50" t="inlineStr">
        <is>
          <t>SAMPLE-c002-o002-q</t>
        </is>
      </c>
      <c r="D50" t="inlineStr">
        <is>
          <t>baseline</t>
        </is>
      </c>
      <c r="E50" t="n">
        <v>1</v>
      </c>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v>46401</v>
      </c>
      <c r="B51" s="33" t="n">
        <v>0.7291666666666666</v>
      </c>
      <c r="C51" t="inlineStr">
        <is>
          <t>SAMPLE-c002-o002-q</t>
        </is>
      </c>
      <c r="D51" t="inlineStr">
        <is>
          <t>mid</t>
        </is>
      </c>
      <c r="E51" t="n">
        <v>3</v>
      </c>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v>46406</v>
      </c>
      <c r="B52" s="33" t="n">
        <v>0.7291666666666666</v>
      </c>
      <c r="C52" t="inlineStr">
        <is>
          <t>SAMPLE-c002-o002-q</t>
        </is>
      </c>
      <c r="D52" t="inlineStr">
        <is>
          <t>close</t>
        </is>
      </c>
      <c r="E52" t="n">
        <v>6</v>
      </c>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v>46409</v>
      </c>
      <c r="B53" s="33" t="n">
        <v>0.7291666666666666</v>
      </c>
      <c r="C53" t="inlineStr">
        <is>
          <t>SAMPLE-c002-o002-q</t>
        </is>
      </c>
      <c r="D53" t="inlineStr">
        <is>
          <t>late</t>
        </is>
      </c>
      <c r="E53" t="n">
        <v>7</v>
      </c>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v>46398</v>
      </c>
      <c r="B54" s="33" t="n">
        <v>0.7291666666666666</v>
      </c>
      <c r="C54" t="inlineStr">
        <is>
          <t>SAMPLE-c002-o002-p</t>
        </is>
      </c>
      <c r="D54" t="inlineStr">
        <is>
          <t>baseline</t>
        </is>
      </c>
      <c r="E54" t="n">
        <v>1</v>
      </c>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v>46401</v>
      </c>
      <c r="B55" s="33" t="n">
        <v>0.7291666666666666</v>
      </c>
      <c r="C55" t="inlineStr">
        <is>
          <t>SAMPLE-c002-o002-p</t>
        </is>
      </c>
      <c r="D55" t="inlineStr">
        <is>
          <t>mid</t>
        </is>
      </c>
      <c r="E55" t="n">
        <v>1</v>
      </c>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v>46406</v>
      </c>
      <c r="B56" s="33" t="n">
        <v>0.7291666666666666</v>
      </c>
      <c r="C56" t="inlineStr">
        <is>
          <t>SAMPLE-c002-o002-p</t>
        </is>
      </c>
      <c r="D56" t="inlineStr">
        <is>
          <t>close</t>
        </is>
      </c>
      <c r="E56" t="n">
        <v>2</v>
      </c>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v>46409</v>
      </c>
      <c r="B57" s="33" t="n">
        <v>0.7291666666666666</v>
      </c>
      <c r="C57" t="inlineStr">
        <is>
          <t>SAMPLE-c002-o002-p</t>
        </is>
      </c>
      <c r="D57" t="inlineStr">
        <is>
          <t>late</t>
        </is>
      </c>
      <c r="E57" t="n">
        <v>3</v>
      </c>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v>46398</v>
      </c>
      <c r="B58" s="33" t="n">
        <v>0.7291666666666666</v>
      </c>
      <c r="C58" t="inlineStr">
        <is>
          <t>SAMPLE-c002-o003-q</t>
        </is>
      </c>
      <c r="D58" t="inlineStr">
        <is>
          <t>baseline</t>
        </is>
      </c>
      <c r="E58" t="n">
        <v>1</v>
      </c>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v>46401</v>
      </c>
      <c r="B59" s="33" t="n">
        <v>0.7291666666666666</v>
      </c>
      <c r="C59" t="inlineStr">
        <is>
          <t>SAMPLE-c002-o003-q</t>
        </is>
      </c>
      <c r="D59" t="inlineStr">
        <is>
          <t>mid</t>
        </is>
      </c>
      <c r="E59" t="n">
        <v>6</v>
      </c>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v>46406</v>
      </c>
      <c r="B60" s="33" t="n">
        <v>0.7291666666666666</v>
      </c>
      <c r="C60" t="inlineStr">
        <is>
          <t>SAMPLE-c002-o003-q</t>
        </is>
      </c>
      <c r="D60" t="inlineStr">
        <is>
          <t>close</t>
        </is>
      </c>
      <c r="E60" t="n">
        <v>13</v>
      </c>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v>46409</v>
      </c>
      <c r="B61" s="33" t="n">
        <v>0.7291666666666666</v>
      </c>
      <c r="C61" t="inlineStr">
        <is>
          <t>SAMPLE-c002-o003-q</t>
        </is>
      </c>
      <c r="D61" t="inlineStr">
        <is>
          <t>late</t>
        </is>
      </c>
      <c r="E61" t="n">
        <v>14</v>
      </c>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v>46398</v>
      </c>
      <c r="B62" s="33" t="n">
        <v>0.7291666666666666</v>
      </c>
      <c r="C62" t="inlineStr">
        <is>
          <t>SAMPLE-c002-o003-p</t>
        </is>
      </c>
      <c r="D62" t="inlineStr">
        <is>
          <t>baseline</t>
        </is>
      </c>
      <c r="E62" t="n">
        <v>1</v>
      </c>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v>46401</v>
      </c>
      <c r="B63" s="33" t="n">
        <v>0.7291666666666666</v>
      </c>
      <c r="C63" t="inlineStr">
        <is>
          <t>SAMPLE-c002-o003-p</t>
        </is>
      </c>
      <c r="D63" t="inlineStr">
        <is>
          <t>mid</t>
        </is>
      </c>
      <c r="E63" t="n">
        <v>3</v>
      </c>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v>46406</v>
      </c>
      <c r="B64" s="33" t="n">
        <v>0.7291666666666666</v>
      </c>
      <c r="C64" t="inlineStr">
        <is>
          <t>SAMPLE-c002-o003-p</t>
        </is>
      </c>
      <c r="D64" t="inlineStr">
        <is>
          <t>close</t>
        </is>
      </c>
      <c r="E64" t="n">
        <v>6</v>
      </c>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v>46409</v>
      </c>
      <c r="B65" s="33" t="n">
        <v>0.7291666666666666</v>
      </c>
      <c r="C65" t="inlineStr">
        <is>
          <t>SAMPLE-c002-o003-p</t>
        </is>
      </c>
      <c r="D65" t="inlineStr">
        <is>
          <t>late</t>
        </is>
      </c>
      <c r="E65" t="n">
        <v>7</v>
      </c>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v>46398</v>
      </c>
      <c r="B66" s="33" t="n">
        <v>0.7291666666666666</v>
      </c>
      <c r="C66" t="inlineStr">
        <is>
          <t>SAMPLE-c002-o004-q</t>
        </is>
      </c>
      <c r="D66" t="inlineStr">
        <is>
          <t>baseline</t>
        </is>
      </c>
      <c r="E66" t="n">
        <v>1</v>
      </c>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v>46401</v>
      </c>
      <c r="B67" s="33" t="n">
        <v>0.7291666666666666</v>
      </c>
      <c r="C67" t="inlineStr">
        <is>
          <t>SAMPLE-c002-o004-q</t>
        </is>
      </c>
      <c r="D67" t="inlineStr">
        <is>
          <t>mid</t>
        </is>
      </c>
      <c r="E67" t="n">
        <v>3</v>
      </c>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v>46406</v>
      </c>
      <c r="B68" s="33" t="n">
        <v>0.7291666666666666</v>
      </c>
      <c r="C68" t="inlineStr">
        <is>
          <t>SAMPLE-c002-o004-q</t>
        </is>
      </c>
      <c r="D68" t="inlineStr">
        <is>
          <t>close</t>
        </is>
      </c>
      <c r="E68" t="n">
        <v>7</v>
      </c>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v>46409</v>
      </c>
      <c r="B69" s="33" t="n">
        <v>0.7291666666666666</v>
      </c>
      <c r="C69" t="inlineStr">
        <is>
          <t>SAMPLE-c002-o004-q</t>
        </is>
      </c>
      <c r="D69" t="inlineStr">
        <is>
          <t>late</t>
        </is>
      </c>
      <c r="E69" t="n">
        <v>8</v>
      </c>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v>46398</v>
      </c>
      <c r="B70" s="33" t="n">
        <v>0.7291666666666666</v>
      </c>
      <c r="C70" t="inlineStr">
        <is>
          <t>SAMPLE-c002-o004-p</t>
        </is>
      </c>
      <c r="D70" t="inlineStr">
        <is>
          <t>baseline</t>
        </is>
      </c>
      <c r="E70" t="n">
        <v>1</v>
      </c>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v>46401</v>
      </c>
      <c r="B71" s="33" t="n">
        <v>0.7291666666666666</v>
      </c>
      <c r="C71" t="inlineStr">
        <is>
          <t>SAMPLE-c002-o004-p</t>
        </is>
      </c>
      <c r="D71" t="inlineStr">
        <is>
          <t>mid</t>
        </is>
      </c>
      <c r="E71" t="n">
        <v>1</v>
      </c>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v>46406</v>
      </c>
      <c r="B72" s="33" t="n">
        <v>0.7291666666666666</v>
      </c>
      <c r="C72" t="inlineStr">
        <is>
          <t>SAMPLE-c002-o004-p</t>
        </is>
      </c>
      <c r="D72" t="inlineStr">
        <is>
          <t>close</t>
        </is>
      </c>
      <c r="E72" t="n">
        <v>3</v>
      </c>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v>46409</v>
      </c>
      <c r="B73" s="33" t="n">
        <v>0.7291666666666666</v>
      </c>
      <c r="C73" t="inlineStr">
        <is>
          <t>SAMPLE-c002-o004-p</t>
        </is>
      </c>
      <c r="D73" t="inlineStr">
        <is>
          <t>late</t>
        </is>
      </c>
      <c r="E73" t="n">
        <v>4</v>
      </c>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v>46398</v>
      </c>
      <c r="B74" s="33" t="n">
        <v>0.7291666666666666</v>
      </c>
      <c r="C74" t="inlineStr">
        <is>
          <t>SAMPLE-c002-o005-q</t>
        </is>
      </c>
      <c r="D74" t="inlineStr">
        <is>
          <t>baseline</t>
        </is>
      </c>
      <c r="E74" t="n">
        <v>1</v>
      </c>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v>46401</v>
      </c>
      <c r="B75" s="33" t="n">
        <v>0.7291666666666666</v>
      </c>
      <c r="C75" t="inlineStr">
        <is>
          <t>SAMPLE-c002-o005-q</t>
        </is>
      </c>
      <c r="D75" t="inlineStr">
        <is>
          <t>mid</t>
        </is>
      </c>
      <c r="E75" t="n">
        <v>4</v>
      </c>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v>46406</v>
      </c>
      <c r="B76" s="33" t="n">
        <v>0.7291666666666666</v>
      </c>
      <c r="C76" t="inlineStr">
        <is>
          <t>SAMPLE-c002-o005-q</t>
        </is>
      </c>
      <c r="D76" t="inlineStr">
        <is>
          <t>close</t>
        </is>
      </c>
      <c r="E76" t="n">
        <v>8</v>
      </c>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v>46409</v>
      </c>
      <c r="B77" s="33" t="n">
        <v>0.7291666666666666</v>
      </c>
      <c r="C77" t="inlineStr">
        <is>
          <t>SAMPLE-c002-o005-q</t>
        </is>
      </c>
      <c r="D77" t="inlineStr">
        <is>
          <t>late</t>
        </is>
      </c>
      <c r="E77" t="n">
        <v>9</v>
      </c>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v>46398</v>
      </c>
      <c r="B78" s="33" t="n">
        <v>0.7291666666666666</v>
      </c>
      <c r="C78" t="inlineStr">
        <is>
          <t>SAMPLE-c002-o005-p</t>
        </is>
      </c>
      <c r="D78" t="inlineStr">
        <is>
          <t>baseline</t>
        </is>
      </c>
      <c r="E78" t="n">
        <v>1</v>
      </c>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v>46401</v>
      </c>
      <c r="B79" s="33" t="n">
        <v>0.7291666666666666</v>
      </c>
      <c r="C79" t="inlineStr">
        <is>
          <t>SAMPLE-c002-o005-p</t>
        </is>
      </c>
      <c r="D79" t="inlineStr">
        <is>
          <t>mid</t>
        </is>
      </c>
      <c r="E79" t="n">
        <v>2</v>
      </c>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v>46406</v>
      </c>
      <c r="B80" s="33" t="n">
        <v>0.7291666666666666</v>
      </c>
      <c r="C80" t="inlineStr">
        <is>
          <t>SAMPLE-c002-o005-p</t>
        </is>
      </c>
      <c r="D80" t="inlineStr">
        <is>
          <t>close</t>
        </is>
      </c>
      <c r="E80" t="n">
        <v>4</v>
      </c>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v>46409</v>
      </c>
      <c r="B81" s="33" t="n">
        <v>0.7291666666666666</v>
      </c>
      <c r="C81" t="inlineStr">
        <is>
          <t>SAMPLE-c002-o005-p</t>
        </is>
      </c>
      <c r="D81" t="inlineStr">
        <is>
          <t>late</t>
        </is>
      </c>
      <c r="E81" t="n">
        <v>5</v>
      </c>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v>46426</v>
      </c>
      <c r="B82" s="33" t="n">
        <v>0.7291666666666666</v>
      </c>
      <c r="C82" t="inlineStr">
        <is>
          <t>SAMPLE-c003-o001-q</t>
        </is>
      </c>
      <c r="D82" t="inlineStr">
        <is>
          <t>baseline</t>
        </is>
      </c>
      <c r="E82" t="n">
        <v>1</v>
      </c>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v>46429</v>
      </c>
      <c r="B83" s="33" t="n">
        <v>0.7291666666666666</v>
      </c>
      <c r="C83" t="inlineStr">
        <is>
          <t>SAMPLE-c003-o001-q</t>
        </is>
      </c>
      <c r="D83" t="inlineStr">
        <is>
          <t>mid</t>
        </is>
      </c>
      <c r="E83" t="n">
        <v>6</v>
      </c>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v>46434</v>
      </c>
      <c r="B84" s="33" t="n">
        <v>0.7291666666666666</v>
      </c>
      <c r="C84" t="inlineStr">
        <is>
          <t>SAMPLE-c003-o001-q</t>
        </is>
      </c>
      <c r="D84" t="inlineStr">
        <is>
          <t>close</t>
        </is>
      </c>
      <c r="E84" t="n">
        <v>13</v>
      </c>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v>46426</v>
      </c>
      <c r="B85" s="33" t="n">
        <v>0.7291666666666666</v>
      </c>
      <c r="C85" t="inlineStr">
        <is>
          <t>SAMPLE-c003-o001-p</t>
        </is>
      </c>
      <c r="D85" t="inlineStr">
        <is>
          <t>baseline</t>
        </is>
      </c>
      <c r="E85" t="n">
        <v>1</v>
      </c>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v>46429</v>
      </c>
      <c r="B86" s="33" t="n">
        <v>0.7291666666666666</v>
      </c>
      <c r="C86" t="inlineStr">
        <is>
          <t>SAMPLE-c003-o001-p</t>
        </is>
      </c>
      <c r="D86" t="inlineStr">
        <is>
          <t>mid</t>
        </is>
      </c>
      <c r="E86" t="n">
        <v>6</v>
      </c>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v>46434</v>
      </c>
      <c r="B87" s="33" t="n">
        <v>0.7291666666666666</v>
      </c>
      <c r="C87" t="inlineStr">
        <is>
          <t>SAMPLE-c003-o001-p</t>
        </is>
      </c>
      <c r="D87" t="inlineStr">
        <is>
          <t>close</t>
        </is>
      </c>
      <c r="E87" t="n">
        <v>12</v>
      </c>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v>46426</v>
      </c>
      <c r="B88" s="33" t="n">
        <v>0.7291666666666666</v>
      </c>
      <c r="C88" t="inlineStr">
        <is>
          <t>SAMPLE-c003-o002-q</t>
        </is>
      </c>
      <c r="D88" t="inlineStr">
        <is>
          <t>baseline</t>
        </is>
      </c>
      <c r="E88" t="n">
        <v>1</v>
      </c>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v>46429</v>
      </c>
      <c r="B89" s="33" t="n">
        <v>0.7291666666666666</v>
      </c>
      <c r="C89" t="inlineStr">
        <is>
          <t>SAMPLE-c003-o002-q</t>
        </is>
      </c>
      <c r="D89" t="inlineStr">
        <is>
          <t>mid</t>
        </is>
      </c>
      <c r="E89" t="n">
        <v>4</v>
      </c>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v>46434</v>
      </c>
      <c r="B90" s="33" t="n">
        <v>0.7291666666666666</v>
      </c>
      <c r="C90" t="inlineStr">
        <is>
          <t>SAMPLE-c003-o002-q</t>
        </is>
      </c>
      <c r="D90" t="inlineStr">
        <is>
          <t>close</t>
        </is>
      </c>
      <c r="E90" t="n">
        <v>9</v>
      </c>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v>46426</v>
      </c>
      <c r="B91" s="33" t="n">
        <v>0.7291666666666666</v>
      </c>
      <c r="C91" t="inlineStr">
        <is>
          <t>SAMPLE-c003-o002-p</t>
        </is>
      </c>
      <c r="D91" t="inlineStr">
        <is>
          <t>baseline</t>
        </is>
      </c>
      <c r="E91" t="n">
        <v>1</v>
      </c>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v>46429</v>
      </c>
      <c r="B92" s="33" t="n">
        <v>0.7291666666666666</v>
      </c>
      <c r="C92" t="inlineStr">
        <is>
          <t>SAMPLE-c003-o002-p</t>
        </is>
      </c>
      <c r="D92" t="inlineStr">
        <is>
          <t>mid</t>
        </is>
      </c>
      <c r="E92" t="n">
        <v>4</v>
      </c>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v>46434</v>
      </c>
      <c r="B93" s="33" t="n">
        <v>0.7291666666666666</v>
      </c>
      <c r="C93" t="inlineStr">
        <is>
          <t>SAMPLE-c003-o002-p</t>
        </is>
      </c>
      <c r="D93" t="inlineStr">
        <is>
          <t>close</t>
        </is>
      </c>
      <c r="E93" t="n">
        <v>8</v>
      </c>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v>46426</v>
      </c>
      <c r="B94" s="33" t="n">
        <v>0.7291666666666666</v>
      </c>
      <c r="C94" t="inlineStr">
        <is>
          <t>SAMPLE-c003-o003-q</t>
        </is>
      </c>
      <c r="D94" t="inlineStr">
        <is>
          <t>baseline</t>
        </is>
      </c>
      <c r="E94" t="n">
        <v>1</v>
      </c>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v>46429</v>
      </c>
      <c r="B95" s="33" t="n">
        <v>0.7291666666666666</v>
      </c>
      <c r="C95" t="inlineStr">
        <is>
          <t>SAMPLE-c003-o003-q</t>
        </is>
      </c>
      <c r="D95" t="inlineStr">
        <is>
          <t>mid</t>
        </is>
      </c>
      <c r="E95" t="n">
        <v>2</v>
      </c>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v>46434</v>
      </c>
      <c r="B96" s="33" t="n">
        <v>0.7291666666666666</v>
      </c>
      <c r="C96" t="inlineStr">
        <is>
          <t>SAMPLE-c003-o003-q</t>
        </is>
      </c>
      <c r="D96" t="inlineStr">
        <is>
          <t>close</t>
        </is>
      </c>
      <c r="E96" t="n">
        <v>5</v>
      </c>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v>46426</v>
      </c>
      <c r="B97" s="33" t="n">
        <v>0.7291666666666666</v>
      </c>
      <c r="C97" t="inlineStr">
        <is>
          <t>SAMPLE-c003-o003-p</t>
        </is>
      </c>
      <c r="D97" t="inlineStr">
        <is>
          <t>baseline</t>
        </is>
      </c>
      <c r="E97" t="n">
        <v>1</v>
      </c>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v>46429</v>
      </c>
      <c r="B98" s="33" t="n">
        <v>0.7291666666666666</v>
      </c>
      <c r="C98" t="inlineStr">
        <is>
          <t>SAMPLE-c003-o003-p</t>
        </is>
      </c>
      <c r="D98" t="inlineStr">
        <is>
          <t>mid</t>
        </is>
      </c>
      <c r="E98" t="n">
        <v>2</v>
      </c>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v>46434</v>
      </c>
      <c r="B99" s="33" t="n">
        <v>0.7291666666666666</v>
      </c>
      <c r="C99" t="inlineStr">
        <is>
          <t>SAMPLE-c003-o003-p</t>
        </is>
      </c>
      <c r="D99" t="inlineStr">
        <is>
          <t>close</t>
        </is>
      </c>
      <c r="E99" t="n">
        <v>4</v>
      </c>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v>46426</v>
      </c>
      <c r="B100" s="33" t="n">
        <v>0.7291666666666666</v>
      </c>
      <c r="C100" t="inlineStr">
        <is>
          <t>SAMPLE-c003-o004-q</t>
        </is>
      </c>
      <c r="D100" t="inlineStr">
        <is>
          <t>baseline</t>
        </is>
      </c>
      <c r="E100" t="n">
        <v>1</v>
      </c>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v>46429</v>
      </c>
      <c r="B101" s="33" t="n">
        <v>0.7291666666666666</v>
      </c>
      <c r="C101" t="inlineStr">
        <is>
          <t>SAMPLE-c003-o004-q</t>
        </is>
      </c>
      <c r="D101" t="inlineStr">
        <is>
          <t>mid</t>
        </is>
      </c>
      <c r="E101" t="n">
        <v>6</v>
      </c>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v>46434</v>
      </c>
      <c r="B102" s="33" t="n">
        <v>0.7291666666666666</v>
      </c>
      <c r="C102" t="inlineStr">
        <is>
          <t>SAMPLE-c003-o004-q</t>
        </is>
      </c>
      <c r="D102" t="inlineStr">
        <is>
          <t>close</t>
        </is>
      </c>
      <c r="E102" t="n">
        <v>13</v>
      </c>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v>46426</v>
      </c>
      <c r="B103" s="33" t="n">
        <v>0.7291666666666666</v>
      </c>
      <c r="C103" t="inlineStr">
        <is>
          <t>SAMPLE-c003-o004-p</t>
        </is>
      </c>
      <c r="D103" t="inlineStr">
        <is>
          <t>baseline</t>
        </is>
      </c>
      <c r="E103" t="n">
        <v>1</v>
      </c>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v>46429</v>
      </c>
      <c r="B104" s="33" t="n">
        <v>0.7291666666666666</v>
      </c>
      <c r="C104" t="inlineStr">
        <is>
          <t>SAMPLE-c003-o004-p</t>
        </is>
      </c>
      <c r="D104" t="inlineStr">
        <is>
          <t>mid</t>
        </is>
      </c>
      <c r="E104" t="n">
        <v>6</v>
      </c>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v>46434</v>
      </c>
      <c r="B105" s="33" t="n">
        <v>0.7291666666666666</v>
      </c>
      <c r="C105" t="inlineStr">
        <is>
          <t>SAMPLE-c003-o004-p</t>
        </is>
      </c>
      <c r="D105" t="inlineStr">
        <is>
          <t>close</t>
        </is>
      </c>
      <c r="E105" t="n">
        <v>12</v>
      </c>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v>46426</v>
      </c>
      <c r="B106" s="33" t="n">
        <v>0.7291666666666666</v>
      </c>
      <c r="C106" t="inlineStr">
        <is>
          <t>SAMPLE-c003-o005-q</t>
        </is>
      </c>
      <c r="D106" t="inlineStr">
        <is>
          <t>baseline</t>
        </is>
      </c>
      <c r="E106" t="n">
        <v>1</v>
      </c>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v>46429</v>
      </c>
      <c r="B107" s="33" t="n">
        <v>0.7291666666666666</v>
      </c>
      <c r="C107" t="inlineStr">
        <is>
          <t>SAMPLE-c003-o005-q</t>
        </is>
      </c>
      <c r="D107" t="inlineStr">
        <is>
          <t>mid</t>
        </is>
      </c>
      <c r="E107" t="n">
        <v>4</v>
      </c>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v>46434</v>
      </c>
      <c r="B108" s="33" t="n">
        <v>0.7291666666666666</v>
      </c>
      <c r="C108" t="inlineStr">
        <is>
          <t>SAMPLE-c003-o005-q</t>
        </is>
      </c>
      <c r="D108" t="inlineStr">
        <is>
          <t>close</t>
        </is>
      </c>
      <c r="E108" t="n">
        <v>9</v>
      </c>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v>46426</v>
      </c>
      <c r="B109" s="33" t="n">
        <v>0.7291666666666666</v>
      </c>
      <c r="C109" t="inlineStr">
        <is>
          <t>SAMPLE-c003-o005-p</t>
        </is>
      </c>
      <c r="D109" t="inlineStr">
        <is>
          <t>baseline</t>
        </is>
      </c>
      <c r="E109" t="n">
        <v>1</v>
      </c>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v>46429</v>
      </c>
      <c r="B110" s="33" t="n">
        <v>0.7291666666666666</v>
      </c>
      <c r="C110" t="inlineStr">
        <is>
          <t>SAMPLE-c003-o005-p</t>
        </is>
      </c>
      <c r="D110" t="inlineStr">
        <is>
          <t>mid</t>
        </is>
      </c>
      <c r="E110" t="n">
        <v>4</v>
      </c>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v>46434</v>
      </c>
      <c r="B111" s="33" t="n">
        <v>0.7291666666666666</v>
      </c>
      <c r="C111" t="inlineStr">
        <is>
          <t>SAMPLE-c003-o005-p</t>
        </is>
      </c>
      <c r="D111" t="inlineStr">
        <is>
          <t>close</t>
        </is>
      </c>
      <c r="E111" t="n">
        <v>8</v>
      </c>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v>46426</v>
      </c>
      <c r="B112" s="33" t="n">
        <v>0.7291666666666666</v>
      </c>
      <c r="C112" t="inlineStr">
        <is>
          <t>SAMPLE-c003-o006-q</t>
        </is>
      </c>
      <c r="D112" t="inlineStr">
        <is>
          <t>baseline</t>
        </is>
      </c>
      <c r="E112" t="n">
        <v>1</v>
      </c>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v>46429</v>
      </c>
      <c r="B113" s="33" t="n">
        <v>0.7291666666666666</v>
      </c>
      <c r="C113" t="inlineStr">
        <is>
          <t>SAMPLE-c003-o006-q</t>
        </is>
      </c>
      <c r="D113" t="inlineStr">
        <is>
          <t>mid</t>
        </is>
      </c>
      <c r="E113" t="n">
        <v>2</v>
      </c>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v>46434</v>
      </c>
      <c r="B114" s="33" t="n">
        <v>0.7291666666666666</v>
      </c>
      <c r="C114" t="inlineStr">
        <is>
          <t>SAMPLE-c003-o006-q</t>
        </is>
      </c>
      <c r="D114" t="inlineStr">
        <is>
          <t>close</t>
        </is>
      </c>
      <c r="E114" t="n">
        <v>5</v>
      </c>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v>46426</v>
      </c>
      <c r="B115" s="33" t="n">
        <v>0.7291666666666666</v>
      </c>
      <c r="C115" t="inlineStr">
        <is>
          <t>SAMPLE-c003-o006-p</t>
        </is>
      </c>
      <c r="D115" t="inlineStr">
        <is>
          <t>baseline</t>
        </is>
      </c>
      <c r="E115" t="n">
        <v>1</v>
      </c>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v>46429</v>
      </c>
      <c r="B116" s="33" t="n">
        <v>0.7291666666666666</v>
      </c>
      <c r="C116" t="inlineStr">
        <is>
          <t>SAMPLE-c003-o006-p</t>
        </is>
      </c>
      <c r="D116" t="inlineStr">
        <is>
          <t>mid</t>
        </is>
      </c>
      <c r="E116" t="n">
        <v>2</v>
      </c>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v>46434</v>
      </c>
      <c r="B117" s="33" t="n">
        <v>0.7291666666666666</v>
      </c>
      <c r="C117" t="inlineStr">
        <is>
          <t>SAMPLE-c003-o006-p</t>
        </is>
      </c>
      <c r="D117" t="inlineStr">
        <is>
          <t>close</t>
        </is>
      </c>
      <c r="E117" t="n">
        <v>4</v>
      </c>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v>46426</v>
      </c>
      <c r="B118" s="33" t="n">
        <v>0.7291666666666666</v>
      </c>
      <c r="C118" t="inlineStr">
        <is>
          <t>SAMPLE-c003-o007-q</t>
        </is>
      </c>
      <c r="D118" t="inlineStr">
        <is>
          <t>baseline</t>
        </is>
      </c>
      <c r="E118" t="n">
        <v>1</v>
      </c>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v>46429</v>
      </c>
      <c r="B119" s="33" t="n">
        <v>0.7291666666666666</v>
      </c>
      <c r="C119" t="inlineStr">
        <is>
          <t>SAMPLE-c003-o007-q</t>
        </is>
      </c>
      <c r="D119" t="inlineStr">
        <is>
          <t>mid</t>
        </is>
      </c>
      <c r="E119" t="n">
        <v>6</v>
      </c>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v>46434</v>
      </c>
      <c r="B120" s="33" t="n">
        <v>0.7291666666666666</v>
      </c>
      <c r="C120" t="inlineStr">
        <is>
          <t>SAMPLE-c003-o007-q</t>
        </is>
      </c>
      <c r="D120" t="inlineStr">
        <is>
          <t>close</t>
        </is>
      </c>
      <c r="E120" t="n">
        <v>13</v>
      </c>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v>46426</v>
      </c>
      <c r="B121" s="33" t="n">
        <v>0.7291666666666666</v>
      </c>
      <c r="C121" t="inlineStr">
        <is>
          <t>SAMPLE-c003-o007-p</t>
        </is>
      </c>
      <c r="D121" t="inlineStr">
        <is>
          <t>baseline</t>
        </is>
      </c>
      <c r="E121" t="n">
        <v>1</v>
      </c>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v>46429</v>
      </c>
      <c r="B122" s="33" t="n">
        <v>0.7291666666666666</v>
      </c>
      <c r="C122" t="inlineStr">
        <is>
          <t>SAMPLE-c003-o007-p</t>
        </is>
      </c>
      <c r="D122" t="inlineStr">
        <is>
          <t>mid</t>
        </is>
      </c>
      <c r="E122" t="n">
        <v>6</v>
      </c>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v>46434</v>
      </c>
      <c r="B123" s="33" t="n">
        <v>0.7291666666666666</v>
      </c>
      <c r="C123" t="inlineStr">
        <is>
          <t>SAMPLE-c003-o007-p</t>
        </is>
      </c>
      <c r="D123" t="inlineStr">
        <is>
          <t>close</t>
        </is>
      </c>
      <c r="E123" t="n">
        <v>12</v>
      </c>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v>46426</v>
      </c>
      <c r="B124" s="33" t="n">
        <v>0.7291666666666666</v>
      </c>
      <c r="C124" t="inlineStr">
        <is>
          <t>SAMPLE-c003-o008-q</t>
        </is>
      </c>
      <c r="D124" t="inlineStr">
        <is>
          <t>baseline</t>
        </is>
      </c>
      <c r="E124" t="n">
        <v>1</v>
      </c>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v>46429</v>
      </c>
      <c r="B125" s="33" t="n">
        <v>0.7291666666666666</v>
      </c>
      <c r="C125" t="inlineStr">
        <is>
          <t>SAMPLE-c003-o008-q</t>
        </is>
      </c>
      <c r="D125" t="inlineStr">
        <is>
          <t>mid</t>
        </is>
      </c>
      <c r="E125" t="n">
        <v>4</v>
      </c>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v>46434</v>
      </c>
      <c r="B126" s="33" t="n">
        <v>0.7291666666666666</v>
      </c>
      <c r="C126" t="inlineStr">
        <is>
          <t>SAMPLE-c003-o008-q</t>
        </is>
      </c>
      <c r="D126" t="inlineStr">
        <is>
          <t>close</t>
        </is>
      </c>
      <c r="E126" t="n">
        <v>9</v>
      </c>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v>46426</v>
      </c>
      <c r="B127" s="33" t="n">
        <v>0.7291666666666666</v>
      </c>
      <c r="C127" t="inlineStr">
        <is>
          <t>SAMPLE-c003-o008-p</t>
        </is>
      </c>
      <c r="D127" t="inlineStr">
        <is>
          <t>baseline</t>
        </is>
      </c>
      <c r="E127" t="n">
        <v>1</v>
      </c>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v>46429</v>
      </c>
      <c r="B128" s="33" t="n">
        <v>0.7291666666666666</v>
      </c>
      <c r="C128" t="inlineStr">
        <is>
          <t>SAMPLE-c003-o008-p</t>
        </is>
      </c>
      <c r="D128" t="inlineStr">
        <is>
          <t>mid</t>
        </is>
      </c>
      <c r="E128" t="n">
        <v>4</v>
      </c>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v>46434</v>
      </c>
      <c r="B129" s="33" t="n">
        <v>0.7291666666666666</v>
      </c>
      <c r="C129" t="inlineStr">
        <is>
          <t>SAMPLE-c003-o008-p</t>
        </is>
      </c>
      <c r="D129" t="inlineStr">
        <is>
          <t>close</t>
        </is>
      </c>
      <c r="E129" t="n">
        <v>8</v>
      </c>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v>46426</v>
      </c>
      <c r="B130" s="33" t="n">
        <v>0.7291666666666666</v>
      </c>
      <c r="C130" t="inlineStr">
        <is>
          <t>SAMPLE-c003-o009-q</t>
        </is>
      </c>
      <c r="D130" t="inlineStr">
        <is>
          <t>baseline</t>
        </is>
      </c>
      <c r="E130" t="n">
        <v>1</v>
      </c>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v>46429</v>
      </c>
      <c r="B131" s="33" t="n">
        <v>0.7291666666666666</v>
      </c>
      <c r="C131" t="inlineStr">
        <is>
          <t>SAMPLE-c003-o009-q</t>
        </is>
      </c>
      <c r="D131" t="inlineStr">
        <is>
          <t>mid</t>
        </is>
      </c>
      <c r="E131" t="n">
        <v>2</v>
      </c>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v>46434</v>
      </c>
      <c r="B132" s="33" t="n">
        <v>0.7291666666666666</v>
      </c>
      <c r="C132" t="inlineStr">
        <is>
          <t>SAMPLE-c003-o009-q</t>
        </is>
      </c>
      <c r="D132" t="inlineStr">
        <is>
          <t>close</t>
        </is>
      </c>
      <c r="E132" t="n">
        <v>5</v>
      </c>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v>46426</v>
      </c>
      <c r="B133" s="33" t="n">
        <v>0.7291666666666666</v>
      </c>
      <c r="C133" t="inlineStr">
        <is>
          <t>SAMPLE-c003-o009-p</t>
        </is>
      </c>
      <c r="D133" t="inlineStr">
        <is>
          <t>baseline</t>
        </is>
      </c>
      <c r="E133" t="n">
        <v>1</v>
      </c>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v>46429</v>
      </c>
      <c r="B134" s="33" t="n">
        <v>0.7291666666666666</v>
      </c>
      <c r="C134" t="inlineStr">
        <is>
          <t>SAMPLE-c003-o009-p</t>
        </is>
      </c>
      <c r="D134" t="inlineStr">
        <is>
          <t>mid</t>
        </is>
      </c>
      <c r="E134" t="n">
        <v>2</v>
      </c>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v>46434</v>
      </c>
      <c r="B135" s="33" t="n">
        <v>0.7291666666666666</v>
      </c>
      <c r="C135" t="inlineStr">
        <is>
          <t>SAMPLE-c003-o009-p</t>
        </is>
      </c>
      <c r="D135" t="inlineStr">
        <is>
          <t>close</t>
        </is>
      </c>
      <c r="E135" t="n">
        <v>4</v>
      </c>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v>46426</v>
      </c>
      <c r="B136" s="33" t="n">
        <v>0.7291666666666666</v>
      </c>
      <c r="C136" t="inlineStr">
        <is>
          <t>SAMPLE-c003-o010-q</t>
        </is>
      </c>
      <c r="D136" t="inlineStr">
        <is>
          <t>baseline</t>
        </is>
      </c>
      <c r="E136" t="n">
        <v>1</v>
      </c>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v>46429</v>
      </c>
      <c r="B137" s="33" t="n">
        <v>0.7291666666666666</v>
      </c>
      <c r="C137" t="inlineStr">
        <is>
          <t>SAMPLE-c003-o010-q</t>
        </is>
      </c>
      <c r="D137" t="inlineStr">
        <is>
          <t>mid</t>
        </is>
      </c>
      <c r="E137" t="n">
        <v>6</v>
      </c>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v>46434</v>
      </c>
      <c r="B138" s="33" t="n">
        <v>0.7291666666666666</v>
      </c>
      <c r="C138" t="inlineStr">
        <is>
          <t>SAMPLE-c003-o010-q</t>
        </is>
      </c>
      <c r="D138" t="inlineStr">
        <is>
          <t>close</t>
        </is>
      </c>
      <c r="E138" t="n">
        <v>12</v>
      </c>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v>46426</v>
      </c>
      <c r="B139" s="33" t="n">
        <v>0.7291666666666666</v>
      </c>
      <c r="C139" t="inlineStr">
        <is>
          <t>SAMPLE-c003-o010-p</t>
        </is>
      </c>
      <c r="D139" t="inlineStr">
        <is>
          <t>baseline</t>
        </is>
      </c>
      <c r="E139" t="n">
        <v>1</v>
      </c>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v>46429</v>
      </c>
      <c r="B140" s="33" t="n">
        <v>0.7291666666666666</v>
      </c>
      <c r="C140" t="inlineStr">
        <is>
          <t>SAMPLE-c003-o010-p</t>
        </is>
      </c>
      <c r="D140" t="inlineStr">
        <is>
          <t>mid</t>
        </is>
      </c>
      <c r="E140" t="n">
        <v>5</v>
      </c>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v>46434</v>
      </c>
      <c r="B141" s="33" t="n">
        <v>0.7291666666666666</v>
      </c>
      <c r="C141" t="inlineStr">
        <is>
          <t>SAMPLE-c003-o010-p</t>
        </is>
      </c>
      <c r="D141" t="inlineStr">
        <is>
          <t>close</t>
        </is>
      </c>
      <c r="E141" t="n">
        <v>11</v>
      </c>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v>46426</v>
      </c>
      <c r="B142" s="33" t="n">
        <v>0.7291666666666666</v>
      </c>
      <c r="C142" t="inlineStr">
        <is>
          <t>SAMPLE-c004-o001-q</t>
        </is>
      </c>
      <c r="D142" t="inlineStr">
        <is>
          <t>baseline</t>
        </is>
      </c>
      <c r="E142" t="n">
        <v>1</v>
      </c>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v>46429</v>
      </c>
      <c r="B143" s="33" t="n">
        <v>0.7291666666666666</v>
      </c>
      <c r="C143" t="inlineStr">
        <is>
          <t>SAMPLE-c004-o001-q</t>
        </is>
      </c>
      <c r="D143" t="inlineStr">
        <is>
          <t>mid</t>
        </is>
      </c>
      <c r="E143" t="n">
        <v>2</v>
      </c>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v>46434</v>
      </c>
      <c r="B144" s="33" t="n">
        <v>0.7291666666666666</v>
      </c>
      <c r="C144" t="inlineStr">
        <is>
          <t>SAMPLE-c004-o001-q</t>
        </is>
      </c>
      <c r="D144" t="inlineStr">
        <is>
          <t>close</t>
        </is>
      </c>
      <c r="E144" t="n">
        <v>5</v>
      </c>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v>46426</v>
      </c>
      <c r="B145" s="33" t="n">
        <v>0.7291666666666666</v>
      </c>
      <c r="C145" t="inlineStr">
        <is>
          <t>SAMPLE-c004-o001-p</t>
        </is>
      </c>
      <c r="D145" t="inlineStr">
        <is>
          <t>baseline</t>
        </is>
      </c>
      <c r="E145" t="n">
        <v>1</v>
      </c>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v>46429</v>
      </c>
      <c r="B146" s="33" t="n">
        <v>0.7291666666666666</v>
      </c>
      <c r="C146" t="inlineStr">
        <is>
          <t>SAMPLE-c004-o001-p</t>
        </is>
      </c>
      <c r="D146" t="inlineStr">
        <is>
          <t>mid</t>
        </is>
      </c>
      <c r="E146" t="n">
        <v>2</v>
      </c>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v>46434</v>
      </c>
      <c r="B147" s="33" t="n">
        <v>0.7291666666666666</v>
      </c>
      <c r="C147" t="inlineStr">
        <is>
          <t>SAMPLE-c004-o001-p</t>
        </is>
      </c>
      <c r="D147" t="inlineStr">
        <is>
          <t>close</t>
        </is>
      </c>
      <c r="E147" t="n">
        <v>4</v>
      </c>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v>46426</v>
      </c>
      <c r="B148" s="33" t="n">
        <v>0.7291666666666666</v>
      </c>
      <c r="C148" t="inlineStr">
        <is>
          <t>SAMPLE-c004-o002-q</t>
        </is>
      </c>
      <c r="D148" t="inlineStr">
        <is>
          <t>baseline</t>
        </is>
      </c>
      <c r="E148" t="n">
        <v>1</v>
      </c>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v>46429</v>
      </c>
      <c r="B149" s="33" t="n">
        <v>0.7291666666666666</v>
      </c>
      <c r="C149" t="inlineStr">
        <is>
          <t>SAMPLE-c004-o002-q</t>
        </is>
      </c>
      <c r="D149" t="inlineStr">
        <is>
          <t>mid</t>
        </is>
      </c>
      <c r="E149" t="n">
        <v>6</v>
      </c>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v>46434</v>
      </c>
      <c r="B150" s="33" t="n">
        <v>0.7291666666666666</v>
      </c>
      <c r="C150" t="inlineStr">
        <is>
          <t>SAMPLE-c004-o002-q</t>
        </is>
      </c>
      <c r="D150" t="inlineStr">
        <is>
          <t>close</t>
        </is>
      </c>
      <c r="E150" t="n">
        <v>13</v>
      </c>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v>46426</v>
      </c>
      <c r="B151" s="33" t="n">
        <v>0.7291666666666666</v>
      </c>
      <c r="C151" t="inlineStr">
        <is>
          <t>SAMPLE-c004-o002-p</t>
        </is>
      </c>
      <c r="D151" t="inlineStr">
        <is>
          <t>baseline</t>
        </is>
      </c>
      <c r="E151" t="n">
        <v>1</v>
      </c>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v>46429</v>
      </c>
      <c r="B152" s="33" t="n">
        <v>0.7291666666666666</v>
      </c>
      <c r="C152" t="inlineStr">
        <is>
          <t>SAMPLE-c004-o002-p</t>
        </is>
      </c>
      <c r="D152" t="inlineStr">
        <is>
          <t>mid</t>
        </is>
      </c>
      <c r="E152" t="n">
        <v>6</v>
      </c>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v>46434</v>
      </c>
      <c r="B153" s="33" t="n">
        <v>0.7291666666666666</v>
      </c>
      <c r="C153" t="inlineStr">
        <is>
          <t>SAMPLE-c004-o002-p</t>
        </is>
      </c>
      <c r="D153" t="inlineStr">
        <is>
          <t>close</t>
        </is>
      </c>
      <c r="E153" t="n">
        <v>12</v>
      </c>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v>46426</v>
      </c>
      <c r="B154" s="33" t="n">
        <v>0.7291666666666666</v>
      </c>
      <c r="C154" t="inlineStr">
        <is>
          <t>SAMPLE-c004-o003-q</t>
        </is>
      </c>
      <c r="D154" t="inlineStr">
        <is>
          <t>baseline</t>
        </is>
      </c>
      <c r="E154" t="n">
        <v>1</v>
      </c>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v>46429</v>
      </c>
      <c r="B155" s="33" t="n">
        <v>0.7291666666666666</v>
      </c>
      <c r="C155" t="inlineStr">
        <is>
          <t>SAMPLE-c004-o003-q</t>
        </is>
      </c>
      <c r="D155" t="inlineStr">
        <is>
          <t>mid</t>
        </is>
      </c>
      <c r="E155" t="n">
        <v>4</v>
      </c>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v>46434</v>
      </c>
      <c r="B156" s="33" t="n">
        <v>0.7291666666666666</v>
      </c>
      <c r="C156" t="inlineStr">
        <is>
          <t>SAMPLE-c004-o003-q</t>
        </is>
      </c>
      <c r="D156" t="inlineStr">
        <is>
          <t>close</t>
        </is>
      </c>
      <c r="E156" t="n">
        <v>9</v>
      </c>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v>46426</v>
      </c>
      <c r="B157" s="33" t="n">
        <v>0.7291666666666666</v>
      </c>
      <c r="C157" t="inlineStr">
        <is>
          <t>SAMPLE-c004-o003-p</t>
        </is>
      </c>
      <c r="D157" t="inlineStr">
        <is>
          <t>baseline</t>
        </is>
      </c>
      <c r="E157" t="n">
        <v>1</v>
      </c>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v>46429</v>
      </c>
      <c r="B158" s="33" t="n">
        <v>0.7291666666666666</v>
      </c>
      <c r="C158" t="inlineStr">
        <is>
          <t>SAMPLE-c004-o003-p</t>
        </is>
      </c>
      <c r="D158" t="inlineStr">
        <is>
          <t>mid</t>
        </is>
      </c>
      <c r="E158" t="n">
        <v>4</v>
      </c>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v>46434</v>
      </c>
      <c r="B159" s="33" t="n">
        <v>0.7291666666666666</v>
      </c>
      <c r="C159" t="inlineStr">
        <is>
          <t>SAMPLE-c004-o003-p</t>
        </is>
      </c>
      <c r="D159" t="inlineStr">
        <is>
          <t>close</t>
        </is>
      </c>
      <c r="E159" t="n">
        <v>8</v>
      </c>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v>46426</v>
      </c>
      <c r="B160" s="33" t="n">
        <v>0.7291666666666666</v>
      </c>
      <c r="C160" t="inlineStr">
        <is>
          <t>SAMPLE-c004-o004-q</t>
        </is>
      </c>
      <c r="D160" t="inlineStr">
        <is>
          <t>baseline</t>
        </is>
      </c>
      <c r="E160" t="n">
        <v>1</v>
      </c>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v>46429</v>
      </c>
      <c r="B161" s="33" t="n">
        <v>0.7291666666666666</v>
      </c>
      <c r="C161" t="inlineStr">
        <is>
          <t>SAMPLE-c004-o004-q</t>
        </is>
      </c>
      <c r="D161" t="inlineStr">
        <is>
          <t>mid</t>
        </is>
      </c>
      <c r="E161" t="n">
        <v>2</v>
      </c>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v>46434</v>
      </c>
      <c r="B162" s="33" t="n">
        <v>0.7291666666666666</v>
      </c>
      <c r="C162" t="inlineStr">
        <is>
          <t>SAMPLE-c004-o004-q</t>
        </is>
      </c>
      <c r="D162" t="inlineStr">
        <is>
          <t>close</t>
        </is>
      </c>
      <c r="E162" t="n">
        <v>5</v>
      </c>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v>46426</v>
      </c>
      <c r="B163" s="33" t="n">
        <v>0.7291666666666666</v>
      </c>
      <c r="C163" t="inlineStr">
        <is>
          <t>SAMPLE-c004-o004-p</t>
        </is>
      </c>
      <c r="D163" t="inlineStr">
        <is>
          <t>baseline</t>
        </is>
      </c>
      <c r="E163" t="n">
        <v>1</v>
      </c>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v>46429</v>
      </c>
      <c r="B164" s="33" t="n">
        <v>0.7291666666666666</v>
      </c>
      <c r="C164" t="inlineStr">
        <is>
          <t>SAMPLE-c004-o004-p</t>
        </is>
      </c>
      <c r="D164" t="inlineStr">
        <is>
          <t>mid</t>
        </is>
      </c>
      <c r="E164" t="n">
        <v>2</v>
      </c>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v>46434</v>
      </c>
      <c r="B165" s="33" t="n">
        <v>0.7291666666666666</v>
      </c>
      <c r="C165" t="inlineStr">
        <is>
          <t>SAMPLE-c004-o004-p</t>
        </is>
      </c>
      <c r="D165" t="inlineStr">
        <is>
          <t>close</t>
        </is>
      </c>
      <c r="E165" t="n">
        <v>4</v>
      </c>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v>46426</v>
      </c>
      <c r="B166" s="33" t="n">
        <v>0.7291666666666666</v>
      </c>
      <c r="C166" t="inlineStr">
        <is>
          <t>SAMPLE-c004-o005-q</t>
        </is>
      </c>
      <c r="D166" t="inlineStr">
        <is>
          <t>baseline</t>
        </is>
      </c>
      <c r="E166" t="n">
        <v>1</v>
      </c>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v>46429</v>
      </c>
      <c r="B167" s="33" t="n">
        <v>0.7291666666666666</v>
      </c>
      <c r="C167" t="inlineStr">
        <is>
          <t>SAMPLE-c004-o005-q</t>
        </is>
      </c>
      <c r="D167" t="inlineStr">
        <is>
          <t>mid</t>
        </is>
      </c>
      <c r="E167" t="n">
        <v>6</v>
      </c>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v>46434</v>
      </c>
      <c r="B168" s="33" t="n">
        <v>0.7291666666666666</v>
      </c>
      <c r="C168" t="inlineStr">
        <is>
          <t>SAMPLE-c004-o005-q</t>
        </is>
      </c>
      <c r="D168" t="inlineStr">
        <is>
          <t>close</t>
        </is>
      </c>
      <c r="E168" t="n">
        <v>13</v>
      </c>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v>46426</v>
      </c>
      <c r="B169" s="33" t="n">
        <v>0.7291666666666666</v>
      </c>
      <c r="C169" t="inlineStr">
        <is>
          <t>SAMPLE-c004-o005-p</t>
        </is>
      </c>
      <c r="D169" t="inlineStr">
        <is>
          <t>baseline</t>
        </is>
      </c>
      <c r="E169" t="n">
        <v>1</v>
      </c>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v>46429</v>
      </c>
      <c r="B170" s="33" t="n">
        <v>0.7291666666666666</v>
      </c>
      <c r="C170" t="inlineStr">
        <is>
          <t>SAMPLE-c004-o005-p</t>
        </is>
      </c>
      <c r="D170" t="inlineStr">
        <is>
          <t>mid</t>
        </is>
      </c>
      <c r="E170" t="n">
        <v>6</v>
      </c>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v>46434</v>
      </c>
      <c r="B171" s="33" t="n">
        <v>0.7291666666666666</v>
      </c>
      <c r="C171" t="inlineStr">
        <is>
          <t>SAMPLE-c004-o005-p</t>
        </is>
      </c>
      <c r="D171" t="inlineStr">
        <is>
          <t>close</t>
        </is>
      </c>
      <c r="E171" t="n">
        <v>12</v>
      </c>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v>46426</v>
      </c>
      <c r="B172" s="33" t="n">
        <v>0.7291666666666666</v>
      </c>
      <c r="C172" t="inlineStr">
        <is>
          <t>SAMPLE-c004-o006-q</t>
        </is>
      </c>
      <c r="D172" t="inlineStr">
        <is>
          <t>baseline</t>
        </is>
      </c>
      <c r="E172" t="n">
        <v>1</v>
      </c>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v>46429</v>
      </c>
      <c r="B173" s="33" t="n">
        <v>0.7291666666666666</v>
      </c>
      <c r="C173" t="inlineStr">
        <is>
          <t>SAMPLE-c004-o006-q</t>
        </is>
      </c>
      <c r="D173" t="inlineStr">
        <is>
          <t>mid</t>
        </is>
      </c>
      <c r="E173" t="n">
        <v>4</v>
      </c>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v>46434</v>
      </c>
      <c r="B174" s="33" t="n">
        <v>0.7291666666666666</v>
      </c>
      <c r="C174" t="inlineStr">
        <is>
          <t>SAMPLE-c004-o006-q</t>
        </is>
      </c>
      <c r="D174" t="inlineStr">
        <is>
          <t>close</t>
        </is>
      </c>
      <c r="E174" t="n">
        <v>9</v>
      </c>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v>46426</v>
      </c>
      <c r="B175" s="33" t="n">
        <v>0.7291666666666666</v>
      </c>
      <c r="C175" t="inlineStr">
        <is>
          <t>SAMPLE-c004-o006-p</t>
        </is>
      </c>
      <c r="D175" t="inlineStr">
        <is>
          <t>baseline</t>
        </is>
      </c>
      <c r="E175" t="n">
        <v>1</v>
      </c>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v>46429</v>
      </c>
      <c r="B176" s="33" t="n">
        <v>0.7291666666666666</v>
      </c>
      <c r="C176" t="inlineStr">
        <is>
          <t>SAMPLE-c004-o006-p</t>
        </is>
      </c>
      <c r="D176" t="inlineStr">
        <is>
          <t>mid</t>
        </is>
      </c>
      <c r="E176" t="n">
        <v>4</v>
      </c>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v>46434</v>
      </c>
      <c r="B177" s="33" t="n">
        <v>0.7291666666666666</v>
      </c>
      <c r="C177" t="inlineStr">
        <is>
          <t>SAMPLE-c004-o006-p</t>
        </is>
      </c>
      <c r="D177" t="inlineStr">
        <is>
          <t>close</t>
        </is>
      </c>
      <c r="E177" t="n">
        <v>8</v>
      </c>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v>46426</v>
      </c>
      <c r="B178" s="33" t="n">
        <v>0.7291666666666666</v>
      </c>
      <c r="C178" t="inlineStr">
        <is>
          <t>SAMPLE-c004-o008-q</t>
        </is>
      </c>
      <c r="D178" t="inlineStr">
        <is>
          <t>baseline</t>
        </is>
      </c>
      <c r="E178" t="n">
        <v>1</v>
      </c>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v>46429</v>
      </c>
      <c r="B179" s="33" t="n">
        <v>0.7291666666666666</v>
      </c>
      <c r="C179" t="inlineStr">
        <is>
          <t>SAMPLE-c004-o008-q</t>
        </is>
      </c>
      <c r="D179" t="inlineStr">
        <is>
          <t>mid</t>
        </is>
      </c>
      <c r="E179" t="n">
        <v>6</v>
      </c>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v>46434</v>
      </c>
      <c r="B180" s="33" t="n">
        <v>0.7291666666666666</v>
      </c>
      <c r="C180" t="inlineStr">
        <is>
          <t>SAMPLE-c004-o008-q</t>
        </is>
      </c>
      <c r="D180" t="inlineStr">
        <is>
          <t>close</t>
        </is>
      </c>
      <c r="E180" t="n">
        <v>13</v>
      </c>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v>46426</v>
      </c>
      <c r="B181" s="33" t="n">
        <v>0.7291666666666666</v>
      </c>
      <c r="C181" t="inlineStr">
        <is>
          <t>SAMPLE-c004-o008-p</t>
        </is>
      </c>
      <c r="D181" t="inlineStr">
        <is>
          <t>baseline</t>
        </is>
      </c>
      <c r="E181" t="n">
        <v>1</v>
      </c>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v>46429</v>
      </c>
      <c r="B182" s="33" t="n">
        <v>0.7291666666666666</v>
      </c>
      <c r="C182" t="inlineStr">
        <is>
          <t>SAMPLE-c004-o008-p</t>
        </is>
      </c>
      <c r="D182" t="inlineStr">
        <is>
          <t>mid</t>
        </is>
      </c>
      <c r="E182" t="n">
        <v>6</v>
      </c>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v>46434</v>
      </c>
      <c r="B183" s="33" t="n">
        <v>0.7291666666666666</v>
      </c>
      <c r="C183" t="inlineStr">
        <is>
          <t>SAMPLE-c004-o008-p</t>
        </is>
      </c>
      <c r="D183" t="inlineStr">
        <is>
          <t>close</t>
        </is>
      </c>
      <c r="E183" t="n">
        <v>12</v>
      </c>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v>46426</v>
      </c>
      <c r="B184" s="33" t="n">
        <v>0.7291666666666666</v>
      </c>
      <c r="C184" t="inlineStr">
        <is>
          <t>SAMPLE-c004-o009-q</t>
        </is>
      </c>
      <c r="D184" t="inlineStr">
        <is>
          <t>baseline</t>
        </is>
      </c>
      <c r="E184" t="n">
        <v>1</v>
      </c>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v>46429</v>
      </c>
      <c r="B185" s="33" t="n">
        <v>0.7291666666666666</v>
      </c>
      <c r="C185" t="inlineStr">
        <is>
          <t>SAMPLE-c004-o009-q</t>
        </is>
      </c>
      <c r="D185" t="inlineStr">
        <is>
          <t>mid</t>
        </is>
      </c>
      <c r="E185" t="n">
        <v>4</v>
      </c>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v>46434</v>
      </c>
      <c r="B186" s="33" t="n">
        <v>0.7291666666666666</v>
      </c>
      <c r="C186" t="inlineStr">
        <is>
          <t>SAMPLE-c004-o009-q</t>
        </is>
      </c>
      <c r="D186" t="inlineStr">
        <is>
          <t>close</t>
        </is>
      </c>
      <c r="E186" t="n">
        <v>9</v>
      </c>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v>46426</v>
      </c>
      <c r="B187" s="33" t="n">
        <v>0.7291666666666666</v>
      </c>
      <c r="C187" t="inlineStr">
        <is>
          <t>SAMPLE-c004-o009-p</t>
        </is>
      </c>
      <c r="D187" t="inlineStr">
        <is>
          <t>baseline</t>
        </is>
      </c>
      <c r="E187" t="n">
        <v>1</v>
      </c>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v>46429</v>
      </c>
      <c r="B188" s="33" t="n">
        <v>0.7291666666666666</v>
      </c>
      <c r="C188" t="inlineStr">
        <is>
          <t>SAMPLE-c004-o009-p</t>
        </is>
      </c>
      <c r="D188" t="inlineStr">
        <is>
          <t>mid</t>
        </is>
      </c>
      <c r="E188" t="n">
        <v>4</v>
      </c>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v>46434</v>
      </c>
      <c r="B189" s="33" t="n">
        <v>0.7291666666666666</v>
      </c>
      <c r="C189" t="inlineStr">
        <is>
          <t>SAMPLE-c004-o009-p</t>
        </is>
      </c>
      <c r="D189" t="inlineStr">
        <is>
          <t>close</t>
        </is>
      </c>
      <c r="E189" t="n">
        <v>8</v>
      </c>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v>46426</v>
      </c>
      <c r="B190" s="33" t="n">
        <v>0.7291666666666666</v>
      </c>
      <c r="C190" t="inlineStr">
        <is>
          <t>SAMPLE-c004-o010-q</t>
        </is>
      </c>
      <c r="D190" t="inlineStr">
        <is>
          <t>baseline</t>
        </is>
      </c>
      <c r="E190" t="n">
        <v>1</v>
      </c>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v>46429</v>
      </c>
      <c r="B191" s="33" t="n">
        <v>0.7291666666666666</v>
      </c>
      <c r="C191" t="inlineStr">
        <is>
          <t>SAMPLE-c004-o010-q</t>
        </is>
      </c>
      <c r="D191" t="inlineStr">
        <is>
          <t>mid</t>
        </is>
      </c>
      <c r="E191" t="n">
        <v>2</v>
      </c>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v>46434</v>
      </c>
      <c r="B192" s="33" t="n">
        <v>0.7291666666666666</v>
      </c>
      <c r="C192" t="inlineStr">
        <is>
          <t>SAMPLE-c004-o010-q</t>
        </is>
      </c>
      <c r="D192" t="inlineStr">
        <is>
          <t>close</t>
        </is>
      </c>
      <c r="E192" t="n">
        <v>4</v>
      </c>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v>46426</v>
      </c>
      <c r="B193" s="33" t="n">
        <v>0.7291666666666666</v>
      </c>
      <c r="C193" t="inlineStr">
        <is>
          <t>SAMPLE-c004-o010-p</t>
        </is>
      </c>
      <c r="D193" t="inlineStr">
        <is>
          <t>baseline</t>
        </is>
      </c>
      <c r="E193" t="n">
        <v>1</v>
      </c>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v>46429</v>
      </c>
      <c r="B194" s="33" t="n">
        <v>0.7291666666666666</v>
      </c>
      <c r="C194" t="inlineStr">
        <is>
          <t>SAMPLE-c004-o010-p</t>
        </is>
      </c>
      <c r="D194" t="inlineStr">
        <is>
          <t>mid</t>
        </is>
      </c>
      <c r="E194" t="n">
        <v>7</v>
      </c>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v>46434</v>
      </c>
      <c r="B195" s="33" t="n">
        <v>0.7291666666666666</v>
      </c>
      <c r="C195" t="inlineStr">
        <is>
          <t>SAMPLE-c004-o010-p</t>
        </is>
      </c>
      <c r="D195" t="inlineStr">
        <is>
          <t>close</t>
        </is>
      </c>
      <c r="E195" t="n">
        <v>15</v>
      </c>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v>46426</v>
      </c>
      <c r="B196" s="33" t="n">
        <v>0.7291666666666666</v>
      </c>
      <c r="C196" t="inlineStr">
        <is>
          <t>SAMPLE-c005-o001-q</t>
        </is>
      </c>
      <c r="D196" t="inlineStr">
        <is>
          <t>baseline</t>
        </is>
      </c>
      <c r="E196" t="n">
        <v>1</v>
      </c>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v>46429</v>
      </c>
      <c r="B197" s="33" t="n">
        <v>0.7291666666666666</v>
      </c>
      <c r="C197" t="inlineStr">
        <is>
          <t>SAMPLE-c005-o001-q</t>
        </is>
      </c>
      <c r="D197" t="inlineStr">
        <is>
          <t>mid</t>
        </is>
      </c>
      <c r="E197" t="n">
        <v>4</v>
      </c>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v>46434</v>
      </c>
      <c r="B198" s="33" t="n">
        <v>0.7291666666666666</v>
      </c>
      <c r="C198" t="inlineStr">
        <is>
          <t>SAMPLE-c005-o001-q</t>
        </is>
      </c>
      <c r="D198" t="inlineStr">
        <is>
          <t>close</t>
        </is>
      </c>
      <c r="E198" t="n">
        <v>9</v>
      </c>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v>46426</v>
      </c>
      <c r="B199" s="33" t="n">
        <v>0.7291666666666666</v>
      </c>
      <c r="C199" t="inlineStr">
        <is>
          <t>SAMPLE-c005-o001-p</t>
        </is>
      </c>
      <c r="D199" t="inlineStr">
        <is>
          <t>baseline</t>
        </is>
      </c>
      <c r="E199" t="n">
        <v>1</v>
      </c>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v>46429</v>
      </c>
      <c r="B200" s="33" t="n">
        <v>0.7291666666666666</v>
      </c>
      <c r="C200" t="inlineStr">
        <is>
          <t>SAMPLE-c005-o001-p</t>
        </is>
      </c>
      <c r="D200" t="inlineStr">
        <is>
          <t>mid</t>
        </is>
      </c>
      <c r="E200" t="n">
        <v>4</v>
      </c>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v>46434</v>
      </c>
      <c r="B201" s="33" t="n">
        <v>0.7291666666666666</v>
      </c>
      <c r="C201" t="inlineStr">
        <is>
          <t>SAMPLE-c005-o001-p</t>
        </is>
      </c>
      <c r="D201" t="inlineStr">
        <is>
          <t>close</t>
        </is>
      </c>
      <c r="E201" t="n">
        <v>8</v>
      </c>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v>46426</v>
      </c>
      <c r="B202" s="33" t="n">
        <v>0.7291666666666666</v>
      </c>
      <c r="C202" t="inlineStr">
        <is>
          <t>SAMPLE-c005-o002-q</t>
        </is>
      </c>
      <c r="D202" t="inlineStr">
        <is>
          <t>baseline</t>
        </is>
      </c>
      <c r="E202" t="n">
        <v>1</v>
      </c>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v>46429</v>
      </c>
      <c r="B203" s="33" t="n">
        <v>0.7291666666666666</v>
      </c>
      <c r="C203" t="inlineStr">
        <is>
          <t>SAMPLE-c005-o002-q</t>
        </is>
      </c>
      <c r="D203" t="inlineStr">
        <is>
          <t>mid</t>
        </is>
      </c>
      <c r="E203" t="n">
        <v>2</v>
      </c>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v>46434</v>
      </c>
      <c r="B204" s="33" t="n">
        <v>0.7291666666666666</v>
      </c>
      <c r="C204" t="inlineStr">
        <is>
          <t>SAMPLE-c005-o002-q</t>
        </is>
      </c>
      <c r="D204" t="inlineStr">
        <is>
          <t>close</t>
        </is>
      </c>
      <c r="E204" t="n">
        <v>5</v>
      </c>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v>46426</v>
      </c>
      <c r="B205" s="33" t="n">
        <v>0.7291666666666666</v>
      </c>
      <c r="C205" t="inlineStr">
        <is>
          <t>SAMPLE-c005-o002-p</t>
        </is>
      </c>
      <c r="D205" t="inlineStr">
        <is>
          <t>baseline</t>
        </is>
      </c>
      <c r="E205" t="n">
        <v>1</v>
      </c>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v>46429</v>
      </c>
      <c r="B206" s="33" t="n">
        <v>0.7291666666666666</v>
      </c>
      <c r="C206" t="inlineStr">
        <is>
          <t>SAMPLE-c005-o002-p</t>
        </is>
      </c>
      <c r="D206" t="inlineStr">
        <is>
          <t>mid</t>
        </is>
      </c>
      <c r="E206" t="n">
        <v>2</v>
      </c>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v>46434</v>
      </c>
      <c r="B207" s="33" t="n">
        <v>0.7291666666666666</v>
      </c>
      <c r="C207" t="inlineStr">
        <is>
          <t>SAMPLE-c005-o002-p</t>
        </is>
      </c>
      <c r="D207" t="inlineStr">
        <is>
          <t>close</t>
        </is>
      </c>
      <c r="E207" t="n">
        <v>4</v>
      </c>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v>46426</v>
      </c>
      <c r="B208" s="33" t="n">
        <v>0.7291666666666666</v>
      </c>
      <c r="C208" t="inlineStr">
        <is>
          <t>SAMPLE-c005-o003-q</t>
        </is>
      </c>
      <c r="D208" t="inlineStr">
        <is>
          <t>baseline</t>
        </is>
      </c>
      <c r="E208" t="n">
        <v>1</v>
      </c>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v>46429</v>
      </c>
      <c r="B209" s="33" t="n">
        <v>0.7291666666666666</v>
      </c>
      <c r="C209" t="inlineStr">
        <is>
          <t>SAMPLE-c005-o003-q</t>
        </is>
      </c>
      <c r="D209" t="inlineStr">
        <is>
          <t>mid</t>
        </is>
      </c>
      <c r="E209" t="n">
        <v>6</v>
      </c>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v>46434</v>
      </c>
      <c r="B210" s="33" t="n">
        <v>0.7291666666666666</v>
      </c>
      <c r="C210" t="inlineStr">
        <is>
          <t>SAMPLE-c005-o003-q</t>
        </is>
      </c>
      <c r="D210" t="inlineStr">
        <is>
          <t>close</t>
        </is>
      </c>
      <c r="E210" t="n">
        <v>13</v>
      </c>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v>46426</v>
      </c>
      <c r="B211" s="33" t="n">
        <v>0.7291666666666666</v>
      </c>
      <c r="C211" t="inlineStr">
        <is>
          <t>SAMPLE-c005-o003-p</t>
        </is>
      </c>
      <c r="D211" t="inlineStr">
        <is>
          <t>baseline</t>
        </is>
      </c>
      <c r="E211" t="n">
        <v>1</v>
      </c>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v>46429</v>
      </c>
      <c r="B212" s="33" t="n">
        <v>0.7291666666666666</v>
      </c>
      <c r="C212" t="inlineStr">
        <is>
          <t>SAMPLE-c005-o003-p</t>
        </is>
      </c>
      <c r="D212" t="inlineStr">
        <is>
          <t>mid</t>
        </is>
      </c>
      <c r="E212" t="n">
        <v>6</v>
      </c>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v>46434</v>
      </c>
      <c r="B213" s="33" t="n">
        <v>0.7291666666666666</v>
      </c>
      <c r="C213" t="inlineStr">
        <is>
          <t>SAMPLE-c005-o003-p</t>
        </is>
      </c>
      <c r="D213" t="inlineStr">
        <is>
          <t>close</t>
        </is>
      </c>
      <c r="E213" t="n">
        <v>12</v>
      </c>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v>46426</v>
      </c>
      <c r="B214" s="33" t="n">
        <v>0.7291666666666666</v>
      </c>
      <c r="C214" t="inlineStr">
        <is>
          <t>SAMPLE-c005-o004-q</t>
        </is>
      </c>
      <c r="D214" t="inlineStr">
        <is>
          <t>baseline</t>
        </is>
      </c>
      <c r="E214" t="n">
        <v>1</v>
      </c>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v>46429</v>
      </c>
      <c r="B215" s="33" t="n">
        <v>0.7291666666666666</v>
      </c>
      <c r="C215" t="inlineStr">
        <is>
          <t>SAMPLE-c005-o004-q</t>
        </is>
      </c>
      <c r="D215" t="inlineStr">
        <is>
          <t>mid</t>
        </is>
      </c>
      <c r="E215" t="n">
        <v>4</v>
      </c>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v>46434</v>
      </c>
      <c r="B216" s="33" t="n">
        <v>0.7291666666666666</v>
      </c>
      <c r="C216" t="inlineStr">
        <is>
          <t>SAMPLE-c005-o004-q</t>
        </is>
      </c>
      <c r="D216" t="inlineStr">
        <is>
          <t>close</t>
        </is>
      </c>
      <c r="E216" t="n">
        <v>9</v>
      </c>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v>46426</v>
      </c>
      <c r="B217" s="33" t="n">
        <v>0.7291666666666666</v>
      </c>
      <c r="C217" t="inlineStr">
        <is>
          <t>SAMPLE-c005-o004-p</t>
        </is>
      </c>
      <c r="D217" t="inlineStr">
        <is>
          <t>baseline</t>
        </is>
      </c>
      <c r="E217" t="n">
        <v>1</v>
      </c>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v>46429</v>
      </c>
      <c r="B218" s="33" t="n">
        <v>0.7291666666666666</v>
      </c>
      <c r="C218" t="inlineStr">
        <is>
          <t>SAMPLE-c005-o004-p</t>
        </is>
      </c>
      <c r="D218" t="inlineStr">
        <is>
          <t>mid</t>
        </is>
      </c>
      <c r="E218" t="n">
        <v>4</v>
      </c>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v>46434</v>
      </c>
      <c r="B219" s="33" t="n">
        <v>0.7291666666666666</v>
      </c>
      <c r="C219" t="inlineStr">
        <is>
          <t>SAMPLE-c005-o004-p</t>
        </is>
      </c>
      <c r="D219" t="inlineStr">
        <is>
          <t>close</t>
        </is>
      </c>
      <c r="E219" t="n">
        <v>8</v>
      </c>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v>46426</v>
      </c>
      <c r="B220" s="33" t="n">
        <v>0.7291666666666666</v>
      </c>
      <c r="C220" t="inlineStr">
        <is>
          <t>SAMPLE-c005-o005-q</t>
        </is>
      </c>
      <c r="D220" t="inlineStr">
        <is>
          <t>baseline</t>
        </is>
      </c>
      <c r="E220" t="n">
        <v>1</v>
      </c>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v>46429</v>
      </c>
      <c r="B221" s="33" t="n">
        <v>0.7291666666666666</v>
      </c>
      <c r="C221" t="inlineStr">
        <is>
          <t>SAMPLE-c005-o005-q</t>
        </is>
      </c>
      <c r="D221" t="inlineStr">
        <is>
          <t>mid</t>
        </is>
      </c>
      <c r="E221" t="n">
        <v>2</v>
      </c>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v>46434</v>
      </c>
      <c r="B222" s="33" t="n">
        <v>0.7291666666666666</v>
      </c>
      <c r="C222" t="inlineStr">
        <is>
          <t>SAMPLE-c005-o005-q</t>
        </is>
      </c>
      <c r="D222" t="inlineStr">
        <is>
          <t>close</t>
        </is>
      </c>
      <c r="E222" t="n">
        <v>5</v>
      </c>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v>46426</v>
      </c>
      <c r="B223" s="33" t="n">
        <v>0.7291666666666666</v>
      </c>
      <c r="C223" t="inlineStr">
        <is>
          <t>SAMPLE-c005-o005-p</t>
        </is>
      </c>
      <c r="D223" t="inlineStr">
        <is>
          <t>baseline</t>
        </is>
      </c>
      <c r="E223" t="n">
        <v>1</v>
      </c>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v>46429</v>
      </c>
      <c r="B224" s="33" t="n">
        <v>0.7291666666666666</v>
      </c>
      <c r="C224" t="inlineStr">
        <is>
          <t>SAMPLE-c005-o005-p</t>
        </is>
      </c>
      <c r="D224" t="inlineStr">
        <is>
          <t>mid</t>
        </is>
      </c>
      <c r="E224" t="n">
        <v>2</v>
      </c>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v>46434</v>
      </c>
      <c r="B225" s="33" t="n">
        <v>0.7291666666666666</v>
      </c>
      <c r="C225" t="inlineStr">
        <is>
          <t>SAMPLE-c005-o005-p</t>
        </is>
      </c>
      <c r="D225" t="inlineStr">
        <is>
          <t>close</t>
        </is>
      </c>
      <c r="E225" t="n">
        <v>4</v>
      </c>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v>46426</v>
      </c>
      <c r="B226" s="33" t="n">
        <v>0.7291666666666666</v>
      </c>
      <c r="C226" t="inlineStr">
        <is>
          <t>SAMPLE-c005-o006-q</t>
        </is>
      </c>
      <c r="D226" t="inlineStr">
        <is>
          <t>baseline</t>
        </is>
      </c>
      <c r="E226" t="n">
        <v>1</v>
      </c>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v>46429</v>
      </c>
      <c r="B227" s="33" t="n">
        <v>0.7291666666666666</v>
      </c>
      <c r="C227" t="inlineStr">
        <is>
          <t>SAMPLE-c005-o006-q</t>
        </is>
      </c>
      <c r="D227" t="inlineStr">
        <is>
          <t>mid</t>
        </is>
      </c>
      <c r="E227" t="n">
        <v>6</v>
      </c>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v>46434</v>
      </c>
      <c r="B228" s="33" t="n">
        <v>0.7291666666666666</v>
      </c>
      <c r="C228" t="inlineStr">
        <is>
          <t>SAMPLE-c005-o006-q</t>
        </is>
      </c>
      <c r="D228" t="inlineStr">
        <is>
          <t>close</t>
        </is>
      </c>
      <c r="E228" t="n">
        <v>13</v>
      </c>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v>46426</v>
      </c>
      <c r="B229" s="33" t="n">
        <v>0.7291666666666666</v>
      </c>
      <c r="C229" t="inlineStr">
        <is>
          <t>SAMPLE-c005-o006-p</t>
        </is>
      </c>
      <c r="D229" t="inlineStr">
        <is>
          <t>baseline</t>
        </is>
      </c>
      <c r="E229" t="n">
        <v>1</v>
      </c>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v>46429</v>
      </c>
      <c r="B230" s="33" t="n">
        <v>0.7291666666666666</v>
      </c>
      <c r="C230" t="inlineStr">
        <is>
          <t>SAMPLE-c005-o006-p</t>
        </is>
      </c>
      <c r="D230" t="inlineStr">
        <is>
          <t>mid</t>
        </is>
      </c>
      <c r="E230" t="n">
        <v>6</v>
      </c>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v>46434</v>
      </c>
      <c r="B231" s="33" t="n">
        <v>0.7291666666666666</v>
      </c>
      <c r="C231" t="inlineStr">
        <is>
          <t>SAMPLE-c005-o006-p</t>
        </is>
      </c>
      <c r="D231" t="inlineStr">
        <is>
          <t>close</t>
        </is>
      </c>
      <c r="E231" t="n">
        <v>12</v>
      </c>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v>46426</v>
      </c>
      <c r="B232" s="33" t="n">
        <v>0.7291666666666666</v>
      </c>
      <c r="C232" t="inlineStr">
        <is>
          <t>SAMPLE-c005-o007-q</t>
        </is>
      </c>
      <c r="D232" t="inlineStr">
        <is>
          <t>baseline</t>
        </is>
      </c>
      <c r="E232" t="n">
        <v>1</v>
      </c>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v>46429</v>
      </c>
      <c r="B233" s="33" t="n">
        <v>0.7291666666666666</v>
      </c>
      <c r="C233" t="inlineStr">
        <is>
          <t>SAMPLE-c005-o007-q</t>
        </is>
      </c>
      <c r="D233" t="inlineStr">
        <is>
          <t>mid</t>
        </is>
      </c>
      <c r="E233" t="n">
        <v>4</v>
      </c>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v>46434</v>
      </c>
      <c r="B234" s="33" t="n">
        <v>0.7291666666666666</v>
      </c>
      <c r="C234" t="inlineStr">
        <is>
          <t>SAMPLE-c005-o007-q</t>
        </is>
      </c>
      <c r="D234" t="inlineStr">
        <is>
          <t>close</t>
        </is>
      </c>
      <c r="E234" t="n">
        <v>9</v>
      </c>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v>46426</v>
      </c>
      <c r="B235" s="33" t="n">
        <v>0.7291666666666666</v>
      </c>
      <c r="C235" t="inlineStr">
        <is>
          <t>SAMPLE-c005-o007-p</t>
        </is>
      </c>
      <c r="D235" t="inlineStr">
        <is>
          <t>baseline</t>
        </is>
      </c>
      <c r="E235" t="n">
        <v>1</v>
      </c>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v>46429</v>
      </c>
      <c r="B236" s="33" t="n">
        <v>0.7291666666666666</v>
      </c>
      <c r="C236" t="inlineStr">
        <is>
          <t>SAMPLE-c005-o007-p</t>
        </is>
      </c>
      <c r="D236" t="inlineStr">
        <is>
          <t>mid</t>
        </is>
      </c>
      <c r="E236" t="n">
        <v>4</v>
      </c>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v>46434</v>
      </c>
      <c r="B237" s="33" t="n">
        <v>0.7291666666666666</v>
      </c>
      <c r="C237" t="inlineStr">
        <is>
          <t>SAMPLE-c005-o007-p</t>
        </is>
      </c>
      <c r="D237" t="inlineStr">
        <is>
          <t>close</t>
        </is>
      </c>
      <c r="E237" t="n">
        <v>8</v>
      </c>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v>46426</v>
      </c>
      <c r="B238" s="33" t="n">
        <v>0.7291666666666666</v>
      </c>
      <c r="C238" t="inlineStr">
        <is>
          <t>SAMPLE-c005-o008-q</t>
        </is>
      </c>
      <c r="D238" t="inlineStr">
        <is>
          <t>baseline</t>
        </is>
      </c>
      <c r="E238" t="n">
        <v>1</v>
      </c>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v>46429</v>
      </c>
      <c r="B239" s="33" t="n">
        <v>0.7291666666666666</v>
      </c>
      <c r="C239" t="inlineStr">
        <is>
          <t>SAMPLE-c005-o008-q</t>
        </is>
      </c>
      <c r="D239" t="inlineStr">
        <is>
          <t>mid</t>
        </is>
      </c>
      <c r="E239" t="n">
        <v>2</v>
      </c>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v>46434</v>
      </c>
      <c r="B240" s="33" t="n">
        <v>0.7291666666666666</v>
      </c>
      <c r="C240" t="inlineStr">
        <is>
          <t>SAMPLE-c005-o008-q</t>
        </is>
      </c>
      <c r="D240" t="inlineStr">
        <is>
          <t>close</t>
        </is>
      </c>
      <c r="E240" t="n">
        <v>5</v>
      </c>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v>46426</v>
      </c>
      <c r="B241" s="33" t="n">
        <v>0.7291666666666666</v>
      </c>
      <c r="C241" t="inlineStr">
        <is>
          <t>SAMPLE-c005-o008-p</t>
        </is>
      </c>
      <c r="D241" t="inlineStr">
        <is>
          <t>baseline</t>
        </is>
      </c>
      <c r="E241" t="n">
        <v>1</v>
      </c>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v>46429</v>
      </c>
      <c r="B242" s="33" t="n">
        <v>0.7291666666666666</v>
      </c>
      <c r="C242" t="inlineStr">
        <is>
          <t>SAMPLE-c005-o008-p</t>
        </is>
      </c>
      <c r="D242" t="inlineStr">
        <is>
          <t>mid</t>
        </is>
      </c>
      <c r="E242" t="n">
        <v>2</v>
      </c>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v>46434</v>
      </c>
      <c r="B243" s="33" t="n">
        <v>0.7291666666666666</v>
      </c>
      <c r="C243" t="inlineStr">
        <is>
          <t>SAMPLE-c005-o008-p</t>
        </is>
      </c>
      <c r="D243" t="inlineStr">
        <is>
          <t>close</t>
        </is>
      </c>
      <c r="E243" t="n">
        <v>4</v>
      </c>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v>46426</v>
      </c>
      <c r="B244" s="33" t="n">
        <v>0.7291666666666666</v>
      </c>
      <c r="C244" t="inlineStr">
        <is>
          <t>SAMPLE-c005-o009-q</t>
        </is>
      </c>
      <c r="D244" t="inlineStr">
        <is>
          <t>baseline</t>
        </is>
      </c>
      <c r="E244" t="n">
        <v>1</v>
      </c>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v>46429</v>
      </c>
      <c r="B245" s="33" t="n">
        <v>0.7291666666666666</v>
      </c>
      <c r="C245" t="inlineStr">
        <is>
          <t>SAMPLE-c005-o009-q</t>
        </is>
      </c>
      <c r="D245" t="inlineStr">
        <is>
          <t>mid</t>
        </is>
      </c>
      <c r="E245" t="n">
        <v>6</v>
      </c>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v>46434</v>
      </c>
      <c r="B246" s="33" t="n">
        <v>0.7291666666666666</v>
      </c>
      <c r="C246" t="inlineStr">
        <is>
          <t>SAMPLE-c005-o009-q</t>
        </is>
      </c>
      <c r="D246" t="inlineStr">
        <is>
          <t>close</t>
        </is>
      </c>
      <c r="E246" t="n">
        <v>13</v>
      </c>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v>46426</v>
      </c>
      <c r="B247" s="33" t="n">
        <v>0.7291666666666666</v>
      </c>
      <c r="C247" t="inlineStr">
        <is>
          <t>SAMPLE-c005-o009-p</t>
        </is>
      </c>
      <c r="D247" t="inlineStr">
        <is>
          <t>baseline</t>
        </is>
      </c>
      <c r="E247" t="n">
        <v>1</v>
      </c>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v>46429</v>
      </c>
      <c r="B248" s="33" t="n">
        <v>0.7291666666666666</v>
      </c>
      <c r="C248" t="inlineStr">
        <is>
          <t>SAMPLE-c005-o009-p</t>
        </is>
      </c>
      <c r="D248" t="inlineStr">
        <is>
          <t>mid</t>
        </is>
      </c>
      <c r="E248" t="n">
        <v>6</v>
      </c>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v>46434</v>
      </c>
      <c r="B249" s="33" t="n">
        <v>0.7291666666666666</v>
      </c>
      <c r="C249" t="inlineStr">
        <is>
          <t>SAMPLE-c005-o009-p</t>
        </is>
      </c>
      <c r="D249" t="inlineStr">
        <is>
          <t>close</t>
        </is>
      </c>
      <c r="E249" t="n">
        <v>12</v>
      </c>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v>46426</v>
      </c>
      <c r="B250" s="33" t="n">
        <v>0.7291666666666666</v>
      </c>
      <c r="C250" t="inlineStr">
        <is>
          <t>SAMPLE-c005-o010-q</t>
        </is>
      </c>
      <c r="D250" t="inlineStr">
        <is>
          <t>baseline</t>
        </is>
      </c>
      <c r="E250" t="n">
        <v>1</v>
      </c>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v>46429</v>
      </c>
      <c r="B251" s="33" t="n">
        <v>0.7291666666666666</v>
      </c>
      <c r="C251" t="inlineStr">
        <is>
          <t>SAMPLE-c005-o010-q</t>
        </is>
      </c>
      <c r="D251" t="inlineStr">
        <is>
          <t>mid</t>
        </is>
      </c>
      <c r="E251" t="n">
        <v>4</v>
      </c>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v>46434</v>
      </c>
      <c r="B252" s="33" t="n">
        <v>0.7291666666666666</v>
      </c>
      <c r="C252" t="inlineStr">
        <is>
          <t>SAMPLE-c005-o010-q</t>
        </is>
      </c>
      <c r="D252" t="inlineStr">
        <is>
          <t>close</t>
        </is>
      </c>
      <c r="E252" t="n">
        <v>8</v>
      </c>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v>46426</v>
      </c>
      <c r="B253" s="33" t="n">
        <v>0.7291666666666666</v>
      </c>
      <c r="C253" t="inlineStr">
        <is>
          <t>SAMPLE-c005-o010-p</t>
        </is>
      </c>
      <c r="D253" t="inlineStr">
        <is>
          <t>baseline</t>
        </is>
      </c>
      <c r="E253" t="n">
        <v>1</v>
      </c>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v>46429</v>
      </c>
      <c r="B254" s="33" t="n">
        <v>0.7291666666666666</v>
      </c>
      <c r="C254" t="inlineStr">
        <is>
          <t>SAMPLE-c005-o010-p</t>
        </is>
      </c>
      <c r="D254" t="inlineStr">
        <is>
          <t>mid</t>
        </is>
      </c>
      <c r="E254" t="n">
        <v>3</v>
      </c>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v>46434</v>
      </c>
      <c r="B255" s="33" t="n">
        <v>0.7291666666666666</v>
      </c>
      <c r="C255" t="inlineStr">
        <is>
          <t>SAMPLE-c005-o010-p</t>
        </is>
      </c>
      <c r="D255" t="inlineStr">
        <is>
          <t>close</t>
        </is>
      </c>
      <c r="E255" t="n">
        <v>7</v>
      </c>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v>46440</v>
      </c>
      <c r="B256" s="33" t="n">
        <v>0.7291666666666666</v>
      </c>
      <c r="C256" t="inlineStr">
        <is>
          <t>SAMPLE-c006-o001-q</t>
        </is>
      </c>
      <c r="D256" t="inlineStr">
        <is>
          <t>baseline</t>
        </is>
      </c>
      <c r="E256" t="n">
        <v>1</v>
      </c>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v>46443</v>
      </c>
      <c r="B257" s="33" t="n">
        <v>0.7291666666666666</v>
      </c>
      <c r="C257" t="inlineStr">
        <is>
          <t>SAMPLE-c006-o001-q</t>
        </is>
      </c>
      <c r="D257" t="inlineStr">
        <is>
          <t>mid</t>
        </is>
      </c>
      <c r="E257" t="n">
        <v>5</v>
      </c>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v>46447</v>
      </c>
      <c r="B258" s="33" t="n">
        <v>0.7291666666666666</v>
      </c>
      <c r="C258" t="inlineStr">
        <is>
          <t>SAMPLE-c006-o001-q</t>
        </is>
      </c>
      <c r="D258" t="inlineStr">
        <is>
          <t>close</t>
        </is>
      </c>
      <c r="E258" t="n">
        <v>11</v>
      </c>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v>46440</v>
      </c>
      <c r="B259" s="33" t="n">
        <v>0.7291666666666666</v>
      </c>
      <c r="C259" t="inlineStr">
        <is>
          <t>SAMPLE-c006-o001-p</t>
        </is>
      </c>
      <c r="D259" t="inlineStr">
        <is>
          <t>baseline</t>
        </is>
      </c>
      <c r="E259" t="n">
        <v>1</v>
      </c>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v>46443</v>
      </c>
      <c r="B260" s="33" t="n">
        <v>0.7291666666666666</v>
      </c>
      <c r="C260" t="inlineStr">
        <is>
          <t>SAMPLE-c006-o001-p</t>
        </is>
      </c>
      <c r="D260" t="inlineStr">
        <is>
          <t>mid</t>
        </is>
      </c>
      <c r="E260" t="n">
        <v>2</v>
      </c>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v>46447</v>
      </c>
      <c r="B261" s="33" t="n">
        <v>0.7291666666666666</v>
      </c>
      <c r="C261" t="inlineStr">
        <is>
          <t>SAMPLE-c006-o001-p</t>
        </is>
      </c>
      <c r="D261" t="inlineStr">
        <is>
          <t>close</t>
        </is>
      </c>
      <c r="E261" t="n">
        <v>4</v>
      </c>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v>46440</v>
      </c>
      <c r="B262" s="33" t="n">
        <v>0.7291666666666666</v>
      </c>
      <c r="C262" t="inlineStr">
        <is>
          <t>SAMPLE-c006-o002-q</t>
        </is>
      </c>
      <c r="D262" t="inlineStr">
        <is>
          <t>baseline</t>
        </is>
      </c>
      <c r="E262" t="n">
        <v>1</v>
      </c>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v>46443</v>
      </c>
      <c r="B263" s="33" t="n">
        <v>0.7291666666666666</v>
      </c>
      <c r="C263" t="inlineStr">
        <is>
          <t>SAMPLE-c006-o002-q</t>
        </is>
      </c>
      <c r="D263" t="inlineStr">
        <is>
          <t>mid</t>
        </is>
      </c>
      <c r="E263" t="n">
        <v>6</v>
      </c>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v>46447</v>
      </c>
      <c r="B264" s="33" t="n">
        <v>0.7291666666666666</v>
      </c>
      <c r="C264" t="inlineStr">
        <is>
          <t>SAMPLE-c006-o002-q</t>
        </is>
      </c>
      <c r="D264" t="inlineStr">
        <is>
          <t>close</t>
        </is>
      </c>
      <c r="E264" t="n">
        <v>13</v>
      </c>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v>46440</v>
      </c>
      <c r="B265" s="33" t="n">
        <v>0.7291666666666666</v>
      </c>
      <c r="C265" t="inlineStr">
        <is>
          <t>SAMPLE-c006-o002-p</t>
        </is>
      </c>
      <c r="D265" t="inlineStr">
        <is>
          <t>baseline</t>
        </is>
      </c>
      <c r="E265" t="n">
        <v>1</v>
      </c>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v>46443</v>
      </c>
      <c r="B266" s="33" t="n">
        <v>0.7291666666666666</v>
      </c>
      <c r="C266" t="inlineStr">
        <is>
          <t>SAMPLE-c006-o002-p</t>
        </is>
      </c>
      <c r="D266" t="inlineStr">
        <is>
          <t>mid</t>
        </is>
      </c>
      <c r="E266" t="n">
        <v>3</v>
      </c>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v>46447</v>
      </c>
      <c r="B267" s="33" t="n">
        <v>0.7291666666666666</v>
      </c>
      <c r="C267" t="inlineStr">
        <is>
          <t>SAMPLE-c006-o002-p</t>
        </is>
      </c>
      <c r="D267" t="inlineStr">
        <is>
          <t>close</t>
        </is>
      </c>
      <c r="E267" t="n">
        <v>6</v>
      </c>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v>46440</v>
      </c>
      <c r="B268" s="33" t="n">
        <v>0.7291666666666666</v>
      </c>
      <c r="C268" t="inlineStr">
        <is>
          <t>SAMPLE-c006-o003-q</t>
        </is>
      </c>
      <c r="D268" t="inlineStr">
        <is>
          <t>baseline</t>
        </is>
      </c>
      <c r="E268" t="n">
        <v>1</v>
      </c>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v>46443</v>
      </c>
      <c r="B269" s="33" t="n">
        <v>0.7291666666666666</v>
      </c>
      <c r="C269" t="inlineStr">
        <is>
          <t>SAMPLE-c006-o003-q</t>
        </is>
      </c>
      <c r="D269" t="inlineStr">
        <is>
          <t>mid</t>
        </is>
      </c>
      <c r="E269" t="n">
        <v>2</v>
      </c>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v>46447</v>
      </c>
      <c r="B270" s="33" t="n">
        <v>0.7291666666666666</v>
      </c>
      <c r="C270" t="inlineStr">
        <is>
          <t>SAMPLE-c006-o003-q</t>
        </is>
      </c>
      <c r="D270" t="inlineStr">
        <is>
          <t>close</t>
        </is>
      </c>
      <c r="E270" t="n">
        <v>5</v>
      </c>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v>46440</v>
      </c>
      <c r="B271" s="33" t="n">
        <v>0.7291666666666666</v>
      </c>
      <c r="C271" t="inlineStr">
        <is>
          <t>SAMPLE-c006-o003-p</t>
        </is>
      </c>
      <c r="D271" t="inlineStr">
        <is>
          <t>baseline</t>
        </is>
      </c>
      <c r="E271" t="n">
        <v>1</v>
      </c>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v>46443</v>
      </c>
      <c r="B272" s="33" t="n">
        <v>0.7291666666666666</v>
      </c>
      <c r="C272" t="inlineStr">
        <is>
          <t>SAMPLE-c006-o003-p</t>
        </is>
      </c>
      <c r="D272" t="inlineStr">
        <is>
          <t>mid</t>
        </is>
      </c>
      <c r="E272" t="n">
        <v>4</v>
      </c>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v>46447</v>
      </c>
      <c r="B273" s="33" t="n">
        <v>0.7291666666666666</v>
      </c>
      <c r="C273" t="inlineStr">
        <is>
          <t>SAMPLE-c006-o003-p</t>
        </is>
      </c>
      <c r="D273" t="inlineStr">
        <is>
          <t>close</t>
        </is>
      </c>
      <c r="E273" t="n">
        <v>8</v>
      </c>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v>46440</v>
      </c>
      <c r="B274" s="33" t="n">
        <v>0.7291666666666666</v>
      </c>
      <c r="C274" t="inlineStr">
        <is>
          <t>SAMPLE-c006-o004-q</t>
        </is>
      </c>
      <c r="D274" t="inlineStr">
        <is>
          <t>baseline</t>
        </is>
      </c>
      <c r="E274" t="n">
        <v>1</v>
      </c>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v>46443</v>
      </c>
      <c r="B275" s="33" t="n">
        <v>0.7291666666666666</v>
      </c>
      <c r="C275" t="inlineStr">
        <is>
          <t>SAMPLE-c006-o004-q</t>
        </is>
      </c>
      <c r="D275" t="inlineStr">
        <is>
          <t>mid</t>
        </is>
      </c>
      <c r="E275" t="n">
        <v>3</v>
      </c>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v>46447</v>
      </c>
      <c r="B276" s="33" t="n">
        <v>0.7291666666666666</v>
      </c>
      <c r="C276" t="inlineStr">
        <is>
          <t>SAMPLE-c006-o004-q</t>
        </is>
      </c>
      <c r="D276" t="inlineStr">
        <is>
          <t>close</t>
        </is>
      </c>
      <c r="E276" t="n">
        <v>7</v>
      </c>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v>46440</v>
      </c>
      <c r="B277" s="33" t="n">
        <v>0.7291666666666666</v>
      </c>
      <c r="C277" t="inlineStr">
        <is>
          <t>SAMPLE-c006-o004-p</t>
        </is>
      </c>
      <c r="D277" t="inlineStr">
        <is>
          <t>baseline</t>
        </is>
      </c>
      <c r="E277" t="n">
        <v>1</v>
      </c>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v>46443</v>
      </c>
      <c r="B278" s="33" t="n">
        <v>0.7291666666666666</v>
      </c>
      <c r="C278" t="inlineStr">
        <is>
          <t>SAMPLE-c006-o004-p</t>
        </is>
      </c>
      <c r="D278" t="inlineStr">
        <is>
          <t>mid</t>
        </is>
      </c>
      <c r="E278" t="n">
        <v>5</v>
      </c>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v>46447</v>
      </c>
      <c r="B279" s="33" t="n">
        <v>0.7291666666666666</v>
      </c>
      <c r="C279" t="inlineStr">
        <is>
          <t>SAMPLE-c006-o004-p</t>
        </is>
      </c>
      <c r="D279" t="inlineStr">
        <is>
          <t>close</t>
        </is>
      </c>
      <c r="E279" t="n">
        <v>10</v>
      </c>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v>46440</v>
      </c>
      <c r="B280" s="33" t="n">
        <v>0.7291666666666666</v>
      </c>
      <c r="C280" t="inlineStr">
        <is>
          <t>SAMPLE-c006-o005-q</t>
        </is>
      </c>
      <c r="D280" t="inlineStr">
        <is>
          <t>baseline</t>
        </is>
      </c>
      <c r="E280" t="n">
        <v>1</v>
      </c>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v>46443</v>
      </c>
      <c r="B281" s="33" t="n">
        <v>0.7291666666666666</v>
      </c>
      <c r="C281" t="inlineStr">
        <is>
          <t>SAMPLE-c006-o005-q</t>
        </is>
      </c>
      <c r="D281" t="inlineStr">
        <is>
          <t>mid</t>
        </is>
      </c>
      <c r="E281" t="n">
        <v>4</v>
      </c>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v>46447</v>
      </c>
      <c r="B282" s="33" t="n">
        <v>0.7291666666666666</v>
      </c>
      <c r="C282" t="inlineStr">
        <is>
          <t>SAMPLE-c006-o005-q</t>
        </is>
      </c>
      <c r="D282" t="inlineStr">
        <is>
          <t>close</t>
        </is>
      </c>
      <c r="E282" t="n">
        <v>9</v>
      </c>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v>46440</v>
      </c>
      <c r="B283" s="33" t="n">
        <v>0.7291666666666666</v>
      </c>
      <c r="C283" t="inlineStr">
        <is>
          <t>SAMPLE-c006-o005-p</t>
        </is>
      </c>
      <c r="D283" t="inlineStr">
        <is>
          <t>baseline</t>
        </is>
      </c>
      <c r="E283" t="n">
        <v>1</v>
      </c>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v>46443</v>
      </c>
      <c r="B284" s="33" t="n">
        <v>0.7291666666666666</v>
      </c>
      <c r="C284" t="inlineStr">
        <is>
          <t>SAMPLE-c006-o005-p</t>
        </is>
      </c>
      <c r="D284" t="inlineStr">
        <is>
          <t>mid</t>
        </is>
      </c>
      <c r="E284" t="n">
        <v>6</v>
      </c>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v>46447</v>
      </c>
      <c r="B285" s="33" t="n">
        <v>0.7291666666666666</v>
      </c>
      <c r="C285" t="inlineStr">
        <is>
          <t>SAMPLE-c006-o005-p</t>
        </is>
      </c>
      <c r="D285" t="inlineStr">
        <is>
          <t>close</t>
        </is>
      </c>
      <c r="E285" t="n">
        <v>12</v>
      </c>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v>46440</v>
      </c>
      <c r="B286" s="33" t="n">
        <v>0.7291666666666666</v>
      </c>
      <c r="C286" t="inlineStr">
        <is>
          <t>SAMPLE-c006-o006-q</t>
        </is>
      </c>
      <c r="D286" t="inlineStr">
        <is>
          <t>baseline</t>
        </is>
      </c>
      <c r="E286" t="n">
        <v>1</v>
      </c>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v>46443</v>
      </c>
      <c r="B287" s="33" t="n">
        <v>0.7291666666666666</v>
      </c>
      <c r="C287" t="inlineStr">
        <is>
          <t>SAMPLE-c006-o006-q</t>
        </is>
      </c>
      <c r="D287" t="inlineStr">
        <is>
          <t>mid</t>
        </is>
      </c>
      <c r="E287" t="n">
        <v>1</v>
      </c>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v>46447</v>
      </c>
      <c r="B288" s="33" t="n">
        <v>0.7291666666666666</v>
      </c>
      <c r="C288" t="inlineStr">
        <is>
          <t>SAMPLE-c006-o006-q</t>
        </is>
      </c>
      <c r="D288" t="inlineStr">
        <is>
          <t>close</t>
        </is>
      </c>
      <c r="E288" t="n">
        <v>1</v>
      </c>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v>46440</v>
      </c>
      <c r="B289" s="33" t="n">
        <v>0.7291666666666666</v>
      </c>
      <c r="C289" t="inlineStr">
        <is>
          <t>SAMPLE-c006-o006-p</t>
        </is>
      </c>
      <c r="D289" t="inlineStr">
        <is>
          <t>baseline</t>
        </is>
      </c>
      <c r="E289" t="n">
        <v>1</v>
      </c>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v>46443</v>
      </c>
      <c r="B290" s="33" t="n">
        <v>0.7291666666666666</v>
      </c>
      <c r="C290" t="inlineStr">
        <is>
          <t>SAMPLE-c006-o006-p</t>
        </is>
      </c>
      <c r="D290" t="inlineStr">
        <is>
          <t>mid</t>
        </is>
      </c>
      <c r="E290" t="n">
        <v>1</v>
      </c>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v>46447</v>
      </c>
      <c r="B291" s="33" t="n">
        <v>0.7291666666666666</v>
      </c>
      <c r="C291" t="inlineStr">
        <is>
          <t>SAMPLE-c006-o006-p</t>
        </is>
      </c>
      <c r="D291" t="inlineStr">
        <is>
          <t>close</t>
        </is>
      </c>
      <c r="E291" t="n">
        <v>1</v>
      </c>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v>46440</v>
      </c>
      <c r="B292" s="33" t="n">
        <v>0.7291666666666666</v>
      </c>
      <c r="C292" t="inlineStr">
        <is>
          <t>SAMPLE-c006-o007-q</t>
        </is>
      </c>
      <c r="D292" t="inlineStr">
        <is>
          <t>baseline</t>
        </is>
      </c>
      <c r="E292" t="n">
        <v>1</v>
      </c>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v>46443</v>
      </c>
      <c r="B293" s="33" t="n">
        <v>0.7291666666666666</v>
      </c>
      <c r="C293" t="inlineStr">
        <is>
          <t>SAMPLE-c006-o007-q</t>
        </is>
      </c>
      <c r="D293" t="inlineStr">
        <is>
          <t>mid</t>
        </is>
      </c>
      <c r="E293" t="n">
        <v>6</v>
      </c>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v>46447</v>
      </c>
      <c r="B294" s="33" t="n">
        <v>0.7291666666666666</v>
      </c>
      <c r="C294" t="inlineStr">
        <is>
          <t>SAMPLE-c006-o007-q</t>
        </is>
      </c>
      <c r="D294" t="inlineStr">
        <is>
          <t>close</t>
        </is>
      </c>
      <c r="E294" t="n">
        <v>13</v>
      </c>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v>46440</v>
      </c>
      <c r="B295" s="33" t="n">
        <v>0.7291666666666666</v>
      </c>
      <c r="C295" t="inlineStr">
        <is>
          <t>SAMPLE-c006-o007-p</t>
        </is>
      </c>
      <c r="D295" t="inlineStr">
        <is>
          <t>baseline</t>
        </is>
      </c>
      <c r="E295" t="n">
        <v>1</v>
      </c>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v>46443</v>
      </c>
      <c r="B296" s="33" t="n">
        <v>0.7291666666666666</v>
      </c>
      <c r="C296" t="inlineStr">
        <is>
          <t>SAMPLE-c006-o007-p</t>
        </is>
      </c>
      <c r="D296" t="inlineStr">
        <is>
          <t>mid</t>
        </is>
      </c>
      <c r="E296" t="n">
        <v>3</v>
      </c>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v>46447</v>
      </c>
      <c r="B297" s="33" t="n">
        <v>0.7291666666666666</v>
      </c>
      <c r="C297" t="inlineStr">
        <is>
          <t>SAMPLE-c006-o007-p</t>
        </is>
      </c>
      <c r="D297" t="inlineStr">
        <is>
          <t>close</t>
        </is>
      </c>
      <c r="E297" t="n">
        <v>6</v>
      </c>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v>46440</v>
      </c>
      <c r="B298" s="33" t="n">
        <v>0.7291666666666666</v>
      </c>
      <c r="C298" t="inlineStr">
        <is>
          <t>SAMPLE-c006-o008-q</t>
        </is>
      </c>
      <c r="D298" t="inlineStr">
        <is>
          <t>baseline</t>
        </is>
      </c>
      <c r="E298" t="n">
        <v>1</v>
      </c>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v>46443</v>
      </c>
      <c r="B299" s="33" t="n">
        <v>0.7291666666666666</v>
      </c>
      <c r="C299" t="inlineStr">
        <is>
          <t>SAMPLE-c006-o008-q</t>
        </is>
      </c>
      <c r="D299" t="inlineStr">
        <is>
          <t>mid</t>
        </is>
      </c>
      <c r="E299" t="n">
        <v>2</v>
      </c>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v>46447</v>
      </c>
      <c r="B300" s="33" t="n">
        <v>0.7291666666666666</v>
      </c>
      <c r="C300" t="inlineStr">
        <is>
          <t>SAMPLE-c006-o008-q</t>
        </is>
      </c>
      <c r="D300" t="inlineStr">
        <is>
          <t>close</t>
        </is>
      </c>
      <c r="E300" t="n">
        <v>5</v>
      </c>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v>46440</v>
      </c>
      <c r="B301" s="33" t="n">
        <v>0.7291666666666666</v>
      </c>
      <c r="C301" t="inlineStr">
        <is>
          <t>SAMPLE-c006-o008-p</t>
        </is>
      </c>
      <c r="D301" t="inlineStr">
        <is>
          <t>baseline</t>
        </is>
      </c>
      <c r="E301" t="n">
        <v>1</v>
      </c>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v>46443</v>
      </c>
      <c r="B302" s="33" t="n">
        <v>0.7291666666666666</v>
      </c>
      <c r="C302" t="inlineStr">
        <is>
          <t>SAMPLE-c006-o008-p</t>
        </is>
      </c>
      <c r="D302" t="inlineStr">
        <is>
          <t>mid</t>
        </is>
      </c>
      <c r="E302" t="n">
        <v>4</v>
      </c>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v>46447</v>
      </c>
      <c r="B303" s="33" t="n">
        <v>0.7291666666666666</v>
      </c>
      <c r="C303" t="inlineStr">
        <is>
          <t>SAMPLE-c006-o008-p</t>
        </is>
      </c>
      <c r="D303" t="inlineStr">
        <is>
          <t>close</t>
        </is>
      </c>
      <c r="E303" t="n">
        <v>8</v>
      </c>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v>46440</v>
      </c>
      <c r="B304" s="33" t="n">
        <v>0.7291666666666666</v>
      </c>
      <c r="C304" t="inlineStr">
        <is>
          <t>SAMPLE-c006-o009-q</t>
        </is>
      </c>
      <c r="D304" t="inlineStr">
        <is>
          <t>baseline</t>
        </is>
      </c>
      <c r="E304" t="n">
        <v>1</v>
      </c>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v>46443</v>
      </c>
      <c r="B305" s="33" t="n">
        <v>0.7291666666666666</v>
      </c>
      <c r="C305" t="inlineStr">
        <is>
          <t>SAMPLE-c006-o009-q</t>
        </is>
      </c>
      <c r="D305" t="inlineStr">
        <is>
          <t>mid</t>
        </is>
      </c>
      <c r="E305" t="n">
        <v>3</v>
      </c>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v>46447</v>
      </c>
      <c r="B306" s="33" t="n">
        <v>0.7291666666666666</v>
      </c>
      <c r="C306" t="inlineStr">
        <is>
          <t>SAMPLE-c006-o009-q</t>
        </is>
      </c>
      <c r="D306" t="inlineStr">
        <is>
          <t>close</t>
        </is>
      </c>
      <c r="E306" t="n">
        <v>7</v>
      </c>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v>46440</v>
      </c>
      <c r="B307" s="33" t="n">
        <v>0.7291666666666666</v>
      </c>
      <c r="C307" t="inlineStr">
        <is>
          <t>SAMPLE-c006-o009-p</t>
        </is>
      </c>
      <c r="D307" t="inlineStr">
        <is>
          <t>baseline</t>
        </is>
      </c>
      <c r="E307" t="n">
        <v>1</v>
      </c>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v>46443</v>
      </c>
      <c r="B308" s="33" t="n">
        <v>0.7291666666666666</v>
      </c>
      <c r="C308" t="inlineStr">
        <is>
          <t>SAMPLE-c006-o009-p</t>
        </is>
      </c>
      <c r="D308" t="inlineStr">
        <is>
          <t>mid</t>
        </is>
      </c>
      <c r="E308" t="n">
        <v>5</v>
      </c>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v>46447</v>
      </c>
      <c r="B309" s="33" t="n">
        <v>0.7291666666666666</v>
      </c>
      <c r="C309" t="inlineStr">
        <is>
          <t>SAMPLE-c006-o009-p</t>
        </is>
      </c>
      <c r="D309" t="inlineStr">
        <is>
          <t>close</t>
        </is>
      </c>
      <c r="E309" t="n">
        <v>10</v>
      </c>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v>46440</v>
      </c>
      <c r="B310" s="33" t="n">
        <v>0.7291666666666666</v>
      </c>
      <c r="C310" t="inlineStr">
        <is>
          <t>SAMPLE-c006-o010-q</t>
        </is>
      </c>
      <c r="D310" t="inlineStr">
        <is>
          <t>baseline</t>
        </is>
      </c>
      <c r="E310" t="n">
        <v>1</v>
      </c>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v>46443</v>
      </c>
      <c r="B311" s="33" t="n">
        <v>0.7291666666666666</v>
      </c>
      <c r="C311" t="inlineStr">
        <is>
          <t>SAMPLE-c006-o010-q</t>
        </is>
      </c>
      <c r="D311" t="inlineStr">
        <is>
          <t>mid</t>
        </is>
      </c>
      <c r="E311" t="n">
        <v>5</v>
      </c>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v>46447</v>
      </c>
      <c r="B312" s="33" t="n">
        <v>0.7291666666666666</v>
      </c>
      <c r="C312" t="inlineStr">
        <is>
          <t>SAMPLE-c006-o010-q</t>
        </is>
      </c>
      <c r="D312" t="inlineStr">
        <is>
          <t>close</t>
        </is>
      </c>
      <c r="E312" t="n">
        <v>10</v>
      </c>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v>46440</v>
      </c>
      <c r="B313" s="33" t="n">
        <v>0.7291666666666666</v>
      </c>
      <c r="C313" t="inlineStr">
        <is>
          <t>SAMPLE-c006-o010-p</t>
        </is>
      </c>
      <c r="D313" t="inlineStr">
        <is>
          <t>baseline</t>
        </is>
      </c>
      <c r="E313" t="n">
        <v>1</v>
      </c>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v>46443</v>
      </c>
      <c r="B314" s="33" t="n">
        <v>0.7291666666666666</v>
      </c>
      <c r="C314" t="inlineStr">
        <is>
          <t>SAMPLE-c006-o010-p</t>
        </is>
      </c>
      <c r="D314" t="inlineStr">
        <is>
          <t>mid</t>
        </is>
      </c>
      <c r="E314" t="n">
        <v>6</v>
      </c>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v>46447</v>
      </c>
      <c r="B315" s="33" t="n">
        <v>0.7291666666666666</v>
      </c>
      <c r="C315" t="inlineStr">
        <is>
          <t>SAMPLE-c006-o010-p</t>
        </is>
      </c>
      <c r="D315" t="inlineStr">
        <is>
          <t>close</t>
        </is>
      </c>
      <c r="E315" t="n">
        <v>13</v>
      </c>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c r="B316" s="33" t="n"/>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c r="B317" s="33" t="n"/>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c r="B318" s="33" t="n"/>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c r="B319" s="33" t="n"/>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c r="B320" s="33" t="n"/>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c r="B321" s="33" t="n"/>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c r="B322" s="33" t="n"/>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c r="B323" s="33" t="n"/>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c r="B324" s="33" t="n"/>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c r="B325" s="33" t="n"/>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c r="B326" s="33" t="n"/>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c r="B327" s="33" t="n"/>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c r="B328" s="33" t="n"/>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c r="B329" s="33" t="n"/>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c r="B330" s="33" t="n"/>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c r="B331" s="33" t="n"/>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c r="B332" s="33" t="n"/>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c r="B333" s="33" t="n"/>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c r="B334" s="33" t="n"/>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c r="B335" s="33" t="n"/>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c r="B336" s="33" t="n"/>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c r="B337" s="33" t="n"/>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c r="B338" s="33" t="n"/>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c r="B339" s="33" t="n"/>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c r="B340" s="33" t="n"/>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c r="B341" s="33" t="n"/>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c r="B342" s="33" t="n"/>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c r="B343" s="33" t="n"/>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c r="B344" s="33" t="n"/>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c r="B345" s="33" t="n"/>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c r="B346" s="33" t="n"/>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c r="B347" s="33" t="n"/>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c r="B348" s="33" t="n"/>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c r="B349" s="33" t="n"/>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c r="B350" s="33" t="n"/>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c r="B351" s="33" t="n"/>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c r="B352" s="33" t="n"/>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c r="B353" s="33" t="n"/>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c r="B354" s="33" t="n"/>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c r="B355" s="33" t="n"/>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c r="B356" s="33" t="n"/>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c r="B357" s="33" t="n"/>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c r="B358" s="33" t="n"/>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c r="B359" s="33" t="n"/>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c r="B360" s="33" t="n"/>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c r="B361" s="33" t="n"/>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c r="B362" s="33" t="n"/>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c r="B363" s="33" t="n"/>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c r="B364" s="33" t="n"/>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c r="B365" s="33" t="n"/>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c r="B366" s="33" t="n"/>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c r="B367" s="33" t="n"/>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c r="B368" s="33" t="n"/>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c r="B369" s="33" t="n"/>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c r="B370" s="33" t="n"/>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c r="B371" s="33" t="n"/>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c r="B372" s="33" t="n"/>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c r="B373" s="33" t="n"/>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c r="B374" s="33" t="n"/>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c r="B375" s="33" t="n"/>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c r="B376" s="33" t="n"/>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c r="B377" s="33" t="n"/>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c r="B378" s="33" t="n"/>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c r="B379" s="33" t="n"/>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c r="B380" s="33" t="n"/>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c r="B381" s="33" t="n"/>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c r="B382" s="33" t="n"/>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c r="B383" s="33" t="n"/>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c r="B384" s="33" t="n"/>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c r="B385" s="33" t="n"/>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c r="B386" s="33" t="n"/>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c r="B387" s="33" t="n"/>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c r="B388" s="33" t="n"/>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c r="B389" s="33" t="n"/>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c r="B390" s="33" t="n"/>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c r="B391" s="33" t="n"/>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c r="B392" s="33" t="n"/>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c r="B393" s="33" t="n"/>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c r="B394" s="33" t="n"/>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c r="B395" s="33" t="n"/>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c r="B396" s="33" t="n"/>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c r="B397" s="33" t="n"/>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c r="B398" s="33" t="n"/>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c r="B399" s="33" t="n"/>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c r="B400" s="33" t="n"/>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c r="B401" s="33" t="n"/>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c r="B402" s="33" t="n"/>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c r="B403" s="33" t="n"/>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c r="B404" s="33" t="n"/>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c r="B405" s="33" t="n"/>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c r="B406" s="33" t="n"/>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c r="B407" s="33" t="n"/>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c r="B408" s="33" t="n"/>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c r="B409" s="33" t="n"/>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c r="B410" s="33" t="n"/>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c r="B411" s="33" t="n"/>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c r="B412" s="33" t="n"/>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c r="B413" s="33" t="n"/>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c r="B414" s="33" t="n"/>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c r="B415" s="33" t="n"/>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c r="B416" s="33" t="n"/>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c r="B417" s="33" t="n"/>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c r="B418" s="33" t="n"/>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c r="B419" s="33" t="n"/>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c r="B420" s="33" t="n"/>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c r="B421" s="33" t="n"/>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c r="B422" s="33" t="n"/>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c r="B423" s="33" t="n"/>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c r="B424" s="33" t="n"/>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c r="B425" s="33" t="n"/>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c r="B426" s="33" t="n"/>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c r="B427" s="33" t="n"/>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c r="B428" s="33" t="n"/>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c r="B429" s="33" t="n"/>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c r="B430" s="33" t="n"/>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c r="B431" s="33" t="n"/>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c r="B432" s="33" t="n"/>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c r="B433" s="33" t="n"/>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c r="B434" s="33" t="n"/>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c r="B435" s="33" t="n"/>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A2" t="inlineStr">
        <is>
          <t>SAMPLE-CMP-001</t>
        </is>
      </c>
      <c r="B2" s="9" t="n">
        <v>46408</v>
      </c>
      <c r="C2" t="n">
        <v>6</v>
      </c>
      <c r="D2" s="9" t="n">
        <v>46408</v>
      </c>
      <c r="E2" t="inlineStr">
        <is>
          <t>SAMPLE brand co-founder</t>
        </is>
      </c>
      <c r="G2" s="25">
        <f>IF(OR($A2="",$B2="",IFERROR(IF(INDEX(campaigns!$BG$2:$BG$51,MATCH($A2,campaigns!$A$2:$A$51,0))="","",INDEX(campaigns!$BG$2:$BG$51,MATCH($A2,campaigns!$A$2:$A$51,0))),"")=""),"",$B2-N(IFERROR(IF(INDEX(campaigns!$BG$2:$BG$51,MATCH($A2,campaigns!$A$2:$A$51,0))="","",INDEX(campaigns!$BG$2:$BG$51,MATCH($A2,campaigns!$A$2:$A$51,0))),"")))</f>
        <v/>
      </c>
      <c r="H2" s="25">
        <f>IF($G2="","",IF($G2&gt;=30,"Y","N"))</f>
        <v/>
      </c>
    </row>
    <row r="3">
      <c r="A3" t="inlineStr">
        <is>
          <t>SAMPLE-CMP-002</t>
        </is>
      </c>
      <c r="B3" s="9" t="n">
        <v>46408</v>
      </c>
      <c r="C3" t="n">
        <v>2</v>
      </c>
      <c r="D3" s="9" t="n">
        <v>46408</v>
      </c>
      <c r="E3" t="inlineStr">
        <is>
          <t>SAMPLE brand co-founder</t>
        </is>
      </c>
      <c r="G3" s="25">
        <f>IF(OR($A3="",$B3="",IFERROR(IF(INDEX(campaigns!$BG$2:$BG$51,MATCH($A3,campaigns!$A$2:$A$51,0))="","",INDEX(campaigns!$BG$2:$BG$51,MATCH($A3,campaigns!$A$2:$A$51,0))),"")=""),"",$B3-N(IFERROR(IF(INDEX(campaigns!$BG$2:$BG$51,MATCH($A3,campaigns!$A$2:$A$51,0))="","",INDEX(campaigns!$BG$2:$BG$51,MATCH($A3,campaigns!$A$2:$A$51,0))),"")))</f>
        <v/>
      </c>
      <c r="H3" s="25">
        <f>IF($G3="","",IF($G3&gt;=30,"Y","N"))</f>
        <v/>
      </c>
    </row>
    <row r="4">
      <c r="A4" t="inlineStr">
        <is>
          <t>SAMPLE-CMP-001</t>
        </is>
      </c>
      <c r="B4" s="9" t="n">
        <v>46429</v>
      </c>
      <c r="C4" t="n">
        <v>11</v>
      </c>
      <c r="D4" s="9" t="n">
        <v>46429</v>
      </c>
      <c r="E4" t="inlineStr">
        <is>
          <t>SAMPLE brand co-founder</t>
        </is>
      </c>
      <c r="G4" s="25">
        <f>IF(OR($A4="",$B4="",IFERROR(IF(INDEX(campaigns!$BG$2:$BG$51,MATCH($A4,campaigns!$A$2:$A$51,0))="","",INDEX(campaigns!$BG$2:$BG$51,MATCH($A4,campaigns!$A$2:$A$51,0))),"")=""),"",$B4-N(IFERROR(IF(INDEX(campaigns!$BG$2:$BG$51,MATCH($A4,campaigns!$A$2:$A$51,0))="","",INDEX(campaigns!$BG$2:$BG$51,MATCH($A4,campaigns!$A$2:$A$51,0))),"")))</f>
        <v/>
      </c>
      <c r="H4" s="25">
        <f>IF($G4="","",IF($G4&gt;=30,"Y","N"))</f>
        <v/>
      </c>
    </row>
    <row r="5">
      <c r="A5" t="inlineStr">
        <is>
          <t>SAMPLE-CMP-002</t>
        </is>
      </c>
      <c r="B5" s="9" t="n">
        <v>46430</v>
      </c>
      <c r="C5" t="n">
        <v>4</v>
      </c>
      <c r="D5" s="9" t="n">
        <v>46430</v>
      </c>
      <c r="E5" t="inlineStr">
        <is>
          <t>SAMPLE brand co-founder</t>
        </is>
      </c>
      <c r="G5" s="25">
        <f>IF(OR($A5="",$B5="",IFERROR(IF(INDEX(campaigns!$BG$2:$BG$51,MATCH($A5,campaigns!$A$2:$A$51,0))="","",INDEX(campaigns!$BG$2:$BG$51,MATCH($A5,campaigns!$A$2:$A$51,0))),"")=""),"",$B5-N(IFERROR(IF(INDEX(campaigns!$BG$2:$BG$51,MATCH($A5,campaigns!$A$2:$A$51,0))="","",INDEX(campaigns!$BG$2:$BG$51,MATCH($A5,campaigns!$A$2:$A$51,0))),"")))</f>
        <v/>
      </c>
      <c r="H5" s="25">
        <f>IF($G5="","",IF($G5&gt;=30,"Y","N"))</f>
        <v/>
      </c>
    </row>
    <row r="6">
      <c r="A6" t="inlineStr">
        <is>
          <t>SAMPLE-CMP-003</t>
        </is>
      </c>
      <c r="B6" s="9" t="n">
        <v>46436</v>
      </c>
      <c r="C6" t="n">
        <v>9</v>
      </c>
      <c r="D6" s="9" t="n">
        <v>46436</v>
      </c>
      <c r="E6" t="inlineStr">
        <is>
          <t>SAMPLE brand marketing lead</t>
        </is>
      </c>
      <c r="G6" s="25">
        <f>IF(OR($A6="",$B6="",IFERROR(IF(INDEX(campaigns!$BG$2:$BG$51,MATCH($A6,campaigns!$A$2:$A$51,0))="","",INDEX(campaigns!$BG$2:$BG$51,MATCH($A6,campaigns!$A$2:$A$51,0))),"")=""),"",$B6-N(IFERROR(IF(INDEX(campaigns!$BG$2:$BG$51,MATCH($A6,campaigns!$A$2:$A$51,0))="","",INDEX(campaigns!$BG$2:$BG$51,MATCH($A6,campaigns!$A$2:$A$51,0))),"")))</f>
        <v/>
      </c>
      <c r="H6" s="25">
        <f>IF($G6="","",IF($G6&gt;=30,"Y","N"))</f>
        <v/>
      </c>
    </row>
    <row r="7">
      <c r="A7" t="inlineStr">
        <is>
          <t>SAMPLE-CMP-004</t>
        </is>
      </c>
      <c r="B7" s="9" t="n">
        <v>46436</v>
      </c>
      <c r="C7" t="n">
        <v>5</v>
      </c>
      <c r="D7" s="9" t="n">
        <v>46436</v>
      </c>
      <c r="E7" t="inlineStr">
        <is>
          <t>SAMPLE brand marketing lead</t>
        </is>
      </c>
      <c r="G7" s="25">
        <f>IF(OR($A7="",$B7="",IFERROR(IF(INDEX(campaigns!$BG$2:$BG$51,MATCH($A7,campaigns!$A$2:$A$51,0))="","",INDEX(campaigns!$BG$2:$BG$51,MATCH($A7,campaigns!$A$2:$A$51,0))),"")=""),"",$B7-N(IFERROR(IF(INDEX(campaigns!$BG$2:$BG$51,MATCH($A7,campaigns!$A$2:$A$51,0))="","",INDEX(campaigns!$BG$2:$BG$51,MATCH($A7,campaigns!$A$2:$A$51,0))),"")))</f>
        <v/>
      </c>
      <c r="H7" s="25">
        <f>IF($G7="","",IF($G7&gt;=30,"Y","N"))</f>
        <v/>
      </c>
    </row>
    <row r="8">
      <c r="A8" t="inlineStr">
        <is>
          <t>SAMPLE-CMP-005</t>
        </is>
      </c>
      <c r="B8" s="9" t="n">
        <v>46436</v>
      </c>
      <c r="C8" t="n">
        <v>12</v>
      </c>
      <c r="D8" s="9" t="n">
        <v>46436</v>
      </c>
      <c r="E8" t="inlineStr">
        <is>
          <t>SAMPLE brand marketing lead</t>
        </is>
      </c>
      <c r="G8" s="25">
        <f>IF(OR($A8="",$B8="",IFERROR(IF(INDEX(campaigns!$BG$2:$BG$51,MATCH($A8,campaigns!$A$2:$A$51,0))="","",INDEX(campaigns!$BG$2:$BG$51,MATCH($A8,campaigns!$A$2:$A$51,0))),"")=""),"",$B8-N(IFERROR(IF(INDEX(campaigns!$BG$2:$BG$51,MATCH($A8,campaigns!$A$2:$A$51,0))="","",INDEX(campaigns!$BG$2:$BG$51,MATCH($A8,campaigns!$A$2:$A$51,0))),"")))</f>
        <v/>
      </c>
      <c r="H8" s="25">
        <f>IF($G8="","",IF($G8&gt;=30,"Y","N"))</f>
        <v/>
      </c>
    </row>
    <row r="9">
      <c r="A9" t="inlineStr">
        <is>
          <t>SAMPLE-CMP-003</t>
        </is>
      </c>
      <c r="B9" s="9" t="n">
        <v>46457</v>
      </c>
      <c r="C9" t="n">
        <v>17</v>
      </c>
      <c r="D9" s="9" t="n">
        <v>46457</v>
      </c>
      <c r="E9" t="inlineStr">
        <is>
          <t>SAMPLE brand marketing lead</t>
        </is>
      </c>
      <c r="G9" s="25">
        <f>IF(OR($A9="",$B9="",IFERROR(IF(INDEX(campaigns!$BG$2:$BG$51,MATCH($A9,campaigns!$A$2:$A$51,0))="","",INDEX(campaigns!$BG$2:$BG$51,MATCH($A9,campaigns!$A$2:$A$51,0))),"")=""),"",$B9-N(IFERROR(IF(INDEX(campaigns!$BG$2:$BG$51,MATCH($A9,campaigns!$A$2:$A$51,0))="","",INDEX(campaigns!$BG$2:$BG$51,MATCH($A9,campaigns!$A$2:$A$51,0))),"")))</f>
        <v/>
      </c>
      <c r="H9" s="25">
        <f>IF($G9="","",IF($G9&gt;=30,"Y","N"))</f>
        <v/>
      </c>
    </row>
    <row r="10">
      <c r="A10" t="inlineStr">
        <is>
          <t>SAMPLE-CMP-004</t>
        </is>
      </c>
      <c r="B10" s="9" t="n">
        <v>46457</v>
      </c>
      <c r="C10" t="n">
        <v>8</v>
      </c>
      <c r="D10" s="9" t="n">
        <v>46457</v>
      </c>
      <c r="E10" t="inlineStr">
        <is>
          <t>SAMPLE brand marketing lead</t>
        </is>
      </c>
      <c r="G10" s="25">
        <f>IF(OR($A10="",$B10="",IFERROR(IF(INDEX(campaigns!$BG$2:$BG$51,MATCH($A10,campaigns!$A$2:$A$51,0))="","",INDEX(campaigns!$BG$2:$BG$51,MATCH($A10,campaigns!$A$2:$A$51,0))),"")=""),"",$B10-N(IFERROR(IF(INDEX(campaigns!$BG$2:$BG$51,MATCH($A10,campaigns!$A$2:$A$51,0))="","",INDEX(campaigns!$BG$2:$BG$51,MATCH($A10,campaigns!$A$2:$A$51,0))),"")))</f>
        <v/>
      </c>
      <c r="H10" s="25">
        <f>IF($G10="","",IF($G10&gt;=30,"Y","N"))</f>
        <v/>
      </c>
    </row>
    <row r="11">
      <c r="A11" t="inlineStr">
        <is>
          <t>SAMPLE-CMP-005</t>
        </is>
      </c>
      <c r="B11" s="9" t="n">
        <v>46457</v>
      </c>
      <c r="C11" t="n">
        <v>21</v>
      </c>
      <c r="D11" s="9" t="n">
        <v>46457</v>
      </c>
      <c r="E11" t="inlineStr">
        <is>
          <t>SAMPLE brand marketing lead</t>
        </is>
      </c>
      <c r="G11" s="25">
        <f>IF(OR($A11="",$B11="",IFERROR(IF(INDEX(campaigns!$BG$2:$BG$51,MATCH($A11,campaigns!$A$2:$A$51,0))="","",INDEX(campaigns!$BG$2:$BG$51,MATCH($A11,campaigns!$A$2:$A$51,0))),"")=""),"",$B11-N(IFERROR(IF(INDEX(campaigns!$BG$2:$BG$51,MATCH($A11,campaigns!$A$2:$A$51,0))="","",INDEX(campaigns!$BG$2:$BG$51,MATCH($A11,campaigns!$A$2:$A$51,0))),"")))</f>
        <v/>
      </c>
      <c r="H11" s="25">
        <f>IF($G11="","",IF($G11&gt;=30,"Y","N"))</f>
        <v/>
      </c>
    </row>
    <row r="12">
      <c r="A12" t="inlineStr">
        <is>
          <t>SAMPLE-CMP-006</t>
        </is>
      </c>
      <c r="B12" s="9" t="n">
        <v>46449</v>
      </c>
      <c r="C12" t="n">
        <v>7</v>
      </c>
      <c r="D12" s="9" t="n">
        <v>46449</v>
      </c>
      <c r="E12" t="inlineStr">
        <is>
          <t>SAMPLE brand co-founder</t>
        </is>
      </c>
      <c r="G12" s="25">
        <f>IF(OR($A12="",$B12="",IFERROR(IF(INDEX(campaigns!$BG$2:$BG$51,MATCH($A12,campaigns!$A$2:$A$51,0))="","",INDEX(campaigns!$BG$2:$BG$51,MATCH($A12,campaigns!$A$2:$A$51,0))),"")=""),"",$B12-N(IFERROR(IF(INDEX(campaigns!$BG$2:$BG$51,MATCH($A12,campaigns!$A$2:$A$51,0))="","",INDEX(campaigns!$BG$2:$BG$51,MATCH($A12,campaigns!$A$2:$A$51,0))),"")))</f>
        <v/>
      </c>
      <c r="H12" s="25">
        <f>IF($G12="","",IF($G12&gt;=30,"Y","N"))</f>
        <v/>
      </c>
    </row>
    <row r="13">
      <c r="A13" t="inlineStr">
        <is>
          <t>SAMPLE-CMP-006</t>
        </is>
      </c>
      <c r="B13" s="9" t="n">
        <v>46471</v>
      </c>
      <c r="C13" t="n">
        <v>13</v>
      </c>
      <c r="D13" s="9" t="n">
        <v>46471</v>
      </c>
      <c r="E13" t="inlineStr">
        <is>
          <t>SAMPLE brand co-founder</t>
        </is>
      </c>
      <c r="G13" s="25">
        <f>IF(OR($A13="",$B13="",IFERROR(IF(INDEX(campaigns!$BG$2:$BG$51,MATCH($A13,campaigns!$A$2:$A$51,0))="","",INDEX(campaigns!$BG$2:$BG$51,MATCH($A13,campaigns!$A$2:$A$51,0))),"")=""),"",$B13-N(IFERROR(IF(INDEX(campaigns!$BG$2:$BG$51,MATCH($A13,campaigns!$A$2:$A$51,0))="","",INDEX(campaigns!$BG$2:$BG$51,MATCH($A13,campaigns!$A$2:$A$51,0))),"")))</f>
        <v/>
      </c>
      <c r="H13" s="25">
        <f>IF($G13="","",IF($G13&gt;=30,"Y","N"))</f>
        <v/>
      </c>
    </row>
    <row r="14">
      <c r="B14" s="9" t="n"/>
      <c r="D14" s="9" t="n"/>
      <c r="G14" s="25">
        <f>IF(OR($A14="",$B14="",IFERROR(IF(INDEX(campaigns!$BG$2:$BG$51,MATCH($A14,campaigns!$A$2:$A$51,0))="","",INDEX(campaigns!$BG$2:$BG$51,MATCH($A14,campaigns!$A$2:$A$51,0))),"")=""),"",$B14-N(IFERROR(IF(INDEX(campaigns!$BG$2:$BG$51,MATCH($A14,campaigns!$A$2:$A$51,0))="","",INDEX(campaigns!$BG$2:$BG$51,MATCH($A14,campaigns!$A$2:$A$51,0))),"")))</f>
        <v/>
      </c>
      <c r="H14" s="25">
        <f>IF($G14="","",IF($G14&gt;=30,"Y","N"))</f>
        <v/>
      </c>
    </row>
    <row r="15">
      <c r="B15" s="9" t="n"/>
      <c r="D15" s="9" t="n"/>
      <c r="G15" s="25">
        <f>IF(OR($A15="",$B15="",IFERROR(IF(INDEX(campaigns!$BG$2:$BG$51,MATCH($A15,campaigns!$A$2:$A$51,0))="","",INDEX(campaigns!$BG$2:$BG$51,MATCH($A15,campaigns!$A$2:$A$51,0))),"")=""),"",$B15-N(IFERROR(IF(INDEX(campaigns!$BG$2:$BG$51,MATCH($A15,campaigns!$A$2:$A$51,0))="","",INDEX(campaigns!$BG$2:$BG$51,MATCH($A15,campaigns!$A$2:$A$51,0))),"")))</f>
        <v/>
      </c>
      <c r="H15" s="25">
        <f>IF($G15="","",IF($G15&gt;=30,"Y","N"))</f>
        <v/>
      </c>
    </row>
    <row r="16">
      <c r="B16" s="9" t="n"/>
      <c r="D16" s="9" t="n"/>
      <c r="G16" s="25">
        <f>IF(OR($A16="",$B16="",IFERROR(IF(INDEX(campaigns!$BG$2:$BG$51,MATCH($A16,campaigns!$A$2:$A$51,0))="","",INDEX(campaigns!$BG$2:$BG$51,MATCH($A16,campaigns!$A$2:$A$51,0))),"")=""),"",$B16-N(IFERROR(IF(INDEX(campaigns!$BG$2:$BG$51,MATCH($A16,campaigns!$A$2:$A$51,0))="","",INDEX(campaigns!$BG$2:$BG$51,MATCH($A16,campaigns!$A$2:$A$51,0))),"")))</f>
        <v/>
      </c>
      <c r="H16" s="25">
        <f>IF($G16="","",IF($G16&gt;=30,"Y","N"))</f>
        <v/>
      </c>
    </row>
    <row r="17">
      <c r="B17" s="9" t="n"/>
      <c r="D17" s="9" t="n"/>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A2" t="inlineStr">
        <is>
          <t>SAMPLE-ISS-001</t>
        </is>
      </c>
      <c r="B2" s="9" t="n">
        <v>46386</v>
      </c>
      <c r="C2" s="33" t="n">
        <v>0.4791666666666667</v>
      </c>
      <c r="D2" t="inlineStr">
        <is>
          <t>SAMPLE-DRP-001</t>
        </is>
      </c>
      <c r="E2" t="inlineStr">
        <is>
          <t>SAMPLE-CMP-002</t>
        </is>
      </c>
      <c r="G2" t="inlineStr">
        <is>
          <t>damaged_or_short_dated</t>
        </is>
      </c>
      <c r="H2" t="inlineStr">
        <is>
          <t>SAMPLE 12 cans with best-by 2027-03-01 (under 60 days on the drop day) and 4 dented cans on arrival.</t>
        </is>
      </c>
      <c r="I2" t="inlineStr">
        <is>
          <t>SAMPLE photographed, set aside, counts sent; brand asked for return with the leftovers.</t>
        </is>
      </c>
      <c r="J2" s="9" t="n">
        <v>46386</v>
      </c>
      <c r="K2" s="9" t="n"/>
      <c r="L2" s="9" t="n">
        <v>46409</v>
      </c>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A3" t="inlineStr">
        <is>
          <t>SAMPLE-ISS-002</t>
        </is>
      </c>
      <c r="B3" s="9" t="n">
        <v>46399</v>
      </c>
      <c r="C3" s="33" t="n">
        <v>0.4527777777777778</v>
      </c>
      <c r="D3" t="inlineStr">
        <is>
          <t>SAMPLE-DRP-001</t>
        </is>
      </c>
      <c r="F3" t="inlineStr">
        <is>
          <t>SAMPLE-O-004</t>
        </is>
      </c>
      <c r="G3" t="inlineStr">
        <is>
          <t>owner_absent</t>
        </is>
      </c>
      <c r="H3" t="inlineStr">
        <is>
          <t>SAMPLE owner out; mailroom signed for both cases, as agreed at intake.</t>
        </is>
      </c>
      <c r="I3" t="inlineStr">
        <is>
          <t>SAMPLE texted owner; owner placed the drinks Wednesday and the crisps Thursday.</t>
        </is>
      </c>
      <c r="J3" s="9" t="n"/>
      <c r="K3" s="9" t="n">
        <v>46399</v>
      </c>
      <c r="L3" s="9" t="n">
        <v>46401</v>
      </c>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A4" t="inlineStr">
        <is>
          <t>SAMPLE-ISS-003</t>
        </is>
      </c>
      <c r="B4" s="9" t="n">
        <v>46400</v>
      </c>
      <c r="C4" s="33" t="n">
        <v>0.7083333333333334</v>
      </c>
      <c r="D4" t="inlineStr">
        <is>
          <t>SAMPLE-DRP-001</t>
        </is>
      </c>
      <c r="E4" t="inlineStr">
        <is>
          <t>SAMPLE-CMP-001</t>
        </is>
      </c>
      <c r="F4" t="inlineStr">
        <is>
          <t>SAMPLE-O-004</t>
        </is>
      </c>
      <c r="G4" t="inlineStr">
        <is>
          <t>placement_late</t>
        </is>
      </c>
      <c r="H4" t="inlineStr">
        <is>
          <t>SAMPLE crisps not placed by T+1 at office D; placed on day 3.</t>
        </is>
      </c>
      <c r="I4" t="inlineStr">
        <is>
          <t>SAMPLE refunded $120 (credit note SAMPLE-INV-003); agree a placement time at intake.</t>
        </is>
      </c>
      <c r="J4" s="9" t="n">
        <v>46400</v>
      </c>
      <c r="K4" s="9" t="n">
        <v>46400</v>
      </c>
      <c r="L4" s="9" t="n">
        <v>46402</v>
      </c>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A5" t="inlineStr">
        <is>
          <t>SAMPLE-ISS-004</t>
        </is>
      </c>
      <c r="B5" s="9" t="n">
        <v>46416</v>
      </c>
      <c r="C5" s="33" t="n">
        <v>0.6041666666666666</v>
      </c>
      <c r="D5" t="inlineStr">
        <is>
          <t>SAMPLE-DRP-002</t>
        </is>
      </c>
      <c r="E5" t="inlineStr">
        <is>
          <t>SAMPLE-CMP-003</t>
        </is>
      </c>
      <c r="G5" t="inlineStr">
        <is>
          <t>short_shipment</t>
        </is>
      </c>
      <c r="H5" t="inlineStr">
        <is>
          <t>SAMPLE 510 units arrived; 567 were due (515 plus reserve).</t>
        </is>
      </c>
      <c r="I5" t="inlineStr">
        <is>
          <t>SAMPLE each office's units reduced by 3 (485), reserve 25; brand told the same day.</t>
        </is>
      </c>
      <c r="J5" s="9" t="n">
        <v>46416</v>
      </c>
      <c r="K5" s="9" t="n"/>
      <c r="L5" s="9" t="n">
        <v>46416</v>
      </c>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A6" t="inlineStr">
        <is>
          <t>SAMPLE-ISS-005</t>
        </is>
      </c>
      <c r="B6" s="9" t="n">
        <v>46395</v>
      </c>
      <c r="C6" s="33" t="n">
        <v>0.4166666666666667</v>
      </c>
      <c r="D6" t="inlineStr">
        <is>
          <t>SAMPLE-DRP-002</t>
        </is>
      </c>
      <c r="E6" t="inlineStr">
        <is>
          <t>SAMPLE-CMP-004</t>
        </is>
      </c>
      <c r="F6" t="inlineStr">
        <is>
          <t>SAMPLE-O-007</t>
        </is>
      </c>
      <c r="G6" t="inlineStr">
        <is>
          <t>other</t>
        </is>
      </c>
      <c r="H6" t="inlineStr">
        <is>
          <t>SAMPLE office vetoes tree nuts; the package says packed in a facility that also handles tree nuts.</t>
        </is>
      </c>
      <c r="I6" t="inlineStr">
        <is>
          <t>SAMPLE office said no; no roster office free; $150 off the balance.</t>
        </is>
      </c>
      <c r="J6" s="9" t="n">
        <v>46395</v>
      </c>
      <c r="K6" s="9" t="n">
        <v>46395</v>
      </c>
      <c r="L6" s="9" t="n">
        <v>46428</v>
      </c>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A7" t="inlineStr">
        <is>
          <t>SAMPLE-ISS-006</t>
        </is>
      </c>
      <c r="B7" s="9" t="n">
        <v>46427</v>
      </c>
      <c r="C7" s="33" t="n">
        <v>0.4604166666666666</v>
      </c>
      <c r="D7" t="inlineStr">
        <is>
          <t>SAMPLE-DRP-002</t>
        </is>
      </c>
      <c r="F7" t="inlineStr">
        <is>
          <t>SAMPLE-O-009</t>
        </is>
      </c>
      <c r="G7" t="inlineStr">
        <is>
          <t>owner_absent</t>
        </is>
      </c>
      <c r="H7" t="inlineStr">
        <is>
          <t>SAMPLE owner out; desk does not hold food (front desk not agreed). Courier brought all three cases back.</t>
        </is>
      </c>
      <c r="I7" t="inlineStr">
        <is>
          <t>SAMPLE founder delivered Wed 08:40; placed 09:10, inside one business day.</t>
        </is>
      </c>
      <c r="J7" s="9" t="n"/>
      <c r="K7" s="9" t="n">
        <v>46427</v>
      </c>
      <c r="L7" s="9" t="n">
        <v>46428</v>
      </c>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A8" t="inlineStr">
        <is>
          <t>SAMPLE-ISS-020</t>
        </is>
      </c>
      <c r="B8" s="9" t="n">
        <v>46430</v>
      </c>
      <c r="C8" s="33" t="n">
        <v>0.6041666666666666</v>
      </c>
      <c r="D8" t="inlineStr">
        <is>
          <t>SAMPLE-DRP-003</t>
        </is>
      </c>
      <c r="E8" t="inlineStr">
        <is>
          <t>SAMPLE-CMP-006</t>
        </is>
      </c>
      <c r="G8" t="inlineStr">
        <is>
          <t>short_shipment</t>
        </is>
      </c>
      <c r="H8" t="inlineStr">
        <is>
          <t>SAMPLE 480 units arrived; 567 were due (515 plus reserve).</t>
        </is>
      </c>
      <c r="I8" t="inlineStr">
        <is>
          <t>SAMPLE each office's units reduced by 5 (465), reserve 15; brand told the same day; no price change (brand agreement section 8 is silent).</t>
        </is>
      </c>
      <c r="J8" s="9" t="n">
        <v>46430</v>
      </c>
      <c r="K8" s="9" t="n"/>
      <c r="L8" s="9" t="n">
        <v>46430</v>
      </c>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A9" t="inlineStr">
        <is>
          <t>SAMPLE-ISS-021</t>
        </is>
      </c>
      <c r="B9" s="9" t="n">
        <v>46441</v>
      </c>
      <c r="C9" s="33" t="n">
        <v>0.3493055555555555</v>
      </c>
      <c r="D9" t="inlineStr">
        <is>
          <t>SAMPLE-DRP-003</t>
        </is>
      </c>
      <c r="E9" t="inlineStr">
        <is>
          <t>SAMPLE-CMP-006</t>
        </is>
      </c>
      <c r="F9" t="inlineStr">
        <is>
          <t>SAMPLE-O-006</t>
        </is>
      </c>
      <c r="G9" t="inlineStr">
        <is>
          <t>declined_at_door</t>
        </is>
      </c>
      <c r="H9" t="inlineStr">
        <is>
          <t>SAMPLE owner declined at the door: the office is pausing snacks this month.</t>
        </is>
      </c>
      <c r="I9" t="inlineStr">
        <is>
          <t>SAMPLE courier took the case back (0 handed over) and returned it to the receiving address; it stayed in reserve; $150 taken off the balance.</t>
        </is>
      </c>
      <c r="J9" s="9" t="n">
        <v>46442</v>
      </c>
      <c r="K9" s="9" t="n">
        <v>46441</v>
      </c>
      <c r="L9" s="9" t="n">
        <v>46442</v>
      </c>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B10" s="9" t="n"/>
      <c r="C10" s="33" t="n"/>
      <c r="J10" s="9" t="n"/>
      <c r="K10" s="9" t="n"/>
      <c r="L10" s="9" t="n"/>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B11" s="9" t="n"/>
      <c r="C11" s="33" t="n"/>
      <c r="J11" s="9" t="n"/>
      <c r="K11" s="9" t="n"/>
      <c r="L11" s="9" t="n"/>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v>46322</v>
      </c>
      <c r="D2" t="inlineStr">
        <is>
          <t>office_coordination</t>
        </is>
      </c>
      <c r="E2" s="10" t="n">
        <v>1.5</v>
      </c>
      <c r="F2" t="inlineStr">
        <is>
          <t>SAMPLE discovery calls (no drop)</t>
        </is>
      </c>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v>46322</v>
      </c>
      <c r="D3" t="inlineStr">
        <is>
          <t>brand_sales</t>
        </is>
      </c>
      <c r="E3" s="10" t="n">
        <v>1.5</v>
      </c>
      <c r="F3" t="inlineStr">
        <is>
          <t>SAMPLE discovery calls (no drop)</t>
        </is>
      </c>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v>46324</v>
      </c>
      <c r="D4" t="inlineStr">
        <is>
          <t>office_coordination</t>
        </is>
      </c>
      <c r="E4" s="10" t="n">
        <v>1.5</v>
      </c>
      <c r="F4" t="inlineStr">
        <is>
          <t>SAMPLE discovery calls (no drop)</t>
        </is>
      </c>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v>46324</v>
      </c>
      <c r="D5" t="inlineStr">
        <is>
          <t>brand_sales</t>
        </is>
      </c>
      <c r="E5" s="10" t="n">
        <v>1.5</v>
      </c>
      <c r="F5" t="inlineStr">
        <is>
          <t>SAMPLE discovery calls (no drop)</t>
        </is>
      </c>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v>46329</v>
      </c>
      <c r="D6" t="inlineStr">
        <is>
          <t>office_coordination</t>
        </is>
      </c>
      <c r="E6" s="10" t="n">
        <v>1.5</v>
      </c>
      <c r="F6" t="inlineStr">
        <is>
          <t>SAMPLE discovery calls (no drop)</t>
        </is>
      </c>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v>46329</v>
      </c>
      <c r="D7" t="inlineStr">
        <is>
          <t>brand_sales</t>
        </is>
      </c>
      <c r="E7" s="10" t="n">
        <v>1.5</v>
      </c>
      <c r="F7" t="inlineStr">
        <is>
          <t>SAMPLE discovery calls (no drop)</t>
        </is>
      </c>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v>46331</v>
      </c>
      <c r="D8" t="inlineStr">
        <is>
          <t>office_coordination</t>
        </is>
      </c>
      <c r="E8" s="10" t="n">
        <v>1.5</v>
      </c>
      <c r="F8" t="inlineStr">
        <is>
          <t>SAMPLE discovery calls (no drop)</t>
        </is>
      </c>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v>46331</v>
      </c>
      <c r="D9" t="inlineStr">
        <is>
          <t>brand_sales</t>
        </is>
      </c>
      <c r="E9" s="10" t="n">
        <v>1.5</v>
      </c>
      <c r="F9" t="inlineStr">
        <is>
          <t>SAMPLE discovery calls (no drop)</t>
        </is>
      </c>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v>46336</v>
      </c>
      <c r="D10" t="inlineStr">
        <is>
          <t>office_coordination</t>
        </is>
      </c>
      <c r="E10" s="10" t="n">
        <v>1.5</v>
      </c>
      <c r="F10" t="inlineStr">
        <is>
          <t>SAMPLE discovery calls (no drop)</t>
        </is>
      </c>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v>46336</v>
      </c>
      <c r="D11" t="inlineStr">
        <is>
          <t>brand_sales</t>
        </is>
      </c>
      <c r="E11" s="10" t="n">
        <v>1.5</v>
      </c>
      <c r="F11" t="inlineStr">
        <is>
          <t>SAMPLE discovery calls (no drop)</t>
        </is>
      </c>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v>46343</v>
      </c>
      <c r="B12" t="inlineStr">
        <is>
          <t>SAMPLE-DRP-001</t>
        </is>
      </c>
      <c r="C12" t="inlineStr">
        <is>
          <t>SAMPLE-CMP-001</t>
        </is>
      </c>
      <c r="D12" t="inlineStr">
        <is>
          <t>brand_sales</t>
        </is>
      </c>
      <c r="E12" s="10" t="n">
        <v>2</v>
      </c>
      <c r="F12" t="inlineStr">
        <is>
          <t>SAMPLE qualifying, proposal, agreement</t>
        </is>
      </c>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v>46344</v>
      </c>
      <c r="B13" t="inlineStr">
        <is>
          <t>SAMPLE-DRP-001</t>
        </is>
      </c>
      <c r="C13" t="inlineStr">
        <is>
          <t>SAMPLE-CMP-002</t>
        </is>
      </c>
      <c r="D13" t="inlineStr">
        <is>
          <t>brand_sales</t>
        </is>
      </c>
      <c r="E13" s="10" t="n">
        <v>2</v>
      </c>
      <c r="F13" t="inlineStr">
        <is>
          <t>SAMPLE qualifying, proposal, agreement</t>
        </is>
      </c>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v>46350</v>
      </c>
      <c r="B14" t="inlineStr">
        <is>
          <t>SAMPLE-DRP-001</t>
        </is>
      </c>
      <c r="C14" t="inlineStr">
        <is>
          <t>SAMPLE-CMP-001</t>
        </is>
      </c>
      <c r="D14" t="inlineStr">
        <is>
          <t>brand_sales</t>
        </is>
      </c>
      <c r="E14" s="10" t="n">
        <v>2</v>
      </c>
      <c r="F14" t="inlineStr">
        <is>
          <t>SAMPLE qualifying, proposal, agreement</t>
        </is>
      </c>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v>46351</v>
      </c>
      <c r="B15" t="inlineStr">
        <is>
          <t>SAMPLE-DRP-001</t>
        </is>
      </c>
      <c r="C15" t="inlineStr">
        <is>
          <t>SAMPLE-CMP-002</t>
        </is>
      </c>
      <c r="D15" t="inlineStr">
        <is>
          <t>brand_sales</t>
        </is>
      </c>
      <c r="E15" s="10" t="n">
        <v>2</v>
      </c>
      <c r="F15" t="inlineStr">
        <is>
          <t>SAMPLE qualifying, proposal, agreement</t>
        </is>
      </c>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v>46357</v>
      </c>
      <c r="B16" t="inlineStr">
        <is>
          <t>SAMPLE-DRP-001</t>
        </is>
      </c>
      <c r="C16" t="inlineStr">
        <is>
          <t>SAMPLE-CMP-001</t>
        </is>
      </c>
      <c r="D16" t="inlineStr">
        <is>
          <t>brand_sales</t>
        </is>
      </c>
      <c r="E16" s="10" t="n">
        <v>2</v>
      </c>
      <c r="F16" t="inlineStr">
        <is>
          <t>SAMPLE qualifying, proposal, agreement</t>
        </is>
      </c>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v>46358</v>
      </c>
      <c r="B17" t="inlineStr">
        <is>
          <t>SAMPLE-DRP-001</t>
        </is>
      </c>
      <c r="C17" t="inlineStr">
        <is>
          <t>SAMPLE-CMP-002</t>
        </is>
      </c>
      <c r="D17" t="inlineStr">
        <is>
          <t>brand_sales</t>
        </is>
      </c>
      <c r="E17" s="10" t="n">
        <v>2</v>
      </c>
      <c r="F17" t="inlineStr">
        <is>
          <t>SAMPLE qualifying, proposal, agreement</t>
        </is>
      </c>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v>46360</v>
      </c>
      <c r="B18" t="inlineStr">
        <is>
          <t>SAMPLE-DRP-001</t>
        </is>
      </c>
      <c r="C18" t="inlineStr">
        <is>
          <t>SAMPLE-CMP-001</t>
        </is>
      </c>
      <c r="D18" t="inlineStr">
        <is>
          <t>brand_sales</t>
        </is>
      </c>
      <c r="E18" s="10" t="n">
        <v>2</v>
      </c>
      <c r="F18" t="inlineStr">
        <is>
          <t>SAMPLE qualifying, proposal, agreement</t>
        </is>
      </c>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v>46363</v>
      </c>
      <c r="B19" t="inlineStr">
        <is>
          <t>SAMPLE-DRP-001</t>
        </is>
      </c>
      <c r="C19" t="inlineStr">
        <is>
          <t>SAMPLE-CMP-002</t>
        </is>
      </c>
      <c r="D19" t="inlineStr">
        <is>
          <t>brand_sales</t>
        </is>
      </c>
      <c r="E19" s="10" t="n">
        <v>2</v>
      </c>
      <c r="F19" t="inlineStr">
        <is>
          <t>SAMPLE qualifying, proposal, agreement</t>
        </is>
      </c>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v>46363</v>
      </c>
      <c r="B20" t="inlineStr">
        <is>
          <t>SAMPLE-DRP-001</t>
        </is>
      </c>
      <c r="C20" t="inlineStr">
        <is>
          <t>SAMPLE-CMP-001</t>
        </is>
      </c>
      <c r="D20" t="inlineStr">
        <is>
          <t>brand_sales</t>
        </is>
      </c>
      <c r="E20" s="10" t="n">
        <v>2</v>
      </c>
      <c r="F20" t="inlineStr">
        <is>
          <t>SAMPLE qualifying, proposal, agreement</t>
        </is>
      </c>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v>46364</v>
      </c>
      <c r="B21" t="inlineStr">
        <is>
          <t>SAMPLE-DRP-001</t>
        </is>
      </c>
      <c r="C21" t="inlineStr">
        <is>
          <t>SAMPLE-CMP-002</t>
        </is>
      </c>
      <c r="D21" t="inlineStr">
        <is>
          <t>brand_sales</t>
        </is>
      </c>
      <c r="E21" s="10" t="n">
        <v>2</v>
      </c>
      <c r="F21" t="inlineStr">
        <is>
          <t>SAMPLE qualifying, proposal, agreement</t>
        </is>
      </c>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v>46342</v>
      </c>
      <c r="B22" t="inlineStr">
        <is>
          <t>SAMPLE-DRP-001</t>
        </is>
      </c>
      <c r="D22" t="inlineStr">
        <is>
          <t>office_coordination</t>
        </is>
      </c>
      <c r="E22" s="10" t="n">
        <v>4</v>
      </c>
      <c r="F22" t="inlineStr">
        <is>
          <t>SAMPLE signing a founding office</t>
        </is>
      </c>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v>46344</v>
      </c>
      <c r="B23" t="inlineStr">
        <is>
          <t>SAMPLE-DRP-001</t>
        </is>
      </c>
      <c r="D23" t="inlineStr">
        <is>
          <t>office_coordination</t>
        </is>
      </c>
      <c r="E23" s="10" t="n">
        <v>4</v>
      </c>
      <c r="F23" t="inlineStr">
        <is>
          <t>SAMPLE signing a founding office</t>
        </is>
      </c>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v>46350</v>
      </c>
      <c r="B24" t="inlineStr">
        <is>
          <t>SAMPLE-DRP-001</t>
        </is>
      </c>
      <c r="D24" t="inlineStr">
        <is>
          <t>office_coordination</t>
        </is>
      </c>
      <c r="E24" s="10" t="n">
        <v>4</v>
      </c>
      <c r="F24" t="inlineStr">
        <is>
          <t>SAMPLE signing a founding office</t>
        </is>
      </c>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v>46357</v>
      </c>
      <c r="B25" t="inlineStr">
        <is>
          <t>SAMPLE-DRP-001</t>
        </is>
      </c>
      <c r="D25" t="inlineStr">
        <is>
          <t>office_coordination</t>
        </is>
      </c>
      <c r="E25" s="10" t="n">
        <v>4</v>
      </c>
      <c r="F25" t="inlineStr">
        <is>
          <t>SAMPLE signing a founding office</t>
        </is>
      </c>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v>46359</v>
      </c>
      <c r="B26" t="inlineStr">
        <is>
          <t>SAMPLE-DRP-001</t>
        </is>
      </c>
      <c r="D26" t="inlineStr">
        <is>
          <t>office_coordination</t>
        </is>
      </c>
      <c r="E26" s="10" t="n">
        <v>4</v>
      </c>
      <c r="F26" t="inlineStr">
        <is>
          <t>SAMPLE signing a founding office</t>
        </is>
      </c>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v>46384</v>
      </c>
      <c r="B27" t="inlineStr">
        <is>
          <t>SAMPLE-DRP-001</t>
        </is>
      </c>
      <c r="D27" t="inlineStr">
        <is>
          <t>receiving_kitting</t>
        </is>
      </c>
      <c r="E27" s="10" t="n">
        <v>1</v>
      </c>
      <c r="F27" t="inlineStr">
        <is>
          <t>SAMPLE receive Brightside</t>
        </is>
      </c>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v>46386</v>
      </c>
      <c r="B28" t="inlineStr">
        <is>
          <t>SAMPLE-DRP-001</t>
        </is>
      </c>
      <c r="D28" t="inlineStr">
        <is>
          <t>receiving_kitting</t>
        </is>
      </c>
      <c r="E28" s="10" t="n">
        <v>1</v>
      </c>
      <c r="F28" t="inlineStr">
        <is>
          <t>SAMPLE receive Northbound, reject 16</t>
        </is>
      </c>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v>46398</v>
      </c>
      <c r="B29" t="inlineStr">
        <is>
          <t>SAMPLE-DRP-001</t>
        </is>
      </c>
      <c r="D29" t="inlineStr">
        <is>
          <t>receiving_kitting</t>
        </is>
      </c>
      <c r="E29" s="10" t="n">
        <v>1</v>
      </c>
      <c r="F29" t="inlineStr">
        <is>
          <t>SAMPLE pack ten cases</t>
        </is>
      </c>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v>46399</v>
      </c>
      <c r="B30" t="inlineStr">
        <is>
          <t>SAMPLE-DRP-001</t>
        </is>
      </c>
      <c r="D30" t="inlineStr">
        <is>
          <t>drop_day</t>
        </is>
      </c>
      <c r="E30" s="10" t="n">
        <v>5</v>
      </c>
      <c r="F30" t="inlineStr">
        <is>
          <t>SAMPLE route, five stops</t>
        </is>
      </c>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v>46401</v>
      </c>
      <c r="B31" t="inlineStr">
        <is>
          <t>SAMPLE-DRP-001</t>
        </is>
      </c>
      <c r="D31" t="inlineStr">
        <is>
          <t>checks_pickup</t>
        </is>
      </c>
      <c r="E31" s="10" t="n">
        <v>1.5</v>
      </c>
      <c r="F31" t="inlineStr">
        <is>
          <t>SAMPLE day-3 photos, two top-ups</t>
        </is>
      </c>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v>46406</v>
      </c>
      <c r="B32" t="inlineStr">
        <is>
          <t>SAMPLE-DRP-001</t>
        </is>
      </c>
      <c r="D32" t="inlineStr">
        <is>
          <t>checks_pickup</t>
        </is>
      </c>
      <c r="E32" s="10" t="n">
        <v>1.5</v>
      </c>
      <c r="F32" t="inlineStr">
        <is>
          <t>SAMPLE day 5, collect Northbound leftovers</t>
        </is>
      </c>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v>46409</v>
      </c>
      <c r="B33" t="inlineStr">
        <is>
          <t>SAMPLE-DRP-001</t>
        </is>
      </c>
      <c r="C33" t="inlineStr">
        <is>
          <t>SAMPLE-CMP-001</t>
        </is>
      </c>
      <c r="D33" t="inlineStr">
        <is>
          <t>reporting_debriefs</t>
        </is>
      </c>
      <c r="E33" s="10" t="n">
        <v>1.5</v>
      </c>
      <c r="F33" t="inlineStr">
        <is>
          <t>SAMPLE report</t>
        </is>
      </c>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v>46409</v>
      </c>
      <c r="B34" t="inlineStr">
        <is>
          <t>SAMPLE-DRP-001</t>
        </is>
      </c>
      <c r="C34" t="inlineStr">
        <is>
          <t>SAMPLE-CMP-002</t>
        </is>
      </c>
      <c r="D34" t="inlineStr">
        <is>
          <t>reporting_debriefs</t>
        </is>
      </c>
      <c r="E34" s="10" t="n">
        <v>1.5</v>
      </c>
      <c r="F34" t="inlineStr">
        <is>
          <t>SAMPLE report</t>
        </is>
      </c>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v>46414</v>
      </c>
      <c r="B35" t="inlineStr">
        <is>
          <t>SAMPLE-DRP-001</t>
        </is>
      </c>
      <c r="C35" t="inlineStr">
        <is>
          <t>SAMPLE-CMP-001</t>
        </is>
      </c>
      <c r="D35" t="inlineStr">
        <is>
          <t>reporting_debriefs</t>
        </is>
      </c>
      <c r="E35" s="10" t="n">
        <v>0.5</v>
      </c>
      <c r="F35" t="inlineStr">
        <is>
          <t>SAMPLE brand debrief</t>
        </is>
      </c>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v>46414</v>
      </c>
      <c r="B36" t="inlineStr">
        <is>
          <t>SAMPLE-DRP-001</t>
        </is>
      </c>
      <c r="C36" t="inlineStr">
        <is>
          <t>SAMPLE-CMP-002</t>
        </is>
      </c>
      <c r="D36" t="inlineStr">
        <is>
          <t>reporting_debriefs</t>
        </is>
      </c>
      <c r="E36" s="10" t="n">
        <v>0.5</v>
      </c>
      <c r="F36" t="inlineStr">
        <is>
          <t>SAMPLE brand debrief</t>
        </is>
      </c>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v>46363</v>
      </c>
      <c r="B37" t="inlineStr">
        <is>
          <t>SAMPLE-DRP-001</t>
        </is>
      </c>
      <c r="D37" t="inlineStr">
        <is>
          <t>admin_invoicing</t>
        </is>
      </c>
      <c r="E37" s="10" t="n">
        <v>1</v>
      </c>
      <c r="F37" t="inlineStr">
        <is>
          <t>SAMPLE invoices, certificate requests</t>
        </is>
      </c>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v>46402</v>
      </c>
      <c r="B38" t="inlineStr">
        <is>
          <t>SAMPLE-DRP-001</t>
        </is>
      </c>
      <c r="D38" t="inlineStr">
        <is>
          <t>admin_invoicing</t>
        </is>
      </c>
      <c r="E38" s="10" t="n">
        <v>1</v>
      </c>
      <c r="F38" t="inlineStr">
        <is>
          <t>SAMPLE refund, placement confirmations</t>
        </is>
      </c>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v>46391</v>
      </c>
      <c r="B39" t="inlineStr">
        <is>
          <t>SAMPLE-DRP-002</t>
        </is>
      </c>
      <c r="C39" t="inlineStr">
        <is>
          <t>SAMPLE-CMP-003</t>
        </is>
      </c>
      <c r="D39" t="inlineStr">
        <is>
          <t>brand_sales</t>
        </is>
      </c>
      <c r="E39" s="10" t="n">
        <v>2</v>
      </c>
      <c r="F39" t="inlineStr">
        <is>
          <t>SAMPLE calls, proposal, agreement</t>
        </is>
      </c>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v>46380</v>
      </c>
      <c r="B40" t="inlineStr">
        <is>
          <t>SAMPLE-DRP-002</t>
        </is>
      </c>
      <c r="C40" t="inlineStr">
        <is>
          <t>SAMPLE-CMP-003</t>
        </is>
      </c>
      <c r="D40" t="inlineStr">
        <is>
          <t>brand_sales</t>
        </is>
      </c>
      <c r="E40" s="10" t="n">
        <v>2</v>
      </c>
      <c r="F40" t="inlineStr">
        <is>
          <t>SAMPLE calls, proposal, agreement</t>
        </is>
      </c>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v>46373</v>
      </c>
      <c r="B41" t="inlineStr">
        <is>
          <t>SAMPLE-DRP-002</t>
        </is>
      </c>
      <c r="C41" t="inlineStr">
        <is>
          <t>SAMPLE-CMP-003</t>
        </is>
      </c>
      <c r="D41" t="inlineStr">
        <is>
          <t>brand_sales</t>
        </is>
      </c>
      <c r="E41" s="10" t="n">
        <v>2</v>
      </c>
      <c r="F41" t="inlineStr">
        <is>
          <t>SAMPLE calls, proposal, agreement</t>
        </is>
      </c>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v>46437</v>
      </c>
      <c r="B42" t="inlineStr">
        <is>
          <t>SAMPLE-DRP-002</t>
        </is>
      </c>
      <c r="C42" t="inlineStr">
        <is>
          <t>SAMPLE-CMP-003</t>
        </is>
      </c>
      <c r="D42" t="inlineStr">
        <is>
          <t>reporting_debriefs</t>
        </is>
      </c>
      <c r="E42" s="10" t="n">
        <v>1.5</v>
      </c>
      <c r="F42" t="inlineStr">
        <is>
          <t>SAMPLE report</t>
        </is>
      </c>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v>46442</v>
      </c>
      <c r="B43" t="inlineStr">
        <is>
          <t>SAMPLE-DRP-002</t>
        </is>
      </c>
      <c r="C43" t="inlineStr">
        <is>
          <t>SAMPLE-CMP-003</t>
        </is>
      </c>
      <c r="D43" t="inlineStr">
        <is>
          <t>reporting_debriefs</t>
        </is>
      </c>
      <c r="E43" s="10" t="n">
        <v>0.5</v>
      </c>
      <c r="F43" t="inlineStr">
        <is>
          <t>SAMPLE debrief and renewal proposal</t>
        </is>
      </c>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v>46393</v>
      </c>
      <c r="B44" t="inlineStr">
        <is>
          <t>SAMPLE-DRP-002</t>
        </is>
      </c>
      <c r="C44" t="inlineStr">
        <is>
          <t>SAMPLE-CMP-004</t>
        </is>
      </c>
      <c r="D44" t="inlineStr">
        <is>
          <t>brand_sales</t>
        </is>
      </c>
      <c r="E44" s="10" t="n">
        <v>2</v>
      </c>
      <c r="F44" t="inlineStr">
        <is>
          <t>SAMPLE calls, proposal, agreement</t>
        </is>
      </c>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v>46385</v>
      </c>
      <c r="B45" t="inlineStr">
        <is>
          <t>SAMPLE-DRP-002</t>
        </is>
      </c>
      <c r="C45" t="inlineStr">
        <is>
          <t>SAMPLE-CMP-004</t>
        </is>
      </c>
      <c r="D45" t="inlineStr">
        <is>
          <t>brand_sales</t>
        </is>
      </c>
      <c r="E45" s="10" t="n">
        <v>2</v>
      </c>
      <c r="F45" t="inlineStr">
        <is>
          <t>SAMPLE calls, proposal, agreement</t>
        </is>
      </c>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v>46377</v>
      </c>
      <c r="B46" t="inlineStr">
        <is>
          <t>SAMPLE-DRP-002</t>
        </is>
      </c>
      <c r="C46" t="inlineStr">
        <is>
          <t>SAMPLE-CMP-004</t>
        </is>
      </c>
      <c r="D46" t="inlineStr">
        <is>
          <t>brand_sales</t>
        </is>
      </c>
      <c r="E46" s="10" t="n">
        <v>2</v>
      </c>
      <c r="F46" t="inlineStr">
        <is>
          <t>SAMPLE calls, proposal, agreement</t>
        </is>
      </c>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v>46437</v>
      </c>
      <c r="B47" t="inlineStr">
        <is>
          <t>SAMPLE-DRP-002</t>
        </is>
      </c>
      <c r="C47" t="inlineStr">
        <is>
          <t>SAMPLE-CMP-004</t>
        </is>
      </c>
      <c r="D47" t="inlineStr">
        <is>
          <t>reporting_debriefs</t>
        </is>
      </c>
      <c r="E47" s="10" t="n">
        <v>1.5</v>
      </c>
      <c r="F47" t="inlineStr">
        <is>
          <t>SAMPLE report</t>
        </is>
      </c>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v>46442</v>
      </c>
      <c r="B48" t="inlineStr">
        <is>
          <t>SAMPLE-DRP-002</t>
        </is>
      </c>
      <c r="C48" t="inlineStr">
        <is>
          <t>SAMPLE-CMP-004</t>
        </is>
      </c>
      <c r="D48" t="inlineStr">
        <is>
          <t>reporting_debriefs</t>
        </is>
      </c>
      <c r="E48" s="10" t="n">
        <v>0.5</v>
      </c>
      <c r="F48" t="inlineStr">
        <is>
          <t>SAMPLE debrief and renewal proposal</t>
        </is>
      </c>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v>46395</v>
      </c>
      <c r="B49" t="inlineStr">
        <is>
          <t>SAMPLE-DRP-002</t>
        </is>
      </c>
      <c r="C49" t="inlineStr">
        <is>
          <t>SAMPLE-CMP-005</t>
        </is>
      </c>
      <c r="D49" t="inlineStr">
        <is>
          <t>brand_sales</t>
        </is>
      </c>
      <c r="E49" s="10" t="n">
        <v>2</v>
      </c>
      <c r="F49" t="inlineStr">
        <is>
          <t>SAMPLE calls, proposal, agreement</t>
        </is>
      </c>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v>46387</v>
      </c>
      <c r="B50" t="inlineStr">
        <is>
          <t>SAMPLE-DRP-002</t>
        </is>
      </c>
      <c r="C50" t="inlineStr">
        <is>
          <t>SAMPLE-CMP-005</t>
        </is>
      </c>
      <c r="D50" t="inlineStr">
        <is>
          <t>brand_sales</t>
        </is>
      </c>
      <c r="E50" s="10" t="n">
        <v>2</v>
      </c>
      <c r="F50" t="inlineStr">
        <is>
          <t>SAMPLE calls, proposal, agreement</t>
        </is>
      </c>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v>46379</v>
      </c>
      <c r="B51" t="inlineStr">
        <is>
          <t>SAMPLE-DRP-002</t>
        </is>
      </c>
      <c r="C51" t="inlineStr">
        <is>
          <t>SAMPLE-CMP-005</t>
        </is>
      </c>
      <c r="D51" t="inlineStr">
        <is>
          <t>brand_sales</t>
        </is>
      </c>
      <c r="E51" s="10" t="n">
        <v>2</v>
      </c>
      <c r="F51" t="inlineStr">
        <is>
          <t>SAMPLE calls, proposal, agreement</t>
        </is>
      </c>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v>46437</v>
      </c>
      <c r="B52" t="inlineStr">
        <is>
          <t>SAMPLE-DRP-002</t>
        </is>
      </c>
      <c r="C52" t="inlineStr">
        <is>
          <t>SAMPLE-CMP-005</t>
        </is>
      </c>
      <c r="D52" t="inlineStr">
        <is>
          <t>reporting_debriefs</t>
        </is>
      </c>
      <c r="E52" s="10" t="n">
        <v>1.5</v>
      </c>
      <c r="F52" t="inlineStr">
        <is>
          <t>SAMPLE report</t>
        </is>
      </c>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v>46442</v>
      </c>
      <c r="B53" t="inlineStr">
        <is>
          <t>SAMPLE-DRP-002</t>
        </is>
      </c>
      <c r="C53" t="inlineStr">
        <is>
          <t>SAMPLE-CMP-005</t>
        </is>
      </c>
      <c r="D53" t="inlineStr">
        <is>
          <t>reporting_debriefs</t>
        </is>
      </c>
      <c r="E53" s="10" t="n">
        <v>0.5</v>
      </c>
      <c r="F53" t="inlineStr">
        <is>
          <t>SAMPLE debrief and renewal proposal</t>
        </is>
      </c>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v>46392</v>
      </c>
      <c r="B54" t="inlineStr">
        <is>
          <t>SAMPLE-DRP-002</t>
        </is>
      </c>
      <c r="D54" t="inlineStr">
        <is>
          <t>office_coordination</t>
        </is>
      </c>
      <c r="E54" s="10" t="n">
        <v>1.5</v>
      </c>
      <c r="F54" t="inlineStr">
        <is>
          <t>SAMPLE signing a new office</t>
        </is>
      </c>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v>46393</v>
      </c>
      <c r="B55" t="inlineStr">
        <is>
          <t>SAMPLE-DRP-002</t>
        </is>
      </c>
      <c r="D55" t="inlineStr">
        <is>
          <t>office_coordination</t>
        </is>
      </c>
      <c r="E55" s="10" t="n">
        <v>1.5</v>
      </c>
      <c r="F55" t="inlineStr">
        <is>
          <t>SAMPLE signing a new office</t>
        </is>
      </c>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v>46394</v>
      </c>
      <c r="B56" t="inlineStr">
        <is>
          <t>SAMPLE-DRP-002</t>
        </is>
      </c>
      <c r="D56" t="inlineStr">
        <is>
          <t>office_coordination</t>
        </is>
      </c>
      <c r="E56" s="10" t="n">
        <v>1.5</v>
      </c>
      <c r="F56" t="inlineStr">
        <is>
          <t>SAMPLE signing a new office</t>
        </is>
      </c>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v>46395</v>
      </c>
      <c r="B57" t="inlineStr">
        <is>
          <t>SAMPLE-DRP-002</t>
        </is>
      </c>
      <c r="D57" t="inlineStr">
        <is>
          <t>office_coordination</t>
        </is>
      </c>
      <c r="E57" s="10" t="n">
        <v>1.5</v>
      </c>
      <c r="F57" t="inlineStr">
        <is>
          <t>SAMPLE signing a new office</t>
        </is>
      </c>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v>46400</v>
      </c>
      <c r="B58" t="inlineStr">
        <is>
          <t>SAMPLE-DRP-002</t>
        </is>
      </c>
      <c r="D58" t="inlineStr">
        <is>
          <t>office_coordination</t>
        </is>
      </c>
      <c r="E58" s="10" t="n">
        <v>1.5</v>
      </c>
      <c r="F58" t="inlineStr">
        <is>
          <t>SAMPLE signing a new office</t>
        </is>
      </c>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v>46407</v>
      </c>
      <c r="B59" t="inlineStr">
        <is>
          <t>SAMPLE-DRP-002</t>
        </is>
      </c>
      <c r="D59" t="inlineStr">
        <is>
          <t>office_coordination</t>
        </is>
      </c>
      <c r="E59" s="10" t="n">
        <v>1.25</v>
      </c>
      <c r="F59" t="inlineStr">
        <is>
          <t>SAMPLE approvals, windows, certificates</t>
        </is>
      </c>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v>46419</v>
      </c>
      <c r="B60" t="inlineStr">
        <is>
          <t>SAMPLE-DRP-002</t>
        </is>
      </c>
      <c r="D60" t="inlineStr">
        <is>
          <t>office_coordination</t>
        </is>
      </c>
      <c r="E60" s="10" t="n">
        <v>1.25</v>
      </c>
      <c r="F60" t="inlineStr">
        <is>
          <t>SAMPLE approvals, windows, certificates</t>
        </is>
      </c>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v>46416</v>
      </c>
      <c r="B61" t="inlineStr">
        <is>
          <t>SAMPLE-DRP-002</t>
        </is>
      </c>
      <c r="D61" t="inlineStr">
        <is>
          <t>receiving_kitting</t>
        </is>
      </c>
      <c r="E61" s="10" t="n">
        <v>1</v>
      </c>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v>46419</v>
      </c>
      <c r="B62" t="inlineStr">
        <is>
          <t>SAMPLE-DRP-002</t>
        </is>
      </c>
      <c r="D62" t="inlineStr">
        <is>
          <t>receiving_kitting</t>
        </is>
      </c>
      <c r="E62" s="10" t="n">
        <v>1</v>
      </c>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v>46426</v>
      </c>
      <c r="B63" t="inlineStr">
        <is>
          <t>SAMPLE-DRP-002</t>
        </is>
      </c>
      <c r="D63" t="inlineStr">
        <is>
          <t>receiving_kitting</t>
        </is>
      </c>
      <c r="E63" s="10" t="n">
        <v>2</v>
      </c>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v>46427</v>
      </c>
      <c r="B64" t="inlineStr">
        <is>
          <t>SAMPLE-DRP-002</t>
        </is>
      </c>
      <c r="D64" t="inlineStr">
        <is>
          <t>drop_day</t>
        </is>
      </c>
      <c r="E64" s="10" t="n">
        <v>6.5</v>
      </c>
      <c r="F64" t="inlineStr">
        <is>
          <t>SAMPLE meet the courier at five first-drop offices</t>
        </is>
      </c>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v>46428</v>
      </c>
      <c r="B65" t="inlineStr">
        <is>
          <t>SAMPLE-DRP-002</t>
        </is>
      </c>
      <c r="D65" t="inlineStr">
        <is>
          <t>drop_day</t>
        </is>
      </c>
      <c r="E65" s="10" t="n">
        <v>1.5</v>
      </c>
      <c r="F65" t="inlineStr">
        <is>
          <t>SAMPLE redeliver office SAMPLE-O-009</t>
        </is>
      </c>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v>46429</v>
      </c>
      <c r="B66" t="inlineStr">
        <is>
          <t>SAMPLE-DRP-002</t>
        </is>
      </c>
      <c r="D66" t="inlineStr">
        <is>
          <t>checks_pickup</t>
        </is>
      </c>
      <c r="E66" s="10" t="n">
        <v>2</v>
      </c>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v>46434</v>
      </c>
      <c r="B67" t="inlineStr">
        <is>
          <t>SAMPLE-DRP-002</t>
        </is>
      </c>
      <c r="D67" t="inlineStr">
        <is>
          <t>checks_pickup</t>
        </is>
      </c>
      <c r="E67" s="10" t="n">
        <v>2</v>
      </c>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v>46391</v>
      </c>
      <c r="B68" t="inlineStr">
        <is>
          <t>SAMPLE-DRP-002</t>
        </is>
      </c>
      <c r="D68" t="inlineStr">
        <is>
          <t>admin_invoicing</t>
        </is>
      </c>
      <c r="E68" s="10" t="n">
        <v>1</v>
      </c>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v>46428</v>
      </c>
      <c r="B69" t="inlineStr">
        <is>
          <t>SAMPLE-DRP-002</t>
        </is>
      </c>
      <c r="D69" t="inlineStr">
        <is>
          <t>admin_invoicing</t>
        </is>
      </c>
      <c r="E69" s="10" t="n">
        <v>1</v>
      </c>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v>46412</v>
      </c>
      <c r="B70" t="inlineStr">
        <is>
          <t>SAMPLE-DRP-003</t>
        </is>
      </c>
      <c r="C70" t="inlineStr">
        <is>
          <t>SAMPLE-CMP-006</t>
        </is>
      </c>
      <c r="D70" t="inlineStr">
        <is>
          <t>brand_sales</t>
        </is>
      </c>
      <c r="E70" s="10" t="n">
        <v>2</v>
      </c>
      <c r="F70" t="inlineStr">
        <is>
          <t>SAMPLE calls, proposal, agreement</t>
        </is>
      </c>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v>46407</v>
      </c>
      <c r="B71" t="inlineStr">
        <is>
          <t>SAMPLE-DRP-003</t>
        </is>
      </c>
      <c r="C71" t="inlineStr">
        <is>
          <t>SAMPLE-CMP-006</t>
        </is>
      </c>
      <c r="D71" t="inlineStr">
        <is>
          <t>brand_sales</t>
        </is>
      </c>
      <c r="E71" s="10" t="n">
        <v>2</v>
      </c>
      <c r="F71" t="inlineStr">
        <is>
          <t>SAMPLE calls, proposal, agreement</t>
        </is>
      </c>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v>46401</v>
      </c>
      <c r="B72" t="inlineStr">
        <is>
          <t>SAMPLE-DRP-003</t>
        </is>
      </c>
      <c r="C72" t="inlineStr">
        <is>
          <t>SAMPLE-CMP-006</t>
        </is>
      </c>
      <c r="D72" t="inlineStr">
        <is>
          <t>brand_sales</t>
        </is>
      </c>
      <c r="E72" s="10" t="n">
        <v>2</v>
      </c>
      <c r="F72" t="inlineStr">
        <is>
          <t>SAMPLE calls, proposal, agreement</t>
        </is>
      </c>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v>46413</v>
      </c>
      <c r="B73" t="inlineStr">
        <is>
          <t>SAMPLE-DRP-003</t>
        </is>
      </c>
      <c r="D73" t="inlineStr">
        <is>
          <t>office_coordination</t>
        </is>
      </c>
      <c r="E73" s="10" t="n">
        <v>1.5</v>
      </c>
      <c r="F73" t="inlineStr">
        <is>
          <t>SAMPLE approvals</t>
        </is>
      </c>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v>46430</v>
      </c>
      <c r="B74" t="inlineStr">
        <is>
          <t>SAMPLE-DRP-003</t>
        </is>
      </c>
      <c r="D74" t="inlineStr">
        <is>
          <t>receiving_kitting</t>
        </is>
      </c>
      <c r="E74" s="10" t="n">
        <v>1.5</v>
      </c>
      <c r="F74" t="inlineStr">
        <is>
          <t>SAMPLE receive, count, short shipment email</t>
        </is>
      </c>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v>46440</v>
      </c>
      <c r="B75" t="inlineStr">
        <is>
          <t>SAMPLE-DRP-003</t>
        </is>
      </c>
      <c r="D75" t="inlineStr">
        <is>
          <t>receiving_kitting</t>
        </is>
      </c>
      <c r="E75" s="10" t="n">
        <v>1.5</v>
      </c>
      <c r="F75" t="inlineStr">
        <is>
          <t>SAMPLE pack ten cases</t>
        </is>
      </c>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v>46441</v>
      </c>
      <c r="B76" t="inlineStr">
        <is>
          <t>SAMPLE-DRP-003</t>
        </is>
      </c>
      <c r="D76" t="inlineStr">
        <is>
          <t>drop_day</t>
        </is>
      </c>
      <c r="E76" s="10" t="n">
        <v>4</v>
      </c>
      <c r="F76" t="inlineStr">
        <is>
          <t>SAMPLE courier route; founder on call</t>
        </is>
      </c>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v>46443</v>
      </c>
      <c r="B77" t="inlineStr">
        <is>
          <t>SAMPLE-DRP-003</t>
        </is>
      </c>
      <c r="D77" t="inlineStr">
        <is>
          <t>checks_pickup</t>
        </is>
      </c>
      <c r="E77" s="10" t="n">
        <v>1.5</v>
      </c>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v>46447</v>
      </c>
      <c r="B78" t="inlineStr">
        <is>
          <t>SAMPLE-DRP-003</t>
        </is>
      </c>
      <c r="D78" t="inlineStr">
        <is>
          <t>checks_pickup</t>
        </is>
      </c>
      <c r="E78" s="10" t="n">
        <v>1.5</v>
      </c>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v>46450</v>
      </c>
      <c r="B79" t="inlineStr">
        <is>
          <t>SAMPLE-DRP-003</t>
        </is>
      </c>
      <c r="C79" t="inlineStr">
        <is>
          <t>SAMPLE-CMP-006</t>
        </is>
      </c>
      <c r="D79" t="inlineStr">
        <is>
          <t>reporting_debriefs</t>
        </is>
      </c>
      <c r="E79" s="10" t="n">
        <v>1.5</v>
      </c>
      <c r="F79" t="inlineStr">
        <is>
          <t>SAMPLE report</t>
        </is>
      </c>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v>46455</v>
      </c>
      <c r="B80" t="inlineStr">
        <is>
          <t>SAMPLE-DRP-003</t>
        </is>
      </c>
      <c r="C80" t="inlineStr">
        <is>
          <t>SAMPLE-CMP-006</t>
        </is>
      </c>
      <c r="D80" t="inlineStr">
        <is>
          <t>reporting_debriefs</t>
        </is>
      </c>
      <c r="E80" s="10" t="n">
        <v>0.5</v>
      </c>
      <c r="F80" t="inlineStr">
        <is>
          <t>SAMPLE debrief</t>
        </is>
      </c>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v>46442</v>
      </c>
      <c r="B81" t="inlineStr">
        <is>
          <t>SAMPLE-DRP-003</t>
        </is>
      </c>
      <c r="D81" t="inlineStr">
        <is>
          <t>admin_invoicing</t>
        </is>
      </c>
      <c r="E81" s="10" t="n">
        <v>1</v>
      </c>
      <c r="F81" t="inlineStr">
        <is>
          <t>SAMPLE balance and credit note</t>
        </is>
      </c>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c r="E82" s="10" t="n"/>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c r="E83" s="10" t="n"/>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c r="E84" s="10" t="n"/>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c r="E85" s="10" t="n"/>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c r="E86" s="10" t="n"/>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c r="E87" s="10" t="n"/>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c r="E88" s="10" t="n"/>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c r="E89" s="10" t="n"/>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c r="E90" s="10" t="n"/>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c r="E91" s="10" t="n"/>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c r="E92" s="10" t="n"/>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c r="E93" s="10" t="n"/>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c r="E94" s="10" t="n"/>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v>46394</v>
      </c>
      <c r="B2" t="inlineStr">
        <is>
          <t>SAMPLE-DRP-001</t>
        </is>
      </c>
      <c r="C2" t="inlineStr">
        <is>
          <t>SAMPLE-CMP-001</t>
        </is>
      </c>
      <c r="D2" t="inlineStr">
        <is>
          <t>kit</t>
        </is>
      </c>
      <c r="E2" s="10" t="n">
        <v>40</v>
      </c>
      <c r="F2" t="inlineStr">
        <is>
          <t>SAMPLE copy shop</t>
        </is>
      </c>
      <c r="H2" t="inlineStr">
        <is>
          <t>SAMPLE 5 cards and labels</t>
        </is>
      </c>
      <c r="I2" s="25">
        <f>IF($A2="","",IF(COUNTIF(drops!$A$2:$A$21,$B2)=0,"drop_id not on drops; ","")&amp;IF(N($E2)&lt;=0,"amount?; ","")&amp;IF($D2="","cost type?; ",""))</f>
        <v/>
      </c>
    </row>
    <row r="3">
      <c r="A3" s="9" t="n">
        <v>46394</v>
      </c>
      <c r="B3" t="inlineStr">
        <is>
          <t>SAMPLE-DRP-001</t>
        </is>
      </c>
      <c r="C3" t="inlineStr">
        <is>
          <t>SAMPLE-CMP-002</t>
        </is>
      </c>
      <c r="D3" t="inlineStr">
        <is>
          <t>kit</t>
        </is>
      </c>
      <c r="E3" s="10" t="n">
        <v>40</v>
      </c>
      <c r="F3" t="inlineStr">
        <is>
          <t>SAMPLE copy shop</t>
        </is>
      </c>
      <c r="H3" t="inlineStr">
        <is>
          <t>SAMPLE 5 cards and labels</t>
        </is>
      </c>
      <c r="I3" s="25">
        <f>IF($A3="","",IF(COUNTIF(drops!$A$2:$A$21,$B3)=0,"drop_id not on drops; ","")&amp;IF(N($E3)&lt;=0,"amount?; ","")&amp;IF($D3="","cost type?; ",""))</f>
        <v/>
      </c>
    </row>
    <row r="4">
      <c r="A4" s="9" t="n">
        <v>46399</v>
      </c>
      <c r="B4" t="inlineStr">
        <is>
          <t>SAMPLE-DRP-001</t>
        </is>
      </c>
      <c r="D4" t="inlineStr">
        <is>
          <t>transport</t>
        </is>
      </c>
      <c r="E4" s="10" t="n">
        <v>34</v>
      </c>
      <c r="F4" t="inlineStr">
        <is>
          <t>SAMPLE car service</t>
        </is>
      </c>
      <c r="H4" t="inlineStr">
        <is>
          <t>SAMPLE home to first stop</t>
        </is>
      </c>
      <c r="I4" s="25">
        <f>IF($A4="","",IF(COUNTIF(drops!$A$2:$A$21,$B4)=0,"drop_id not on drops; ","")&amp;IF(N($E4)&lt;=0,"amount?; ","")&amp;IF($D4="","cost type?; ",""))</f>
        <v/>
      </c>
    </row>
    <row r="5">
      <c r="A5" s="9" t="n">
        <v>46399</v>
      </c>
      <c r="B5" t="inlineStr">
        <is>
          <t>SAMPLE-DRP-001</t>
        </is>
      </c>
      <c r="D5" t="inlineStr">
        <is>
          <t>transport</t>
        </is>
      </c>
      <c r="E5" s="10" t="n">
        <v>29</v>
      </c>
      <c r="F5" t="inlineStr">
        <is>
          <t>SAMPLE car service</t>
        </is>
      </c>
      <c r="H5" t="inlineStr">
        <is>
          <t>SAMPLE stop 3 to stop 4 with the hand truck</t>
        </is>
      </c>
      <c r="I5" s="25">
        <f>IF($A5="","",IF(COUNTIF(drops!$A$2:$A$21,$B5)=0,"drop_id not on drops; ","")&amp;IF(N($E5)&lt;=0,"amount?; ","")&amp;IF($D5="","cost type?; ",""))</f>
        <v/>
      </c>
    </row>
    <row r="6">
      <c r="A6" s="9" t="n">
        <v>46394</v>
      </c>
      <c r="B6" t="inlineStr">
        <is>
          <t>SAMPLE-DRP-001</t>
        </is>
      </c>
      <c r="D6" t="inlineStr">
        <is>
          <t>other_direct</t>
        </is>
      </c>
      <c r="E6" s="10" t="n">
        <v>9</v>
      </c>
      <c r="F6" t="inlineStr">
        <is>
          <t>SAMPLE stationer</t>
        </is>
      </c>
      <c r="H6" t="inlineStr">
        <is>
          <t>SAMPLE card stock</t>
        </is>
      </c>
      <c r="I6" s="25">
        <f>IF($A6="","",IF(COUNTIF(drops!$A$2:$A$21,$B6)=0,"drop_id not on drops; ","")&amp;IF(N($E6)&lt;=0,"amount?; ","")&amp;IF($D6="","cost type?; ",""))</f>
        <v/>
      </c>
    </row>
    <row r="7">
      <c r="A7" s="9" t="n">
        <v>46422</v>
      </c>
      <c r="B7" t="inlineStr">
        <is>
          <t>SAMPLE-DRP-002</t>
        </is>
      </c>
      <c r="C7" t="inlineStr">
        <is>
          <t>SAMPLE-CMP-003</t>
        </is>
      </c>
      <c r="D7" t="inlineStr">
        <is>
          <t>kit</t>
        </is>
      </c>
      <c r="E7" s="10" t="n">
        <v>80</v>
      </c>
      <c r="F7" t="inlineStr">
        <is>
          <t>SAMPLE copy shop</t>
        </is>
      </c>
      <c r="I7" s="25">
        <f>IF($A7="","",IF(COUNTIF(drops!$A$2:$A$21,$B7)=0,"drop_id not on drops; ","")&amp;IF(N($E7)&lt;=0,"amount?; ","")&amp;IF($D7="","cost type?; ",""))</f>
        <v/>
      </c>
    </row>
    <row r="8">
      <c r="A8" s="9" t="n">
        <v>46422</v>
      </c>
      <c r="B8" t="inlineStr">
        <is>
          <t>SAMPLE-DRP-002</t>
        </is>
      </c>
      <c r="C8" t="inlineStr">
        <is>
          <t>SAMPLE-CMP-004</t>
        </is>
      </c>
      <c r="D8" t="inlineStr">
        <is>
          <t>kit</t>
        </is>
      </c>
      <c r="E8" s="10" t="n">
        <v>72</v>
      </c>
      <c r="F8" t="inlineStr">
        <is>
          <t>SAMPLE copy shop</t>
        </is>
      </c>
      <c r="I8" s="25">
        <f>IF($A8="","",IF(COUNTIF(drops!$A$2:$A$21,$B8)=0,"drop_id not on drops; ","")&amp;IF(N($E8)&lt;=0,"amount?; ","")&amp;IF($D8="","cost type?; ",""))</f>
        <v/>
      </c>
    </row>
    <row r="9">
      <c r="A9" s="9" t="n">
        <v>46422</v>
      </c>
      <c r="B9" t="inlineStr">
        <is>
          <t>SAMPLE-DRP-002</t>
        </is>
      </c>
      <c r="C9" t="inlineStr">
        <is>
          <t>SAMPLE-CMP-005</t>
        </is>
      </c>
      <c r="D9" t="inlineStr">
        <is>
          <t>kit</t>
        </is>
      </c>
      <c r="E9" s="10" t="n">
        <v>80</v>
      </c>
      <c r="F9" t="inlineStr">
        <is>
          <t>SAMPLE copy shop</t>
        </is>
      </c>
      <c r="I9" s="25">
        <f>IF($A9="","",IF(COUNTIF(drops!$A$2:$A$21,$B9)=0,"drop_id not on drops; ","")&amp;IF(N($E9)&lt;=0,"amount?; ","")&amp;IF($D9="","cost type?; ",""))</f>
        <v/>
      </c>
    </row>
    <row r="10">
      <c r="A10" s="9" t="n">
        <v>46427</v>
      </c>
      <c r="B10" t="inlineStr">
        <is>
          <t>SAMPLE-DRP-002</t>
        </is>
      </c>
      <c r="D10" t="inlineStr">
        <is>
          <t>transport</t>
        </is>
      </c>
      <c r="E10" s="10" t="n">
        <v>320</v>
      </c>
      <c r="F10" t="inlineStr">
        <is>
          <t>SAMPLE Example Courier</t>
        </is>
      </c>
      <c r="H10" t="inlineStr">
        <is>
          <t>SAMPLE 10 stops at $32</t>
        </is>
      </c>
      <c r="I10" s="25">
        <f>IF($A10="","",IF(COUNTIF(drops!$A$2:$A$21,$B10)=0,"drop_id not on drops; ","")&amp;IF(N($E10)&lt;=0,"amount?; ","")&amp;IF($D10="","cost type?; ",""))</f>
        <v/>
      </c>
    </row>
    <row r="11">
      <c r="A11" s="9" t="n">
        <v>46427</v>
      </c>
      <c r="B11" t="inlineStr">
        <is>
          <t>SAMPLE-DRP-002</t>
        </is>
      </c>
      <c r="D11" t="inlineStr">
        <is>
          <t>transport</t>
        </is>
      </c>
      <c r="E11" s="10" t="n">
        <v>38</v>
      </c>
      <c r="F11" t="inlineStr">
        <is>
          <t>SAMPLE car service</t>
        </is>
      </c>
      <c r="H11" t="inlineStr">
        <is>
          <t>SAMPLE founder to first-drop offices</t>
        </is>
      </c>
      <c r="I11" s="25">
        <f>IF($A11="","",IF(COUNTIF(drops!$A$2:$A$21,$B11)=0,"drop_id not on drops; ","")&amp;IF(N($E11)&lt;=0,"amount?; ","")&amp;IF($D11="","cost type?; ",""))</f>
        <v/>
      </c>
    </row>
    <row r="12">
      <c r="A12" s="9" t="n">
        <v>46436</v>
      </c>
      <c r="B12" t="inlineStr">
        <is>
          <t>SAMPLE-DRP-003</t>
        </is>
      </c>
      <c r="C12" t="inlineStr">
        <is>
          <t>SAMPLE-CMP-006</t>
        </is>
      </c>
      <c r="D12" t="inlineStr">
        <is>
          <t>kit</t>
        </is>
      </c>
      <c r="E12" s="10" t="n">
        <v>80</v>
      </c>
      <c r="F12" t="inlineStr">
        <is>
          <t>SAMPLE copy shop</t>
        </is>
      </c>
      <c r="I12" s="25">
        <f>IF($A12="","",IF(COUNTIF(drops!$A$2:$A$21,$B12)=0,"drop_id not on drops; ","")&amp;IF(N($E12)&lt;=0,"amount?; ","")&amp;IF($D12="","cost type?; ",""))</f>
        <v/>
      </c>
    </row>
    <row r="13">
      <c r="A13" s="9" t="n">
        <v>46441</v>
      </c>
      <c r="B13" t="inlineStr">
        <is>
          <t>SAMPLE-DRP-003</t>
        </is>
      </c>
      <c r="D13" t="inlineStr">
        <is>
          <t>transport</t>
        </is>
      </c>
      <c r="E13" s="10" t="n">
        <v>300</v>
      </c>
      <c r="F13" t="inlineStr">
        <is>
          <t>SAMPLE Example Courier</t>
        </is>
      </c>
      <c r="H13" t="inlineStr">
        <is>
          <t>SAMPLE 10 stops at $30 (one declined)</t>
        </is>
      </c>
      <c r="I13" s="25">
        <f>IF($A13="","",IF(COUNTIF(drops!$A$2:$A$21,$B13)=0,"drop_id not on drops; ","")&amp;IF(N($E13)&lt;=0,"amount?; ","")&amp;IF($D13="","cost type?; ",""))</f>
        <v/>
      </c>
    </row>
    <row r="14">
      <c r="A14" s="9" t="n"/>
      <c r="E14" s="10" t="n"/>
      <c r="I14" s="25">
        <f>IF($A14="","",IF(COUNTIF(drops!$A$2:$A$21,$B14)=0,"drop_id not on drops; ","")&amp;IF(N($E14)&lt;=0,"amount?; ","")&amp;IF($D14="","cost type?; ",""))</f>
        <v/>
      </c>
    </row>
    <row r="15">
      <c r="A15" s="9" t="n"/>
      <c r="E15" s="10" t="n"/>
      <c r="I15" s="25">
        <f>IF($A15="","",IF(COUNTIF(drops!$A$2:$A$21,$B15)=0,"drop_id not on drops; ","")&amp;IF(N($E15)&lt;=0,"amount?; ","")&amp;IF($D15="","cost type?; ",""))</f>
        <v/>
      </c>
    </row>
    <row r="16">
      <c r="A16" s="9" t="n"/>
      <c r="E16" s="10" t="n"/>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A2" t="inlineStr">
        <is>
          <t>SAMPLE-INV-001</t>
        </is>
      </c>
      <c r="B2" t="inlineStr">
        <is>
          <t>SAMPLE-CMP-001</t>
        </is>
      </c>
      <c r="C2" t="inlineStr">
        <is>
          <t>founding_full</t>
        </is>
      </c>
      <c r="D2" s="9" t="n">
        <v>46363</v>
      </c>
      <c r="E2" s="10" t="n">
        <v>600</v>
      </c>
      <c r="F2" s="10" t="n">
        <v>0</v>
      </c>
      <c r="G2" t="inlineStr">
        <is>
          <t>SAMPLE-ap-001@example.com</t>
        </is>
      </c>
      <c r="H2" s="9" t="n">
        <v>46366</v>
      </c>
      <c r="I2" s="10" t="n">
        <v>600</v>
      </c>
      <c r="J2" t="inlineStr">
        <is>
          <t>bank_transfer</t>
        </is>
      </c>
      <c r="K2" t="inlineStr">
        <is>
          <t>SAMPLE-ACH-7781</t>
        </is>
      </c>
      <c r="L2" s="10" t="n">
        <v>0</v>
      </c>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A3" t="inlineStr">
        <is>
          <t>SAMPLE-INV-002</t>
        </is>
      </c>
      <c r="B3" t="inlineStr">
        <is>
          <t>SAMPLE-CMP-002</t>
        </is>
      </c>
      <c r="C3" t="inlineStr">
        <is>
          <t>founding_full</t>
        </is>
      </c>
      <c r="D3" s="9" t="n">
        <v>46364</v>
      </c>
      <c r="E3" s="10" t="n">
        <v>600</v>
      </c>
      <c r="F3" s="10" t="n">
        <v>0</v>
      </c>
      <c r="G3" t="inlineStr">
        <is>
          <t>SAMPLE-ap-002@example.com</t>
        </is>
      </c>
      <c r="H3" s="9" t="n">
        <v>46367</v>
      </c>
      <c r="I3" s="10" t="n">
        <v>600</v>
      </c>
      <c r="J3" t="inlineStr">
        <is>
          <t>bank_transfer</t>
        </is>
      </c>
      <c r="K3" t="inlineStr">
        <is>
          <t>SAMPLE-WIRE-3302</t>
        </is>
      </c>
      <c r="L3" s="10" t="n">
        <v>0</v>
      </c>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A4" t="inlineStr">
        <is>
          <t>SAMPLE-INV-003</t>
        </is>
      </c>
      <c r="B4" t="inlineStr">
        <is>
          <t>SAMPLE-CMP-001</t>
        </is>
      </c>
      <c r="C4" t="inlineStr">
        <is>
          <t>credit_note</t>
        </is>
      </c>
      <c r="D4" s="9" t="n">
        <v>46400</v>
      </c>
      <c r="E4" s="10" t="n">
        <v>-120</v>
      </c>
      <c r="F4" s="10" t="n">
        <v>0</v>
      </c>
      <c r="G4" t="inlineStr">
        <is>
          <t>SAMPLE-ap-001@example.com</t>
        </is>
      </c>
      <c r="H4" s="9" t="n">
        <v>46402</v>
      </c>
      <c r="I4" s="10" t="n">
        <v>-120</v>
      </c>
      <c r="J4" t="inlineStr">
        <is>
          <t>bank_transfer</t>
        </is>
      </c>
      <c r="K4" t="inlineStr">
        <is>
          <t>SAMPLE-REFUND-0001</t>
        </is>
      </c>
      <c r="L4" s="10" t="n">
        <v>0</v>
      </c>
      <c r="M4" t="inlineStr">
        <is>
          <t>SAMPLE office D (SAMPLE-O-004) not placed by T+1: refund of that office's share, brand agreement section 8</t>
        </is>
      </c>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A5" t="inlineStr">
        <is>
          <t>SAMPLE-INV-004</t>
        </is>
      </c>
      <c r="B5" t="inlineStr">
        <is>
          <t>SAMPLE-CMP-003</t>
        </is>
      </c>
      <c r="C5" t="inlineStr">
        <is>
          <t>standard_deposit</t>
        </is>
      </c>
      <c r="D5" s="9" t="n">
        <v>46391</v>
      </c>
      <c r="E5" s="10" t="n">
        <v>750</v>
      </c>
      <c r="F5" s="10" t="n">
        <v>0</v>
      </c>
      <c r="G5" t="inlineStr">
        <is>
          <t>SAMPLE-ap@example.com</t>
        </is>
      </c>
      <c r="H5" s="9" t="n">
        <v>46394</v>
      </c>
      <c r="I5" s="10" t="n">
        <v>750</v>
      </c>
      <c r="J5" t="inlineStr">
        <is>
          <t>bank_transfer</t>
        </is>
      </c>
      <c r="K5" t="inlineStr">
        <is>
          <t>SAMPLE-ACH-4</t>
        </is>
      </c>
      <c r="L5" s="10" t="n">
        <v>0</v>
      </c>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A6" t="inlineStr">
        <is>
          <t>SAMPLE-INV-005</t>
        </is>
      </c>
      <c r="B6" t="inlineStr">
        <is>
          <t>SAMPLE-CMP-003</t>
        </is>
      </c>
      <c r="C6" t="inlineStr">
        <is>
          <t>standard_balance</t>
        </is>
      </c>
      <c r="D6" s="9" t="n">
        <v>46428</v>
      </c>
      <c r="E6" s="10" t="n">
        <v>750</v>
      </c>
      <c r="F6" s="10" t="n">
        <v>0</v>
      </c>
      <c r="G6" t="inlineStr">
        <is>
          <t>SAMPLE-ap@example.com</t>
        </is>
      </c>
      <c r="H6" s="9" t="n">
        <v>46434</v>
      </c>
      <c r="I6" s="10" t="n">
        <v>750</v>
      </c>
      <c r="J6" t="inlineStr">
        <is>
          <t>bank_transfer</t>
        </is>
      </c>
      <c r="K6" t="inlineStr">
        <is>
          <t>SAMPLE-ACH-5</t>
        </is>
      </c>
      <c r="L6" s="10" t="n">
        <v>0</v>
      </c>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A7" t="inlineStr">
        <is>
          <t>SAMPLE-INV-006</t>
        </is>
      </c>
      <c r="B7" t="inlineStr">
        <is>
          <t>SAMPLE-CMP-004</t>
        </is>
      </c>
      <c r="C7" t="inlineStr">
        <is>
          <t>standard_deposit</t>
        </is>
      </c>
      <c r="D7" s="9" t="n">
        <v>46393</v>
      </c>
      <c r="E7" s="10" t="n">
        <v>750</v>
      </c>
      <c r="F7" s="10" t="n">
        <v>0</v>
      </c>
      <c r="G7" t="inlineStr">
        <is>
          <t>SAMPLE-ap@example.com</t>
        </is>
      </c>
      <c r="H7" s="9" t="n">
        <v>46398</v>
      </c>
      <c r="I7" s="10" t="n">
        <v>750</v>
      </c>
      <c r="J7" t="inlineStr">
        <is>
          <t>bank_transfer</t>
        </is>
      </c>
      <c r="K7" t="inlineStr">
        <is>
          <t>SAMPLE-ACH-6</t>
        </is>
      </c>
      <c r="L7" s="10" t="n">
        <v>0</v>
      </c>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A8" t="inlineStr">
        <is>
          <t>SAMPLE-INV-007</t>
        </is>
      </c>
      <c r="B8" t="inlineStr">
        <is>
          <t>SAMPLE-CMP-004</t>
        </is>
      </c>
      <c r="C8" t="inlineStr">
        <is>
          <t>standard_balance</t>
        </is>
      </c>
      <c r="D8" s="9" t="n">
        <v>46428</v>
      </c>
      <c r="E8" s="10" t="n">
        <v>750</v>
      </c>
      <c r="F8" s="10" t="n">
        <v>0</v>
      </c>
      <c r="G8" t="inlineStr">
        <is>
          <t>SAMPLE-ap@example.com</t>
        </is>
      </c>
      <c r="H8" s="9" t="n">
        <v>46435</v>
      </c>
      <c r="I8" s="10" t="n">
        <v>600</v>
      </c>
      <c r="J8" t="inlineStr">
        <is>
          <t>bank_transfer</t>
        </is>
      </c>
      <c r="K8" t="inlineStr">
        <is>
          <t>SAMPLE-ACH-7</t>
        </is>
      </c>
      <c r="L8" s="10" t="n">
        <v>0</v>
      </c>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A9" t="inlineStr">
        <is>
          <t>SAMPLE-INV-008</t>
        </is>
      </c>
      <c r="B9" t="inlineStr">
        <is>
          <t>SAMPLE-CMP-004</t>
        </is>
      </c>
      <c r="C9" t="inlineStr">
        <is>
          <t>credit_note</t>
        </is>
      </c>
      <c r="D9" s="9" t="n">
        <v>46428</v>
      </c>
      <c r="E9" s="10" t="n">
        <v>-150</v>
      </c>
      <c r="F9" s="10" t="n">
        <v>0</v>
      </c>
      <c r="G9" t="inlineStr">
        <is>
          <t>SAMPLE-ap@example.com</t>
        </is>
      </c>
      <c r="H9" s="9" t="n"/>
      <c r="I9" s="10" t="n"/>
      <c r="L9" s="10" t="n"/>
      <c r="M9" t="inlineStr">
        <is>
          <t>SAMPLE office SAMPLE-O-007 declined (tree-nut veto) and no roster office could replace it: taken off the balance, brand agreement section 8</t>
        </is>
      </c>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A10" t="inlineStr">
        <is>
          <t>SAMPLE-INV-009</t>
        </is>
      </c>
      <c r="B10" t="inlineStr">
        <is>
          <t>SAMPLE-CMP-005</t>
        </is>
      </c>
      <c r="C10" t="inlineStr">
        <is>
          <t>standard_deposit</t>
        </is>
      </c>
      <c r="D10" s="9" t="n">
        <v>46395</v>
      </c>
      <c r="E10" s="10" t="n">
        <v>750</v>
      </c>
      <c r="F10" s="10" t="n">
        <v>0</v>
      </c>
      <c r="G10" t="inlineStr">
        <is>
          <t>SAMPLE-ap@example.com</t>
        </is>
      </c>
      <c r="H10" s="9" t="n">
        <v>46399</v>
      </c>
      <c r="I10" s="10" t="n">
        <v>750</v>
      </c>
      <c r="J10" t="inlineStr">
        <is>
          <t>bank_transfer</t>
        </is>
      </c>
      <c r="K10" t="inlineStr">
        <is>
          <t>SAMPLE-ACH-9</t>
        </is>
      </c>
      <c r="L10" s="10" t="n">
        <v>0</v>
      </c>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A11" t="inlineStr">
        <is>
          <t>SAMPLE-INV-010</t>
        </is>
      </c>
      <c r="B11" t="inlineStr">
        <is>
          <t>SAMPLE-CMP-005</t>
        </is>
      </c>
      <c r="C11" t="inlineStr">
        <is>
          <t>standard_balance</t>
        </is>
      </c>
      <c r="D11" s="9" t="n">
        <v>46428</v>
      </c>
      <c r="E11" s="10" t="n">
        <v>750</v>
      </c>
      <c r="F11" s="10" t="n">
        <v>0</v>
      </c>
      <c r="G11" t="inlineStr">
        <is>
          <t>SAMPLE-ap@example.com</t>
        </is>
      </c>
      <c r="H11" s="9" t="n">
        <v>46430</v>
      </c>
      <c r="I11" s="10" t="n">
        <v>750</v>
      </c>
      <c r="J11" t="inlineStr">
        <is>
          <t>bank_transfer</t>
        </is>
      </c>
      <c r="K11" t="inlineStr">
        <is>
          <t>SAMPLE-ACH-10</t>
        </is>
      </c>
      <c r="L11" s="10" t="n">
        <v>0</v>
      </c>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A12" t="inlineStr">
        <is>
          <t>SAMPLE-INV-020</t>
        </is>
      </c>
      <c r="B12" t="inlineStr">
        <is>
          <t>SAMPLE-CMP-006</t>
        </is>
      </c>
      <c r="C12" t="inlineStr">
        <is>
          <t>standard_deposit</t>
        </is>
      </c>
      <c r="D12" s="9" t="n">
        <v>46412</v>
      </c>
      <c r="E12" s="10" t="n">
        <v>750</v>
      </c>
      <c r="F12" s="10" t="n">
        <v>0</v>
      </c>
      <c r="G12" t="inlineStr">
        <is>
          <t>SAMPLE-ap-006@example.com</t>
        </is>
      </c>
      <c r="H12" s="9" t="n">
        <v>46415</v>
      </c>
      <c r="I12" s="10" t="n">
        <v>750</v>
      </c>
      <c r="J12" t="inlineStr">
        <is>
          <t>bank_transfer</t>
        </is>
      </c>
      <c r="K12" t="inlineStr">
        <is>
          <t>SAMPLE-ACH-6020</t>
        </is>
      </c>
      <c r="L12" s="10" t="n">
        <v>0</v>
      </c>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A13" t="inlineStr">
        <is>
          <t>SAMPLE-INV-021</t>
        </is>
      </c>
      <c r="B13" t="inlineStr">
        <is>
          <t>SAMPLE-CMP-006</t>
        </is>
      </c>
      <c r="C13" t="inlineStr">
        <is>
          <t>standard_balance</t>
        </is>
      </c>
      <c r="D13" s="9" t="n">
        <v>46442</v>
      </c>
      <c r="E13" s="10" t="n">
        <v>750</v>
      </c>
      <c r="F13" s="10" t="n">
        <v>0</v>
      </c>
      <c r="G13" t="inlineStr">
        <is>
          <t>SAMPLE-ap-006@example.com</t>
        </is>
      </c>
      <c r="H13" s="9" t="n">
        <v>46444</v>
      </c>
      <c r="I13" s="10" t="n">
        <v>600</v>
      </c>
      <c r="J13" t="inlineStr">
        <is>
          <t>bank_transfer</t>
        </is>
      </c>
      <c r="K13" t="inlineStr">
        <is>
          <t>SAMPLE-ACH-6021</t>
        </is>
      </c>
      <c r="L13" s="10" t="n">
        <v>0</v>
      </c>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A14" t="inlineStr">
        <is>
          <t>SAMPLE-INV-022</t>
        </is>
      </c>
      <c r="B14" t="inlineStr">
        <is>
          <t>SAMPLE-CMP-006</t>
        </is>
      </c>
      <c r="C14" t="inlineStr">
        <is>
          <t>credit_note</t>
        </is>
      </c>
      <c r="D14" s="9" t="n">
        <v>46442</v>
      </c>
      <c r="E14" s="10" t="n">
        <v>-150</v>
      </c>
      <c r="F14" s="10" t="n">
        <v>0</v>
      </c>
      <c r="G14" t="inlineStr">
        <is>
          <t>SAMPLE-ap-006@example.com</t>
        </is>
      </c>
      <c r="H14" s="9" t="n"/>
      <c r="I14" s="10" t="n"/>
      <c r="L14" s="10" t="n"/>
      <c r="M14" t="inlineStr">
        <is>
          <t>SAMPLE one office declined at the door and was not placed by T+1: taken off the balance, brand agreement section 8</t>
        </is>
      </c>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D15" s="9" t="n"/>
      <c r="E15" s="10" t="n"/>
      <c r="F15" s="10" t="n"/>
      <c r="H15" s="9" t="n"/>
      <c r="I15" s="10" t="n"/>
      <c r="L15" s="10" t="n"/>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D16" s="9" t="n"/>
      <c r="E16" s="10" t="n"/>
      <c r="F16" s="10" t="n"/>
      <c r="H16" s="9" t="n"/>
      <c r="I16" s="10" t="n"/>
      <c r="L16" s="10" t="n"/>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D17" s="9" t="n"/>
      <c r="E17" s="10" t="n"/>
      <c r="F17" s="10" t="n"/>
      <c r="H17" s="9" t="n"/>
      <c r="I17" s="10" t="n"/>
      <c r="L17" s="10" t="n"/>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D18" s="9" t="n"/>
      <c r="E18" s="10" t="n"/>
      <c r="F18" s="10" t="n"/>
      <c r="H18" s="9" t="n"/>
      <c r="I18" s="10" t="n"/>
      <c r="L18" s="10" t="n"/>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row>
    <row r="3">
      <c r="A3" t="inlineStr">
        <is>
          <t>2026-11-18T10:03:00-05:00</t>
        </is>
      </c>
      <c r="B3" t="inlineStr">
        <is>
          <t>office-1.0</t>
        </is>
      </c>
      <c r="C3" t="inlineStr">
        <is>
          <t>SAMPLE Halcyon Media</t>
        </is>
      </c>
      <c r="D3" t="inlineStr">
        <is>
          <t>SAMPLE Owner 003</t>
        </is>
      </c>
      <c r="E3" t="inlineStr">
        <is>
          <t>SAMPLE Office Manager</t>
        </is>
      </c>
      <c r="F3" t="inlineStr">
        <is>
          <t>SAMPLE-owner-003@example.com</t>
        </is>
      </c>
      <c r="G3" t="inlineStr">
        <is>
          <t>SAMPLE (212) 555-0103</t>
        </is>
      </c>
      <c r="H3" t="inlineStr">
        <is>
          <t>SAMPLE 130 Example Avenue</t>
        </is>
      </c>
      <c r="I3" t="inlineStr">
        <is>
          <t>SAMPLE Floor 5</t>
        </is>
      </c>
      <c r="J3" t="n">
        <v>95</v>
      </c>
      <c r="K3" t="inlineStr">
        <is>
          <t>SAMPLE Owner 003</t>
        </is>
      </c>
      <c r="L3" t="inlineStr">
        <is>
          <t>SAMPLE Office Manager</t>
        </is>
      </c>
      <c r="M3" t="inlineStr">
        <is>
          <t>Y</t>
        </is>
      </c>
      <c r="N3" t="inlineStr">
        <is>
          <t>walk-up</t>
        </is>
      </c>
      <c r="O3" t="inlineStr">
        <is>
          <t>9 to 11 am</t>
        </is>
      </c>
      <c r="P3" t="inlineStr">
        <is>
          <t>unsure</t>
        </is>
      </c>
      <c r="Q3" t="inlineStr">
        <is>
          <t>slack</t>
        </is>
      </c>
      <c r="R3" t="inlineStr">
        <is>
          <t>chips-crisps;popcorn-puffs;sparkling-soda;tea-juice;bars;fruit-snacks</t>
        </is>
      </c>
      <c r="T3" t="inlineStr">
        <is>
          <t>SAMPLE intake note</t>
        </is>
      </c>
      <c r="U3" t="inlineStr">
        <is>
          <t>website</t>
        </is>
      </c>
    </row>
    <row r="4">
      <c r="A4" t="inlineStr">
        <is>
          <t>2026-11-27T10:05:00-05:00</t>
        </is>
      </c>
      <c r="B4" t="inlineStr">
        <is>
          <t>office-1.0</t>
        </is>
      </c>
      <c r="C4" t="inlineStr">
        <is>
          <t>SAMPLE Studio Marlow</t>
        </is>
      </c>
      <c r="D4" t="inlineStr">
        <is>
          <t>SAMPLE Owner 005</t>
        </is>
      </c>
      <c r="E4" t="inlineStr">
        <is>
          <t>SAMPLE Office Manager</t>
        </is>
      </c>
      <c r="F4" t="inlineStr">
        <is>
          <t>SAMPLE-owner-005@example.com</t>
        </is>
      </c>
      <c r="G4" t="inlineStr">
        <is>
          <t>SAMPLE (212) 555-0105</t>
        </is>
      </c>
      <c r="H4" t="inlineStr">
        <is>
          <t>SAMPLE 150 Example Avenue</t>
        </is>
      </c>
      <c r="I4" t="inlineStr">
        <is>
          <t>SAMPLE Floor 7</t>
        </is>
      </c>
      <c r="J4" t="n">
        <v>190</v>
      </c>
      <c r="K4" t="inlineStr">
        <is>
          <t>SAMPLE Owner 005</t>
        </is>
      </c>
      <c r="L4" t="inlineStr">
        <is>
          <t>SAMPLE Office Manager</t>
        </is>
      </c>
      <c r="M4" t="inlineStr">
        <is>
          <t>Y</t>
        </is>
      </c>
      <c r="N4" t="inlineStr">
        <is>
          <t>front desk</t>
        </is>
      </c>
      <c r="O4" t="inlineStr">
        <is>
          <t>10 am to noon</t>
        </is>
      </c>
      <c r="P4" t="inlineStr">
        <is>
          <t>yes</t>
        </is>
      </c>
      <c r="Q4" t="inlineStr">
        <is>
          <t>slack</t>
        </is>
      </c>
      <c r="R4" t="inlineStr">
        <is>
          <t>chips-crisps;cookies-baked;sparkling-soda;coffee-rtd;bars;fruit-snacks</t>
        </is>
      </c>
      <c r="T4" t="inlineStr">
        <is>
          <t>SAMPLE intake note</t>
        </is>
      </c>
      <c r="U4" t="inlineStr">
        <is>
          <t>website</t>
        </is>
      </c>
    </row>
    <row r="5">
      <c r="A5" t="inlineStr">
        <is>
          <t>2026-12-30T10:06:00-05:00</t>
        </is>
      </c>
      <c r="B5" t="inlineStr">
        <is>
          <t>office-1.0</t>
        </is>
      </c>
      <c r="C5" t="inlineStr">
        <is>
          <t>SAMPLE Kestrel Analytics</t>
        </is>
      </c>
      <c r="D5" t="inlineStr">
        <is>
          <t>SAMPLE Owner 006</t>
        </is>
      </c>
      <c r="E5" t="inlineStr">
        <is>
          <t>SAMPLE Office Manager</t>
        </is>
      </c>
      <c r="F5" t="inlineStr">
        <is>
          <t>SAMPLE-owner-006@example.com</t>
        </is>
      </c>
      <c r="G5" t="inlineStr">
        <is>
          <t>SAMPLE (212) 555-0106</t>
        </is>
      </c>
      <c r="H5" t="inlineStr">
        <is>
          <t>SAMPLE 160 Example Avenue</t>
        </is>
      </c>
      <c r="I5" t="inlineStr">
        <is>
          <t>SAMPLE Floor 8</t>
        </is>
      </c>
      <c r="J5" t="n">
        <v>65</v>
      </c>
      <c r="K5" t="inlineStr">
        <is>
          <t>SAMPLE Owner 006</t>
        </is>
      </c>
      <c r="L5" t="inlineStr">
        <is>
          <t>SAMPLE Office Manager</t>
        </is>
      </c>
      <c r="M5" t="inlineStr">
        <is>
          <t>Y</t>
        </is>
      </c>
      <c r="N5" t="inlineStr">
        <is>
          <t>walk-up</t>
        </is>
      </c>
      <c r="O5" t="inlineStr">
        <is>
          <t>8 to 10 am</t>
        </is>
      </c>
      <c r="P5" t="inlineStr">
        <is>
          <t>no</t>
        </is>
      </c>
      <c r="Q5" t="inlineStr">
        <is>
          <t>slack</t>
        </is>
      </c>
      <c r="R5" t="inlineStr">
        <is>
          <t>chips-crisps;bars;fruit-snacks;sparkling-soda</t>
        </is>
      </c>
      <c r="T5" t="inlineStr">
        <is>
          <t>SAMPLE intake note</t>
        </is>
      </c>
      <c r="U5" t="inlineStr">
        <is>
          <t>website</t>
        </is>
      </c>
    </row>
    <row r="6">
      <c r="A6" t="inlineStr">
        <is>
          <t>2026-12-31T10:07:00-05:00</t>
        </is>
      </c>
      <c r="B6" t="inlineStr">
        <is>
          <t>office-1.0</t>
        </is>
      </c>
      <c r="C6" t="inlineStr">
        <is>
          <t>SAMPLE Brine &amp; Bell PR</t>
        </is>
      </c>
      <c r="D6" t="inlineStr">
        <is>
          <t>SAMPLE Owner 007</t>
        </is>
      </c>
      <c r="E6" t="inlineStr">
        <is>
          <t>SAMPLE Office Manager</t>
        </is>
      </c>
      <c r="F6" t="inlineStr">
        <is>
          <t>SAMPLE-owner-007@example.com</t>
        </is>
      </c>
      <c r="G6" t="inlineStr">
        <is>
          <t>SAMPLE (212) 555-0107</t>
        </is>
      </c>
      <c r="H6" t="inlineStr">
        <is>
          <t>SAMPLE 170 Example Avenue</t>
        </is>
      </c>
      <c r="I6" t="inlineStr">
        <is>
          <t>SAMPLE Floor 9</t>
        </is>
      </c>
      <c r="J6" t="n">
        <v>140</v>
      </c>
      <c r="K6" t="inlineStr">
        <is>
          <t>SAMPLE Owner 007</t>
        </is>
      </c>
      <c r="L6" t="inlineStr">
        <is>
          <t>SAMPLE Office Manager</t>
        </is>
      </c>
      <c r="M6" t="inlineStr">
        <is>
          <t>Y</t>
        </is>
      </c>
      <c r="N6" t="inlineStr">
        <is>
          <t>front desk</t>
        </is>
      </c>
      <c r="O6" t="inlineStr">
        <is>
          <t>9 to 11 am</t>
        </is>
      </c>
      <c r="P6" t="inlineStr">
        <is>
          <t>no</t>
        </is>
      </c>
      <c r="Q6" t="inlineStr">
        <is>
          <t>slack</t>
        </is>
      </c>
      <c r="R6" t="inlineStr">
        <is>
          <t>chips-crisps;bars;fruit-snacks;chocolate-candy</t>
        </is>
      </c>
      <c r="S6" t="inlineStr">
        <is>
          <t>SAMPLE no tree nuts</t>
        </is>
      </c>
      <c r="T6" t="inlineStr">
        <is>
          <t>SAMPLE intake note</t>
        </is>
      </c>
      <c r="U6" t="inlineStr">
        <is>
          <t>website</t>
        </is>
      </c>
    </row>
    <row r="7">
      <c r="A7" t="inlineStr">
        <is>
          <t>2027-01-02T10:09:00-05:00</t>
        </is>
      </c>
      <c r="B7" t="inlineStr">
        <is>
          <t>office-1.0</t>
        </is>
      </c>
      <c r="C7" t="inlineStr">
        <is>
          <t>SAMPLE Overlook Games</t>
        </is>
      </c>
      <c r="D7" t="inlineStr">
        <is>
          <t>SAMPLE Owner 009</t>
        </is>
      </c>
      <c r="E7" t="inlineStr">
        <is>
          <t>SAMPLE Office Manager</t>
        </is>
      </c>
      <c r="F7" t="inlineStr">
        <is>
          <t>SAMPLE-owner-009@example.com</t>
        </is>
      </c>
      <c r="G7" t="inlineStr">
        <is>
          <t>SAMPLE (212) 555-0109</t>
        </is>
      </c>
      <c r="H7" t="inlineStr">
        <is>
          <t>SAMPLE 190 Example Avenue</t>
        </is>
      </c>
      <c r="I7" t="inlineStr">
        <is>
          <t>SAMPLE Floor 2</t>
        </is>
      </c>
      <c r="J7" t="n">
        <v>220</v>
      </c>
      <c r="K7" t="inlineStr">
        <is>
          <t>SAMPLE Owner 009</t>
        </is>
      </c>
      <c r="L7" t="inlineStr">
        <is>
          <t>SAMPLE Office Manager</t>
        </is>
      </c>
      <c r="M7" t="inlineStr">
        <is>
          <t>Y</t>
        </is>
      </c>
      <c r="N7" t="inlineStr">
        <is>
          <t>front desk</t>
        </is>
      </c>
      <c r="O7" t="inlineStr">
        <is>
          <t>10 am to noon</t>
        </is>
      </c>
      <c r="P7" t="inlineStr">
        <is>
          <t>no</t>
        </is>
      </c>
      <c r="Q7" t="inlineStr">
        <is>
          <t>slack</t>
        </is>
      </c>
      <c r="R7" t="inlineStr">
        <is>
          <t>chips-crisps;bars;fruit-snacks;sparkling-soda;popcorn-puffs</t>
        </is>
      </c>
      <c r="T7" t="inlineStr">
        <is>
          <t>SAMPLE intake note</t>
        </is>
      </c>
      <c r="U7" t="inlineStr">
        <is>
          <t>website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row r="2">
      <c r="A2" t="inlineStr">
        <is>
          <t>2026-11-10T09:14:08-05:00</t>
        </is>
      </c>
      <c r="B2" t="inlineStr">
        <is>
          <t>brand-1.0</t>
        </is>
      </c>
      <c r="C2" t="inlineStr">
        <is>
          <t>SAMPLE Brightside</t>
        </is>
      </c>
      <c r="D2" t="inlineStr">
        <is>
          <t>https://example.com/brightside</t>
        </is>
      </c>
      <c r="E2" t="inlineStr">
        <is>
          <t>SAMPLE Founder of Brightside</t>
        </is>
      </c>
      <c r="F2" t="inlineStr">
        <is>
          <t>SAMPLE Co-founder</t>
        </is>
      </c>
      <c r="G2" t="inlineStr">
        <is>
          <t>SAMPLE-001@example.com</t>
        </is>
      </c>
      <c r="H2" t="inlineStr">
        <is>
          <t>SAMPLE (718) 555-0101</t>
        </is>
      </c>
      <c r="I2" t="inlineStr">
        <is>
          <t>SAMPLE Sea Salt Lentil Crisps, 1 oz bags</t>
        </is>
      </c>
      <c r="J2" t="inlineStr">
        <is>
          <t>chips-crisps</t>
        </is>
      </c>
      <c r="K2" t="inlineStr">
        <is>
          <t>SAMPLE Queens, NY</t>
        </is>
      </c>
      <c r="L2" t="inlineStr">
        <is>
          <t>SAMPLE Example Market, 1 Example Street</t>
        </is>
      </c>
      <c r="M2" t="inlineStr">
        <is>
          <t>https://example.com/brightside/shop</t>
        </is>
      </c>
      <c r="N2" t="inlineStr">
        <is>
          <t>Y</t>
        </is>
      </c>
      <c r="O2" t="inlineStr">
        <is>
          <t>Next available drop</t>
        </is>
      </c>
      <c r="P2" t="inlineStr">
        <is>
          <t>Y</t>
        </is>
      </c>
      <c r="Q2" t="inlineStr">
        <is>
          <t>SAMPLE Founder of Brightside, SAMPLE Co-founder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AA2" t="inlineStr">
        <is>
          <t>website</t>
        </is>
      </c>
    </row>
    <row r="3">
      <c r="A3" t="inlineStr">
        <is>
          <t>2026-12-15T11:30:00-05:00</t>
        </is>
      </c>
      <c r="B3" t="inlineStr">
        <is>
          <t>brand-2.0</t>
        </is>
      </c>
      <c r="C3" t="inlineStr">
        <is>
          <t>SAMPLE Tallgrass</t>
        </is>
      </c>
      <c r="D3" t="inlineStr">
        <is>
          <t>https://example.com/tallgrass</t>
        </is>
      </c>
      <c r="E3" t="inlineStr">
        <is>
          <t>SAMPLE Founder of Tallgrass</t>
        </is>
      </c>
      <c r="F3" t="inlineStr">
        <is>
          <t>SAMPLE Co-founder</t>
        </is>
      </c>
      <c r="G3" t="inlineStr">
        <is>
          <t>SAMPLE-003@example.com</t>
        </is>
      </c>
      <c r="H3" t="inlineStr">
        <is>
          <t>SAMPLE (718) 555-0103</t>
        </is>
      </c>
      <c r="I3" t="inlineStr">
        <is>
          <t>SAMPLE Oat &amp; Date Bars, 1.4 oz</t>
        </is>
      </c>
      <c r="J3" t="inlineStr">
        <is>
          <t>bars</t>
        </is>
      </c>
      <c r="K3" t="inlineStr">
        <is>
          <t>SAMPLE Jersey City, NJ</t>
        </is>
      </c>
      <c r="L3" t="inlineStr">
        <is>
          <t>SAMPLE Example Market, 1 Example Street</t>
        </is>
      </c>
      <c r="M3" t="inlineStr">
        <is>
          <t>https://example.com/tallgrass/shop</t>
        </is>
      </c>
      <c r="N3" t="inlineStr">
        <is>
          <t>Y</t>
        </is>
      </c>
      <c r="O3" t="inlineStr">
        <is>
          <t>Next available drop</t>
        </is>
      </c>
      <c r="P3" t="inlineStr">
        <is>
          <t>Y</t>
        </is>
      </c>
      <c r="Q3" t="inlineStr">
        <is>
          <t>SAMPLE Founder of Tallgrass, SAMPLE Co-founder</t>
        </is>
      </c>
      <c r="R3" t="inlineStr">
        <is>
          <t>Y</t>
        </is>
      </c>
      <c r="S3" t="inlineStr">
        <is>
          <t>Y</t>
        </is>
      </c>
      <c r="T3" t="inlineStr">
        <is>
          <t>Y</t>
        </is>
      </c>
      <c r="U3" t="inlineStr">
        <is>
          <t>Y</t>
        </is>
      </c>
      <c r="V3" t="inlineStr">
        <is>
          <t>Y</t>
        </is>
      </c>
      <c r="W3" t="inlineStr">
        <is>
          <t>Y</t>
        </is>
      </c>
      <c r="X3" t="inlineStr">
        <is>
          <t>SAMPLE new placement at a store near the cluster</t>
        </is>
      </c>
      <c r="Y3" t="inlineStr">
        <is>
          <t>Y</t>
        </is>
      </c>
      <c r="AA3" t="inlineStr">
        <is>
          <t>website</t>
        </is>
      </c>
    </row>
    <row r="4">
      <c r="A4" t="inlineStr">
        <is>
          <t>2026-12-21T16:45:00-05:00</t>
        </is>
      </c>
      <c r="B4" t="inlineStr">
        <is>
          <t>brand-2.0</t>
        </is>
      </c>
      <c r="C4" t="inlineStr">
        <is>
          <t>SAMPLE Orchard Row</t>
        </is>
      </c>
      <c r="D4" t="inlineStr">
        <is>
          <t>https://example.com/orchardrow</t>
        </is>
      </c>
      <c r="E4" t="inlineStr">
        <is>
          <t>SAMPLE Founder of Orchard Row</t>
        </is>
      </c>
      <c r="F4" t="inlineStr">
        <is>
          <t>SAMPLE Co-founder</t>
        </is>
      </c>
      <c r="G4" t="inlineStr">
        <is>
          <t>SAMPLE-004@example.com</t>
        </is>
      </c>
      <c r="H4" t="inlineStr">
        <is>
          <t>SAMPLE (718) 555-0104</t>
        </is>
      </c>
      <c r="I4" t="inlineStr">
        <is>
          <t>SAMPLE Dried Mango Strips, 1 oz</t>
        </is>
      </c>
      <c r="J4" t="inlineStr">
        <is>
          <t>fruit-snacks</t>
        </is>
      </c>
      <c r="K4" t="inlineStr">
        <is>
          <t>SAMPLE Hudson Valley, NY</t>
        </is>
      </c>
      <c r="L4" t="inlineStr">
        <is>
          <t>SAMPLE Example Market, 1 Example Street</t>
        </is>
      </c>
      <c r="M4" t="inlineStr">
        <is>
          <t>https://example.com/orchardrow/shop</t>
        </is>
      </c>
      <c r="N4" t="inlineStr">
        <is>
          <t>Y</t>
        </is>
      </c>
      <c r="O4" t="inlineStr">
        <is>
          <t>Next available drop</t>
        </is>
      </c>
      <c r="P4" t="inlineStr">
        <is>
          <t>Y</t>
        </is>
      </c>
      <c r="Q4" t="inlineStr">
        <is>
          <t>SAMPLE Founder of Orchard Row, SAMPLE Co-founder</t>
        </is>
      </c>
      <c r="R4" t="inlineStr">
        <is>
          <t>Y</t>
        </is>
      </c>
      <c r="S4" t="inlineStr">
        <is>
          <t>Y</t>
        </is>
      </c>
      <c r="T4" t="inlineStr">
        <is>
          <t>Y</t>
        </is>
      </c>
      <c r="U4" t="inlineStr">
        <is>
          <t>Y</t>
        </is>
      </c>
      <c r="V4" t="inlineStr">
        <is>
          <t>Y</t>
        </is>
      </c>
      <c r="W4" t="inlineStr">
        <is>
          <t>Y</t>
        </is>
      </c>
      <c r="X4" t="inlineStr">
        <is>
          <t>SAMPLE new placement at a store near the cluster</t>
        </is>
      </c>
      <c r="Y4" t="inlineStr">
        <is>
          <t>Y</t>
        </is>
      </c>
      <c r="AA4" t="inlineStr">
        <is>
          <t>website</t>
        </is>
      </c>
    </row>
    <row r="5">
      <c r="A5" t="inlineStr">
        <is>
          <t>2026-12-28T10:20:00-05:00</t>
        </is>
      </c>
      <c r="B5" t="inlineStr">
        <is>
          <t>brand-2.0</t>
        </is>
      </c>
      <c r="C5" t="inlineStr">
        <is>
          <t>SAMPLE Kettle Ridge</t>
        </is>
      </c>
      <c r="D5" t="inlineStr">
        <is>
          <t>https://example.com/kettleridge</t>
        </is>
      </c>
      <c r="E5" t="inlineStr">
        <is>
          <t>SAMPLE Founder of Kettle Ridge</t>
        </is>
      </c>
      <c r="F5" t="inlineStr">
        <is>
          <t>SAMPLE Co-founder</t>
        </is>
      </c>
      <c r="G5" t="inlineStr">
        <is>
          <t>SAMPLE-005@example.com</t>
        </is>
      </c>
      <c r="H5" t="inlineStr">
        <is>
          <t>SAMPLE (718) 555-0105</t>
        </is>
      </c>
      <c r="I5" t="inlineStr">
        <is>
          <t>SAMPLE Kettle Chips, Sea Salt, 1 oz bags</t>
        </is>
      </c>
      <c r="J5" t="inlineStr">
        <is>
          <t>chips-crisps</t>
        </is>
      </c>
      <c r="K5" t="inlineStr">
        <is>
          <t>SAMPLE Albany, NY</t>
        </is>
      </c>
      <c r="L5" t="inlineStr">
        <is>
          <t>SAMPLE Example Market, 1 Example Street</t>
        </is>
      </c>
      <c r="M5" t="inlineStr">
        <is>
          <t>https://example.com/kettleridge/shop</t>
        </is>
      </c>
      <c r="N5" t="inlineStr">
        <is>
          <t>Y</t>
        </is>
      </c>
      <c r="O5" t="inlineStr">
        <is>
          <t>Next available drop</t>
        </is>
      </c>
      <c r="P5" t="inlineStr">
        <is>
          <t>Y</t>
        </is>
      </c>
      <c r="Q5" t="inlineStr">
        <is>
          <t>SAMPLE Founder of Kettle Ridge, SAMPLE Co-founder</t>
        </is>
      </c>
      <c r="R5" t="inlineStr">
        <is>
          <t>Y</t>
        </is>
      </c>
      <c r="S5" t="inlineStr">
        <is>
          <t>Y</t>
        </is>
      </c>
      <c r="T5" t="inlineStr">
        <is>
          <t>Y</t>
        </is>
      </c>
      <c r="U5" t="inlineStr">
        <is>
          <t>Y</t>
        </is>
      </c>
      <c r="V5" t="inlineStr">
        <is>
          <t>Y</t>
        </is>
      </c>
      <c r="W5" t="inlineStr">
        <is>
          <t>Y</t>
        </is>
      </c>
      <c r="X5" t="inlineStr">
        <is>
          <t>SAMPLE new placement at a store near the cluster</t>
        </is>
      </c>
      <c r="Y5" t="inlineStr">
        <is>
          <t>Y</t>
        </is>
      </c>
      <c r="AA5" t="inlineStr">
        <is>
          <t>website</t>
        </is>
      </c>
    </row>
    <row r="6">
      <c r="A6" t="inlineStr">
        <is>
          <t>2027-01-11T09:40:00-05:00</t>
        </is>
      </c>
      <c r="B6" t="inlineStr">
        <is>
          <t>brand-2.0</t>
        </is>
      </c>
      <c r="C6" t="inlineStr">
        <is>
          <t>SAMPLE Saltmarsh</t>
        </is>
      </c>
      <c r="D6" t="inlineStr">
        <is>
          <t>https://example.com/saltmarsh</t>
        </is>
      </c>
      <c r="E6" t="inlineStr">
        <is>
          <t>SAMPLE Founder of Saltmarsh</t>
        </is>
      </c>
      <c r="F6" t="inlineStr">
        <is>
          <t>SAMPLE Co-founder</t>
        </is>
      </c>
      <c r="G6" t="inlineStr">
        <is>
          <t>SAMPLE-006@example.com</t>
        </is>
      </c>
      <c r="H6" t="inlineStr">
        <is>
          <t>SAMPLE (718) 555-0106</t>
        </is>
      </c>
      <c r="I6" t="inlineStr">
        <is>
          <t>SAMPLE Salt and Vinegar Potato Chips, 1 oz bags</t>
        </is>
      </c>
      <c r="J6" t="inlineStr">
        <is>
          <t>chips-crisps</t>
        </is>
      </c>
      <c r="K6" t="inlineStr">
        <is>
          <t>SAMPLE Montauk, NY</t>
        </is>
      </c>
      <c r="L6" t="inlineStr">
        <is>
          <t>SAMPLE Example Market, 1 Example Street</t>
        </is>
      </c>
      <c r="M6" t="inlineStr">
        <is>
          <t>https://example.com/saltmarsh/shop</t>
        </is>
      </c>
      <c r="N6" t="inlineStr">
        <is>
          <t>Y</t>
        </is>
      </c>
      <c r="O6" t="inlineStr">
        <is>
          <t>Next available drop</t>
        </is>
      </c>
      <c r="P6" t="inlineStr">
        <is>
          <t>Y</t>
        </is>
      </c>
      <c r="Q6" t="inlineStr">
        <is>
          <t>SAMPLE Founder of Saltmarsh, SAMPLE Co-founder</t>
        </is>
      </c>
      <c r="R6" t="inlineStr">
        <is>
          <t>Y</t>
        </is>
      </c>
      <c r="S6" t="inlineStr">
        <is>
          <t>Y</t>
        </is>
      </c>
      <c r="T6" t="inlineStr">
        <is>
          <t>Y</t>
        </is>
      </c>
      <c r="U6" t="inlineStr">
        <is>
          <t>Y</t>
        </is>
      </c>
      <c r="V6" t="inlineStr">
        <is>
          <t>Y</t>
        </is>
      </c>
      <c r="W6" t="inlineStr">
        <is>
          <t>Y</t>
        </is>
      </c>
      <c r="X6" t="inlineStr">
        <is>
          <t>SAMPLE new placement at a store near the cluster</t>
        </is>
      </c>
      <c r="Y6" t="inlineStr">
        <is>
          <t>Y</t>
        </is>
      </c>
      <c r="AA6" t="inlineStr">
        <is>
          <t>website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row r="2">
      <c r="A2" s="37" t="n">
        <v>46338.58472222222</v>
      </c>
      <c r="B2" t="inlineStr">
        <is>
          <t>SAMPLE Ferro Architecture</t>
        </is>
      </c>
      <c r="C2" t="inlineStr">
        <is>
          <t>SAMPLE Owner 002</t>
        </is>
      </c>
      <c r="D2" t="inlineStr">
        <is>
          <t>SAMPLE Office Manager</t>
        </is>
      </c>
      <c r="E2" t="inlineStr">
        <is>
          <t>SAMPLE-owner-002@example.com</t>
        </is>
      </c>
      <c r="F2" t="inlineStr">
        <is>
          <t>SAMPLE (212) 555-0102</t>
        </is>
      </c>
      <c r="G2" t="inlineStr">
        <is>
          <t>SAMPLE 120 Example Avenue</t>
        </is>
      </c>
      <c r="H2" t="inlineStr">
        <is>
          <t>SAMPLE Floor 4</t>
        </is>
      </c>
      <c r="I2" t="n">
        <v>48</v>
      </c>
      <c r="J2" t="inlineStr">
        <is>
          <t>Yes, me</t>
        </is>
      </c>
      <c r="M2" t="inlineStr">
        <is>
          <t>Front desk</t>
        </is>
      </c>
      <c r="N2" t="inlineStr">
        <is>
          <t>9 to 11 am</t>
        </is>
      </c>
      <c r="O2" t="inlineStr">
        <is>
          <t>No</t>
        </is>
      </c>
      <c r="P2" t="inlineStr">
        <is>
          <t>Email</t>
        </is>
      </c>
      <c r="Q2" t="inlineStr">
        <is>
          <t>Chips and crisps, Crackers and pretzels, Sparkling water and soda, Bars</t>
        </is>
      </c>
      <c r="R2" t="inlineStr"/>
      <c r="S2" t="inlineStr">
        <is>
          <t>SAMPLE intake note</t>
        </is>
      </c>
    </row>
    <row r="3">
      <c r="A3" s="37" t="n">
        <v>46351.58611111111</v>
      </c>
      <c r="B3" t="inlineStr">
        <is>
          <t>SAMPLE Union Food Fund</t>
        </is>
      </c>
      <c r="C3" t="inlineStr">
        <is>
          <t>SAMPLE Owner 004</t>
        </is>
      </c>
      <c r="D3" t="inlineStr">
        <is>
          <t>SAMPLE Office Manager</t>
        </is>
      </c>
      <c r="E3" t="inlineStr">
        <is>
          <t>SAMPLE-owner-004@example.com</t>
        </is>
      </c>
      <c r="F3" t="inlineStr">
        <is>
          <t>SAMPLE (212) 555-0104</t>
        </is>
      </c>
      <c r="G3" t="inlineStr">
        <is>
          <t>SAMPLE 140 Example Avenue</t>
        </is>
      </c>
      <c r="H3" t="inlineStr">
        <is>
          <t>SAMPLE Floor 6</t>
        </is>
      </c>
      <c r="I3" t="n">
        <v>110</v>
      </c>
      <c r="J3" t="inlineStr">
        <is>
          <t>Yes, me</t>
        </is>
      </c>
      <c r="M3" t="inlineStr">
        <is>
          <t>Loading dock</t>
        </is>
      </c>
      <c r="N3" t="inlineStr">
        <is>
          <t>10 am to noon</t>
        </is>
      </c>
      <c r="O3" t="inlineStr">
        <is>
          <t>No</t>
        </is>
      </c>
      <c r="P3" t="inlineStr">
        <is>
          <t>Email</t>
        </is>
      </c>
      <c r="Q3" t="inlineStr">
        <is>
          <t>Chips and crisps, Sparkling water and soda, Bars, Dried fruit and fruit snacks</t>
        </is>
      </c>
      <c r="R3" t="inlineStr"/>
      <c r="S3" t="inlineStr">
        <is>
          <t>SAMPLE intake note</t>
        </is>
      </c>
    </row>
    <row r="4">
      <c r="A4" s="37" t="n">
        <v>46388.58888888889</v>
      </c>
      <c r="B4" t="inlineStr">
        <is>
          <t>SAMPLE Larch Legal</t>
        </is>
      </c>
      <c r="C4" t="inlineStr">
        <is>
          <t>SAMPLE Owner 008</t>
        </is>
      </c>
      <c r="D4" t="inlineStr">
        <is>
          <t>SAMPLE Office Manager</t>
        </is>
      </c>
      <c r="E4" t="inlineStr">
        <is>
          <t>SAMPLE-owner-008@example.com</t>
        </is>
      </c>
      <c r="F4" t="inlineStr">
        <is>
          <t>SAMPLE (212) 555-0108</t>
        </is>
      </c>
      <c r="G4" t="inlineStr">
        <is>
          <t>SAMPLE 180 Example Avenue</t>
        </is>
      </c>
      <c r="H4" t="inlineStr">
        <is>
          <t>SAMPLE Floor 10</t>
        </is>
      </c>
      <c r="I4" t="n">
        <v>80</v>
      </c>
      <c r="J4" t="inlineStr">
        <is>
          <t>Yes, me</t>
        </is>
      </c>
      <c r="M4" t="inlineStr">
        <is>
          <t>Front desk</t>
        </is>
      </c>
      <c r="N4" t="inlineStr">
        <is>
          <t>9 to 11 am</t>
        </is>
      </c>
      <c r="O4" t="inlineStr">
        <is>
          <t>Yes</t>
        </is>
      </c>
      <c r="P4" t="inlineStr">
        <is>
          <t>Email</t>
        </is>
      </c>
      <c r="Q4" t="inlineStr">
        <is>
          <t>Chips and crisps, Bars, Dried fruit and fruit snacks, Nuts, seeds and trail mix</t>
        </is>
      </c>
      <c r="R4" t="inlineStr"/>
      <c r="S4" t="inlineStr">
        <is>
          <t>SAMPLE intake note</t>
        </is>
      </c>
    </row>
    <row r="5">
      <c r="A5" s="37" t="n">
        <v>46394.59027777778</v>
      </c>
      <c r="B5" t="inlineStr">
        <is>
          <t>SAMPLE Quill Nonprofit Press</t>
        </is>
      </c>
      <c r="C5" t="inlineStr">
        <is>
          <t>SAMPLE Owner 010</t>
        </is>
      </c>
      <c r="D5" t="inlineStr">
        <is>
          <t>SAMPLE Office Manager</t>
        </is>
      </c>
      <c r="E5" t="inlineStr">
        <is>
          <t>SAMPLE-owner-010@example.com</t>
        </is>
      </c>
      <c r="F5" t="inlineStr">
        <is>
          <t>SAMPLE (212) 555-0110</t>
        </is>
      </c>
      <c r="G5" t="inlineStr">
        <is>
          <t>SAMPLE 200 Example Avenue</t>
        </is>
      </c>
      <c r="H5" t="inlineStr">
        <is>
          <t>SAMPLE Floor 3</t>
        </is>
      </c>
      <c r="I5" t="n">
        <v>45</v>
      </c>
      <c r="J5" t="inlineStr">
        <is>
          <t>Yes, me</t>
        </is>
      </c>
      <c r="M5" t="inlineStr">
        <is>
          <t>Walk-up, straight to us</t>
        </is>
      </c>
      <c r="N5" t="inlineStr">
        <is>
          <t>8 to 10 am</t>
        </is>
      </c>
      <c r="O5" t="inlineStr">
        <is>
          <t>No</t>
        </is>
      </c>
      <c r="P5" t="inlineStr">
        <is>
          <t>Email</t>
        </is>
      </c>
      <c r="Q5" t="inlineStr">
        <is>
          <t>Chips and crisps, Bars, Dried fruit and fruit snacks, Tea, juice and other non-carbonated drinks</t>
        </is>
      </c>
      <c r="R5" t="inlineStr"/>
      <c r="S5" t="inlineStr">
        <is>
          <t>SAMPLE intake note</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row r="2">
      <c r="A2" s="37" t="n">
        <v>46345.58680555555</v>
      </c>
      <c r="B2" t="inlineStr">
        <is>
          <t>SAMPLE Northbound</t>
        </is>
      </c>
      <c r="C2" t="inlineStr">
        <is>
          <t>example.com/northbound</t>
        </is>
      </c>
      <c r="D2" t="inlineStr">
        <is>
          <t>SAMPLE Grapefruit Sparkling Water, 12 oz cans</t>
        </is>
      </c>
      <c r="E2" t="inlineStr">
        <is>
          <t>Sparkling water and soda</t>
        </is>
      </c>
      <c r="F2" t="inlineStr">
        <is>
          <t>SAMPLE Brooklyn, NY</t>
        </is>
      </c>
      <c r="G2" t="inlineStr">
        <is>
          <t>SAMPLE Founder of Northbound</t>
        </is>
      </c>
      <c r="H2" t="inlineStr">
        <is>
          <t>SAMPLE Co-founder</t>
        </is>
      </c>
      <c r="I2" t="inlineStr">
        <is>
          <t>SAMPLE-002@example.com</t>
        </is>
      </c>
      <c r="J2" t="inlineStr">
        <is>
          <t>SAMPLE (718) 555-0102</t>
        </is>
      </c>
      <c r="K2" t="inlineStr">
        <is>
          <t>I do</t>
        </is>
      </c>
      <c r="L2" t="inlineStr"/>
      <c r="M2" t="inlineStr">
        <is>
          <t>SAMPLE Example Market, 1 Example Street</t>
        </is>
      </c>
      <c r="N2" t="inlineStr">
        <is>
          <t>https://example.com/northbound/shop</t>
        </is>
      </c>
      <c r="O2" t="inlineStr">
        <is>
          <t>Yes</t>
        </is>
      </c>
      <c r="P2" t="inlineStr">
        <is>
          <t>Next available drop</t>
        </is>
      </c>
      <c r="Q2" t="inlineStr">
        <is>
          <t>Yes</t>
        </is>
      </c>
      <c r="R2" t="inlineStr">
        <is>
          <t>Yes</t>
        </is>
      </c>
      <c r="S2" t="inlineStr">
        <is>
          <t>Yes</t>
        </is>
      </c>
      <c r="T2" t="inlineStr">
        <is>
          <t>Yes</t>
        </is>
      </c>
      <c r="U2" t="inlineStr">
        <is>
          <t>Yes</t>
        </is>
      </c>
      <c r="V2" t="inlineStr">
        <is>
          <t>Yes</t>
        </is>
      </c>
      <c r="W2" t="inlineStr">
        <is>
          <t>SAMPLE new placement at a store near the cluster</t>
        </is>
      </c>
      <c r="X2" t="inlineStr">
        <is>
          <t>My product is none of these: alcohol; cannabis, CBD or THC; a dietary supplement; refrigerated or perishable; needs preparation; makes health claims.</t>
        </is>
      </c>
      <c r="Y2" t="inlineStr"/>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K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c r="AJ1" s="34" t="inlineStr">
        <is>
          <t>in_coworking</t>
        </is>
      </c>
      <c r="AK1" s="34" t="inlineStr">
        <is>
          <t>in_boundary</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c r="V2" t="inlineStr">
        <is>
          <t>SAMPLE-O-001</t>
        </is>
      </c>
      <c r="W2" t="inlineStr">
        <is>
          <t>SAMPLE-CLAY-O-001</t>
        </is>
      </c>
      <c r="X2" s="9" t="n">
        <v>46342</v>
      </c>
      <c r="Y2" t="inlineStr">
        <is>
          <t>SAMPLE-agreement-SAMPLE-O-001.pdf</t>
        </is>
      </c>
      <c r="Z2" t="inlineStr">
        <is>
          <t>Y</t>
        </is>
      </c>
      <c r="AA2" t="inlineStr">
        <is>
          <t>SAMPLE no budget named</t>
        </is>
      </c>
      <c r="AB2" s="9" t="n">
        <v>46336</v>
      </c>
      <c r="AD2" t="inlineStr">
        <is>
          <t>SAMPLE Software</t>
        </is>
      </c>
      <c r="AE2" t="inlineStr">
        <is>
          <t>SAMPLE (212) 555-0101</t>
        </is>
      </c>
      <c r="AF2" t="inlineStr">
        <is>
          <t>SAMPLE-owner-001@example.com</t>
        </is>
      </c>
      <c r="AG2" t="inlineStr">
        <is>
          <t>N</t>
        </is>
      </c>
      <c r="AH2" t="inlineStr">
        <is>
          <t>0.8</t>
        </is>
      </c>
    </row>
    <row r="3">
      <c r="A3" t="inlineStr">
        <is>
          <t>2026-11-12T14:02:00</t>
        </is>
      </c>
      <c r="B3" t="inlineStr">
        <is>
          <t>office-gform-1.0</t>
        </is>
      </c>
      <c r="C3" t="inlineStr">
        <is>
          <t>SAMPLE Ferro Architecture</t>
        </is>
      </c>
      <c r="D3" t="inlineStr">
        <is>
          <t>SAMPLE Owner 002</t>
        </is>
      </c>
      <c r="E3" t="inlineStr">
        <is>
          <t>SAMPLE Office Manager</t>
        </is>
      </c>
      <c r="F3" t="inlineStr">
        <is>
          <t>SAMPLE-owner-002@example.com</t>
        </is>
      </c>
      <c r="G3" t="inlineStr">
        <is>
          <t>SAMPLE (212) 555-0102</t>
        </is>
      </c>
      <c r="H3" t="inlineStr">
        <is>
          <t>SAMPLE 120 Example Avenue</t>
        </is>
      </c>
      <c r="I3" t="inlineStr">
        <is>
          <t>SAMPLE Floor 4</t>
        </is>
      </c>
      <c r="J3" t="n">
        <v>48</v>
      </c>
      <c r="K3" t="inlineStr">
        <is>
          <t>SAMPLE Owner 002</t>
        </is>
      </c>
      <c r="L3" t="inlineStr">
        <is>
          <t>SAMPLE Office Manager</t>
        </is>
      </c>
      <c r="M3" t="inlineStr">
        <is>
          <t>Y</t>
        </is>
      </c>
      <c r="N3" t="inlineStr">
        <is>
          <t>front desk</t>
        </is>
      </c>
      <c r="O3" t="inlineStr">
        <is>
          <t>9 to 11 am</t>
        </is>
      </c>
      <c r="P3" t="inlineStr">
        <is>
          <t>no</t>
        </is>
      </c>
      <c r="Q3" t="inlineStr">
        <is>
          <t>email</t>
        </is>
      </c>
      <c r="R3" t="inlineStr">
        <is>
          <t>chips-crisps;crackers-pretzels;sparkling-soda;bars;fruit-snacks</t>
        </is>
      </c>
      <c r="T3" t="inlineStr">
        <is>
          <t>SAMPLE intake note</t>
        </is>
      </c>
      <c r="U3" t="inlineStr">
        <is>
          <t>founder</t>
        </is>
      </c>
      <c r="V3" t="inlineStr">
        <is>
          <t>SAMPLE-O-002</t>
        </is>
      </c>
      <c r="W3" t="inlineStr">
        <is>
          <t>SAMPLE-CLAY-O-002</t>
        </is>
      </c>
      <c r="X3" s="9" t="n">
        <v>46344</v>
      </c>
      <c r="Y3" t="inlineStr">
        <is>
          <t>SAMPLE-agreement-SAMPLE-O-002.pdf</t>
        </is>
      </c>
      <c r="Z3" t="inlineStr">
        <is>
          <t>N</t>
        </is>
      </c>
      <c r="AA3" t="inlineStr">
        <is>
          <t>SAMPLE no budget named</t>
        </is>
      </c>
      <c r="AB3" s="9" t="n">
        <v>46338</v>
      </c>
      <c r="AD3" t="inlineStr">
        <is>
          <t>SAMPLE Architecture</t>
        </is>
      </c>
      <c r="AE3" t="inlineStr">
        <is>
          <t>SAMPLE (212) 555-0102</t>
        </is>
      </c>
      <c r="AF3" t="inlineStr">
        <is>
          <t>SAMPLE-owner-002@example.com</t>
        </is>
      </c>
      <c r="AG3" t="inlineStr">
        <is>
          <t>N</t>
        </is>
      </c>
      <c r="AH3" t="inlineStr">
        <is>
          <t>0.8</t>
        </is>
      </c>
    </row>
    <row r="4">
      <c r="A4" t="inlineStr">
        <is>
          <t>2026-11-18T10:03:00-05:00</t>
        </is>
      </c>
      <c r="B4" t="inlineStr">
        <is>
          <t>office-1.0</t>
        </is>
      </c>
      <c r="C4" t="inlineStr">
        <is>
          <t>SAMPLE Halcyon Media</t>
        </is>
      </c>
      <c r="D4" t="inlineStr">
        <is>
          <t>SAMPLE Owner 003</t>
        </is>
      </c>
      <c r="E4" t="inlineStr">
        <is>
          <t>SAMPLE Office Manager</t>
        </is>
      </c>
      <c r="F4" t="inlineStr">
        <is>
          <t>SAMPLE-owner-003@example.com</t>
        </is>
      </c>
      <c r="G4" t="inlineStr">
        <is>
          <t>SAMPLE (212) 555-0103</t>
        </is>
      </c>
      <c r="H4" t="inlineStr">
        <is>
          <t>SAMPLE 130 Example Avenue</t>
        </is>
      </c>
      <c r="I4" t="inlineStr">
        <is>
          <t>SAMPLE Floor 5</t>
        </is>
      </c>
      <c r="J4" t="n">
        <v>95</v>
      </c>
      <c r="K4" t="inlineStr">
        <is>
          <t>SAMPLE Owner 003</t>
        </is>
      </c>
      <c r="L4" t="inlineStr">
        <is>
          <t>SAMPLE Office Manager</t>
        </is>
      </c>
      <c r="M4" t="inlineStr">
        <is>
          <t>Y</t>
        </is>
      </c>
      <c r="N4" t="inlineStr">
        <is>
          <t>walk-up</t>
        </is>
      </c>
      <c r="O4" t="inlineStr">
        <is>
          <t>9 to 11 am</t>
        </is>
      </c>
      <c r="P4" t="inlineStr">
        <is>
          <t>unsure</t>
        </is>
      </c>
      <c r="Q4" t="inlineStr">
        <is>
          <t>slack</t>
        </is>
      </c>
      <c r="R4" t="inlineStr">
        <is>
          <t>chips-crisps;popcorn-puffs;sparkling-soda;tea-juice;bars;fruit-snacks</t>
        </is>
      </c>
      <c r="T4" t="inlineStr">
        <is>
          <t>SAMPLE intake note</t>
        </is>
      </c>
      <c r="U4" t="inlineStr">
        <is>
          <t>website</t>
        </is>
      </c>
      <c r="V4" t="inlineStr">
        <is>
          <t>SAMPLE-O-003</t>
        </is>
      </c>
      <c r="W4" t="inlineStr">
        <is>
          <t>SAMPLE-CLAY-O-003</t>
        </is>
      </c>
      <c r="X4" s="9" t="n">
        <v>46350</v>
      </c>
      <c r="Y4" t="inlineStr">
        <is>
          <t>SAMPLE-agreement-SAMPLE-O-003.pdf</t>
        </is>
      </c>
      <c r="Z4" t="inlineStr">
        <is>
          <t>Y</t>
        </is>
      </c>
      <c r="AA4" t="inlineStr">
        <is>
          <t>SAMPLE "maybe a couple hundred a month"</t>
        </is>
      </c>
      <c r="AB4" s="9" t="n">
        <v>46344</v>
      </c>
      <c r="AC4" t="n">
        <v>200</v>
      </c>
      <c r="AD4" t="inlineStr">
        <is>
          <t>SAMPLE Media</t>
        </is>
      </c>
      <c r="AE4" t="inlineStr">
        <is>
          <t>SAMPLE (212) 555-0103</t>
        </is>
      </c>
      <c r="AF4" t="inlineStr">
        <is>
          <t>SAMPLE-owner-003@example.com</t>
        </is>
      </c>
      <c r="AG4" t="inlineStr">
        <is>
          <t>N</t>
        </is>
      </c>
      <c r="AH4" t="inlineStr">
        <is>
          <t>0.8</t>
        </is>
      </c>
    </row>
    <row r="5">
      <c r="A5" t="inlineStr">
        <is>
          <t>2026-11-25T14:04:00</t>
        </is>
      </c>
      <c r="B5" t="inlineStr">
        <is>
          <t>office-gform-1.0</t>
        </is>
      </c>
      <c r="C5" t="inlineStr">
        <is>
          <t>SAMPLE Union Food Fund</t>
        </is>
      </c>
      <c r="D5" t="inlineStr">
        <is>
          <t>SAMPLE Owner 004</t>
        </is>
      </c>
      <c r="E5" t="inlineStr">
        <is>
          <t>SAMPLE Office Manager</t>
        </is>
      </c>
      <c r="F5" t="inlineStr">
        <is>
          <t>SAMPLE-owner-004@example.com</t>
        </is>
      </c>
      <c r="G5" t="inlineStr">
        <is>
          <t>SAMPLE (212) 555-0104</t>
        </is>
      </c>
      <c r="H5" t="inlineStr">
        <is>
          <t>SAMPLE 140 Example Avenue</t>
        </is>
      </c>
      <c r="I5" t="inlineStr">
        <is>
          <t>SAMPLE Floor 6</t>
        </is>
      </c>
      <c r="J5" t="n">
        <v>110</v>
      </c>
      <c r="K5" t="inlineStr">
        <is>
          <t>SAMPLE Owner 004</t>
        </is>
      </c>
      <c r="L5" t="inlineStr">
        <is>
          <t>SAMPLE Office Manager</t>
        </is>
      </c>
      <c r="M5" t="inlineStr">
        <is>
          <t>Y</t>
        </is>
      </c>
      <c r="N5" t="inlineStr">
        <is>
          <t>loading dock</t>
        </is>
      </c>
      <c r="O5" t="inlineStr">
        <is>
          <t>10 am to noon</t>
        </is>
      </c>
      <c r="P5" t="inlineStr">
        <is>
          <t>no</t>
        </is>
      </c>
      <c r="Q5" t="inlineStr">
        <is>
          <t>email</t>
        </is>
      </c>
      <c r="R5" t="inlineStr">
        <is>
          <t>chips-crisps;sparkling-soda;bars;fruit-snacks</t>
        </is>
      </c>
      <c r="T5" t="inlineStr">
        <is>
          <t>SAMPLE intake note</t>
        </is>
      </c>
      <c r="U5" t="inlineStr">
        <is>
          <t>founder</t>
        </is>
      </c>
      <c r="V5" t="inlineStr">
        <is>
          <t>SAMPLE-O-004</t>
        </is>
      </c>
      <c r="W5" t="inlineStr">
        <is>
          <t>SAMPLE-CLAY-O-004</t>
        </is>
      </c>
      <c r="X5" s="9" t="n">
        <v>46357</v>
      </c>
      <c r="Y5" t="inlineStr">
        <is>
          <t>SAMPLE-agreement-SAMPLE-O-004.pdf</t>
        </is>
      </c>
      <c r="Z5" t="inlineStr">
        <is>
          <t>N</t>
        </is>
      </c>
      <c r="AA5" t="inlineStr">
        <is>
          <t>SAMPLE no budget named</t>
        </is>
      </c>
      <c r="AB5" s="9" t="n">
        <v>46351</v>
      </c>
      <c r="AD5" t="inlineStr">
        <is>
          <t>SAMPLE Nonprofit</t>
        </is>
      </c>
      <c r="AE5" t="inlineStr">
        <is>
          <t>SAMPLE (212) 555-0104</t>
        </is>
      </c>
      <c r="AF5" t="inlineStr">
        <is>
          <t>SAMPLE-owner-004@example.com</t>
        </is>
      </c>
      <c r="AG5" t="inlineStr">
        <is>
          <t>N</t>
        </is>
      </c>
      <c r="AH5" t="inlineStr">
        <is>
          <t>0.8</t>
        </is>
      </c>
    </row>
    <row r="6">
      <c r="A6" t="inlineStr">
        <is>
          <t>2026-11-27T10:05:00-05:00</t>
        </is>
      </c>
      <c r="B6" t="inlineStr">
        <is>
          <t>office-1.0</t>
        </is>
      </c>
      <c r="C6" t="inlineStr">
        <is>
          <t>SAMPLE Studio Marlow</t>
        </is>
      </c>
      <c r="D6" t="inlineStr">
        <is>
          <t>SAMPLE Owner 005</t>
        </is>
      </c>
      <c r="E6" t="inlineStr">
        <is>
          <t>SAMPLE Office Manager</t>
        </is>
      </c>
      <c r="F6" t="inlineStr">
        <is>
          <t>SAMPLE-owner-005@example.com</t>
        </is>
      </c>
      <c r="G6" t="inlineStr">
        <is>
          <t>SAMPLE (212) 555-0105</t>
        </is>
      </c>
      <c r="H6" t="inlineStr">
        <is>
          <t>SAMPLE 150 Example Avenue</t>
        </is>
      </c>
      <c r="I6" t="inlineStr">
        <is>
          <t>SAMPLE Floor 7</t>
        </is>
      </c>
      <c r="J6" t="n">
        <v>190</v>
      </c>
      <c r="K6" t="inlineStr">
        <is>
          <t>SAMPLE Owner 005</t>
        </is>
      </c>
      <c r="L6" t="inlineStr">
        <is>
          <t>SAMPLE Office Manager</t>
        </is>
      </c>
      <c r="M6" t="inlineStr">
        <is>
          <t>Y</t>
        </is>
      </c>
      <c r="N6" t="inlineStr">
        <is>
          <t>front desk</t>
        </is>
      </c>
      <c r="O6" t="inlineStr">
        <is>
          <t>10 am to noon</t>
        </is>
      </c>
      <c r="P6" t="inlineStr">
        <is>
          <t>yes</t>
        </is>
      </c>
      <c r="Q6" t="inlineStr">
        <is>
          <t>slack</t>
        </is>
      </c>
      <c r="R6" t="inlineStr">
        <is>
          <t>chips-crisps;cookies-baked;sparkling-soda;coffee-rtd;bars;fruit-snacks</t>
        </is>
      </c>
      <c r="T6" t="inlineStr">
        <is>
          <t>SAMPLE intake note</t>
        </is>
      </c>
      <c r="U6" t="inlineStr">
        <is>
          <t>website</t>
        </is>
      </c>
      <c r="V6" t="inlineStr">
        <is>
          <t>SAMPLE-O-005</t>
        </is>
      </c>
      <c r="W6" t="inlineStr">
        <is>
          <t>SAMPLE-CLAY-O-005</t>
        </is>
      </c>
      <c r="X6" s="9" t="n">
        <v>46359</v>
      </c>
      <c r="Y6" t="inlineStr">
        <is>
          <t>SAMPLE-agreement-SAMPLE-O-005.pdf</t>
        </is>
      </c>
      <c r="Z6" t="inlineStr">
        <is>
          <t>N</t>
        </is>
      </c>
      <c r="AA6" t="inlineStr">
        <is>
          <t>SAMPLE no budget named</t>
        </is>
      </c>
      <c r="AB6" s="9" t="n">
        <v>46353</v>
      </c>
      <c r="AD6" t="inlineStr">
        <is>
          <t>SAMPLE Design studio</t>
        </is>
      </c>
      <c r="AE6" t="inlineStr">
        <is>
          <t>SAMPLE (212) 555-0105</t>
        </is>
      </c>
      <c r="AF6" t="inlineStr">
        <is>
          <t>SAMPLE-owner-005@example.com</t>
        </is>
      </c>
      <c r="AG6" t="inlineStr">
        <is>
          <t>N</t>
        </is>
      </c>
      <c r="AH6" t="inlineStr">
        <is>
          <t>0.8</t>
        </is>
      </c>
    </row>
    <row r="7">
      <c r="A7" t="inlineStr">
        <is>
          <t>2026-12-30T10:06:00-05:00</t>
        </is>
      </c>
      <c r="B7" t="inlineStr">
        <is>
          <t>office-1.0</t>
        </is>
      </c>
      <c r="C7" t="inlineStr">
        <is>
          <t>SAMPLE Kestrel Analytics</t>
        </is>
      </c>
      <c r="D7" t="inlineStr">
        <is>
          <t>SAMPLE Owner 006</t>
        </is>
      </c>
      <c r="E7" t="inlineStr">
        <is>
          <t>SAMPLE Office Manager</t>
        </is>
      </c>
      <c r="F7" t="inlineStr">
        <is>
          <t>SAMPLE-owner-006@example.com</t>
        </is>
      </c>
      <c r="G7" t="inlineStr">
        <is>
          <t>SAMPLE (212) 555-0106</t>
        </is>
      </c>
      <c r="H7" t="inlineStr">
        <is>
          <t>SAMPLE 160 Example Avenue</t>
        </is>
      </c>
      <c r="I7" t="inlineStr">
        <is>
          <t>SAMPLE Floor 8</t>
        </is>
      </c>
      <c r="J7" t="n">
        <v>65</v>
      </c>
      <c r="K7" t="inlineStr">
        <is>
          <t>SAMPLE Owner 006</t>
        </is>
      </c>
      <c r="L7" t="inlineStr">
        <is>
          <t>SAMPLE Office Manager</t>
        </is>
      </c>
      <c r="M7" t="inlineStr">
        <is>
          <t>Y</t>
        </is>
      </c>
      <c r="N7" t="inlineStr">
        <is>
          <t>walk-up</t>
        </is>
      </c>
      <c r="O7" t="inlineStr">
        <is>
          <t>8 to 10 am</t>
        </is>
      </c>
      <c r="P7" t="inlineStr">
        <is>
          <t>no</t>
        </is>
      </c>
      <c r="Q7" t="inlineStr">
        <is>
          <t>slack</t>
        </is>
      </c>
      <c r="R7" t="inlineStr">
        <is>
          <t>chips-crisps;bars;fruit-snacks;sparkling-soda</t>
        </is>
      </c>
      <c r="T7" t="inlineStr">
        <is>
          <t>SAMPLE intake note</t>
        </is>
      </c>
      <c r="U7" t="inlineStr">
        <is>
          <t>website</t>
        </is>
      </c>
      <c r="V7" t="inlineStr">
        <is>
          <t>SAMPLE-O-006</t>
        </is>
      </c>
      <c r="W7" t="inlineStr">
        <is>
          <t>SAMPLE-CLAY-O-006</t>
        </is>
      </c>
      <c r="X7" s="9" t="n">
        <v>46392</v>
      </c>
      <c r="Y7" t="inlineStr">
        <is>
          <t>SAMPLE-agreement-SAMPLE-O-006.pdf</t>
        </is>
      </c>
      <c r="Z7" t="inlineStr">
        <is>
          <t>N</t>
        </is>
      </c>
      <c r="AA7" t="inlineStr">
        <is>
          <t>SAMPLE no budget named</t>
        </is>
      </c>
      <c r="AB7" s="9" t="n">
        <v>46386</v>
      </c>
      <c r="AD7" t="inlineStr">
        <is>
          <t>SAMPLE Software</t>
        </is>
      </c>
      <c r="AE7" t="inlineStr">
        <is>
          <t>SAMPLE (212) 555-0106</t>
        </is>
      </c>
      <c r="AF7" t="inlineStr">
        <is>
          <t>SAMPLE-owner-006@example.com</t>
        </is>
      </c>
      <c r="AG7" t="inlineStr">
        <is>
          <t>N</t>
        </is>
      </c>
      <c r="AH7" t="inlineStr">
        <is>
          <t>0.8</t>
        </is>
      </c>
    </row>
    <row r="8">
      <c r="A8" t="inlineStr">
        <is>
          <t>2026-12-31T10:07:00-05:00</t>
        </is>
      </c>
      <c r="B8" t="inlineStr">
        <is>
          <t>office-1.0</t>
        </is>
      </c>
      <c r="C8" t="inlineStr">
        <is>
          <t>SAMPLE Brine &amp; Bell PR</t>
        </is>
      </c>
      <c r="D8" t="inlineStr">
        <is>
          <t>SAMPLE Owner 007</t>
        </is>
      </c>
      <c r="E8" t="inlineStr">
        <is>
          <t>SAMPLE Office Manager</t>
        </is>
      </c>
      <c r="F8" t="inlineStr">
        <is>
          <t>SAMPLE-owner-007@example.com</t>
        </is>
      </c>
      <c r="G8" t="inlineStr">
        <is>
          <t>SAMPLE (212) 555-0107</t>
        </is>
      </c>
      <c r="H8" t="inlineStr">
        <is>
          <t>SAMPLE 170 Example Avenue</t>
        </is>
      </c>
      <c r="I8" t="inlineStr">
        <is>
          <t>SAMPLE Floor 9</t>
        </is>
      </c>
      <c r="J8" t="n">
        <v>140</v>
      </c>
      <c r="K8" t="inlineStr">
        <is>
          <t>SAMPLE Owner 007</t>
        </is>
      </c>
      <c r="L8" t="inlineStr">
        <is>
          <t>SAMPLE Office Manager</t>
        </is>
      </c>
      <c r="M8" t="inlineStr">
        <is>
          <t>Y</t>
        </is>
      </c>
      <c r="N8" t="inlineStr">
        <is>
          <t>front desk</t>
        </is>
      </c>
      <c r="O8" t="inlineStr">
        <is>
          <t>9 to 11 am</t>
        </is>
      </c>
      <c r="P8" t="inlineStr">
        <is>
          <t>no</t>
        </is>
      </c>
      <c r="Q8" t="inlineStr">
        <is>
          <t>slack</t>
        </is>
      </c>
      <c r="R8" t="inlineStr">
        <is>
          <t>chips-crisps;bars;fruit-snacks;chocolate-candy</t>
        </is>
      </c>
      <c r="S8" t="inlineStr">
        <is>
          <t>SAMPLE no tree nuts</t>
        </is>
      </c>
      <c r="T8" t="inlineStr">
        <is>
          <t>SAMPLE intake note</t>
        </is>
      </c>
      <c r="U8" t="inlineStr">
        <is>
          <t>website</t>
        </is>
      </c>
      <c r="V8" t="inlineStr">
        <is>
          <t>SAMPLE-O-007</t>
        </is>
      </c>
      <c r="W8" t="inlineStr">
        <is>
          <t>SAMPLE-CLAY-O-007</t>
        </is>
      </c>
      <c r="X8" s="9" t="n">
        <v>46393</v>
      </c>
      <c r="Y8" t="inlineStr">
        <is>
          <t>SAMPLE-agreement-SAMPLE-O-007.pdf</t>
        </is>
      </c>
      <c r="Z8" t="inlineStr">
        <is>
          <t>N</t>
        </is>
      </c>
      <c r="AA8" t="inlineStr">
        <is>
          <t>SAMPLE no budget named</t>
        </is>
      </c>
      <c r="AB8" s="9" t="n">
        <v>46387</v>
      </c>
      <c r="AD8" t="inlineStr">
        <is>
          <t>SAMPLE Public relations</t>
        </is>
      </c>
      <c r="AE8" t="inlineStr">
        <is>
          <t>SAMPLE (212) 555-0107</t>
        </is>
      </c>
      <c r="AF8" t="inlineStr">
        <is>
          <t>SAMPLE-owner-007@example.com</t>
        </is>
      </c>
      <c r="AG8" t="inlineStr">
        <is>
          <t>N</t>
        </is>
      </c>
      <c r="AH8" t="inlineStr">
        <is>
          <t>0.8</t>
        </is>
      </c>
    </row>
    <row r="9">
      <c r="A9" t="inlineStr">
        <is>
          <t>2027-01-01T14:08:00</t>
        </is>
      </c>
      <c r="B9" t="inlineStr">
        <is>
          <t>office-gform-1.0</t>
        </is>
      </c>
      <c r="C9" t="inlineStr">
        <is>
          <t>SAMPLE Larch Legal</t>
        </is>
      </c>
      <c r="D9" t="inlineStr">
        <is>
          <t>SAMPLE Owner 008</t>
        </is>
      </c>
      <c r="E9" t="inlineStr">
        <is>
          <t>SAMPLE Office Manager</t>
        </is>
      </c>
      <c r="F9" t="inlineStr">
        <is>
          <t>SAMPLE-owner-008@example.com</t>
        </is>
      </c>
      <c r="G9" t="inlineStr">
        <is>
          <t>SAMPLE (212) 555-0108</t>
        </is>
      </c>
      <c r="H9" t="inlineStr">
        <is>
          <t>SAMPLE 180 Example Avenue</t>
        </is>
      </c>
      <c r="I9" t="inlineStr">
        <is>
          <t>SAMPLE Floor 10</t>
        </is>
      </c>
      <c r="J9" t="n">
        <v>80</v>
      </c>
      <c r="K9" t="inlineStr">
        <is>
          <t>SAMPLE Owner 008</t>
        </is>
      </c>
      <c r="L9" t="inlineStr">
        <is>
          <t>SAMPLE Office Manager</t>
        </is>
      </c>
      <c r="M9" t="inlineStr">
        <is>
          <t>Y</t>
        </is>
      </c>
      <c r="N9" t="inlineStr">
        <is>
          <t>front desk</t>
        </is>
      </c>
      <c r="O9" t="inlineStr">
        <is>
          <t>9 to 11 am</t>
        </is>
      </c>
      <c r="P9" t="inlineStr">
        <is>
          <t>yes</t>
        </is>
      </c>
      <c r="Q9" t="inlineStr">
        <is>
          <t>email</t>
        </is>
      </c>
      <c r="R9" t="inlineStr">
        <is>
          <t>chips-crisps;bars;fruit-snacks;nuts-seeds-trail</t>
        </is>
      </c>
      <c r="T9" t="inlineStr">
        <is>
          <t>SAMPLE intake note</t>
        </is>
      </c>
      <c r="U9" t="inlineStr">
        <is>
          <t>founder</t>
        </is>
      </c>
      <c r="V9" t="inlineStr">
        <is>
          <t>SAMPLE-O-008</t>
        </is>
      </c>
      <c r="W9" t="inlineStr">
        <is>
          <t>SAMPLE-CLAY-O-008</t>
        </is>
      </c>
      <c r="X9" s="9" t="n">
        <v>46394</v>
      </c>
      <c r="Y9" t="inlineStr">
        <is>
          <t>SAMPLE-agreement-SAMPLE-O-008.pdf</t>
        </is>
      </c>
      <c r="Z9" t="inlineStr">
        <is>
          <t>N</t>
        </is>
      </c>
      <c r="AA9" t="inlineStr">
        <is>
          <t>SAMPLE no budget named</t>
        </is>
      </c>
      <c r="AB9" s="9" t="n">
        <v>46388</v>
      </c>
      <c r="AD9" t="inlineStr">
        <is>
          <t>SAMPLE Law firm</t>
        </is>
      </c>
      <c r="AE9" t="inlineStr">
        <is>
          <t>SAMPLE (212) 555-0108</t>
        </is>
      </c>
      <c r="AF9" t="inlineStr">
        <is>
          <t>SAMPLE-owner-008@example.com</t>
        </is>
      </c>
      <c r="AG9" t="inlineStr">
        <is>
          <t>N</t>
        </is>
      </c>
      <c r="AH9" t="inlineStr">
        <is>
          <t>0.8</t>
        </is>
      </c>
    </row>
    <row r="10">
      <c r="A10" t="inlineStr">
        <is>
          <t>2027-01-02T10:09:00-05:00</t>
        </is>
      </c>
      <c r="B10" t="inlineStr">
        <is>
          <t>office-1.0</t>
        </is>
      </c>
      <c r="C10" t="inlineStr">
        <is>
          <t>SAMPLE Overlook Games</t>
        </is>
      </c>
      <c r="D10" t="inlineStr">
        <is>
          <t>SAMPLE Owner 009</t>
        </is>
      </c>
      <c r="E10" t="inlineStr">
        <is>
          <t>SAMPLE Office Manager</t>
        </is>
      </c>
      <c r="F10" t="inlineStr">
        <is>
          <t>SAMPLE-owner-009@example.com</t>
        </is>
      </c>
      <c r="G10" t="inlineStr">
        <is>
          <t>SAMPLE (212) 555-0109</t>
        </is>
      </c>
      <c r="H10" t="inlineStr">
        <is>
          <t>SAMPLE 190 Example Avenue</t>
        </is>
      </c>
      <c r="I10" t="inlineStr">
        <is>
          <t>SAMPLE Floor 2</t>
        </is>
      </c>
      <c r="J10" t="n">
        <v>220</v>
      </c>
      <c r="K10" t="inlineStr">
        <is>
          <t>SAMPLE Owner 009</t>
        </is>
      </c>
      <c r="L10" t="inlineStr">
        <is>
          <t>SAMPLE Office Manager</t>
        </is>
      </c>
      <c r="M10" t="inlineStr">
        <is>
          <t>Y</t>
        </is>
      </c>
      <c r="N10" t="inlineStr">
        <is>
          <t>front desk</t>
        </is>
      </c>
      <c r="O10" t="inlineStr">
        <is>
          <t>10 am to noon</t>
        </is>
      </c>
      <c r="P10" t="inlineStr">
        <is>
          <t>no</t>
        </is>
      </c>
      <c r="Q10" t="inlineStr">
        <is>
          <t>slack</t>
        </is>
      </c>
      <c r="R10" t="inlineStr">
        <is>
          <t>chips-crisps;bars;fruit-snacks;sparkling-soda;popcorn-puffs</t>
        </is>
      </c>
      <c r="T10" t="inlineStr">
        <is>
          <t>SAMPLE intake note</t>
        </is>
      </c>
      <c r="U10" t="inlineStr">
        <is>
          <t>website</t>
        </is>
      </c>
      <c r="V10" t="inlineStr">
        <is>
          <t>SAMPLE-O-009</t>
        </is>
      </c>
      <c r="W10" t="inlineStr">
        <is>
          <t>SAMPLE-CLAY-O-009</t>
        </is>
      </c>
      <c r="X10" s="9" t="n">
        <v>46395</v>
      </c>
      <c r="Y10" t="inlineStr">
        <is>
          <t>SAMPLE-agreement-SAMPLE-O-009.pdf</t>
        </is>
      </c>
      <c r="Z10" t="inlineStr">
        <is>
          <t>N</t>
        </is>
      </c>
      <c r="AA10" t="inlineStr">
        <is>
          <t>SAMPLE no budget named</t>
        </is>
      </c>
      <c r="AB10" s="9" t="n">
        <v>46389</v>
      </c>
      <c r="AD10" t="inlineStr">
        <is>
          <t>SAMPLE Games studio</t>
        </is>
      </c>
      <c r="AE10" t="inlineStr">
        <is>
          <t>SAMPLE (212) 555-0109</t>
        </is>
      </c>
      <c r="AF10" t="inlineStr">
        <is>
          <t>SAMPLE-owner-009@example.com</t>
        </is>
      </c>
      <c r="AG10" t="inlineStr">
        <is>
          <t>N</t>
        </is>
      </c>
      <c r="AH10" t="inlineStr">
        <is>
          <t>0.8</t>
        </is>
      </c>
    </row>
    <row r="11">
      <c r="A11" t="inlineStr">
        <is>
          <t>2027-01-07T14:10:00</t>
        </is>
      </c>
      <c r="B11" t="inlineStr">
        <is>
          <t>office-gform-1.0</t>
        </is>
      </c>
      <c r="C11" t="inlineStr">
        <is>
          <t>SAMPLE Quill Nonprofit Press</t>
        </is>
      </c>
      <c r="D11" t="inlineStr">
        <is>
          <t>SAMPLE Owner 010</t>
        </is>
      </c>
      <c r="E11" t="inlineStr">
        <is>
          <t>SAMPLE Office Manager</t>
        </is>
      </c>
      <c r="F11" t="inlineStr">
        <is>
          <t>SAMPLE-owner-010@example.com</t>
        </is>
      </c>
      <c r="G11" t="inlineStr">
        <is>
          <t>SAMPLE (212) 555-0110</t>
        </is>
      </c>
      <c r="H11" t="inlineStr">
        <is>
          <t>SAMPLE 200 Example Avenue</t>
        </is>
      </c>
      <c r="I11" t="inlineStr">
        <is>
          <t>SAMPLE Floor 3</t>
        </is>
      </c>
      <c r="J11" t="n">
        <v>45</v>
      </c>
      <c r="K11" t="inlineStr">
        <is>
          <t>SAMPLE Owner 010</t>
        </is>
      </c>
      <c r="L11" t="inlineStr">
        <is>
          <t>SAMPLE Office Manager</t>
        </is>
      </c>
      <c r="M11" t="inlineStr">
        <is>
          <t>Y</t>
        </is>
      </c>
      <c r="N11" t="inlineStr">
        <is>
          <t>walk-up</t>
        </is>
      </c>
      <c r="O11" t="inlineStr">
        <is>
          <t>8 to 10 am</t>
        </is>
      </c>
      <c r="P11" t="inlineStr">
        <is>
          <t>no</t>
        </is>
      </c>
      <c r="Q11" t="inlineStr">
        <is>
          <t>email</t>
        </is>
      </c>
      <c r="R11" t="inlineStr">
        <is>
          <t>chips-crisps;bars;fruit-snacks;tea-juice</t>
        </is>
      </c>
      <c r="T11" t="inlineStr">
        <is>
          <t>SAMPLE intake note</t>
        </is>
      </c>
      <c r="U11" t="inlineStr">
        <is>
          <t>founder</t>
        </is>
      </c>
      <c r="V11" t="inlineStr">
        <is>
          <t>SAMPLE-O-010</t>
        </is>
      </c>
      <c r="W11" t="inlineStr">
        <is>
          <t>SAMPLE-CLAY-O-010</t>
        </is>
      </c>
      <c r="X11" s="9" t="n">
        <v>46400</v>
      </c>
      <c r="Y11" t="inlineStr">
        <is>
          <t>SAMPLE-agreement-SAMPLE-O-010.pdf</t>
        </is>
      </c>
      <c r="Z11" t="inlineStr">
        <is>
          <t>N</t>
        </is>
      </c>
      <c r="AA11" t="inlineStr">
        <is>
          <t>SAMPLE no budget named</t>
        </is>
      </c>
      <c r="AB11" s="9" t="n">
        <v>46394</v>
      </c>
      <c r="AD11" t="inlineStr">
        <is>
          <t>SAMPLE Publishing</t>
        </is>
      </c>
      <c r="AE11" t="inlineStr">
        <is>
          <t>SAMPLE (212) 555-0110</t>
        </is>
      </c>
      <c r="AF11" t="inlineStr">
        <is>
          <t>SAMPLE-owner-010@example.com</t>
        </is>
      </c>
      <c r="AG11" t="inlineStr">
        <is>
          <t>N</t>
        </is>
      </c>
      <c r="AH11" t="inlineStr">
        <is>
          <t>0.8</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xl/worksheets/sheet33.xml><?xml version="1.0" encoding="utf-8"?>
<worksheet xmlns="http://schemas.openxmlformats.org/spreadsheetml/2006/main">
  <sheetPr>
    <tabColor rgb="00FFF9E5"/>
    <outlinePr summaryBelow="1" summaryRight="1"/>
    <pageSetUpPr/>
  </sheetPr>
  <dimension ref="A1:G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46394.675</v>
      </c>
      <c r="B2" t="inlineStr">
        <is>
          <t>SAMPLE-CMP-001.SAMPLE-O-001</t>
        </is>
      </c>
      <c r="C2" t="inlineStr">
        <is>
          <t>Yes</t>
        </is>
      </c>
      <c r="D2" t="n">
        <v>5</v>
      </c>
      <c r="E2" t="inlineStr">
        <is>
          <t>Yes</t>
        </is>
      </c>
      <c r="G2" t="inlineStr">
        <is>
          <t>SAMPLE founder test at kitting</t>
        </is>
      </c>
    </row>
    <row r="3">
      <c r="A3" s="37" t="n">
        <v>46399.37569444445</v>
      </c>
      <c r="B3" t="inlineStr">
        <is>
          <t>SAMPLE-CMP-001.SAMPLE-O-004</t>
        </is>
      </c>
      <c r="C3" t="inlineStr">
        <is>
          <t>No</t>
        </is>
      </c>
      <c r="F3" t="inlineStr">
        <is>
          <t>Gone by the time I looked</t>
        </is>
      </c>
      <c r="G3" t="inlineStr">
        <is>
          <t>SAMPLE Saw it by the coffee machine and took two. Really good.</t>
        </is>
      </c>
    </row>
    <row r="4">
      <c r="A4" s="37" t="n">
        <v>46399.38611111111</v>
      </c>
      <c r="B4" t="inlineStr">
        <is>
          <t>SAMPLE-CMP-001.SAMPLE-O-003</t>
        </is>
      </c>
      <c r="C4" t="inlineStr">
        <is>
          <t>Yes</t>
        </is>
      </c>
      <c r="D4" t="n">
        <v>4</v>
      </c>
      <c r="E4" t="inlineStr">
        <is>
          <t>Yes</t>
        </is>
      </c>
      <c r="G4" t="inlineStr">
        <is>
          <t>SAMPLE Saw it by the coffee machine and took two. Really good.</t>
        </is>
      </c>
    </row>
    <row r="5">
      <c r="A5" s="37" t="n">
        <v>46399.40277777778</v>
      </c>
      <c r="B5" t="inlineStr">
        <is>
          <t>SAMPLE-CMP-001.SAMPLE-O-001</t>
        </is>
      </c>
      <c r="C5" t="inlineStr">
        <is>
          <t>Yes</t>
        </is>
      </c>
      <c r="D5" t="n">
        <v>3</v>
      </c>
      <c r="E5" t="inlineStr">
        <is>
          <t>Maybe</t>
        </is>
      </c>
      <c r="G5" t="inlineStr">
        <is>
          <t>SAMPLE A bit too salty for me.</t>
        </is>
      </c>
    </row>
    <row r="6">
      <c r="A6" s="37" t="n">
        <v>46399.44166666667</v>
      </c>
      <c r="B6" t="inlineStr">
        <is>
          <t>SAMPLE-CMP-001.SAMPLE-O-003</t>
        </is>
      </c>
      <c r="C6" t="inlineStr">
        <is>
          <t>No</t>
        </is>
      </c>
      <c r="F6" t="inlineStr">
        <is>
          <t>Didn't see it</t>
        </is>
      </c>
    </row>
    <row r="7">
      <c r="A7" s="37" t="n">
        <v>46399.45694444444</v>
      </c>
      <c r="B7" t="inlineStr">
        <is>
          <t>SAMPLE-CMP-001.SAMPLE-O-002</t>
        </is>
      </c>
      <c r="C7" t="inlineStr">
        <is>
          <t>Yes</t>
        </is>
      </c>
      <c r="D7" t="n">
        <v>5</v>
      </c>
      <c r="E7" t="inlineStr">
        <is>
          <t>Yes</t>
        </is>
      </c>
      <c r="G7" t="inlineStr">
        <is>
          <t>SAMPLE Asked Priya to save me a bag. Really good.</t>
        </is>
      </c>
    </row>
    <row r="8">
      <c r="A8" s="37" t="n">
        <v>46399.50972222222</v>
      </c>
      <c r="B8" t="inlineStr">
        <is>
          <t>SAMPLE-CMP-001.SAMPLE-O-005</t>
        </is>
      </c>
      <c r="C8" t="inlineStr">
        <is>
          <t>Yes</t>
        </is>
      </c>
      <c r="D8" t="n">
        <v>4</v>
      </c>
      <c r="E8" t="inlineStr">
        <is>
          <t>Yes</t>
        </is>
      </c>
    </row>
    <row r="9">
      <c r="A9" s="37" t="n">
        <v>46399.5375</v>
      </c>
      <c r="B9" t="inlineStr">
        <is>
          <t>SAMPLE-CMP-001.SAMPLE-O-002</t>
        </is>
      </c>
      <c r="C9" t="inlineStr">
        <is>
          <t>Yes</t>
        </is>
      </c>
      <c r="D9" t="n">
        <v>5</v>
      </c>
      <c r="E9" t="inlineStr">
        <is>
          <t>Yes</t>
        </is>
      </c>
      <c r="G9" t="inlineStr">
        <is>
          <t>SAMPLE Asked Priya to save me a bag. Really good.</t>
        </is>
      </c>
    </row>
    <row r="10">
      <c r="A10" s="37" t="n">
        <v>46399.55138888889</v>
      </c>
      <c r="B10" t="inlineStr">
        <is>
          <t>SAMPLE-CMP-001.SAMPLE-O-002</t>
        </is>
      </c>
      <c r="C10" t="inlineStr">
        <is>
          <t>Yes</t>
        </is>
      </c>
      <c r="D10" t="n">
        <v>4</v>
      </c>
      <c r="E10" t="inlineStr">
        <is>
          <t>No</t>
        </is>
      </c>
    </row>
    <row r="11">
      <c r="A11" s="37" t="n">
        <v>46399.55208333334</v>
      </c>
      <c r="B11" t="inlineStr">
        <is>
          <t>SAMPLE-CMP-001.SAMPLE-O-003</t>
        </is>
      </c>
      <c r="C11" t="inlineStr">
        <is>
          <t>No</t>
        </is>
      </c>
      <c r="F11" t="inlineStr">
        <is>
          <t>Not for me</t>
        </is>
      </c>
      <c r="G11" t="inlineStr">
        <is>
          <t>SAMPLE Gone before lunch on Wednesday.</t>
        </is>
      </c>
    </row>
    <row r="12">
      <c r="A12" s="37" t="n">
        <v>46400.37708333333</v>
      </c>
      <c r="B12" t="inlineStr">
        <is>
          <t>SAMPLE-CMP-001.SAMPLE-O-004</t>
        </is>
      </c>
      <c r="C12" t="inlineStr">
        <is>
          <t>Yes</t>
        </is>
      </c>
      <c r="D12" t="n">
        <v>4</v>
      </c>
      <c r="E12" t="inlineStr">
        <is>
          <t>Yes</t>
        </is>
      </c>
      <c r="G12" t="inlineStr">
        <is>
          <t>SAMPLE Good crunch, would pick it up at the store.</t>
        </is>
      </c>
    </row>
    <row r="13">
      <c r="A13" s="37" t="n">
        <v>46400.4</v>
      </c>
      <c r="B13" t="inlineStr">
        <is>
          <t>SAMPLE-CMP-001.SAMPLE-O-002</t>
        </is>
      </c>
      <c r="C13" t="inlineStr">
        <is>
          <t>No</t>
        </is>
      </c>
      <c r="F13" t="inlineStr">
        <is>
          <t>Not for me</t>
        </is>
      </c>
      <c r="G13" t="inlineStr">
        <is>
          <t>SAMPLE Saw it by the coffee machine and took two. Really good.</t>
        </is>
      </c>
    </row>
    <row r="14">
      <c r="A14" s="37" t="n">
        <v>46400.42847222222</v>
      </c>
      <c r="B14" t="inlineStr">
        <is>
          <t>SAMPLE-CMP-001.SAMPLE-O-001</t>
        </is>
      </c>
      <c r="C14" t="inlineStr">
        <is>
          <t>Yes</t>
        </is>
      </c>
      <c r="D14" t="n">
        <v>3</v>
      </c>
      <c r="E14" t="inlineStr">
        <is>
          <t>Maybe</t>
        </is>
      </c>
      <c r="G14" t="inlineStr">
        <is>
          <t>SAMPLE Where can I buy these near the office?</t>
        </is>
      </c>
    </row>
    <row r="15">
      <c r="A15" s="37" t="n">
        <v>46400.44166666667</v>
      </c>
      <c r="B15" t="inlineStr">
        <is>
          <t>SAMPLE-CMP-001.SAMPLE-O-005</t>
        </is>
      </c>
      <c r="C15" t="inlineStr">
        <is>
          <t>Yes</t>
        </is>
      </c>
      <c r="D15" t="n">
        <v>4</v>
      </c>
      <c r="E15" t="inlineStr">
        <is>
          <t>Maybe</t>
        </is>
      </c>
    </row>
    <row r="16">
      <c r="A16" s="37" t="n">
        <v>46400.46527777778</v>
      </c>
      <c r="B16" t="inlineStr">
        <is>
          <t>SAMPLE-CMP-001.SAMPLE-O-003</t>
        </is>
      </c>
      <c r="C16" t="inlineStr">
        <is>
          <t>No</t>
        </is>
      </c>
      <c r="F16" t="inlineStr">
        <is>
          <t>Didn't see it</t>
        </is>
      </c>
      <c r="G16" t="inlineStr">
        <is>
          <t>SAMPLE Asked Priya to save me a bag. Really good.</t>
        </is>
      </c>
    </row>
    <row r="17">
      <c r="A17" s="37" t="n">
        <v>46400.49861111111</v>
      </c>
      <c r="B17" t="inlineStr">
        <is>
          <t>SAMPLE-CMP-001.SAMPLE-O-001</t>
        </is>
      </c>
      <c r="C17" t="inlineStr">
        <is>
          <t>No</t>
        </is>
      </c>
      <c r="F17" t="inlineStr">
        <is>
          <t>Didn't see it</t>
        </is>
      </c>
    </row>
    <row r="18">
      <c r="A18" s="37" t="n">
        <v>46400.54027777778</v>
      </c>
      <c r="B18" t="inlineStr">
        <is>
          <t>SAMPLE-CMP-001.SAMPLE-O-002</t>
        </is>
      </c>
      <c r="C18" t="inlineStr">
        <is>
          <t>Yes</t>
        </is>
      </c>
      <c r="D18" t="n">
        <v>5</v>
      </c>
      <c r="E18" t="inlineStr">
        <is>
          <t>Maybe</t>
        </is>
      </c>
    </row>
    <row r="19">
      <c r="A19" s="37" t="n">
        <v>46400.54861111111</v>
      </c>
      <c r="B19" t="inlineStr">
        <is>
          <t>SAMPLE-CMP-001.SAMPLE-O-001</t>
        </is>
      </c>
      <c r="C19" t="inlineStr">
        <is>
          <t>Yes</t>
        </is>
      </c>
      <c r="D19" t="n">
        <v>4</v>
      </c>
      <c r="E19" t="inlineStr">
        <is>
          <t>Yes</t>
        </is>
      </c>
    </row>
    <row r="20">
      <c r="A20" s="37" t="n">
        <v>46400.55416666667</v>
      </c>
      <c r="B20" t="inlineStr">
        <is>
          <t>SAMPLE-CMP-001.SAMPLE-O-005</t>
        </is>
      </c>
      <c r="C20" t="inlineStr">
        <is>
          <t>Yes</t>
        </is>
      </c>
      <c r="D20" t="n">
        <v>4</v>
      </c>
      <c r="E20" t="inlineStr">
        <is>
          <t>Maybe</t>
        </is>
      </c>
    </row>
    <row r="21">
      <c r="A21" s="37" t="n">
        <v>46400.55694444444</v>
      </c>
      <c r="B21" t="inlineStr">
        <is>
          <t>SAMPLE-CMP-001.SAMPLE-O-005</t>
        </is>
      </c>
      <c r="C21" t="inlineStr">
        <is>
          <t>Yes</t>
        </is>
      </c>
      <c r="D21" t="n">
        <v>5</v>
      </c>
      <c r="E21" t="inlineStr">
        <is>
          <t>Yes</t>
        </is>
      </c>
      <c r="G21" t="inlineStr">
        <is>
          <t>SAMPLE Not my thing but my team liked it.</t>
        </is>
      </c>
    </row>
    <row r="22">
      <c r="A22" s="37" t="n">
        <v>46400.5625</v>
      </c>
      <c r="B22" t="inlineStr">
        <is>
          <t>SAMPLE-CMP-001.SAMPLE-O-005</t>
        </is>
      </c>
      <c r="C22" t="inlineStr">
        <is>
          <t>Yes</t>
        </is>
      </c>
      <c r="D22" t="n">
        <v>4</v>
      </c>
      <c r="E22" t="inlineStr">
        <is>
          <t>No</t>
        </is>
      </c>
      <c r="G22" t="inlineStr">
        <is>
          <t>SAMPLE Saw it by the coffee machine and took two. Really good.</t>
        </is>
      </c>
    </row>
    <row r="23">
      <c r="A23" s="37" t="n">
        <v>46400.57916666667</v>
      </c>
      <c r="B23" t="inlineStr">
        <is>
          <t>SAMPLE-CMP-001.SAMPLE-O-001</t>
        </is>
      </c>
      <c r="C23" t="inlineStr">
        <is>
          <t>Yes</t>
        </is>
      </c>
      <c r="D23" t="n">
        <v>5</v>
      </c>
      <c r="E23" t="inlineStr">
        <is>
          <t>No</t>
        </is>
      </c>
      <c r="G23" t="inlineStr">
        <is>
          <t>SAMPLE Gone before lunch on Wednesday.</t>
        </is>
      </c>
    </row>
    <row r="24">
      <c r="A24" s="37" t="n">
        <v>46400.59097222222</v>
      </c>
      <c r="B24" t="inlineStr">
        <is>
          <t>SAMPLE-CMP-001.SAMPLE-O-002</t>
        </is>
      </c>
      <c r="C24" t="inlineStr">
        <is>
          <t>Yes</t>
        </is>
      </c>
      <c r="D24" t="n">
        <v>5</v>
      </c>
      <c r="E24" t="inlineStr">
        <is>
          <t>Yes</t>
        </is>
      </c>
    </row>
    <row r="25">
      <c r="A25" s="37" t="n">
        <v>46400.62708333333</v>
      </c>
      <c r="B25" t="inlineStr">
        <is>
          <t>SAMPLE-CMP-001.SAMPLE-O-001</t>
        </is>
      </c>
      <c r="C25" t="inlineStr">
        <is>
          <t>Yes</t>
        </is>
      </c>
      <c r="D25" t="n">
        <v>4</v>
      </c>
      <c r="E25" t="inlineStr">
        <is>
          <t>No</t>
        </is>
      </c>
      <c r="G25" t="inlineStr">
        <is>
          <t>SAMPLE Asked Priya to save me a bag. Really good.</t>
        </is>
      </c>
    </row>
    <row r="26">
      <c r="A26" s="37" t="n">
        <v>46400.64583333334</v>
      </c>
      <c r="B26" t="inlineStr">
        <is>
          <t>SAMPLE-CMP-001.SAMPLE-O-001</t>
        </is>
      </c>
      <c r="C26" t="inlineStr">
        <is>
          <t>Yes</t>
        </is>
      </c>
      <c r="D26" t="n">
        <v>4</v>
      </c>
      <c r="E26" t="inlineStr">
        <is>
          <t>Yes</t>
        </is>
      </c>
    </row>
    <row r="27">
      <c r="A27" s="37" t="n">
        <v>46401.54375</v>
      </c>
      <c r="B27" t="inlineStr">
        <is>
          <t>SAMPLE-CMP-001.SAMPLE-O-00</t>
        </is>
      </c>
      <c r="C27" t="inlineStr">
        <is>
          <t>No</t>
        </is>
      </c>
      <c r="F27" t="inlineStr">
        <is>
          <t>Not for me</t>
        </is>
      </c>
    </row>
    <row r="28">
      <c r="A28" s="37" t="n">
        <v>46401.54444444444</v>
      </c>
      <c r="B28" t="inlineStr">
        <is>
          <t>SAMPLE-CMP-001.SAMPLE-O-003</t>
        </is>
      </c>
      <c r="C28" t="inlineStr">
        <is>
          <t>Yes</t>
        </is>
      </c>
      <c r="D28" t="n">
        <v>4</v>
      </c>
      <c r="E28" t="inlineStr">
        <is>
          <t>Yes</t>
        </is>
      </c>
      <c r="G28" t="inlineStr">
        <is>
          <t>SAMPLE Asked Priya to save me a bag. Really good.</t>
        </is>
      </c>
    </row>
    <row r="29">
      <c r="A29" s="37" t="n">
        <v>46401.60763888889</v>
      </c>
      <c r="B29" t="inlineStr">
        <is>
          <t>SAMPLE-CMP-001.SAMPLE-O-001</t>
        </is>
      </c>
      <c r="C29" t="inlineStr">
        <is>
          <t>Yes</t>
        </is>
      </c>
      <c r="D29" t="n">
        <v>4</v>
      </c>
      <c r="E29" t="inlineStr">
        <is>
          <t>No</t>
        </is>
      </c>
    </row>
    <row r="30">
      <c r="A30" s="37" t="n">
        <v>46401.69652777778</v>
      </c>
      <c r="B30" t="inlineStr">
        <is>
          <t>SAMPLE-CMP-001.SAMPLE-O-004</t>
        </is>
      </c>
      <c r="C30" t="inlineStr">
        <is>
          <t>Yes</t>
        </is>
      </c>
      <c r="D30" t="n">
        <v>4</v>
      </c>
      <c r="E30" t="inlineStr">
        <is>
          <t>Maybe</t>
        </is>
      </c>
      <c r="G30" t="inlineStr">
        <is>
          <t>SAMPLE Asked Priya to save me a bag. Really good.</t>
        </is>
      </c>
    </row>
    <row r="31">
      <c r="A31" s="37" t="n">
        <v>46401.70625</v>
      </c>
      <c r="B31" t="inlineStr">
        <is>
          <t>SAMPLE-CMP-001.SAMPLE-O-003</t>
        </is>
      </c>
      <c r="C31" t="inlineStr">
        <is>
          <t>Yes</t>
        </is>
      </c>
      <c r="D31" t="n">
        <v>5</v>
      </c>
      <c r="E31" t="inlineStr">
        <is>
          <t>No</t>
        </is>
      </c>
    </row>
    <row r="32">
      <c r="A32" s="37" t="n">
        <v>46402.40694444445</v>
      </c>
      <c r="B32" t="inlineStr">
        <is>
          <t>SAMPLE-CMP-001.SAMPLE-O-005</t>
        </is>
      </c>
      <c r="C32" t="inlineStr">
        <is>
          <t>Yes</t>
        </is>
      </c>
      <c r="D32" t="n">
        <v>4</v>
      </c>
      <c r="E32" t="inlineStr">
        <is>
          <t>Maybe</t>
        </is>
      </c>
    </row>
    <row r="33">
      <c r="A33" s="37" t="n">
        <v>46402.40972222222</v>
      </c>
      <c r="B33" t="inlineStr">
        <is>
          <t>SAMPLE-CMP-001.SAMPLE-O-004</t>
        </is>
      </c>
      <c r="C33" t="inlineStr">
        <is>
          <t>No</t>
        </is>
      </c>
      <c r="F33" t="inlineStr">
        <is>
          <t>Didn't see it</t>
        </is>
      </c>
    </row>
    <row r="34">
      <c r="A34" s="37" t="n">
        <v>46402.45555555556</v>
      </c>
      <c r="B34" t="inlineStr">
        <is>
          <t>SAMPLE-CMP-001.SAMPLE-O-003</t>
        </is>
      </c>
      <c r="C34" t="inlineStr">
        <is>
          <t>No</t>
        </is>
      </c>
      <c r="F34" t="inlineStr">
        <is>
          <t>Gone by the time I looked</t>
        </is>
      </c>
      <c r="G34" t="inlineStr">
        <is>
          <t>SAMPLE Saw it by the coffee machine and took two. Really good.</t>
        </is>
      </c>
    </row>
    <row r="35">
      <c r="A35" s="37" t="n">
        <v>46402.52291666667</v>
      </c>
      <c r="B35" t="inlineStr">
        <is>
          <t>SAMPLE-CMP-001.SAMPLE-O-003</t>
        </is>
      </c>
      <c r="C35" t="inlineStr">
        <is>
          <t>No</t>
        </is>
      </c>
      <c r="F35" t="inlineStr">
        <is>
          <t>Didn't see it</t>
        </is>
      </c>
    </row>
    <row r="36">
      <c r="A36" s="37" t="n">
        <v>46402.6</v>
      </c>
      <c r="B36" t="inlineStr">
        <is>
          <t>SAMPLE-CMP-001.SAMPLE-O-001</t>
        </is>
      </c>
      <c r="C36" t="inlineStr">
        <is>
          <t>Yes</t>
        </is>
      </c>
      <c r="D36" t="n">
        <v>4</v>
      </c>
      <c r="E36" t="inlineStr">
        <is>
          <t>Maybe</t>
        </is>
      </c>
      <c r="G36" t="inlineStr">
        <is>
          <t>SAMPLE Where can I buy these near the office?</t>
        </is>
      </c>
    </row>
    <row r="37">
      <c r="A37" s="37" t="n">
        <v>46402.69583333333</v>
      </c>
      <c r="B37" t="inlineStr">
        <is>
          <t>SAMPLE-CMP-001.SAMPLE-O-005</t>
        </is>
      </c>
      <c r="C37" t="inlineStr">
        <is>
          <t>Yes</t>
        </is>
      </c>
      <c r="D37" t="n">
        <v>5</v>
      </c>
      <c r="E37" t="inlineStr">
        <is>
          <t>No</t>
        </is>
      </c>
    </row>
    <row r="38">
      <c r="A38" s="37" t="n">
        <v>46407.36180555556</v>
      </c>
      <c r="B38" t="inlineStr">
        <is>
          <t>SAMPLE-CMP-001.SAMPLE-O-003</t>
        </is>
      </c>
      <c r="C38" t="inlineStr">
        <is>
          <t>Yes</t>
        </is>
      </c>
      <c r="D38" t="n">
        <v>4</v>
      </c>
      <c r="E38" t="inlineStr">
        <is>
          <t>Maybe</t>
        </is>
      </c>
    </row>
  </sheetData>
  <pageMargins left="0.75" right="0.75" top="1" bottom="1" header="0.5" footer="0.5"/>
</worksheet>
</file>

<file path=xl/worksheets/sheet34.xml><?xml version="1.0" encoding="utf-8"?>
<worksheet xmlns="http://schemas.openxmlformats.org/spreadsheetml/2006/main">
  <sheetPr>
    <tabColor rgb="00FFF9E5"/>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Northbound?</t>
        </is>
      </c>
      <c r="D1" s="35" t="inlineStr">
        <is>
          <t>How was it?</t>
        </is>
      </c>
      <c r="E1" s="35" t="inlineStr">
        <is>
          <t>Would you buy it?</t>
        </is>
      </c>
      <c r="F1" s="35" t="inlineStr">
        <is>
          <t>What happened?</t>
        </is>
      </c>
      <c r="G1" s="35" t="inlineStr">
        <is>
          <t>Anything you'd tell SAMPLE Northbound? (optional)</t>
        </is>
      </c>
    </row>
    <row r="2">
      <c r="A2" s="37" t="n">
        <v>46399.41458333333</v>
      </c>
      <c r="B2" t="inlineStr">
        <is>
          <t>SAMPLE-CMP-002.SAMPLE-O-003</t>
        </is>
      </c>
      <c r="C2" t="inlineStr">
        <is>
          <t>Yes</t>
        </is>
      </c>
      <c r="D2" t="n">
        <v>3</v>
      </c>
      <c r="E2" t="inlineStr">
        <is>
          <t>Yes</t>
        </is>
      </c>
      <c r="G2" t="inlineStr">
        <is>
          <t>SAMPLE Gone before lunch on Wednesday.</t>
        </is>
      </c>
    </row>
    <row r="3">
      <c r="A3" s="37" t="n">
        <v>46399.42152777778</v>
      </c>
      <c r="B3" t="inlineStr">
        <is>
          <t>SAMPLE-CMP-002.SAMPLE-O-003</t>
        </is>
      </c>
      <c r="C3" t="inlineStr">
        <is>
          <t>Yes</t>
        </is>
      </c>
      <c r="D3" t="n">
        <v>5</v>
      </c>
      <c r="E3" t="inlineStr">
        <is>
          <t>Maybe</t>
        </is>
      </c>
      <c r="G3" t="inlineStr">
        <is>
          <t>SAMPLE Not my thing but my team liked it.</t>
        </is>
      </c>
    </row>
    <row r="4">
      <c r="A4" s="37" t="n">
        <v>46399.46041666667</v>
      </c>
      <c r="B4" t="inlineStr">
        <is>
          <t>SAMPLE-CMP-002.SAMPLE-O-003</t>
        </is>
      </c>
      <c r="C4" t="inlineStr">
        <is>
          <t>Yes</t>
        </is>
      </c>
      <c r="D4" t="n">
        <v>5</v>
      </c>
      <c r="E4" t="inlineStr">
        <is>
          <t>No</t>
        </is>
      </c>
      <c r="G4" t="inlineStr">
        <is>
          <t>SAMPLE Nice that it lists the allergens on the card.</t>
        </is>
      </c>
    </row>
    <row r="5">
      <c r="A5" s="37" t="n">
        <v>46399.48819444444</v>
      </c>
      <c r="B5" t="inlineStr">
        <is>
          <t>SAMPLE-CMP-002.SAMPLE-O-003</t>
        </is>
      </c>
      <c r="C5" t="inlineStr">
        <is>
          <t>No</t>
        </is>
      </c>
      <c r="F5" t="inlineStr">
        <is>
          <t>Didn't see it</t>
        </is>
      </c>
      <c r="G5" t="inlineStr">
        <is>
          <t>SAMPLE Asked Priya to save me a bag. Really good.</t>
        </is>
      </c>
    </row>
    <row r="6">
      <c r="A6" s="37" t="n">
        <v>46399.49444444444</v>
      </c>
      <c r="B6" t="inlineStr">
        <is>
          <t>SAMPLE-CMP-002.SAMPLE-O-002</t>
        </is>
      </c>
      <c r="C6" t="inlineStr">
        <is>
          <t>Yes</t>
        </is>
      </c>
      <c r="D6" t="n">
        <v>4</v>
      </c>
      <c r="E6" t="inlineStr">
        <is>
          <t>Maybe</t>
        </is>
      </c>
    </row>
    <row r="7">
      <c r="A7" s="37" t="n">
        <v>46399.54722222222</v>
      </c>
      <c r="B7" t="inlineStr">
        <is>
          <t>SAMPLE-CMP-002.SAMPLE-O-004</t>
        </is>
      </c>
      <c r="C7" t="inlineStr">
        <is>
          <t>Yes</t>
        </is>
      </c>
      <c r="D7" t="n">
        <v>5</v>
      </c>
      <c r="E7" t="inlineStr">
        <is>
          <t>Yes</t>
        </is>
      </c>
    </row>
    <row r="8">
      <c r="A8" s="37" t="n">
        <v>46399.61597222222</v>
      </c>
      <c r="B8" t="inlineStr">
        <is>
          <t>SAMPLE-CMP-002.SAMPLE-O-005</t>
        </is>
      </c>
      <c r="C8" t="inlineStr">
        <is>
          <t>No</t>
        </is>
      </c>
      <c r="F8" t="inlineStr">
        <is>
          <t>Didn't see it</t>
        </is>
      </c>
    </row>
    <row r="9">
      <c r="A9" s="37" t="n">
        <v>46399.63263888889</v>
      </c>
      <c r="B9" t="inlineStr">
        <is>
          <t>SAMPLE-CMP-002.SAMPLE-O-002</t>
        </is>
      </c>
      <c r="C9" t="inlineStr">
        <is>
          <t>Yes</t>
        </is>
      </c>
      <c r="D9" t="n">
        <v>3</v>
      </c>
      <c r="E9" t="inlineStr">
        <is>
          <t>Yes</t>
        </is>
      </c>
    </row>
    <row r="10">
      <c r="A10" s="37" t="n">
        <v>46399.63333333333</v>
      </c>
      <c r="B10" t="inlineStr">
        <is>
          <t>SAMPLE-CMP-002.SAMPLE-O-004</t>
        </is>
      </c>
      <c r="C10" t="inlineStr">
        <is>
          <t>No</t>
        </is>
      </c>
      <c r="F10" t="inlineStr">
        <is>
          <t>Not for me</t>
        </is>
      </c>
    </row>
    <row r="11">
      <c r="A11" s="37" t="n">
        <v>46399.67986111111</v>
      </c>
      <c r="B11" t="inlineStr">
        <is>
          <t>SAMPLE-CMP-002.SAMPLE-O-005</t>
        </is>
      </c>
      <c r="C11" t="inlineStr">
        <is>
          <t>Yes</t>
        </is>
      </c>
      <c r="D11" t="n">
        <v>5</v>
      </c>
      <c r="E11" t="inlineStr">
        <is>
          <t>Yes</t>
        </is>
      </c>
      <c r="G11" t="inlineStr">
        <is>
          <t>SAMPLE Where can I buy these near the office?</t>
        </is>
      </c>
    </row>
    <row r="12">
      <c r="A12" s="37" t="n">
        <v>46400.37569444445</v>
      </c>
      <c r="B12" t="inlineStr">
        <is>
          <t>SAMPLE-CMP-002.SAMPLE-O-003</t>
        </is>
      </c>
      <c r="C12" t="inlineStr">
        <is>
          <t>No</t>
        </is>
      </c>
      <c r="F12" t="inlineStr">
        <is>
          <t>Gone by the time I looked</t>
        </is>
      </c>
    </row>
    <row r="13">
      <c r="A13" s="37" t="n">
        <v>46400.39791666667</v>
      </c>
      <c r="B13" t="inlineStr">
        <is>
          <t>SAMPLE-CMP-002.SAMPLE-O-002</t>
        </is>
      </c>
      <c r="C13" t="inlineStr">
        <is>
          <t>Yes</t>
        </is>
      </c>
      <c r="D13" t="n">
        <v>5</v>
      </c>
      <c r="E13" t="inlineStr">
        <is>
          <t>Maybe</t>
        </is>
      </c>
    </row>
    <row r="14">
      <c r="A14" s="37" t="n">
        <v>46400.46597222222</v>
      </c>
      <c r="B14" t="inlineStr">
        <is>
          <t>SAMPLE-CMP-002.SAMPLE-O-001</t>
        </is>
      </c>
      <c r="C14" t="inlineStr">
        <is>
          <t>No</t>
        </is>
      </c>
      <c r="F14" t="inlineStr">
        <is>
          <t>Gone by the time I looked</t>
        </is>
      </c>
    </row>
    <row r="15">
      <c r="A15" s="37" t="n">
        <v>46400.49444444444</v>
      </c>
      <c r="B15" t="inlineStr">
        <is>
          <t>SAMPLE-CMP-002.SAMPLE-O-004</t>
        </is>
      </c>
      <c r="C15" t="inlineStr">
        <is>
          <t>Yes</t>
        </is>
      </c>
      <c r="D15" t="n">
        <v>3</v>
      </c>
      <c r="E15" t="inlineStr">
        <is>
          <t>No</t>
        </is>
      </c>
      <c r="G15" t="inlineStr">
        <is>
          <t>SAMPLE Nice that it lists the allergens on the card.</t>
        </is>
      </c>
    </row>
    <row r="16">
      <c r="A16" s="37" t="n">
        <v>46400.59027777778</v>
      </c>
      <c r="B16" t="inlineStr">
        <is>
          <t>SAMPLE-CMP-002.SAMPLE-O-001</t>
        </is>
      </c>
      <c r="C16" t="inlineStr">
        <is>
          <t>Yes</t>
        </is>
      </c>
      <c r="D16" t="n">
        <v>5</v>
      </c>
      <c r="E16" t="inlineStr">
        <is>
          <t>Yes</t>
        </is>
      </c>
    </row>
    <row r="17">
      <c r="A17" s="37" t="n">
        <v>46400.61666666667</v>
      </c>
      <c r="B17" t="inlineStr">
        <is>
          <t>SAMPLE-CMP-002.SAMPLE-O-005</t>
        </is>
      </c>
      <c r="C17" t="inlineStr">
        <is>
          <t>No</t>
        </is>
      </c>
      <c r="F17" t="inlineStr">
        <is>
          <t>Didn't see it</t>
        </is>
      </c>
    </row>
    <row r="18">
      <c r="A18" s="37" t="n">
        <v>46400.64583333334</v>
      </c>
      <c r="B18" t="inlineStr">
        <is>
          <t>SAMPLE-CMP-002.SAMPLE-O-005</t>
        </is>
      </c>
      <c r="C18" t="inlineStr">
        <is>
          <t>Yes</t>
        </is>
      </c>
      <c r="D18" t="n">
        <v>4</v>
      </c>
      <c r="E18" t="inlineStr">
        <is>
          <t>No</t>
        </is>
      </c>
      <c r="G18" t="inlineStr">
        <is>
          <t>SAMPLE Gone before lunch on Wednesday.</t>
        </is>
      </c>
    </row>
    <row r="19">
      <c r="A19" s="37" t="n">
        <v>46400.66944444444</v>
      </c>
      <c r="B19" t="inlineStr">
        <is>
          <t>SAMPLE-CMP-002.SAMPLE-O-005</t>
        </is>
      </c>
      <c r="C19" t="inlineStr">
        <is>
          <t>Yes</t>
        </is>
      </c>
      <c r="D19" t="n">
        <v>5</v>
      </c>
      <c r="E19" t="inlineStr">
        <is>
          <t>Yes</t>
        </is>
      </c>
    </row>
    <row r="20">
      <c r="A20" s="37" t="n">
        <v>46400.70208333333</v>
      </c>
      <c r="B20" t="inlineStr">
        <is>
          <t>SAMPLE-CMP-002.SAMPLE-O-001</t>
        </is>
      </c>
      <c r="C20" t="inlineStr">
        <is>
          <t>No</t>
        </is>
      </c>
      <c r="F20" t="inlineStr">
        <is>
          <t>Gone by the time I looked</t>
        </is>
      </c>
      <c r="G20" t="inlineStr">
        <is>
          <t>SAMPLE Gone before lunch on Wednesday.</t>
        </is>
      </c>
    </row>
    <row r="21">
      <c r="A21" s="37" t="n">
        <v>46401.39513888889</v>
      </c>
      <c r="B21" t="inlineStr">
        <is>
          <t>SAMPLE-CMP-002.SAMPLE-O-004</t>
        </is>
      </c>
      <c r="C21" t="inlineStr">
        <is>
          <t>Yes</t>
        </is>
      </c>
      <c r="D21" t="n">
        <v>3</v>
      </c>
      <c r="E21" t="inlineStr">
        <is>
          <t>Maybe</t>
        </is>
      </c>
    </row>
    <row r="22">
      <c r="A22" s="37" t="n">
        <v>46401.42777777778</v>
      </c>
      <c r="B22" t="inlineStr">
        <is>
          <t>SAMPLE-CMP-002.SAMPLE-O-003</t>
        </is>
      </c>
      <c r="C22" t="inlineStr">
        <is>
          <t>Yes</t>
        </is>
      </c>
      <c r="D22" t="n">
        <v>4</v>
      </c>
      <c r="E22" t="inlineStr">
        <is>
          <t>Maybe</t>
        </is>
      </c>
    </row>
    <row r="23">
      <c r="A23" s="37" t="n">
        <v>46401.49027777778</v>
      </c>
      <c r="B23" t="inlineStr">
        <is>
          <t>SAMPLE-CMP-002.SAMPLE-O-003</t>
        </is>
      </c>
      <c r="C23" t="inlineStr">
        <is>
          <t>No</t>
        </is>
      </c>
      <c r="F23" t="inlineStr">
        <is>
          <t>Gone by the time I looked</t>
        </is>
      </c>
      <c r="G23" t="inlineStr">
        <is>
          <t>SAMPLE Saw it by the coffee machine and took two. Really good.</t>
        </is>
      </c>
    </row>
    <row r="24">
      <c r="A24" s="37" t="n">
        <v>46401.50208333333</v>
      </c>
      <c r="B24" t="inlineStr">
        <is>
          <t>SAMPLE-CMP-002.SAMPLE-O-003</t>
        </is>
      </c>
      <c r="C24" t="inlineStr">
        <is>
          <t>Yes</t>
        </is>
      </c>
      <c r="D24" t="n">
        <v>5</v>
      </c>
      <c r="E24" t="inlineStr">
        <is>
          <t>Yes</t>
        </is>
      </c>
    </row>
    <row r="25">
      <c r="A25" s="37" t="n">
        <v>46401.50347222222</v>
      </c>
      <c r="B25" t="inlineStr">
        <is>
          <t>SAMPLE-CMP-002.SAMPLE-O-002</t>
        </is>
      </c>
      <c r="C25" t="inlineStr">
        <is>
          <t>Yes</t>
        </is>
      </c>
      <c r="D25" t="n">
        <v>3</v>
      </c>
      <c r="E25" t="inlineStr">
        <is>
          <t>Maybe</t>
        </is>
      </c>
    </row>
    <row r="26">
      <c r="A26" s="37" t="n">
        <v>46401.62083333333</v>
      </c>
      <c r="B26" t="inlineStr">
        <is>
          <t>SAMPLE-CMP-002.SAMPLE-O-001</t>
        </is>
      </c>
      <c r="C26" t="inlineStr">
        <is>
          <t>Yes</t>
        </is>
      </c>
      <c r="D26" t="n">
        <v>3</v>
      </c>
      <c r="E26" t="inlineStr">
        <is>
          <t>No</t>
        </is>
      </c>
    </row>
    <row r="27">
      <c r="A27" s="37" t="n">
        <v>46401.69861111111</v>
      </c>
      <c r="B27" t="inlineStr">
        <is>
          <t>SAMPLE-CMP-002.SAMPLE-O-001</t>
        </is>
      </c>
      <c r="C27" t="inlineStr">
        <is>
          <t>Yes</t>
        </is>
      </c>
      <c r="D27" t="n">
        <v>4</v>
      </c>
      <c r="E27" t="inlineStr">
        <is>
          <t>Yes</t>
        </is>
      </c>
      <c r="G27" t="inlineStr">
        <is>
          <t>SAMPLE Good crunch, would pick it up at the store.</t>
        </is>
      </c>
    </row>
    <row r="28">
      <c r="A28" s="37" t="n">
        <v>46401.70555555556</v>
      </c>
      <c r="B28" t="inlineStr">
        <is>
          <t>SAMPLE-CMP-002.SAMPLE-O-001</t>
        </is>
      </c>
      <c r="C28" t="inlineStr">
        <is>
          <t>Yes</t>
        </is>
      </c>
      <c r="D28" t="n">
        <v>4</v>
      </c>
      <c r="E28" t="inlineStr">
        <is>
          <t>No</t>
        </is>
      </c>
      <c r="G28" t="inlineStr">
        <is>
          <t>SAMPLE A bit too salty for me.</t>
        </is>
      </c>
    </row>
    <row r="29">
      <c r="A29" s="37" t="n">
        <v>46402.3875</v>
      </c>
      <c r="B29" t="inlineStr">
        <is>
          <t>SAMPLE-CMP-002.SAMPLE-O-005</t>
        </is>
      </c>
      <c r="C29" t="inlineStr">
        <is>
          <t>No</t>
        </is>
      </c>
      <c r="F29" t="inlineStr">
        <is>
          <t>Didn't see it</t>
        </is>
      </c>
    </row>
    <row r="30">
      <c r="A30" s="37" t="n">
        <v>46402.41736111111</v>
      </c>
      <c r="B30" t="inlineStr">
        <is>
          <t>SAMPLE-CMP-002.SAMPLE-O-001</t>
        </is>
      </c>
      <c r="C30" t="inlineStr">
        <is>
          <t>No</t>
        </is>
      </c>
      <c r="F30" t="inlineStr">
        <is>
          <t>Didn't see it</t>
        </is>
      </c>
    </row>
    <row r="31">
      <c r="A31" s="37" t="n">
        <v>46402.62569444445</v>
      </c>
      <c r="B31" t="inlineStr">
        <is>
          <t>SAMPLE-CMP-002.SAMPLE-O-003</t>
        </is>
      </c>
      <c r="C31" t="inlineStr">
        <is>
          <t>Yes</t>
        </is>
      </c>
      <c r="D31" t="n">
        <v>4</v>
      </c>
      <c r="E31" t="inlineStr">
        <is>
          <t>Maybe</t>
        </is>
      </c>
      <c r="G31" t="inlineStr">
        <is>
          <t>SAMPLE Not my thing but my team liked it.</t>
        </is>
      </c>
    </row>
    <row r="32">
      <c r="A32" s="37" t="n">
        <v>46406.41736111111</v>
      </c>
      <c r="B32" t="inlineStr">
        <is>
          <t>SAMPLE-CMP-002.SAMPLE-O-002</t>
        </is>
      </c>
      <c r="C32" t="inlineStr">
        <is>
          <t>Yes</t>
        </is>
      </c>
      <c r="D32" t="n">
        <v>4</v>
      </c>
      <c r="E32" t="inlineStr">
        <is>
          <t>Maybe</t>
        </is>
      </c>
    </row>
    <row r="33">
      <c r="A33" s="37" t="n">
        <v>46406.54583333333</v>
      </c>
      <c r="B33" t="inlineStr">
        <is>
          <t>SAMPLE-CMP-002.SAMPLE-O-004</t>
        </is>
      </c>
      <c r="C33" t="inlineStr">
        <is>
          <t>No</t>
        </is>
      </c>
      <c r="F33" t="inlineStr">
        <is>
          <t>Gone by the time I looked</t>
        </is>
      </c>
    </row>
  </sheetData>
  <pageMargins left="0.75" right="0.75" top="1" bottom="1" header="0.5" footer="0.5"/>
</worksheet>
</file>

<file path=xl/worksheets/sheet35.xml><?xml version="1.0" encoding="utf-8"?>
<worksheet xmlns="http://schemas.openxmlformats.org/spreadsheetml/2006/main">
  <sheetPr>
    <tabColor rgb="00FFF9E5"/>
    <outlinePr summaryBelow="1" summaryRight="1"/>
    <pageSetUpPr/>
  </sheetPr>
  <dimension ref="A1:G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Tallgrass?</t>
        </is>
      </c>
      <c r="D1" s="35" t="inlineStr">
        <is>
          <t>How was it?</t>
        </is>
      </c>
      <c r="E1" s="35" t="inlineStr">
        <is>
          <t>Would you buy it?</t>
        </is>
      </c>
      <c r="F1" s="35" t="inlineStr">
        <is>
          <t>What happened?</t>
        </is>
      </c>
      <c r="G1" s="35" t="inlineStr">
        <is>
          <t>Anything you'd tell SAMPLE Tallgrass? (optional)</t>
        </is>
      </c>
    </row>
    <row r="2">
      <c r="A2" s="37" t="n">
        <v>46427.38125</v>
      </c>
      <c r="B2" t="inlineStr">
        <is>
          <t>SAMPLE-CMP-003.SAMPLE-O-001</t>
        </is>
      </c>
      <c r="C2" t="inlineStr">
        <is>
          <t>Yes</t>
        </is>
      </c>
      <c r="D2" t="n">
        <v>5</v>
      </c>
      <c r="E2" t="inlineStr">
        <is>
          <t>Yes</t>
        </is>
      </c>
      <c r="G2" t="inlineStr">
        <is>
          <t>SAMPLE Tastes like an oatmeal cookie, in a good way.</t>
        </is>
      </c>
    </row>
    <row r="3">
      <c r="A3" s="37" t="n">
        <v>46427.39652777778</v>
      </c>
      <c r="B3" t="inlineStr">
        <is>
          <t>SAMPLE-CMP-003.SAMPLE-O-003</t>
        </is>
      </c>
      <c r="C3" t="inlineStr">
        <is>
          <t>No</t>
        </is>
      </c>
      <c r="F3" t="inlineStr">
        <is>
          <t>Didn't see it</t>
        </is>
      </c>
      <c r="G3" t="inlineStr">
        <is>
          <t>SAMPLE Asked Priya to save me a bag. Really good.</t>
        </is>
      </c>
    </row>
    <row r="4">
      <c r="A4" s="37" t="n">
        <v>46427.39861111111</v>
      </c>
      <c r="B4" t="inlineStr">
        <is>
          <t>SAMPLE-CMP-003.SAMPLE-O-005</t>
        </is>
      </c>
      <c r="C4" t="inlineStr">
        <is>
          <t>Yes</t>
        </is>
      </c>
      <c r="D4" t="n">
        <v>5</v>
      </c>
      <c r="E4" t="inlineStr">
        <is>
          <t>Maybe</t>
        </is>
      </c>
      <c r="G4" t="inlineStr">
        <is>
          <t>SAMPLE Wish it came in a smaller size.</t>
        </is>
      </c>
    </row>
    <row r="5">
      <c r="A5" s="37" t="n">
        <v>46427.40138888889</v>
      </c>
      <c r="B5" t="inlineStr">
        <is>
          <t>SAMPLE-CMP-003.SAMPLE-O-004</t>
        </is>
      </c>
      <c r="C5" t="inlineStr">
        <is>
          <t>Yes</t>
        </is>
      </c>
      <c r="D5" t="n">
        <v>5</v>
      </c>
      <c r="E5" t="inlineStr">
        <is>
          <t>Maybe</t>
        </is>
      </c>
      <c r="G5" t="inlineStr">
        <is>
          <t>SAMPLE Saved one for my kid.</t>
        </is>
      </c>
    </row>
    <row r="6">
      <c r="A6" s="37" t="n">
        <v>46427.40555555555</v>
      </c>
      <c r="B6" t="inlineStr">
        <is>
          <t>SAMPLE-CMP-003.SAMPLE-O-005</t>
        </is>
      </c>
      <c r="C6" t="inlineStr">
        <is>
          <t>Yes</t>
        </is>
      </c>
      <c r="D6" t="n">
        <v>4</v>
      </c>
      <c r="E6" t="inlineStr">
        <is>
          <t>Yes</t>
        </is>
      </c>
    </row>
    <row r="7">
      <c r="A7" s="37" t="n">
        <v>46427.41875</v>
      </c>
      <c r="B7" t="inlineStr">
        <is>
          <t>SAMPLE-CMP-003.SAMPLE-O-005</t>
        </is>
      </c>
      <c r="C7" t="inlineStr">
        <is>
          <t>Yes</t>
        </is>
      </c>
      <c r="D7" t="n">
        <v>3</v>
      </c>
      <c r="E7" t="inlineStr">
        <is>
          <t>Yes</t>
        </is>
      </c>
      <c r="G7" t="inlineStr">
        <is>
          <t>SAMPLE Not my thing but my team liked it.</t>
        </is>
      </c>
    </row>
    <row r="8">
      <c r="A8" s="37" t="n">
        <v>46427.43055555555</v>
      </c>
      <c r="B8" t="inlineStr">
        <is>
          <t>SAMPLE-CMP-003.SAMPLE-O-002</t>
        </is>
      </c>
      <c r="C8" t="inlineStr">
        <is>
          <t>Yes</t>
        </is>
      </c>
      <c r="D8" t="n">
        <v>5</v>
      </c>
      <c r="E8" t="inlineStr">
        <is>
          <t>Yes</t>
        </is>
      </c>
    </row>
    <row r="9">
      <c r="A9" s="37" t="n">
        <v>46427.44930555556</v>
      </c>
      <c r="B9" t="inlineStr">
        <is>
          <t>SAMPLE-CMP-003.SAMPLE-O-004</t>
        </is>
      </c>
      <c r="C9" t="inlineStr">
        <is>
          <t>Yes</t>
        </is>
      </c>
      <c r="D9" t="n">
        <v>4</v>
      </c>
      <c r="E9" t="inlineStr">
        <is>
          <t>Yes</t>
        </is>
      </c>
      <c r="G9" t="inlineStr">
        <is>
          <t>SAMPLE Not my thing but my team liked it.</t>
        </is>
      </c>
    </row>
    <row r="10">
      <c r="A10" s="37" t="n">
        <v>46427.45902777778</v>
      </c>
      <c r="B10" t="inlineStr">
        <is>
          <t>SAMPLE-CMP-003.SAMPLE-O-005</t>
        </is>
      </c>
      <c r="C10" t="inlineStr">
        <is>
          <t>Yes</t>
        </is>
      </c>
      <c r="D10" t="n">
        <v>4</v>
      </c>
      <c r="E10" t="inlineStr">
        <is>
          <t>No</t>
        </is>
      </c>
    </row>
    <row r="11">
      <c r="A11" s="37" t="n">
        <v>46427.46111111111</v>
      </c>
      <c r="B11" t="inlineStr">
        <is>
          <t>SAMPLE-CMP-003.SAMPLE-O-008</t>
        </is>
      </c>
      <c r="C11" t="inlineStr">
        <is>
          <t>Yes</t>
        </is>
      </c>
      <c r="D11" t="n">
        <v>4</v>
      </c>
      <c r="E11" t="inlineStr">
        <is>
          <t>Maybe</t>
        </is>
      </c>
      <c r="G11" t="inlineStr">
        <is>
          <t>SAMPLE A bit too salty for me.</t>
        </is>
      </c>
    </row>
    <row r="12">
      <c r="A12" s="37" t="n">
        <v>46427.46666666667</v>
      </c>
      <c r="B12" t="inlineStr">
        <is>
          <t>SAMPLE-CMP-003.SAMPLE-O-009</t>
        </is>
      </c>
      <c r="C12" t="inlineStr">
        <is>
          <t>Yes</t>
        </is>
      </c>
      <c r="D12" t="n">
        <v>4</v>
      </c>
      <c r="E12" t="inlineStr">
        <is>
          <t>Maybe</t>
        </is>
      </c>
    </row>
    <row r="13">
      <c r="A13" s="37" t="n">
        <v>46427.47361111111</v>
      </c>
      <c r="B13" t="inlineStr">
        <is>
          <t>SAMPLE-CMP-003.SAMPLE-O-005</t>
        </is>
      </c>
      <c r="C13" t="inlineStr">
        <is>
          <t>Yes</t>
        </is>
      </c>
      <c r="D13" t="n">
        <v>5</v>
      </c>
      <c r="E13" t="inlineStr">
        <is>
          <t>Maybe</t>
        </is>
      </c>
      <c r="G13" t="inlineStr">
        <is>
          <t>SAMPLE Where can I buy these near the office?</t>
        </is>
      </c>
    </row>
    <row r="14">
      <c r="A14" s="37" t="n">
        <v>46427.49722222222</v>
      </c>
      <c r="B14" t="inlineStr">
        <is>
          <t>SAMPLE-CMP-003.SAMPLE-O-009</t>
        </is>
      </c>
      <c r="C14" t="inlineStr">
        <is>
          <t>No</t>
        </is>
      </c>
      <c r="F14" t="inlineStr">
        <is>
          <t>Not for me</t>
        </is>
      </c>
      <c r="G14" t="inlineStr">
        <is>
          <t>SAMPLE Not my thing but my team liked it.</t>
        </is>
      </c>
    </row>
    <row r="15">
      <c r="A15" s="37" t="n">
        <v>46427.51180555556</v>
      </c>
      <c r="B15" t="inlineStr">
        <is>
          <t>SAMPLE-CMP-003.SAMPLE-O-006</t>
        </is>
      </c>
      <c r="C15" t="inlineStr">
        <is>
          <t>Yes</t>
        </is>
      </c>
      <c r="D15" t="n">
        <v>5</v>
      </c>
      <c r="E15" t="inlineStr">
        <is>
          <t>Yes</t>
        </is>
      </c>
    </row>
    <row r="16">
      <c r="A16" s="37" t="n">
        <v>46427.52916666667</v>
      </c>
      <c r="B16" t="inlineStr">
        <is>
          <t>SAMPLE-CMP-003.SAMPLE-O-003</t>
        </is>
      </c>
      <c r="C16" t="inlineStr">
        <is>
          <t>No</t>
        </is>
      </c>
      <c r="F16" t="inlineStr">
        <is>
          <t>Didn't see it</t>
        </is>
      </c>
      <c r="G16" t="inlineStr">
        <is>
          <t>SAMPLE Saw it by the coffee machine and took two. Really good.</t>
        </is>
      </c>
    </row>
    <row r="17">
      <c r="A17" s="37" t="n">
        <v>46427.53194444445</v>
      </c>
      <c r="B17" t="inlineStr">
        <is>
          <t>SAMPLE-CMP-003.SAMPLE-O-007</t>
        </is>
      </c>
      <c r="C17" t="inlineStr">
        <is>
          <t>Yes</t>
        </is>
      </c>
      <c r="D17" t="n">
        <v>4</v>
      </c>
      <c r="E17" t="inlineStr">
        <is>
          <t>No</t>
        </is>
      </c>
      <c r="G17" t="inlineStr">
        <is>
          <t>SAMPLE Saw it by the coffee machine and took two. Really good.</t>
        </is>
      </c>
    </row>
    <row r="18">
      <c r="A18" s="37" t="n">
        <v>46427.57013888889</v>
      </c>
      <c r="B18" t="inlineStr">
        <is>
          <t>SAMPLE-CMP-003.SAMPLE-O-007</t>
        </is>
      </c>
      <c r="C18" t="inlineStr">
        <is>
          <t>Yes</t>
        </is>
      </c>
      <c r="D18" t="n">
        <v>4</v>
      </c>
      <c r="E18" t="inlineStr">
        <is>
          <t>Yes</t>
        </is>
      </c>
      <c r="G18" t="inlineStr">
        <is>
          <t>SAMPLE Nice that it lists the allergens on the card.</t>
        </is>
      </c>
    </row>
    <row r="19">
      <c r="A19" s="37" t="n">
        <v>46427.62152777778</v>
      </c>
      <c r="B19" t="inlineStr">
        <is>
          <t>SAMPLE-CMP-003.SAMPLE-O-003</t>
        </is>
      </c>
      <c r="C19" t="inlineStr">
        <is>
          <t>Yes</t>
        </is>
      </c>
      <c r="D19" t="n">
        <v>3</v>
      </c>
      <c r="E19" t="inlineStr">
        <is>
          <t>No</t>
        </is>
      </c>
      <c r="G19" t="inlineStr">
        <is>
          <t>SAMPLE Where can I buy these near the office?</t>
        </is>
      </c>
    </row>
    <row r="20">
      <c r="A20" s="37" t="n">
        <v>46427.62569444445</v>
      </c>
      <c r="B20" t="inlineStr">
        <is>
          <t>SAMPLE-CMP-003.SAMPLE-O-010</t>
        </is>
      </c>
      <c r="C20" t="inlineStr">
        <is>
          <t>No</t>
        </is>
      </c>
      <c r="F20" t="inlineStr">
        <is>
          <t>Gone by the time I looked</t>
        </is>
      </c>
    </row>
    <row r="21">
      <c r="A21" s="37" t="n">
        <v>46427.62777777778</v>
      </c>
      <c r="B21" t="inlineStr">
        <is>
          <t>SAMPLE-CMP-003.SAMPLE-O-007</t>
        </is>
      </c>
      <c r="C21" t="inlineStr">
        <is>
          <t>Yes</t>
        </is>
      </c>
      <c r="D21" t="n">
        <v>3</v>
      </c>
      <c r="E21" t="inlineStr">
        <is>
          <t>Yes</t>
        </is>
      </c>
      <c r="G21" t="inlineStr">
        <is>
          <t>SAMPLE Gone before lunch on Wednesday.</t>
        </is>
      </c>
    </row>
    <row r="22">
      <c r="A22" s="37" t="n">
        <v>46427.65763888889</v>
      </c>
      <c r="B22" t="inlineStr">
        <is>
          <t>SAMPLE-CMP-003.SAMPLE-O-001</t>
        </is>
      </c>
      <c r="C22" t="inlineStr">
        <is>
          <t>Yes</t>
        </is>
      </c>
      <c r="D22" t="n">
        <v>4</v>
      </c>
      <c r="E22" t="inlineStr">
        <is>
          <t>No</t>
        </is>
      </c>
    </row>
    <row r="23">
      <c r="A23" s="37" t="n">
        <v>46427.66527777778</v>
      </c>
      <c r="B23" t="inlineStr">
        <is>
          <t>SAMPLE-CMP-003.SAMPLE-O-006</t>
        </is>
      </c>
      <c r="C23" t="inlineStr">
        <is>
          <t>No</t>
        </is>
      </c>
      <c r="F23" t="inlineStr">
        <is>
          <t>Gone by the time I looked</t>
        </is>
      </c>
    </row>
    <row r="24">
      <c r="A24" s="37" t="n">
        <v>46427.675</v>
      </c>
      <c r="B24" t="inlineStr">
        <is>
          <t>SAMPLE-CMP-003.SAMPLE-O-007</t>
        </is>
      </c>
      <c r="C24" t="inlineStr">
        <is>
          <t>No</t>
        </is>
      </c>
      <c r="F24" t="inlineStr">
        <is>
          <t>Not for me</t>
        </is>
      </c>
      <c r="G24" t="inlineStr">
        <is>
          <t>SAMPLE Not my thing but my team liked it.</t>
        </is>
      </c>
    </row>
    <row r="25">
      <c r="A25" s="37" t="n">
        <v>46427.68888888889</v>
      </c>
      <c r="B25" t="inlineStr">
        <is>
          <t>SAMPLE-CMP-003.SAMPLE-O-002</t>
        </is>
      </c>
      <c r="C25" t="inlineStr">
        <is>
          <t>Yes</t>
        </is>
      </c>
      <c r="D25" t="n">
        <v>4</v>
      </c>
      <c r="E25" t="inlineStr">
        <is>
          <t>No</t>
        </is>
      </c>
    </row>
    <row r="26">
      <c r="A26" s="37" t="n">
        <v>46427.70069444444</v>
      </c>
      <c r="B26" t="inlineStr">
        <is>
          <t>SAMPLE-CMP-003.SAMPLE-O-002</t>
        </is>
      </c>
      <c r="C26" t="inlineStr">
        <is>
          <t>Yes</t>
        </is>
      </c>
      <c r="D26" t="n">
        <v>5</v>
      </c>
      <c r="E26" t="inlineStr">
        <is>
          <t>Yes</t>
        </is>
      </c>
      <c r="G26" t="inlineStr">
        <is>
          <t>SAMPLE Nice that it lists the allergens on the card.</t>
        </is>
      </c>
    </row>
    <row r="27">
      <c r="A27" s="37" t="n">
        <v>46428.41527777778</v>
      </c>
      <c r="B27" t="inlineStr">
        <is>
          <t>SAMPLE-CMP-003.SAMPLE-O-002</t>
        </is>
      </c>
      <c r="C27" t="inlineStr">
        <is>
          <t>Yes</t>
        </is>
      </c>
      <c r="D27" t="n">
        <v>4</v>
      </c>
      <c r="E27" t="inlineStr">
        <is>
          <t>Yes</t>
        </is>
      </c>
      <c r="G27" t="inlineStr">
        <is>
          <t>SAMPLE Asked Priya to save me a bag. Really good.</t>
        </is>
      </c>
    </row>
    <row r="28">
      <c r="A28" s="37" t="n">
        <v>46428.42083333333</v>
      </c>
      <c r="B28" t="inlineStr">
        <is>
          <t>SAMPLE-CMP-003.SAMPLE-O-006</t>
        </is>
      </c>
      <c r="C28" t="inlineStr">
        <is>
          <t>No</t>
        </is>
      </c>
      <c r="F28" t="inlineStr">
        <is>
          <t>Didn't see it</t>
        </is>
      </c>
    </row>
    <row r="29">
      <c r="A29" s="37" t="n">
        <v>46428.43611111111</v>
      </c>
      <c r="B29" t="inlineStr">
        <is>
          <t>SAMPLE-CMP-003.SAMPLE-O-007</t>
        </is>
      </c>
      <c r="C29" t="inlineStr">
        <is>
          <t>Yes</t>
        </is>
      </c>
      <c r="D29" t="n">
        <v>4</v>
      </c>
      <c r="E29" t="inlineStr">
        <is>
          <t>Maybe</t>
        </is>
      </c>
      <c r="G29" t="inlineStr">
        <is>
          <t>SAMPLE Good crunch, would pick it up at the store.</t>
        </is>
      </c>
    </row>
    <row r="30">
      <c r="A30" s="37" t="n">
        <v>46428.43680555555</v>
      </c>
      <c r="B30" t="inlineStr">
        <is>
          <t>SAMPLE-CMP-003.SAMPLE-O-010</t>
        </is>
      </c>
      <c r="C30" t="inlineStr">
        <is>
          <t>Yes</t>
        </is>
      </c>
      <c r="D30" t="n">
        <v>4</v>
      </c>
      <c r="E30" t="inlineStr">
        <is>
          <t>Maybe</t>
        </is>
      </c>
    </row>
    <row r="31">
      <c r="A31" s="37" t="n">
        <v>46428.44375</v>
      </c>
      <c r="B31" t="inlineStr">
        <is>
          <t>SAMPLE-CMP-003.SAMPLE-O-006</t>
        </is>
      </c>
      <c r="C31" t="inlineStr">
        <is>
          <t>Yes</t>
        </is>
      </c>
      <c r="D31" t="n">
        <v>4</v>
      </c>
      <c r="E31" t="inlineStr">
        <is>
          <t>Maybe</t>
        </is>
      </c>
    </row>
    <row r="32">
      <c r="A32" s="37" t="n">
        <v>46428.46736111111</v>
      </c>
      <c r="B32" t="inlineStr">
        <is>
          <t>SAMPLE-CMP-003.SAMPLE-O-009</t>
        </is>
      </c>
      <c r="C32" t="inlineStr">
        <is>
          <t>No</t>
        </is>
      </c>
      <c r="F32" t="inlineStr">
        <is>
          <t>Gone by the time I looked</t>
        </is>
      </c>
    </row>
    <row r="33">
      <c r="A33" s="37" t="n">
        <v>46428.49166666667</v>
      </c>
      <c r="B33" t="inlineStr">
        <is>
          <t>SAMPLE-CMP-003.SAMPLE-O-001</t>
        </is>
      </c>
      <c r="C33" t="inlineStr">
        <is>
          <t>No</t>
        </is>
      </c>
      <c r="F33" t="inlineStr">
        <is>
          <t>Didn't see it</t>
        </is>
      </c>
    </row>
    <row r="34">
      <c r="A34" s="37" t="n">
        <v>46428.52013888889</v>
      </c>
      <c r="B34" t="inlineStr">
        <is>
          <t>SAMPLE-CMP-003.SAMPLE-O-005</t>
        </is>
      </c>
      <c r="C34" t="inlineStr">
        <is>
          <t>Yes</t>
        </is>
      </c>
      <c r="D34" t="n">
        <v>4</v>
      </c>
      <c r="E34" t="inlineStr">
        <is>
          <t>No</t>
        </is>
      </c>
      <c r="G34" t="inlineStr">
        <is>
          <t>SAMPLE Good crunch, would pick it up at the store.</t>
        </is>
      </c>
    </row>
    <row r="35">
      <c r="A35" s="37" t="n">
        <v>46428.52152777778</v>
      </c>
      <c r="B35" t="inlineStr">
        <is>
          <t>SAMPLE-CMP-003.SAMPLE-O-002</t>
        </is>
      </c>
      <c r="C35" t="inlineStr">
        <is>
          <t>Yes</t>
        </is>
      </c>
      <c r="D35" t="n">
        <v>5</v>
      </c>
      <c r="E35" t="inlineStr">
        <is>
          <t>Yes</t>
        </is>
      </c>
    </row>
    <row r="36">
      <c r="A36" s="37" t="n">
        <v>46428.53541666667</v>
      </c>
      <c r="B36" t="inlineStr">
        <is>
          <t>SAMPLE-CMP-003.SAMPLE-O-006</t>
        </is>
      </c>
      <c r="C36" t="inlineStr">
        <is>
          <t>No</t>
        </is>
      </c>
      <c r="F36" t="inlineStr">
        <is>
          <t>Not for me</t>
        </is>
      </c>
    </row>
    <row r="37">
      <c r="A37" s="37" t="n">
        <v>46428.5375</v>
      </c>
      <c r="B37" t="inlineStr">
        <is>
          <t>SAMPLE-CMP-003.SAMPLE-O-005</t>
        </is>
      </c>
      <c r="C37" t="inlineStr">
        <is>
          <t>Yes</t>
        </is>
      </c>
      <c r="D37" t="n">
        <v>4</v>
      </c>
      <c r="E37" t="inlineStr">
        <is>
          <t>Maybe</t>
        </is>
      </c>
    </row>
    <row r="38">
      <c r="A38" s="37" t="n">
        <v>46428.54930555556</v>
      </c>
      <c r="B38" t="inlineStr">
        <is>
          <t>SAMPLE-CMP-003.SAMPLE-O-007</t>
        </is>
      </c>
      <c r="C38" t="inlineStr">
        <is>
          <t>No</t>
        </is>
      </c>
      <c r="F38" t="inlineStr">
        <is>
          <t>Gone by the time I looked</t>
        </is>
      </c>
      <c r="G38" t="inlineStr">
        <is>
          <t>SAMPLE Nice that it lists the allergens on the card.</t>
        </is>
      </c>
    </row>
    <row r="39">
      <c r="A39" s="37" t="n">
        <v>46428.55277777778</v>
      </c>
      <c r="B39" t="inlineStr">
        <is>
          <t>SAMPLE-CMP-003.SAMPLE-O-002</t>
        </is>
      </c>
      <c r="C39" t="inlineStr">
        <is>
          <t>Yes</t>
        </is>
      </c>
      <c r="D39" t="n">
        <v>3</v>
      </c>
      <c r="E39" t="inlineStr">
        <is>
          <t>Maybe</t>
        </is>
      </c>
    </row>
    <row r="40">
      <c r="A40" s="37" t="n">
        <v>46428.56111111111</v>
      </c>
      <c r="B40" t="inlineStr">
        <is>
          <t>SAMPLE-CMP-003.SAMPLE-O-010</t>
        </is>
      </c>
      <c r="C40" t="inlineStr">
        <is>
          <t>No</t>
        </is>
      </c>
      <c r="F40" t="inlineStr">
        <is>
          <t>Didn't see it</t>
        </is>
      </c>
    </row>
    <row r="41">
      <c r="A41" s="37" t="n">
        <v>46428.60972222222</v>
      </c>
      <c r="B41" t="inlineStr">
        <is>
          <t>SAMPLE-CMP-003.SAMPLE-O-010</t>
        </is>
      </c>
      <c r="C41" t="inlineStr">
        <is>
          <t>Yes</t>
        </is>
      </c>
      <c r="D41" t="n">
        <v>3</v>
      </c>
      <c r="E41" t="inlineStr">
        <is>
          <t>No</t>
        </is>
      </c>
    </row>
    <row r="42">
      <c r="A42" s="37" t="n">
        <v>46428.64097222222</v>
      </c>
      <c r="B42" t="inlineStr">
        <is>
          <t>SAMPLE-CMP-003.SAMPLE-O-009</t>
        </is>
      </c>
      <c r="C42" t="inlineStr">
        <is>
          <t>Yes</t>
        </is>
      </c>
      <c r="D42" t="n">
        <v>4</v>
      </c>
      <c r="E42" t="inlineStr">
        <is>
          <t>Yes</t>
        </is>
      </c>
    </row>
    <row r="43">
      <c r="A43" s="37" t="n">
        <v>46428.66319444445</v>
      </c>
      <c r="B43" t="inlineStr">
        <is>
          <t>SAMPLE-CMP-003.SAMPLE-O-006</t>
        </is>
      </c>
      <c r="C43" t="inlineStr">
        <is>
          <t>Yes</t>
        </is>
      </c>
      <c r="D43" t="n">
        <v>4</v>
      </c>
      <c r="E43" t="inlineStr">
        <is>
          <t>Yes</t>
        </is>
      </c>
    </row>
    <row r="44">
      <c r="A44" s="37" t="n">
        <v>46428.68402777778</v>
      </c>
      <c r="B44" t="inlineStr">
        <is>
          <t>SAMPLE-CMP-003.SAMPLE-O-008</t>
        </is>
      </c>
      <c r="C44" t="inlineStr">
        <is>
          <t>No</t>
        </is>
      </c>
      <c r="F44" t="inlineStr">
        <is>
          <t>Not for me</t>
        </is>
      </c>
      <c r="G44" t="inlineStr">
        <is>
          <t>SAMPLE Not my thing but my team liked it.</t>
        </is>
      </c>
    </row>
    <row r="45">
      <c r="A45" s="37" t="n">
        <v>46428.68472222222</v>
      </c>
      <c r="B45" t="inlineStr">
        <is>
          <t>SAMPLE-CMP-003.SAMPLE-O-005</t>
        </is>
      </c>
      <c r="C45" t="inlineStr">
        <is>
          <t>Yes</t>
        </is>
      </c>
      <c r="D45" t="n">
        <v>4</v>
      </c>
      <c r="E45" t="inlineStr">
        <is>
          <t>Yes</t>
        </is>
      </c>
      <c r="G45" t="inlineStr">
        <is>
          <t>SAMPLE Not my thing but my team liked it.</t>
        </is>
      </c>
    </row>
    <row r="46">
      <c r="A46" s="37" t="n">
        <v>46428.69305555556</v>
      </c>
      <c r="B46" t="inlineStr">
        <is>
          <t>SAMPLE-CMP-003.SAMPLE-O-004</t>
        </is>
      </c>
      <c r="C46" t="inlineStr">
        <is>
          <t>Yes</t>
        </is>
      </c>
      <c r="D46" t="n">
        <v>4</v>
      </c>
      <c r="E46" t="inlineStr">
        <is>
          <t>Maybe</t>
        </is>
      </c>
      <c r="G46" t="inlineStr">
        <is>
          <t>SAMPLE Gone before lunch on Wednesday.</t>
        </is>
      </c>
    </row>
    <row r="47">
      <c r="A47" s="37" t="n">
        <v>46429.38125</v>
      </c>
      <c r="B47" t="inlineStr">
        <is>
          <t>SAMPLE-CMP-003.SAMPLE-O-001</t>
        </is>
      </c>
      <c r="C47" t="inlineStr">
        <is>
          <t>No</t>
        </is>
      </c>
      <c r="F47" t="inlineStr">
        <is>
          <t>Didn't see it</t>
        </is>
      </c>
    </row>
    <row r="48">
      <c r="A48" s="37" t="n">
        <v>46429.38958333333</v>
      </c>
      <c r="B48" t="inlineStr">
        <is>
          <t>SAMPLE-CMP-003.SAMPLE-O-005</t>
        </is>
      </c>
      <c r="C48" t="inlineStr">
        <is>
          <t>Yes</t>
        </is>
      </c>
      <c r="D48" t="n">
        <v>5</v>
      </c>
      <c r="E48" t="inlineStr">
        <is>
          <t>Yes</t>
        </is>
      </c>
    </row>
    <row r="49">
      <c r="A49" s="37" t="n">
        <v>46429.39166666667</v>
      </c>
      <c r="B49" t="inlineStr">
        <is>
          <t>SAMPLE-CMP-003.SAMPLE-O-010</t>
        </is>
      </c>
      <c r="C49" t="inlineStr">
        <is>
          <t>Yes</t>
        </is>
      </c>
      <c r="D49" t="n">
        <v>4</v>
      </c>
      <c r="E49" t="inlineStr">
        <is>
          <t>Maybe</t>
        </is>
      </c>
      <c r="G49" t="inlineStr">
        <is>
          <t>SAMPLE Good crunch, would pick it up at the store.</t>
        </is>
      </c>
    </row>
    <row r="50">
      <c r="A50" s="37" t="n">
        <v>46429.40902777778</v>
      </c>
      <c r="B50" t="inlineStr">
        <is>
          <t>SAMPLE-CMP-003.SAMPLE-O-003</t>
        </is>
      </c>
      <c r="C50" t="inlineStr">
        <is>
          <t>Yes</t>
        </is>
      </c>
      <c r="D50" t="n">
        <v>4</v>
      </c>
      <c r="E50" t="inlineStr">
        <is>
          <t>Yes</t>
        </is>
      </c>
    </row>
    <row r="51">
      <c r="A51" s="37" t="n">
        <v>46429.41319444445</v>
      </c>
      <c r="B51" t="inlineStr">
        <is>
          <t>SAMPLE-CMP-003.SAMPLE-O-004</t>
        </is>
      </c>
      <c r="C51" t="inlineStr">
        <is>
          <t>Yes</t>
        </is>
      </c>
      <c r="D51" t="n">
        <v>3</v>
      </c>
      <c r="E51" t="inlineStr">
        <is>
          <t>Yes</t>
        </is>
      </c>
    </row>
    <row r="52">
      <c r="A52" s="37" t="n">
        <v>46429.42916666667</v>
      </c>
      <c r="B52" t="inlineStr">
        <is>
          <t>SAMPLE-CMP-003.SAMPLE-O-004</t>
        </is>
      </c>
      <c r="C52" t="inlineStr">
        <is>
          <t>Yes</t>
        </is>
      </c>
      <c r="D52" t="n">
        <v>4</v>
      </c>
      <c r="E52" t="inlineStr">
        <is>
          <t>No</t>
        </is>
      </c>
      <c r="G52" t="inlineStr">
        <is>
          <t>SAMPLE Gone before lunch on Wednesday.</t>
        </is>
      </c>
    </row>
    <row r="53">
      <c r="A53" s="37" t="n">
        <v>46429.4625</v>
      </c>
      <c r="B53" t="inlineStr">
        <is>
          <t>SAMPLE-CMP-003.SAMPLE-O-008</t>
        </is>
      </c>
      <c r="C53" t="inlineStr">
        <is>
          <t>Yes</t>
        </is>
      </c>
      <c r="D53" t="n">
        <v>4</v>
      </c>
      <c r="E53" t="inlineStr">
        <is>
          <t>Maybe</t>
        </is>
      </c>
    </row>
    <row r="54">
      <c r="A54" s="37" t="n">
        <v>46429.46875</v>
      </c>
      <c r="B54" t="inlineStr">
        <is>
          <t>SAMPLE-CMP-003.SAMPLE-O-008</t>
        </is>
      </c>
      <c r="C54" t="inlineStr">
        <is>
          <t>No</t>
        </is>
      </c>
      <c r="F54" t="inlineStr">
        <is>
          <t>Didn't see it</t>
        </is>
      </c>
    </row>
    <row r="55">
      <c r="A55" s="37" t="n">
        <v>46429.49513888889</v>
      </c>
      <c r="B55" t="inlineStr">
        <is>
          <t>SAMPLE-CMP-003.SAMPLE-O-010</t>
        </is>
      </c>
      <c r="C55" t="inlineStr">
        <is>
          <t>No</t>
        </is>
      </c>
      <c r="F55" t="inlineStr">
        <is>
          <t>Didn't see it</t>
        </is>
      </c>
    </row>
    <row r="56">
      <c r="A56" s="37" t="n">
        <v>46429.50486111111</v>
      </c>
      <c r="B56" t="inlineStr">
        <is>
          <t>SAMPLE-CMP-003.SAMPLE-O-001</t>
        </is>
      </c>
      <c r="C56" t="inlineStr">
        <is>
          <t>Yes</t>
        </is>
      </c>
      <c r="D56" t="n">
        <v>5</v>
      </c>
      <c r="E56" t="inlineStr">
        <is>
          <t>Yes</t>
        </is>
      </c>
    </row>
    <row r="57">
      <c r="A57" s="37" t="n">
        <v>46429.51041666666</v>
      </c>
      <c r="B57" t="inlineStr">
        <is>
          <t>SAMPLE-CMP-003.SAMPLE-O-008</t>
        </is>
      </c>
      <c r="C57" t="inlineStr">
        <is>
          <t>Yes</t>
        </is>
      </c>
      <c r="D57" t="n">
        <v>3</v>
      </c>
      <c r="E57" t="inlineStr">
        <is>
          <t>Yes</t>
        </is>
      </c>
      <c r="G57" t="inlineStr">
        <is>
          <t>SAMPLE Where can I buy these near the office?</t>
        </is>
      </c>
    </row>
    <row r="58">
      <c r="A58" s="37" t="n">
        <v>46429.51944444444</v>
      </c>
      <c r="B58" t="inlineStr">
        <is>
          <t>SAMPLE-CMP-003.SAMPLE-O-003</t>
        </is>
      </c>
      <c r="C58" t="inlineStr">
        <is>
          <t>Yes</t>
        </is>
      </c>
      <c r="D58" t="n">
        <v>4</v>
      </c>
      <c r="E58" t="inlineStr">
        <is>
          <t>Yes</t>
        </is>
      </c>
    </row>
    <row r="59">
      <c r="A59" s="37" t="n">
        <v>46429.52291666667</v>
      </c>
      <c r="B59" t="inlineStr">
        <is>
          <t>SAMPLE-CMP-003.SAMPLE-O-001</t>
        </is>
      </c>
      <c r="C59" t="inlineStr">
        <is>
          <t>Yes</t>
        </is>
      </c>
      <c r="D59" t="n">
        <v>3</v>
      </c>
      <c r="E59" t="inlineStr">
        <is>
          <t>Yes</t>
        </is>
      </c>
    </row>
    <row r="60">
      <c r="A60" s="37" t="n">
        <v>46429.54652777778</v>
      </c>
      <c r="B60" t="inlineStr">
        <is>
          <t>SAMPLE-CMP-003.SAMPLE-O-004</t>
        </is>
      </c>
      <c r="C60" t="inlineStr">
        <is>
          <t>Yes</t>
        </is>
      </c>
      <c r="D60" t="n">
        <v>5</v>
      </c>
      <c r="E60" t="inlineStr">
        <is>
          <t>Maybe</t>
        </is>
      </c>
    </row>
    <row r="61">
      <c r="A61" s="37" t="n">
        <v>46429.55902777778</v>
      </c>
      <c r="B61" t="inlineStr">
        <is>
          <t>SAMPLE-CMP-003.SAMPLE-O-007</t>
        </is>
      </c>
      <c r="C61" t="inlineStr">
        <is>
          <t>No</t>
        </is>
      </c>
      <c r="F61" t="inlineStr">
        <is>
          <t>Didn't see it</t>
        </is>
      </c>
    </row>
    <row r="62">
      <c r="A62" s="37" t="n">
        <v>46429.59027777778</v>
      </c>
      <c r="B62" t="inlineStr">
        <is>
          <t>SAMPLE-CMP-003.SAMPLE-O-004</t>
        </is>
      </c>
      <c r="C62" t="inlineStr">
        <is>
          <t>No</t>
        </is>
      </c>
      <c r="F62" t="inlineStr">
        <is>
          <t>Didn't see it</t>
        </is>
      </c>
    </row>
    <row r="63">
      <c r="A63" s="37" t="n">
        <v>46429.59097222222</v>
      </c>
      <c r="B63" t="inlineStr">
        <is>
          <t>SAMPLE-CMP-003.SAMPLE-O-009</t>
        </is>
      </c>
      <c r="C63" t="inlineStr">
        <is>
          <t>No</t>
        </is>
      </c>
      <c r="F63" t="inlineStr">
        <is>
          <t>Not for me</t>
        </is>
      </c>
    </row>
    <row r="64">
      <c r="A64" s="37" t="n">
        <v>46429.60555555556</v>
      </c>
      <c r="B64" t="inlineStr">
        <is>
          <t>SAMPLE-CMP-003.SAMPLE-O-002</t>
        </is>
      </c>
      <c r="C64" t="inlineStr">
        <is>
          <t>Yes</t>
        </is>
      </c>
      <c r="D64" t="n">
        <v>5</v>
      </c>
      <c r="E64" t="inlineStr">
        <is>
          <t>Yes</t>
        </is>
      </c>
    </row>
    <row r="65">
      <c r="A65" s="37" t="n">
        <v>46429.61111111111</v>
      </c>
      <c r="B65" t="inlineStr">
        <is>
          <t>SAMPLE-CMP-003.SAMPLE-O-009</t>
        </is>
      </c>
      <c r="C65" t="inlineStr">
        <is>
          <t>Yes</t>
        </is>
      </c>
      <c r="D65" t="n">
        <v>4</v>
      </c>
      <c r="E65" t="inlineStr">
        <is>
          <t>Yes</t>
        </is>
      </c>
      <c r="G65" t="inlineStr">
        <is>
          <t>SAMPLE Gone before lunch on Wednesday.</t>
        </is>
      </c>
    </row>
    <row r="66">
      <c r="A66" s="37" t="n">
        <v>46429.62222222222</v>
      </c>
      <c r="B66" t="inlineStr">
        <is>
          <t>SAMPLE-CMP-003.SAMPLE-O-008</t>
        </is>
      </c>
      <c r="C66" t="inlineStr">
        <is>
          <t>Yes</t>
        </is>
      </c>
      <c r="D66" t="n">
        <v>4</v>
      </c>
      <c r="E66" t="inlineStr">
        <is>
          <t>No</t>
        </is>
      </c>
    </row>
    <row r="67">
      <c r="A67" s="37" t="n">
        <v>46429.63055555556</v>
      </c>
      <c r="B67" t="inlineStr">
        <is>
          <t>SAMPLE-CMP-003.SAMPLE-O-009</t>
        </is>
      </c>
      <c r="C67" t="inlineStr">
        <is>
          <t>Yes</t>
        </is>
      </c>
      <c r="D67" t="n">
        <v>3</v>
      </c>
      <c r="E67" t="inlineStr">
        <is>
          <t>Yes</t>
        </is>
      </c>
      <c r="G67" t="inlineStr">
        <is>
          <t>SAMPLE Saw it by the coffee machine and took two. Really good.</t>
        </is>
      </c>
    </row>
    <row r="68">
      <c r="A68" s="37" t="n">
        <v>46429.64375</v>
      </c>
      <c r="B68" t="inlineStr">
        <is>
          <t>SAMPLE-CMP-003.SAMPLE-O-009</t>
        </is>
      </c>
      <c r="C68" t="inlineStr">
        <is>
          <t>Yes</t>
        </is>
      </c>
      <c r="D68" t="n">
        <v>5</v>
      </c>
      <c r="E68" t="inlineStr">
        <is>
          <t>No</t>
        </is>
      </c>
    </row>
    <row r="69">
      <c r="A69" s="37" t="n">
        <v>46429.64722222222</v>
      </c>
      <c r="B69" t="inlineStr">
        <is>
          <t>SAMPLE-CMP-003.SAMPLE-O-004</t>
        </is>
      </c>
      <c r="C69" t="inlineStr">
        <is>
          <t>No</t>
        </is>
      </c>
      <c r="F69" t="inlineStr">
        <is>
          <t>Gone by the time I looked</t>
        </is>
      </c>
      <c r="G69" t="inlineStr">
        <is>
          <t>SAMPLE A bit too salty for me.</t>
        </is>
      </c>
    </row>
    <row r="70">
      <c r="A70" s="37" t="n">
        <v>46429.65069444444</v>
      </c>
      <c r="B70" t="inlineStr">
        <is>
          <t>SAMPLE-CMP-003.SAMPLE-O-006</t>
        </is>
      </c>
      <c r="C70" t="inlineStr">
        <is>
          <t>Yes</t>
        </is>
      </c>
      <c r="D70" t="n">
        <v>4</v>
      </c>
      <c r="E70" t="inlineStr">
        <is>
          <t>Yes</t>
        </is>
      </c>
      <c r="G70" t="inlineStr">
        <is>
          <t>SAMPLE Where can I buy these near the office?</t>
        </is>
      </c>
    </row>
    <row r="71">
      <c r="A71" s="37" t="n">
        <v>46429.67847222222</v>
      </c>
      <c r="B71" t="inlineStr">
        <is>
          <t>SAMPLE-CMP-003.SAMPLE-O-003</t>
        </is>
      </c>
      <c r="C71" t="inlineStr">
        <is>
          <t>Yes</t>
        </is>
      </c>
      <c r="D71" t="n">
        <v>4</v>
      </c>
      <c r="E71" t="inlineStr">
        <is>
          <t>Maybe</t>
        </is>
      </c>
    </row>
    <row r="72">
      <c r="A72" s="37" t="n">
        <v>46429.68055555555</v>
      </c>
      <c r="B72" t="inlineStr">
        <is>
          <t>SAMPLE-CMP-003.SAMPLE-O-007</t>
        </is>
      </c>
      <c r="C72" t="inlineStr">
        <is>
          <t>Yes</t>
        </is>
      </c>
      <c r="D72" t="n">
        <v>5</v>
      </c>
      <c r="E72" t="inlineStr">
        <is>
          <t>Yes</t>
        </is>
      </c>
    </row>
    <row r="73">
      <c r="A73" s="37" t="n">
        <v>46430.45833333334</v>
      </c>
      <c r="B73" t="inlineStr">
        <is>
          <t>SAMPLE-CMP-003.SAMPLE-O-002</t>
        </is>
      </c>
      <c r="C73" t="inlineStr">
        <is>
          <t>No</t>
        </is>
      </c>
      <c r="F73" t="inlineStr">
        <is>
          <t>Gone by the time I looked</t>
        </is>
      </c>
    </row>
    <row r="74">
      <c r="A74" s="37" t="n">
        <v>46430.58888888889</v>
      </c>
      <c r="B74" t="inlineStr">
        <is>
          <t>SAMPLE-CMP-003.SAMPLE-O-007</t>
        </is>
      </c>
      <c r="C74" t="inlineStr">
        <is>
          <t>Yes</t>
        </is>
      </c>
      <c r="D74" t="n">
        <v>5</v>
      </c>
      <c r="E74" t="inlineStr">
        <is>
          <t>Yes</t>
        </is>
      </c>
    </row>
    <row r="75">
      <c r="A75" s="37" t="n">
        <v>46430.67152777778</v>
      </c>
      <c r="B75" t="inlineStr">
        <is>
          <t>SAMPLE-CMP-003.SAMPLE-O-002</t>
        </is>
      </c>
      <c r="C75" t="inlineStr">
        <is>
          <t>Yes</t>
        </is>
      </c>
      <c r="D75" t="n">
        <v>5</v>
      </c>
      <c r="E75" t="inlineStr">
        <is>
          <t>No</t>
        </is>
      </c>
    </row>
    <row r="76">
      <c r="A76" s="37" t="n">
        <v>46430.67291666667</v>
      </c>
      <c r="B76" t="inlineStr">
        <is>
          <t>SAMPLE-CMP-003.SAMPLE-O-001</t>
        </is>
      </c>
      <c r="C76" t="inlineStr">
        <is>
          <t>Yes</t>
        </is>
      </c>
      <c r="D76" t="n">
        <v>4</v>
      </c>
      <c r="E76" t="inlineStr">
        <is>
          <t>Maybe</t>
        </is>
      </c>
      <c r="G76" t="inlineStr">
        <is>
          <t>SAMPLE Gone before lunch on Wednesday.</t>
        </is>
      </c>
    </row>
    <row r="77">
      <c r="A77" s="37" t="n">
        <v>46434.46111111111</v>
      </c>
      <c r="B77" t="inlineStr">
        <is>
          <t>SAMPLE-CMP-003.SAMPLE-O-005</t>
        </is>
      </c>
      <c r="C77" t="inlineStr">
        <is>
          <t>No</t>
        </is>
      </c>
      <c r="F77" t="inlineStr">
        <is>
          <t>Didn't see it</t>
        </is>
      </c>
      <c r="G77" t="inlineStr">
        <is>
          <t>SAMPLE Gone before lunch on Wednesday.</t>
        </is>
      </c>
    </row>
  </sheetData>
  <pageMargins left="0.75" right="0.75" top="1" bottom="1" header="0.5" footer="0.5"/>
</worksheet>
</file>

<file path=xl/worksheets/sheet36.xml><?xml version="1.0" encoding="utf-8"?>
<worksheet xmlns="http://schemas.openxmlformats.org/spreadsheetml/2006/main">
  <sheetPr>
    <tabColor rgb="00FFF9E5"/>
    <outlinePr summaryBelow="1" summaryRight="1"/>
    <pageSetUpPr/>
  </sheetPr>
  <dimension ref="A1:G7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Orchard Row?</t>
        </is>
      </c>
      <c r="D1" s="35" t="inlineStr">
        <is>
          <t>How was it?</t>
        </is>
      </c>
      <c r="E1" s="35" t="inlineStr">
        <is>
          <t>Would you buy it?</t>
        </is>
      </c>
      <c r="F1" s="35" t="inlineStr">
        <is>
          <t>What happened?</t>
        </is>
      </c>
      <c r="G1" s="35" t="inlineStr">
        <is>
          <t>Anything you'd tell SAMPLE Orchard Row? (optional)</t>
        </is>
      </c>
    </row>
    <row r="2">
      <c r="A2" s="37" t="n">
        <v>46427.37777777778</v>
      </c>
      <c r="B2" t="inlineStr">
        <is>
          <t>SAMPLE-CMP-004.SAMPLE-O-009</t>
        </is>
      </c>
      <c r="C2" t="inlineStr">
        <is>
          <t>Yes</t>
        </is>
      </c>
      <c r="D2" t="n">
        <v>4</v>
      </c>
      <c r="E2" t="inlineStr">
        <is>
          <t>Maybe</t>
        </is>
      </c>
      <c r="G2" t="inlineStr">
        <is>
          <t>SAMPLE Thick and chewy, nothing like the airport stuff.</t>
        </is>
      </c>
    </row>
    <row r="3">
      <c r="A3" s="37" t="n">
        <v>46427.38055555556</v>
      </c>
      <c r="B3" t="inlineStr">
        <is>
          <t>SAMPLE-CMP-004.SAMPLE-O-005</t>
        </is>
      </c>
      <c r="C3" t="inlineStr">
        <is>
          <t>Yes</t>
        </is>
      </c>
      <c r="D3" t="n">
        <v>4</v>
      </c>
      <c r="E3" t="inlineStr">
        <is>
          <t>Yes</t>
        </is>
      </c>
      <c r="G3" t="inlineStr">
        <is>
          <t>SAMPLE Too sweet for me.</t>
        </is>
      </c>
    </row>
    <row r="4">
      <c r="A4" s="37" t="n">
        <v>46427.39236111111</v>
      </c>
      <c r="B4" t="inlineStr">
        <is>
          <t>SAMPLE-CMP-004.SAMPLE-O-005</t>
        </is>
      </c>
      <c r="C4" t="inlineStr">
        <is>
          <t>Yes</t>
        </is>
      </c>
      <c r="D4" t="n">
        <v>5</v>
      </c>
      <c r="E4" t="inlineStr">
        <is>
          <t>Yes</t>
        </is>
      </c>
      <c r="G4" t="inlineStr">
        <is>
          <t>SAMPLE Where is it sold near here?</t>
        </is>
      </c>
    </row>
    <row r="5">
      <c r="A5" s="37" t="n">
        <v>46427.39305555556</v>
      </c>
      <c r="B5" t="inlineStr">
        <is>
          <t>SAMPLE-CMP-004.SAMPLE-O-010</t>
        </is>
      </c>
      <c r="C5" t="inlineStr">
        <is>
          <t>No</t>
        </is>
      </c>
      <c r="F5" t="inlineStr">
        <is>
          <t>Didn't see it</t>
        </is>
      </c>
    </row>
    <row r="6">
      <c r="A6" s="37" t="n">
        <v>46427.40486111111</v>
      </c>
      <c r="B6" t="inlineStr">
        <is>
          <t>SAMPLE-CMP-004.SAMPLE-O-002</t>
        </is>
      </c>
      <c r="C6" t="inlineStr">
        <is>
          <t>Yes</t>
        </is>
      </c>
      <c r="D6" t="n">
        <v>4</v>
      </c>
      <c r="E6" t="inlineStr">
        <is>
          <t>Yes</t>
        </is>
      </c>
      <c r="G6" t="inlineStr">
        <is>
          <t>SAMPLE A bit too salty for me.</t>
        </is>
      </c>
    </row>
    <row r="7">
      <c r="A7" s="37" t="n">
        <v>46427.41111111111</v>
      </c>
      <c r="B7" t="inlineStr">
        <is>
          <t>SAMPLE-CMP-004.SAMPLE-O-008</t>
        </is>
      </c>
      <c r="C7" t="inlineStr">
        <is>
          <t>Yes</t>
        </is>
      </c>
      <c r="D7" t="n">
        <v>4</v>
      </c>
      <c r="E7" t="inlineStr">
        <is>
          <t>Yes</t>
        </is>
      </c>
    </row>
    <row r="8">
      <c r="A8" s="37" t="n">
        <v>46427.42708333334</v>
      </c>
      <c r="B8" t="inlineStr">
        <is>
          <t>SAMPLE-CMP-004.SAMPLE-O-010</t>
        </is>
      </c>
      <c r="C8" t="inlineStr">
        <is>
          <t>Yes</t>
        </is>
      </c>
      <c r="D8" t="n">
        <v>5</v>
      </c>
      <c r="E8" t="inlineStr">
        <is>
          <t>No</t>
        </is>
      </c>
    </row>
    <row r="9">
      <c r="A9" s="37" t="n">
        <v>46427.43263888889</v>
      </c>
      <c r="B9" t="inlineStr">
        <is>
          <t>SAMPLE-CMP-004.SAMPLE-O-001</t>
        </is>
      </c>
      <c r="C9" t="inlineStr">
        <is>
          <t>Yes</t>
        </is>
      </c>
      <c r="D9" t="n">
        <v>4</v>
      </c>
      <c r="E9" t="inlineStr">
        <is>
          <t>Yes</t>
        </is>
      </c>
    </row>
    <row r="10">
      <c r="A10" s="37" t="n">
        <v>46427.43263888889</v>
      </c>
      <c r="B10" t="inlineStr">
        <is>
          <t>SAMPLE-CMP-004.SAMPLE-O-008</t>
        </is>
      </c>
      <c r="C10" t="inlineStr">
        <is>
          <t>No</t>
        </is>
      </c>
      <c r="F10" t="inlineStr">
        <is>
          <t>Not for me</t>
        </is>
      </c>
      <c r="G10" t="inlineStr">
        <is>
          <t>SAMPLE A bit too salty for me.</t>
        </is>
      </c>
    </row>
    <row r="11">
      <c r="A11" s="37" t="n">
        <v>46427.46319444444</v>
      </c>
      <c r="B11" t="inlineStr">
        <is>
          <t>SAMPLE-CMP-004.SAMPLE-O-006</t>
        </is>
      </c>
      <c r="C11" t="inlineStr">
        <is>
          <t>Yes</t>
        </is>
      </c>
      <c r="D11" t="n">
        <v>5</v>
      </c>
      <c r="E11" t="inlineStr">
        <is>
          <t>No</t>
        </is>
      </c>
    </row>
    <row r="12">
      <c r="A12" s="37" t="n">
        <v>46427.46944444445</v>
      </c>
      <c r="B12" t="inlineStr">
        <is>
          <t>SAMPLE-CMP-004.SAMPLE-O-010</t>
        </is>
      </c>
      <c r="C12" t="inlineStr">
        <is>
          <t>Yes</t>
        </is>
      </c>
      <c r="D12" t="n">
        <v>4</v>
      </c>
      <c r="E12" t="inlineStr">
        <is>
          <t>Maybe</t>
        </is>
      </c>
      <c r="G12" t="inlineStr">
        <is>
          <t>SAMPLE Saw it by the coffee machine and took two. Really good.</t>
        </is>
      </c>
    </row>
    <row r="13">
      <c r="A13" s="37" t="n">
        <v>46427.49027777778</v>
      </c>
      <c r="B13" t="inlineStr">
        <is>
          <t>SAMPLE-CMP-004.SAMPLE-O-009</t>
        </is>
      </c>
      <c r="C13" t="inlineStr">
        <is>
          <t>Yes</t>
        </is>
      </c>
      <c r="D13" t="n">
        <v>4</v>
      </c>
      <c r="E13" t="inlineStr">
        <is>
          <t>Maybe</t>
        </is>
      </c>
    </row>
    <row r="14">
      <c r="A14" s="37" t="n">
        <v>46427.49791666667</v>
      </c>
      <c r="B14" t="inlineStr">
        <is>
          <t>SAMPLE-CMP-004.SAMPLE-O-005</t>
        </is>
      </c>
      <c r="C14" t="inlineStr">
        <is>
          <t>Yes</t>
        </is>
      </c>
      <c r="D14" t="n">
        <v>5</v>
      </c>
      <c r="E14" t="inlineStr">
        <is>
          <t>No</t>
        </is>
      </c>
      <c r="G14" t="inlineStr">
        <is>
          <t>SAMPLE A bit too salty for me.</t>
        </is>
      </c>
    </row>
    <row r="15">
      <c r="A15" s="37" t="n">
        <v>46427.51319444444</v>
      </c>
      <c r="B15" t="inlineStr">
        <is>
          <t>SAMPLE-CMP-004.SAMPLE-O-006</t>
        </is>
      </c>
      <c r="C15" t="inlineStr">
        <is>
          <t>No</t>
        </is>
      </c>
      <c r="F15" t="inlineStr">
        <is>
          <t>Didn't see it</t>
        </is>
      </c>
    </row>
    <row r="16">
      <c r="A16" s="37" t="n">
        <v>46427.53263888889</v>
      </c>
      <c r="B16" t="inlineStr">
        <is>
          <t>SAMPLE-CMP-004.SAMPLE-O-009</t>
        </is>
      </c>
      <c r="C16" t="inlineStr">
        <is>
          <t>Yes</t>
        </is>
      </c>
      <c r="D16" t="n">
        <v>5</v>
      </c>
      <c r="E16" t="inlineStr">
        <is>
          <t>Yes</t>
        </is>
      </c>
      <c r="G16" t="inlineStr">
        <is>
          <t>SAMPLE Gone before lunch on Wednesday.</t>
        </is>
      </c>
    </row>
    <row r="17">
      <c r="A17" s="37" t="n">
        <v>46427.55347222222</v>
      </c>
      <c r="B17" t="inlineStr">
        <is>
          <t>SAMPLE-CMP-004.SAMPLE-O-005</t>
        </is>
      </c>
      <c r="C17" t="inlineStr">
        <is>
          <t>Yes</t>
        </is>
      </c>
      <c r="D17" t="n">
        <v>4</v>
      </c>
      <c r="E17" t="inlineStr">
        <is>
          <t>Maybe</t>
        </is>
      </c>
      <c r="G17" t="inlineStr">
        <is>
          <t>SAMPLE Where can I buy these near the office?</t>
        </is>
      </c>
    </row>
    <row r="18">
      <c r="A18" s="37" t="n">
        <v>46427.55416666667</v>
      </c>
      <c r="B18" t="inlineStr">
        <is>
          <t>SAMPLE-CMP-004.SAMPLE-O-004</t>
        </is>
      </c>
      <c r="C18" t="inlineStr">
        <is>
          <t>Yes</t>
        </is>
      </c>
      <c r="D18" t="n">
        <v>4</v>
      </c>
      <c r="E18" t="inlineStr">
        <is>
          <t>Maybe</t>
        </is>
      </c>
      <c r="G18" t="inlineStr">
        <is>
          <t>SAMPLE Where can I buy these near the office?</t>
        </is>
      </c>
    </row>
    <row r="19">
      <c r="A19" s="37" t="n">
        <v>46427.5875</v>
      </c>
      <c r="B19" t="inlineStr">
        <is>
          <t>SAMPLE-CMP-004.SAMPLE-O-006</t>
        </is>
      </c>
      <c r="C19" t="inlineStr">
        <is>
          <t>Yes</t>
        </is>
      </c>
      <c r="D19" t="n">
        <v>5</v>
      </c>
      <c r="E19" t="inlineStr">
        <is>
          <t>No</t>
        </is>
      </c>
      <c r="G19" t="inlineStr">
        <is>
          <t>SAMPLE Saw it by the coffee machine and took two. Really good.</t>
        </is>
      </c>
    </row>
    <row r="20">
      <c r="A20" s="37" t="n">
        <v>46427.59375</v>
      </c>
      <c r="B20" t="inlineStr">
        <is>
          <t>SAMPLE-CMP-004.SAMPLE-O-003</t>
        </is>
      </c>
      <c r="C20" t="inlineStr">
        <is>
          <t>Yes</t>
        </is>
      </c>
      <c r="D20" t="n">
        <v>4</v>
      </c>
      <c r="E20" t="inlineStr">
        <is>
          <t>Maybe</t>
        </is>
      </c>
    </row>
    <row r="21">
      <c r="A21" s="37" t="n">
        <v>46427.59861111111</v>
      </c>
      <c r="B21" t="inlineStr">
        <is>
          <t>SAMPLE-CMP-004.SAMPLE-O-001</t>
        </is>
      </c>
      <c r="C21" t="inlineStr">
        <is>
          <t>Yes</t>
        </is>
      </c>
      <c r="D21" t="n">
        <v>4</v>
      </c>
      <c r="E21" t="inlineStr">
        <is>
          <t>Maybe</t>
        </is>
      </c>
    </row>
    <row r="22">
      <c r="A22" s="37" t="n">
        <v>46427.59861111111</v>
      </c>
      <c r="B22" t="inlineStr">
        <is>
          <t>SAMPLE-CMP-004.SAMPLE-O-003</t>
        </is>
      </c>
      <c r="C22" t="inlineStr">
        <is>
          <t>Yes</t>
        </is>
      </c>
      <c r="D22" t="n">
        <v>4</v>
      </c>
      <c r="E22" t="inlineStr">
        <is>
          <t>Yes</t>
        </is>
      </c>
      <c r="G22" t="inlineStr">
        <is>
          <t>SAMPLE Not my thing but my team liked it.</t>
        </is>
      </c>
    </row>
    <row r="23">
      <c r="A23" s="37" t="n">
        <v>46427.60902777778</v>
      </c>
      <c r="B23" t="inlineStr">
        <is>
          <t>SAMPLE-CMP-004.SAMPLE-O-001</t>
        </is>
      </c>
      <c r="C23" t="inlineStr">
        <is>
          <t>Yes</t>
        </is>
      </c>
      <c r="D23" t="n">
        <v>4</v>
      </c>
      <c r="E23" t="inlineStr">
        <is>
          <t>No</t>
        </is>
      </c>
    </row>
    <row r="24">
      <c r="A24" s="37" t="n">
        <v>46427.61458333334</v>
      </c>
      <c r="B24" t="inlineStr">
        <is>
          <t>SAMPLE-CMP-004.SAMPLE-O-006</t>
        </is>
      </c>
      <c r="C24" t="inlineStr">
        <is>
          <t>Yes</t>
        </is>
      </c>
      <c r="D24" t="n">
        <v>4</v>
      </c>
      <c r="E24" t="inlineStr">
        <is>
          <t>No</t>
        </is>
      </c>
      <c r="G24" t="inlineStr">
        <is>
          <t>SAMPLE Asked Priya to save me a bag. Really good.</t>
        </is>
      </c>
    </row>
    <row r="25">
      <c r="A25" s="37" t="n">
        <v>46427.62361111111</v>
      </c>
      <c r="B25" t="inlineStr">
        <is>
          <t>SAMPLE-CMP-004.SAMPLE-O-003</t>
        </is>
      </c>
      <c r="C25" t="inlineStr">
        <is>
          <t>Yes</t>
        </is>
      </c>
      <c r="D25" t="n">
        <v>4</v>
      </c>
      <c r="E25" t="inlineStr">
        <is>
          <t>Maybe</t>
        </is>
      </c>
    </row>
    <row r="26">
      <c r="A26" s="37" t="n">
        <v>46427.62361111111</v>
      </c>
      <c r="B26" t="inlineStr">
        <is>
          <t>SAMPLE-CMP-004.SAMPLE-O-006</t>
        </is>
      </c>
      <c r="C26" t="inlineStr">
        <is>
          <t>Yes</t>
        </is>
      </c>
      <c r="D26" t="n">
        <v>4</v>
      </c>
      <c r="E26" t="inlineStr">
        <is>
          <t>Yes</t>
        </is>
      </c>
    </row>
    <row r="27">
      <c r="A27" s="37" t="n">
        <v>46427.63541666666</v>
      </c>
      <c r="B27" t="inlineStr">
        <is>
          <t>SAMPLE-CMP-004.SAMPLE-O-009</t>
        </is>
      </c>
      <c r="C27" t="inlineStr">
        <is>
          <t>No</t>
        </is>
      </c>
      <c r="F27" t="inlineStr">
        <is>
          <t>Didn't see it</t>
        </is>
      </c>
    </row>
    <row r="28">
      <c r="A28" s="37" t="n">
        <v>46427.65416666667</v>
      </c>
      <c r="B28" t="inlineStr">
        <is>
          <t>SAMPLE-CMP-004.SAMPLE-O-008</t>
        </is>
      </c>
      <c r="C28" t="inlineStr">
        <is>
          <t>Yes</t>
        </is>
      </c>
      <c r="D28" t="n">
        <v>4</v>
      </c>
      <c r="E28" t="inlineStr">
        <is>
          <t>Yes</t>
        </is>
      </c>
    </row>
    <row r="29">
      <c r="A29" s="37" t="n">
        <v>46427.68263888889</v>
      </c>
      <c r="B29" t="inlineStr">
        <is>
          <t>SAMPLE-CMP-004.SAMPLE-O-009</t>
        </is>
      </c>
      <c r="C29" t="inlineStr">
        <is>
          <t>Yes</t>
        </is>
      </c>
      <c r="D29" t="n">
        <v>3</v>
      </c>
      <c r="E29" t="inlineStr">
        <is>
          <t>Maybe</t>
        </is>
      </c>
      <c r="G29" t="inlineStr">
        <is>
          <t>SAMPLE Saw it by the coffee machine and took two. Really good.</t>
        </is>
      </c>
    </row>
    <row r="30">
      <c r="A30" s="37" t="n">
        <v>46427.69722222222</v>
      </c>
      <c r="B30" t="inlineStr">
        <is>
          <t>SAMPLE-CMP-004.SAMPLE-O-010</t>
        </is>
      </c>
      <c r="C30" t="inlineStr">
        <is>
          <t>No</t>
        </is>
      </c>
      <c r="F30" t="inlineStr">
        <is>
          <t>Gone by the time I looked</t>
        </is>
      </c>
    </row>
    <row r="31">
      <c r="A31" s="37" t="n">
        <v>46428.37708333333</v>
      </c>
      <c r="B31" t="inlineStr">
        <is>
          <t>SAMPLE-CMP-004.SAMPLE-O-003</t>
        </is>
      </c>
      <c r="C31" t="inlineStr">
        <is>
          <t>Yes</t>
        </is>
      </c>
      <c r="D31" t="n">
        <v>4</v>
      </c>
      <c r="E31" t="inlineStr">
        <is>
          <t>Maybe</t>
        </is>
      </c>
    </row>
    <row r="32">
      <c r="A32" s="37" t="n">
        <v>46428.40833333333</v>
      </c>
      <c r="B32" t="inlineStr">
        <is>
          <t>SAMPLE-CMP-004.SAMPLE-O-010</t>
        </is>
      </c>
      <c r="C32" t="inlineStr">
        <is>
          <t>Yes</t>
        </is>
      </c>
      <c r="D32" t="n">
        <v>4</v>
      </c>
      <c r="E32" t="inlineStr">
        <is>
          <t>Maybe</t>
        </is>
      </c>
    </row>
    <row r="33">
      <c r="A33" s="37" t="n">
        <v>46428.47222222222</v>
      </c>
      <c r="B33" t="inlineStr">
        <is>
          <t>SAMPLE-CMP-004.SAMPLE-O-004</t>
        </is>
      </c>
      <c r="C33" t="inlineStr">
        <is>
          <t>Yes</t>
        </is>
      </c>
      <c r="D33" t="n">
        <v>4</v>
      </c>
      <c r="E33" t="inlineStr">
        <is>
          <t>Maybe</t>
        </is>
      </c>
    </row>
    <row r="34">
      <c r="A34" s="37" t="n">
        <v>46428.49652777778</v>
      </c>
      <c r="B34" t="inlineStr">
        <is>
          <t>SAMPLE-CMP-004.SAMPLE-O-009</t>
        </is>
      </c>
      <c r="C34" t="inlineStr">
        <is>
          <t>No</t>
        </is>
      </c>
      <c r="F34" t="inlineStr">
        <is>
          <t>Not for me</t>
        </is>
      </c>
      <c r="G34" t="inlineStr">
        <is>
          <t>SAMPLE Nice that it lists the allergens on the card.</t>
        </is>
      </c>
    </row>
    <row r="35">
      <c r="A35" s="37" t="n">
        <v>46428.5125</v>
      </c>
      <c r="B35" t="inlineStr">
        <is>
          <t>SAMPLE-CMP-004.SAMPLE-O-001</t>
        </is>
      </c>
      <c r="C35" t="inlineStr">
        <is>
          <t>Yes</t>
        </is>
      </c>
      <c r="D35" t="n">
        <v>5</v>
      </c>
      <c r="E35" t="inlineStr">
        <is>
          <t>Maybe</t>
        </is>
      </c>
    </row>
    <row r="36">
      <c r="A36" s="37" t="n">
        <v>46428.53333333333</v>
      </c>
      <c r="B36" t="inlineStr">
        <is>
          <t>SAMPLE-CMP-004.SAMPLE-O-002</t>
        </is>
      </c>
      <c r="C36" t="inlineStr">
        <is>
          <t>No</t>
        </is>
      </c>
      <c r="F36" t="inlineStr">
        <is>
          <t>Gone by the time I looked</t>
        </is>
      </c>
    </row>
    <row r="37">
      <c r="A37" s="37" t="n">
        <v>46428.54375</v>
      </c>
      <c r="B37" t="inlineStr">
        <is>
          <t>SAMPLE-CMP-004.SAMPLE-O-002</t>
        </is>
      </c>
      <c r="C37" t="inlineStr">
        <is>
          <t>No</t>
        </is>
      </c>
      <c r="F37" t="inlineStr">
        <is>
          <t>Not for me</t>
        </is>
      </c>
      <c r="G37" t="inlineStr">
        <is>
          <t>SAMPLE Asked Priya to save me a bag. Really good.</t>
        </is>
      </c>
    </row>
    <row r="38">
      <c r="A38" s="37" t="n">
        <v>46428.56597222222</v>
      </c>
      <c r="B38" t="inlineStr">
        <is>
          <t>SAMPLE-CMP-004.SAMPLE-O-008</t>
        </is>
      </c>
      <c r="C38" t="inlineStr">
        <is>
          <t>No</t>
        </is>
      </c>
      <c r="F38" t="inlineStr">
        <is>
          <t>Didn't see it</t>
        </is>
      </c>
    </row>
    <row r="39">
      <c r="A39" s="37" t="n">
        <v>46428.58194444444</v>
      </c>
      <c r="B39" t="inlineStr">
        <is>
          <t>SAMPLE-CMP-004.SAMPLE-O-002</t>
        </is>
      </c>
      <c r="C39" t="inlineStr">
        <is>
          <t>Yes</t>
        </is>
      </c>
      <c r="D39" t="n">
        <v>5</v>
      </c>
      <c r="E39" t="inlineStr">
        <is>
          <t>Yes</t>
        </is>
      </c>
    </row>
    <row r="40">
      <c r="A40" s="37" t="n">
        <v>46428.61388888889</v>
      </c>
      <c r="B40" t="inlineStr">
        <is>
          <t>SAMPLE-CMP-004.SAMPLE-O-005</t>
        </is>
      </c>
      <c r="C40" t="inlineStr">
        <is>
          <t>Yes</t>
        </is>
      </c>
      <c r="D40" t="n">
        <v>4</v>
      </c>
      <c r="E40" t="inlineStr">
        <is>
          <t>Yes</t>
        </is>
      </c>
      <c r="G40" t="inlineStr">
        <is>
          <t>SAMPLE Good crunch, would pick it up at the store.</t>
        </is>
      </c>
    </row>
    <row r="41">
      <c r="A41" s="37" t="n">
        <v>46428.61875</v>
      </c>
      <c r="B41" t="inlineStr">
        <is>
          <t>SAMPLE-CMP-004.SAMPLE-O-008</t>
        </is>
      </c>
      <c r="C41" t="inlineStr">
        <is>
          <t>Yes</t>
        </is>
      </c>
      <c r="D41" t="n">
        <v>5</v>
      </c>
      <c r="E41" t="inlineStr">
        <is>
          <t>Yes</t>
        </is>
      </c>
    </row>
    <row r="42">
      <c r="A42" s="37" t="n">
        <v>46428.62222222222</v>
      </c>
      <c r="B42" t="inlineStr">
        <is>
          <t>SAMPLE-CMP-004.SAMPLE-O-004</t>
        </is>
      </c>
      <c r="C42" t="inlineStr">
        <is>
          <t>Yes</t>
        </is>
      </c>
      <c r="D42" t="n">
        <v>5</v>
      </c>
      <c r="E42" t="inlineStr">
        <is>
          <t>Maybe</t>
        </is>
      </c>
    </row>
    <row r="43">
      <c r="A43" s="37" t="n">
        <v>46428.63402777778</v>
      </c>
      <c r="B43" t="inlineStr">
        <is>
          <t>SAMPLE-CMP-004.SAMPLE-O-002</t>
        </is>
      </c>
      <c r="C43" t="inlineStr">
        <is>
          <t>Yes</t>
        </is>
      </c>
      <c r="D43" t="n">
        <v>3</v>
      </c>
      <c r="E43" t="inlineStr">
        <is>
          <t>Maybe</t>
        </is>
      </c>
    </row>
    <row r="44">
      <c r="A44" s="37" t="n">
        <v>46428.6625</v>
      </c>
      <c r="B44" t="inlineStr">
        <is>
          <t>SAMPLE-CMP-004.SAMPLE-O-010</t>
        </is>
      </c>
      <c r="C44" t="inlineStr">
        <is>
          <t>Yes</t>
        </is>
      </c>
      <c r="D44" t="n">
        <v>5</v>
      </c>
      <c r="E44" t="inlineStr">
        <is>
          <t>Maybe</t>
        </is>
      </c>
      <c r="G44" t="inlineStr">
        <is>
          <t>SAMPLE Good crunch, would pick it up at the store.</t>
        </is>
      </c>
    </row>
    <row r="45">
      <c r="A45" s="37" t="n">
        <v>46428.68541666667</v>
      </c>
      <c r="B45" t="inlineStr">
        <is>
          <t>SAMPLE-CMP-004.SAMPLE-O-003</t>
        </is>
      </c>
      <c r="C45" t="inlineStr">
        <is>
          <t>Yes</t>
        </is>
      </c>
      <c r="D45" t="n">
        <v>5</v>
      </c>
      <c r="E45" t="inlineStr">
        <is>
          <t>Yes</t>
        </is>
      </c>
    </row>
    <row r="46">
      <c r="A46" s="37" t="n">
        <v>46428.70277777778</v>
      </c>
      <c r="B46" t="inlineStr">
        <is>
          <t>SAMPLE-CMP-004.SAMPLE-O-004</t>
        </is>
      </c>
      <c r="C46" t="inlineStr">
        <is>
          <t>No</t>
        </is>
      </c>
      <c r="F46" t="inlineStr">
        <is>
          <t>Not for me</t>
        </is>
      </c>
    </row>
    <row r="47">
      <c r="A47" s="37" t="n">
        <v>46429.37847222222</v>
      </c>
      <c r="B47" t="inlineStr">
        <is>
          <t>SAMPLE-CMP-004.SAMPLE-O-006</t>
        </is>
      </c>
      <c r="C47" t="inlineStr">
        <is>
          <t>Yes</t>
        </is>
      </c>
      <c r="D47" t="n">
        <v>5</v>
      </c>
      <c r="E47" t="inlineStr">
        <is>
          <t>Maybe</t>
        </is>
      </c>
    </row>
    <row r="48">
      <c r="A48" s="37" t="n">
        <v>46429.38125</v>
      </c>
      <c r="B48" t="inlineStr">
        <is>
          <t>SAMPLE-CMP-004.SAMPLE-O-004</t>
        </is>
      </c>
      <c r="C48" t="inlineStr">
        <is>
          <t>Yes</t>
        </is>
      </c>
      <c r="D48" t="n">
        <v>5</v>
      </c>
      <c r="E48" t="inlineStr">
        <is>
          <t>Yes</t>
        </is>
      </c>
      <c r="G48" t="inlineStr">
        <is>
          <t>SAMPLE Asked Priya to save me a bag. Really good.</t>
        </is>
      </c>
    </row>
    <row r="49">
      <c r="A49" s="37" t="n">
        <v>46429.44097222222</v>
      </c>
      <c r="B49" t="inlineStr">
        <is>
          <t>SAMPLE-CMP-004.SAMPLE-O-008</t>
        </is>
      </c>
      <c r="C49" t="inlineStr">
        <is>
          <t>No</t>
        </is>
      </c>
      <c r="F49" t="inlineStr">
        <is>
          <t>Didn't see it</t>
        </is>
      </c>
    </row>
    <row r="50">
      <c r="A50" s="37" t="n">
        <v>46429.45416666667</v>
      </c>
      <c r="B50" t="inlineStr">
        <is>
          <t>SAMPLE-CMP-004.SAMPLE-O-004</t>
        </is>
      </c>
      <c r="C50" t="inlineStr">
        <is>
          <t>Yes</t>
        </is>
      </c>
      <c r="D50" t="n">
        <v>4</v>
      </c>
      <c r="E50" t="inlineStr">
        <is>
          <t>Yes</t>
        </is>
      </c>
      <c r="G50" t="inlineStr">
        <is>
          <t>SAMPLE Saw it by the coffee machine and took two. Really good.</t>
        </is>
      </c>
    </row>
    <row r="51">
      <c r="A51" s="37" t="n">
        <v>46429.47986111111</v>
      </c>
      <c r="B51" t="inlineStr">
        <is>
          <t>SAMPLE-CMP-004.SAMPLE-O-009</t>
        </is>
      </c>
      <c r="C51" t="inlineStr">
        <is>
          <t>Yes</t>
        </is>
      </c>
      <c r="D51" t="n">
        <v>5</v>
      </c>
      <c r="E51" t="inlineStr">
        <is>
          <t>Yes</t>
        </is>
      </c>
      <c r="G51" t="inlineStr">
        <is>
          <t>SAMPLE A bit too salty for me.</t>
        </is>
      </c>
    </row>
    <row r="52">
      <c r="A52" s="37" t="n">
        <v>46429.48263888889</v>
      </c>
      <c r="B52" t="inlineStr">
        <is>
          <t>SAMPLE-CMP-004.SAMPLE-O-005</t>
        </is>
      </c>
      <c r="C52" t="inlineStr">
        <is>
          <t>Yes</t>
        </is>
      </c>
      <c r="D52" t="n">
        <v>5</v>
      </c>
      <c r="E52" t="inlineStr">
        <is>
          <t>No</t>
        </is>
      </c>
    </row>
    <row r="53">
      <c r="A53" s="37" t="n">
        <v>46429.48680555556</v>
      </c>
      <c r="B53" t="inlineStr">
        <is>
          <t>SAMPLE-CMP-004.SAMPLE-O-004</t>
        </is>
      </c>
      <c r="C53" t="inlineStr">
        <is>
          <t>Yes</t>
        </is>
      </c>
      <c r="D53" t="n">
        <v>5</v>
      </c>
      <c r="E53" t="inlineStr">
        <is>
          <t>Yes</t>
        </is>
      </c>
      <c r="G53" t="inlineStr">
        <is>
          <t>SAMPLE Good crunch, would pick it up at the store.</t>
        </is>
      </c>
    </row>
    <row r="54">
      <c r="A54" s="37" t="n">
        <v>46429.51111111111</v>
      </c>
      <c r="B54" t="inlineStr">
        <is>
          <t>SAMPLE-CMP-004.SAMPLE-O-006</t>
        </is>
      </c>
      <c r="C54" t="inlineStr">
        <is>
          <t>Yes</t>
        </is>
      </c>
      <c r="D54" t="n">
        <v>4</v>
      </c>
      <c r="E54" t="inlineStr">
        <is>
          <t>Maybe</t>
        </is>
      </c>
    </row>
    <row r="55">
      <c r="A55" s="37" t="n">
        <v>46429.51597222222</v>
      </c>
      <c r="B55" t="inlineStr">
        <is>
          <t>SAMPLE-CMP-004.SAMPLE-O-002</t>
        </is>
      </c>
      <c r="C55" t="inlineStr">
        <is>
          <t>Yes</t>
        </is>
      </c>
      <c r="D55" t="n">
        <v>3</v>
      </c>
      <c r="E55" t="inlineStr">
        <is>
          <t>Maybe</t>
        </is>
      </c>
    </row>
    <row r="56">
      <c r="A56" s="37" t="n">
        <v>46429.51875</v>
      </c>
      <c r="B56" t="inlineStr">
        <is>
          <t>SAMPLE-CMP-004.SAMPLE-O-002</t>
        </is>
      </c>
      <c r="C56" t="inlineStr">
        <is>
          <t>Yes</t>
        </is>
      </c>
      <c r="D56" t="n">
        <v>5</v>
      </c>
      <c r="E56" t="inlineStr">
        <is>
          <t>Maybe</t>
        </is>
      </c>
    </row>
    <row r="57">
      <c r="A57" s="37" t="n">
        <v>46429.51875</v>
      </c>
      <c r="B57" t="inlineStr">
        <is>
          <t>SAMPLE-CMP-004.SAMPLE-O-002</t>
        </is>
      </c>
      <c r="C57" t="inlineStr">
        <is>
          <t>No</t>
        </is>
      </c>
      <c r="F57" t="inlineStr">
        <is>
          <t>Didn't see it</t>
        </is>
      </c>
    </row>
    <row r="58">
      <c r="A58" s="37" t="n">
        <v>46429.52152777778</v>
      </c>
      <c r="B58" t="inlineStr">
        <is>
          <t>SAMPLE-CMP-004.SAMPLE-O-006</t>
        </is>
      </c>
      <c r="C58" t="inlineStr">
        <is>
          <t>No</t>
        </is>
      </c>
      <c r="F58" t="inlineStr">
        <is>
          <t>Didn't see it</t>
        </is>
      </c>
      <c r="G58" t="inlineStr">
        <is>
          <t>SAMPLE Gone before lunch on Wednesday.</t>
        </is>
      </c>
    </row>
    <row r="59">
      <c r="A59" s="37" t="n">
        <v>46429.53055555555</v>
      </c>
      <c r="B59" t="inlineStr">
        <is>
          <t>SAMPLE-CMP-004.SAMPLE-O-002</t>
        </is>
      </c>
      <c r="C59" t="inlineStr">
        <is>
          <t>Yes</t>
        </is>
      </c>
      <c r="D59" t="n">
        <v>4</v>
      </c>
      <c r="E59" t="inlineStr">
        <is>
          <t>Maybe</t>
        </is>
      </c>
      <c r="G59" t="inlineStr">
        <is>
          <t>SAMPLE A bit too salty for me.</t>
        </is>
      </c>
    </row>
    <row r="60">
      <c r="A60" s="37" t="n">
        <v>46429.54652777778</v>
      </c>
      <c r="B60" t="inlineStr">
        <is>
          <t>SAMPLE-CMP-004.SAMPLE-O-008</t>
        </is>
      </c>
      <c r="C60" t="inlineStr">
        <is>
          <t>Yes</t>
        </is>
      </c>
      <c r="D60" t="n">
        <v>5</v>
      </c>
      <c r="E60" t="inlineStr">
        <is>
          <t>Yes</t>
        </is>
      </c>
      <c r="G60" t="inlineStr">
        <is>
          <t>SAMPLE Not my thing but my team liked it.</t>
        </is>
      </c>
    </row>
    <row r="61">
      <c r="A61" s="37" t="n">
        <v>46429.57222222222</v>
      </c>
      <c r="B61" t="inlineStr">
        <is>
          <t>SAMPLE-CMP-004.SAMPLE-O-001</t>
        </is>
      </c>
      <c r="C61" t="inlineStr">
        <is>
          <t>Yes</t>
        </is>
      </c>
      <c r="D61" t="n">
        <v>4</v>
      </c>
      <c r="E61" t="inlineStr">
        <is>
          <t>No</t>
        </is>
      </c>
    </row>
    <row r="62">
      <c r="A62" s="37" t="n">
        <v>46429.59861111111</v>
      </c>
      <c r="B62" t="inlineStr">
        <is>
          <t>SAMPLE-CMP-004.SAMPLE-O-001</t>
        </is>
      </c>
      <c r="C62" t="inlineStr">
        <is>
          <t>Yes</t>
        </is>
      </c>
      <c r="D62" t="n">
        <v>3</v>
      </c>
      <c r="E62" t="inlineStr">
        <is>
          <t>No</t>
        </is>
      </c>
    </row>
    <row r="63">
      <c r="A63" s="37" t="n">
        <v>46429.60833333333</v>
      </c>
      <c r="B63" t="inlineStr">
        <is>
          <t>SAMPLE-CMP-004.SAMPLE-O-003</t>
        </is>
      </c>
      <c r="C63" t="inlineStr">
        <is>
          <t>Yes</t>
        </is>
      </c>
      <c r="D63" t="n">
        <v>4</v>
      </c>
      <c r="E63" t="inlineStr">
        <is>
          <t>Yes</t>
        </is>
      </c>
      <c r="G63" t="inlineStr">
        <is>
          <t>SAMPLE Nice that it lists the allergens on the card.</t>
        </is>
      </c>
    </row>
    <row r="64">
      <c r="A64" s="37" t="n">
        <v>46429.6125</v>
      </c>
      <c r="B64" t="inlineStr">
        <is>
          <t>SAMPLE-CMP-004.SAMPLE-O-010</t>
        </is>
      </c>
      <c r="C64" t="inlineStr">
        <is>
          <t>No</t>
        </is>
      </c>
      <c r="F64" t="inlineStr">
        <is>
          <t>Gone by the time I looked</t>
        </is>
      </c>
    </row>
    <row r="65">
      <c r="A65" s="37" t="n">
        <v>46429.65</v>
      </c>
      <c r="B65" t="inlineStr">
        <is>
          <t>SAMPLE-CMP-004.SAMPLE-O-004</t>
        </is>
      </c>
      <c r="C65" t="inlineStr">
        <is>
          <t>No</t>
        </is>
      </c>
      <c r="F65" t="inlineStr">
        <is>
          <t>Didn't see it</t>
        </is>
      </c>
      <c r="G65" t="inlineStr">
        <is>
          <t>SAMPLE Good crunch, would pick it up at the store.</t>
        </is>
      </c>
    </row>
    <row r="66">
      <c r="A66" s="37" t="n">
        <v>46429.67361111111</v>
      </c>
      <c r="B66" t="inlineStr">
        <is>
          <t>SAMPLE-CMP-004.SAMPLE-O-001</t>
        </is>
      </c>
      <c r="C66" t="inlineStr">
        <is>
          <t>Yes</t>
        </is>
      </c>
      <c r="D66" t="n">
        <v>3</v>
      </c>
      <c r="E66" t="inlineStr">
        <is>
          <t>Yes</t>
        </is>
      </c>
      <c r="G66" t="inlineStr">
        <is>
          <t>SAMPLE Good crunch, would pick it up at the store.</t>
        </is>
      </c>
    </row>
    <row r="67">
      <c r="A67" s="37" t="n">
        <v>46429.7</v>
      </c>
      <c r="B67" t="inlineStr">
        <is>
          <t>SAMPLE-CMP-004.SAMPLE-O-009</t>
        </is>
      </c>
      <c r="C67" t="inlineStr">
        <is>
          <t>Yes</t>
        </is>
      </c>
      <c r="D67" t="n">
        <v>4</v>
      </c>
      <c r="E67" t="inlineStr">
        <is>
          <t>Maybe</t>
        </is>
      </c>
    </row>
    <row r="68">
      <c r="A68" s="37" t="n">
        <v>46430.4375</v>
      </c>
      <c r="B68" t="inlineStr">
        <is>
          <t>SAMPLE-CMP-004.SAMPLE-O-003</t>
        </is>
      </c>
      <c r="C68" t="inlineStr">
        <is>
          <t>Yes</t>
        </is>
      </c>
      <c r="D68" t="n">
        <v>4</v>
      </c>
      <c r="E68" t="inlineStr">
        <is>
          <t>Yes</t>
        </is>
      </c>
      <c r="G68" t="inlineStr">
        <is>
          <t>SAMPLE Saw it by the coffee machine and took two. Really good.</t>
        </is>
      </c>
    </row>
    <row r="69">
      <c r="A69" s="37" t="n">
        <v>46430.49583333333</v>
      </c>
      <c r="B69" t="inlineStr">
        <is>
          <t>SAMPLE-CMP-004.SAMPLE-O-004</t>
        </is>
      </c>
      <c r="C69" t="inlineStr">
        <is>
          <t>Yes</t>
        </is>
      </c>
      <c r="D69" t="n">
        <v>3</v>
      </c>
      <c r="E69" t="inlineStr">
        <is>
          <t>Yes</t>
        </is>
      </c>
    </row>
    <row r="70">
      <c r="A70" s="37" t="n">
        <v>46430.54861111111</v>
      </c>
      <c r="B70" t="inlineStr">
        <is>
          <t>SAMPLE-CMP-004.SAMPLE-O-001</t>
        </is>
      </c>
      <c r="C70" t="inlineStr">
        <is>
          <t>No</t>
        </is>
      </c>
      <c r="F70" t="inlineStr">
        <is>
          <t>Not for me</t>
        </is>
      </c>
      <c r="G70" t="inlineStr">
        <is>
          <t>SAMPLE Where can I buy these near the office?</t>
        </is>
      </c>
    </row>
    <row r="71">
      <c r="A71" s="37" t="n">
        <v>46430.57777777778</v>
      </c>
      <c r="B71" t="inlineStr">
        <is>
          <t>SAMPLE-CMP-004.SAMPLE-O-009</t>
        </is>
      </c>
      <c r="C71" t="inlineStr">
        <is>
          <t>Yes</t>
        </is>
      </c>
      <c r="D71" t="n">
        <v>3</v>
      </c>
      <c r="E71" t="inlineStr">
        <is>
          <t>Maybe</t>
        </is>
      </c>
    </row>
    <row r="72">
      <c r="A72" s="37" t="n">
        <v>46434.62083333333</v>
      </c>
      <c r="B72" t="inlineStr">
        <is>
          <t>SAMPLE-CMP-004.SAMPLE-O-002</t>
        </is>
      </c>
      <c r="C72" t="inlineStr">
        <is>
          <t>Yes</t>
        </is>
      </c>
      <c r="D72" t="n">
        <v>4</v>
      </c>
      <c r="E72" t="inlineStr">
        <is>
          <t>Maybe</t>
        </is>
      </c>
    </row>
  </sheetData>
  <pageMargins left="0.75" right="0.75" top="1" bottom="1" header="0.5" footer="0.5"/>
</worksheet>
</file>

<file path=xl/worksheets/sheet37.xml><?xml version="1.0" encoding="utf-8"?>
<worksheet xmlns="http://schemas.openxmlformats.org/spreadsheetml/2006/main">
  <sheetPr>
    <tabColor rgb="00FFF9E5"/>
    <outlinePr summaryBelow="1" summaryRight="1"/>
    <pageSetUpPr/>
  </sheetPr>
  <dimension ref="A1:G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Kettle Ridge?</t>
        </is>
      </c>
      <c r="D1" s="35" t="inlineStr">
        <is>
          <t>How was it?</t>
        </is>
      </c>
      <c r="E1" s="35" t="inlineStr">
        <is>
          <t>Would you buy it?</t>
        </is>
      </c>
      <c r="F1" s="35" t="inlineStr">
        <is>
          <t>What happened?</t>
        </is>
      </c>
      <c r="G1" s="35" t="inlineStr">
        <is>
          <t>Anything you'd tell SAMPLE Kettle Ridge? (optional)</t>
        </is>
      </c>
    </row>
    <row r="2">
      <c r="A2" s="37" t="n">
        <v>46427.39652777778</v>
      </c>
      <c r="B2" t="inlineStr">
        <is>
          <t>SAMPLE-CMP-005.SAMPLE-O-001</t>
        </is>
      </c>
      <c r="C2" t="inlineStr">
        <is>
          <t>Yes</t>
        </is>
      </c>
      <c r="D2" t="n">
        <v>4</v>
      </c>
      <c r="E2" t="inlineStr">
        <is>
          <t>Yes</t>
        </is>
      </c>
      <c r="G2" t="inlineStr">
        <is>
          <t>SAMPLE Proper crunch.</t>
        </is>
      </c>
    </row>
    <row r="3">
      <c r="A3" s="37" t="n">
        <v>46427.43125</v>
      </c>
      <c r="B3" t="inlineStr">
        <is>
          <t>SAMPLE-CMP-005.SAMPLE-O-007</t>
        </is>
      </c>
      <c r="C3" t="inlineStr">
        <is>
          <t>Yes</t>
        </is>
      </c>
      <c r="D3" t="n">
        <v>4</v>
      </c>
      <c r="E3" t="inlineStr">
        <is>
          <t>Maybe</t>
        </is>
      </c>
      <c r="G3" t="inlineStr">
        <is>
          <t>SAMPLE Bag was half air, but good chips.</t>
        </is>
      </c>
    </row>
    <row r="4">
      <c r="A4" s="37" t="n">
        <v>46427.5</v>
      </c>
      <c r="B4" t="inlineStr">
        <is>
          <t>SAMPLE-CMP-005.SAMPLE-O-006</t>
        </is>
      </c>
      <c r="C4" t="inlineStr">
        <is>
          <t>Yes</t>
        </is>
      </c>
      <c r="D4" t="n">
        <v>3</v>
      </c>
      <c r="E4" t="inlineStr">
        <is>
          <t>No</t>
        </is>
      </c>
      <c r="G4" t="inlineStr">
        <is>
          <t>SAMPLE Bought a bag at the market after.</t>
        </is>
      </c>
    </row>
    <row r="5">
      <c r="A5" s="37" t="n">
        <v>46427.50069444445</v>
      </c>
      <c r="B5" t="inlineStr">
        <is>
          <t>SAMPLE-CMP-005.SAMPLE-O-008</t>
        </is>
      </c>
      <c r="C5" t="inlineStr">
        <is>
          <t>No</t>
        </is>
      </c>
      <c r="F5" t="inlineStr">
        <is>
          <t>Gone by the time I looked</t>
        </is>
      </c>
    </row>
    <row r="6">
      <c r="A6" s="37" t="n">
        <v>46427.55069444444</v>
      </c>
      <c r="B6" t="inlineStr">
        <is>
          <t>SAMPLE-CMP-005.SAMPLE-O-006</t>
        </is>
      </c>
      <c r="C6" t="inlineStr">
        <is>
          <t>No</t>
        </is>
      </c>
      <c r="F6" t="inlineStr">
        <is>
          <t>Not for me</t>
        </is>
      </c>
    </row>
    <row r="7">
      <c r="A7" s="37" t="n">
        <v>46427.56944444445</v>
      </c>
      <c r="B7" t="inlineStr">
        <is>
          <t>SAMPLE-CMP-005.SAMPLE-O-008</t>
        </is>
      </c>
      <c r="C7" t="inlineStr">
        <is>
          <t>Yes</t>
        </is>
      </c>
      <c r="D7" t="n">
        <v>5</v>
      </c>
      <c r="E7" t="inlineStr">
        <is>
          <t>No</t>
        </is>
      </c>
      <c r="G7" t="inlineStr">
        <is>
          <t>SAMPLE A bit too salty for me.</t>
        </is>
      </c>
    </row>
    <row r="8">
      <c r="A8" s="37" t="n">
        <v>46427.57083333333</v>
      </c>
      <c r="B8" t="inlineStr">
        <is>
          <t>SAMPLE-CMP-005.SAMPLE-O-004</t>
        </is>
      </c>
      <c r="C8" t="inlineStr">
        <is>
          <t>No</t>
        </is>
      </c>
      <c r="F8" t="inlineStr">
        <is>
          <t>Didn't see it</t>
        </is>
      </c>
      <c r="G8" t="inlineStr">
        <is>
          <t>SAMPLE Good crunch, would pick it up at the store.</t>
        </is>
      </c>
    </row>
    <row r="9">
      <c r="A9" s="37" t="n">
        <v>46427.57222222222</v>
      </c>
      <c r="B9" t="inlineStr">
        <is>
          <t>SAMPLE-CMP-005.SAMPLE-O-007</t>
        </is>
      </c>
      <c r="C9" t="inlineStr">
        <is>
          <t>Yes</t>
        </is>
      </c>
      <c r="D9" t="n">
        <v>5</v>
      </c>
      <c r="E9" t="inlineStr">
        <is>
          <t>No</t>
        </is>
      </c>
    </row>
    <row r="10">
      <c r="A10" s="37" t="n">
        <v>46427.59166666667</v>
      </c>
      <c r="B10" t="inlineStr">
        <is>
          <t>SAMPLE-CMP-005.SAMPLE-O-005</t>
        </is>
      </c>
      <c r="C10" t="inlineStr">
        <is>
          <t>No</t>
        </is>
      </c>
      <c r="F10" t="inlineStr">
        <is>
          <t>Gone by the time I looked</t>
        </is>
      </c>
      <c r="G10" t="inlineStr">
        <is>
          <t>SAMPLE Gone before lunch on Wednesday.</t>
        </is>
      </c>
    </row>
    <row r="11">
      <c r="A11" s="37" t="n">
        <v>46427.59930555556</v>
      </c>
      <c r="B11" t="inlineStr">
        <is>
          <t>SAMPLE-CMP-005.SAMPLE-O-005</t>
        </is>
      </c>
      <c r="C11" t="inlineStr">
        <is>
          <t>Yes</t>
        </is>
      </c>
      <c r="D11" t="n">
        <v>5</v>
      </c>
      <c r="E11" t="inlineStr">
        <is>
          <t>Yes</t>
        </is>
      </c>
    </row>
    <row r="12">
      <c r="A12" s="37" t="n">
        <v>46427.61875</v>
      </c>
      <c r="B12" t="inlineStr">
        <is>
          <t>SAMPLE-CMP-005.SAMPLE-O-007</t>
        </is>
      </c>
      <c r="C12" t="inlineStr">
        <is>
          <t>No</t>
        </is>
      </c>
      <c r="F12" t="inlineStr">
        <is>
          <t>Not for me</t>
        </is>
      </c>
    </row>
    <row r="13">
      <c r="A13" s="37" t="n">
        <v>46427.65</v>
      </c>
      <c r="B13" t="inlineStr">
        <is>
          <t>SAMPLE-CMP-005.SAMPLE-O-010</t>
        </is>
      </c>
      <c r="C13" t="inlineStr">
        <is>
          <t>Yes</t>
        </is>
      </c>
      <c r="D13" t="n">
        <v>3</v>
      </c>
      <c r="E13" t="inlineStr">
        <is>
          <t>No</t>
        </is>
      </c>
    </row>
    <row r="14">
      <c r="A14" s="37" t="n">
        <v>46427.65416666667</v>
      </c>
      <c r="B14" t="inlineStr">
        <is>
          <t>SAMPLE-CMP-005.SAMPLE-O-006</t>
        </is>
      </c>
      <c r="C14" t="inlineStr">
        <is>
          <t>Yes</t>
        </is>
      </c>
      <c r="D14" t="n">
        <v>4</v>
      </c>
      <c r="E14" t="inlineStr">
        <is>
          <t>No</t>
        </is>
      </c>
    </row>
    <row r="15">
      <c r="A15" s="37" t="n">
        <v>46427.67013888889</v>
      </c>
      <c r="B15" t="inlineStr">
        <is>
          <t>SAMPLE-CMP-005.SAMPLE-O-002</t>
        </is>
      </c>
      <c r="C15" t="inlineStr">
        <is>
          <t>Yes</t>
        </is>
      </c>
      <c r="D15" t="n">
        <v>4</v>
      </c>
      <c r="E15" t="inlineStr">
        <is>
          <t>Maybe</t>
        </is>
      </c>
    </row>
    <row r="16">
      <c r="A16" s="37" t="n">
        <v>46427.68541666667</v>
      </c>
      <c r="B16" t="inlineStr">
        <is>
          <t>SAMPLE-CMP-005.SAMPLE-O-004</t>
        </is>
      </c>
      <c r="C16" t="inlineStr">
        <is>
          <t>Yes</t>
        </is>
      </c>
      <c r="D16" t="n">
        <v>5</v>
      </c>
      <c r="E16" t="inlineStr">
        <is>
          <t>Yes</t>
        </is>
      </c>
    </row>
    <row r="17">
      <c r="A17" s="37" t="n">
        <v>46428.37847222222</v>
      </c>
      <c r="B17" t="inlineStr">
        <is>
          <t>SAMPLE-CMP-005.SAMPLE-O-006</t>
        </is>
      </c>
      <c r="C17" t="inlineStr">
        <is>
          <t>Yes</t>
        </is>
      </c>
      <c r="D17" t="n">
        <v>4</v>
      </c>
      <c r="E17" t="inlineStr">
        <is>
          <t>No</t>
        </is>
      </c>
    </row>
    <row r="18">
      <c r="A18" s="37" t="n">
        <v>46428.40555555555</v>
      </c>
      <c r="B18" t="inlineStr">
        <is>
          <t>SAMPLE-CMP-005.SAMPLE-O-009</t>
        </is>
      </c>
      <c r="C18" t="inlineStr">
        <is>
          <t>Yes</t>
        </is>
      </c>
      <c r="D18" t="n">
        <v>4</v>
      </c>
      <c r="E18" t="inlineStr">
        <is>
          <t>Maybe</t>
        </is>
      </c>
    </row>
    <row r="19">
      <c r="A19" s="37" t="n">
        <v>46428.41111111111</v>
      </c>
      <c r="B19" t="inlineStr">
        <is>
          <t>SAMPLE-CMP-005.SAMPLE-O-002</t>
        </is>
      </c>
      <c r="C19" t="inlineStr">
        <is>
          <t>Yes</t>
        </is>
      </c>
      <c r="D19" t="n">
        <v>5</v>
      </c>
      <c r="E19" t="inlineStr">
        <is>
          <t>Yes</t>
        </is>
      </c>
      <c r="G19" t="inlineStr">
        <is>
          <t>SAMPLE Not my thing but my team liked it.</t>
        </is>
      </c>
    </row>
    <row r="20">
      <c r="A20" s="37" t="n">
        <v>46428.41527777778</v>
      </c>
      <c r="B20" t="inlineStr">
        <is>
          <t>SAMPLE-CMP-005.SAMPLE-O-004</t>
        </is>
      </c>
      <c r="C20" t="inlineStr">
        <is>
          <t>No</t>
        </is>
      </c>
      <c r="F20" t="inlineStr">
        <is>
          <t>Gone by the time I looked</t>
        </is>
      </c>
    </row>
    <row r="21">
      <c r="A21" s="37" t="n">
        <v>46428.44861111111</v>
      </c>
      <c r="B21" t="inlineStr">
        <is>
          <t>SAMPLE-CMP-005.SAMPLE-O-008</t>
        </is>
      </c>
      <c r="C21" t="inlineStr">
        <is>
          <t>Yes</t>
        </is>
      </c>
      <c r="D21" t="n">
        <v>4</v>
      </c>
      <c r="E21" t="inlineStr">
        <is>
          <t>No</t>
        </is>
      </c>
    </row>
    <row r="22">
      <c r="A22" s="37" t="n">
        <v>46428.45347222222</v>
      </c>
      <c r="B22" t="inlineStr">
        <is>
          <t>SAMPLE-CMP-005.SAMPLE-O-009</t>
        </is>
      </c>
      <c r="C22" t="inlineStr">
        <is>
          <t>Yes</t>
        </is>
      </c>
      <c r="D22" t="n">
        <v>5</v>
      </c>
      <c r="E22" t="inlineStr">
        <is>
          <t>Yes</t>
        </is>
      </c>
      <c r="G22" t="inlineStr">
        <is>
          <t>SAMPLE A bit too salty for me.</t>
        </is>
      </c>
    </row>
    <row r="23">
      <c r="A23" s="37" t="n">
        <v>46428.47013888889</v>
      </c>
      <c r="B23" t="inlineStr">
        <is>
          <t>SAMPLE-CMP-005.SAMPLE-O-002</t>
        </is>
      </c>
      <c r="C23" t="inlineStr">
        <is>
          <t>No</t>
        </is>
      </c>
      <c r="F23" t="inlineStr">
        <is>
          <t>Not for me</t>
        </is>
      </c>
    </row>
    <row r="24">
      <c r="A24" s="37" t="n">
        <v>46428.47569444445</v>
      </c>
      <c r="B24" t="inlineStr">
        <is>
          <t>SAMPLE-CMP-005.SAMPLE-O-005</t>
        </is>
      </c>
      <c r="C24" t="inlineStr">
        <is>
          <t>Yes</t>
        </is>
      </c>
      <c r="D24" t="n">
        <v>5</v>
      </c>
      <c r="E24" t="inlineStr">
        <is>
          <t>Maybe</t>
        </is>
      </c>
    </row>
    <row r="25">
      <c r="A25" s="37" t="n">
        <v>46428.48194444444</v>
      </c>
      <c r="B25" t="inlineStr">
        <is>
          <t>SAMPLE-CMP-005.SAMPLE-O-002</t>
        </is>
      </c>
      <c r="C25" t="inlineStr">
        <is>
          <t>No</t>
        </is>
      </c>
      <c r="F25" t="inlineStr">
        <is>
          <t>Gone by the time I looked</t>
        </is>
      </c>
    </row>
    <row r="26">
      <c r="A26" s="37" t="n">
        <v>46428.48888888889</v>
      </c>
      <c r="B26" t="inlineStr">
        <is>
          <t>SAMPLE-CMP-005.SAMPLE-O-004</t>
        </is>
      </c>
      <c r="C26" t="inlineStr">
        <is>
          <t>Yes</t>
        </is>
      </c>
      <c r="D26" t="n">
        <v>5</v>
      </c>
      <c r="E26" t="inlineStr">
        <is>
          <t>Maybe</t>
        </is>
      </c>
      <c r="G26" t="inlineStr">
        <is>
          <t>SAMPLE Asked Priya to save me a bag. Really good.</t>
        </is>
      </c>
    </row>
    <row r="27">
      <c r="A27" s="37" t="n">
        <v>46428.51944444444</v>
      </c>
      <c r="B27" t="inlineStr">
        <is>
          <t>SAMPLE-CMP-005.SAMPLE-O-005</t>
        </is>
      </c>
      <c r="C27" t="inlineStr">
        <is>
          <t>Yes</t>
        </is>
      </c>
      <c r="D27" t="n">
        <v>3</v>
      </c>
      <c r="E27" t="inlineStr">
        <is>
          <t>Yes</t>
        </is>
      </c>
    </row>
    <row r="28">
      <c r="A28" s="37" t="n">
        <v>46428.525</v>
      </c>
      <c r="B28" t="inlineStr">
        <is>
          <t>SAMPLE-CMP-005.SAMPLE-O-007</t>
        </is>
      </c>
      <c r="C28" t="inlineStr">
        <is>
          <t>Yes</t>
        </is>
      </c>
      <c r="D28" t="n">
        <v>3</v>
      </c>
      <c r="E28" t="inlineStr">
        <is>
          <t>Maybe</t>
        </is>
      </c>
      <c r="G28" t="inlineStr">
        <is>
          <t>SAMPLE Asked Priya to save me a bag. Really good.</t>
        </is>
      </c>
    </row>
    <row r="29">
      <c r="A29" s="37" t="n">
        <v>46428.52638888889</v>
      </c>
      <c r="B29" t="inlineStr">
        <is>
          <t>SAMPLE-CMP-005.SAMPLE-O-001</t>
        </is>
      </c>
      <c r="C29" t="inlineStr">
        <is>
          <t>Yes</t>
        </is>
      </c>
      <c r="D29" t="n">
        <v>4</v>
      </c>
      <c r="E29" t="inlineStr">
        <is>
          <t>Maybe</t>
        </is>
      </c>
    </row>
    <row r="30">
      <c r="A30" s="37" t="n">
        <v>46428.53472222222</v>
      </c>
      <c r="B30" t="inlineStr">
        <is>
          <t>SAMPLE-CMP-005.SAMPLE-O-001</t>
        </is>
      </c>
      <c r="C30" t="inlineStr">
        <is>
          <t>Yes</t>
        </is>
      </c>
      <c r="D30" t="n">
        <v>4</v>
      </c>
      <c r="E30" t="inlineStr">
        <is>
          <t>Yes</t>
        </is>
      </c>
      <c r="G30" t="inlineStr">
        <is>
          <t>SAMPLE Not my thing but my team liked it.</t>
        </is>
      </c>
    </row>
    <row r="31">
      <c r="A31" s="37" t="n">
        <v>46428.53888888889</v>
      </c>
      <c r="B31" t="inlineStr">
        <is>
          <t>SAMPLE-CMP-005.SAMPLE-O-004</t>
        </is>
      </c>
      <c r="C31" t="inlineStr">
        <is>
          <t>No</t>
        </is>
      </c>
      <c r="F31" t="inlineStr">
        <is>
          <t>Didn't see it</t>
        </is>
      </c>
    </row>
    <row r="32">
      <c r="A32" s="37" t="n">
        <v>46428.54930555556</v>
      </c>
      <c r="B32" t="inlineStr">
        <is>
          <t>SAMPLE-CMP-005.SAMPLE-O-001</t>
        </is>
      </c>
      <c r="C32" t="inlineStr">
        <is>
          <t>Yes</t>
        </is>
      </c>
      <c r="D32" t="n">
        <v>5</v>
      </c>
      <c r="E32" t="inlineStr">
        <is>
          <t>Maybe</t>
        </is>
      </c>
      <c r="G32" t="inlineStr">
        <is>
          <t>SAMPLE Not my thing but my team liked it.</t>
        </is>
      </c>
    </row>
    <row r="33">
      <c r="A33" s="37" t="n">
        <v>46428.55625</v>
      </c>
      <c r="B33" t="inlineStr">
        <is>
          <t>SAMPLE-CMP-005.SAMPLE-O-004</t>
        </is>
      </c>
      <c r="C33" t="inlineStr">
        <is>
          <t>No</t>
        </is>
      </c>
      <c r="F33" t="inlineStr">
        <is>
          <t>Didn't see it</t>
        </is>
      </c>
    </row>
    <row r="34">
      <c r="A34" s="37" t="n">
        <v>46428.56041666667</v>
      </c>
      <c r="B34" t="inlineStr">
        <is>
          <t>SAMPLE-CMP-005.SAMPLE-O-004</t>
        </is>
      </c>
      <c r="C34" t="inlineStr">
        <is>
          <t>Yes</t>
        </is>
      </c>
      <c r="D34" t="n">
        <v>4</v>
      </c>
      <c r="E34" t="inlineStr">
        <is>
          <t>Maybe</t>
        </is>
      </c>
      <c r="G34" t="inlineStr">
        <is>
          <t>SAMPLE Gone before lunch on Wednesday.</t>
        </is>
      </c>
    </row>
    <row r="35">
      <c r="A35" s="37" t="n">
        <v>46428.57638888889</v>
      </c>
      <c r="B35" t="inlineStr">
        <is>
          <t>SAMPLE-CMP-005.SAMPLE-O-003</t>
        </is>
      </c>
      <c r="C35" t="inlineStr">
        <is>
          <t>Yes</t>
        </is>
      </c>
      <c r="D35" t="n">
        <v>4</v>
      </c>
      <c r="E35" t="inlineStr">
        <is>
          <t>Maybe</t>
        </is>
      </c>
    </row>
    <row r="36">
      <c r="A36" s="37" t="n">
        <v>46428.57708333333</v>
      </c>
      <c r="B36" t="inlineStr">
        <is>
          <t>SAMPLE-CMP-005.SAMPLE-O-009</t>
        </is>
      </c>
      <c r="C36" t="inlineStr">
        <is>
          <t>Yes</t>
        </is>
      </c>
      <c r="D36" t="n">
        <v>5</v>
      </c>
      <c r="E36" t="inlineStr">
        <is>
          <t>Maybe</t>
        </is>
      </c>
    </row>
    <row r="37">
      <c r="A37" s="37" t="n">
        <v>46428.57777777778</v>
      </c>
      <c r="B37" t="inlineStr">
        <is>
          <t>SAMPLE-CMP-005.SAMPLE-O-001</t>
        </is>
      </c>
      <c r="C37" t="inlineStr">
        <is>
          <t>No</t>
        </is>
      </c>
      <c r="F37" t="inlineStr">
        <is>
          <t>Not for me</t>
        </is>
      </c>
    </row>
    <row r="38">
      <c r="A38" s="37" t="n">
        <v>46428.57986111111</v>
      </c>
      <c r="B38" t="inlineStr">
        <is>
          <t>SAMPLE-CMP-005.SAMPLE-O-003</t>
        </is>
      </c>
      <c r="C38" t="inlineStr">
        <is>
          <t>No</t>
        </is>
      </c>
      <c r="F38" t="inlineStr">
        <is>
          <t>Not for me</t>
        </is>
      </c>
      <c r="G38" t="inlineStr">
        <is>
          <t>SAMPLE Not my thing but my team liked it.</t>
        </is>
      </c>
    </row>
    <row r="39">
      <c r="A39" s="37" t="n">
        <v>46428.59027777778</v>
      </c>
      <c r="B39" t="inlineStr">
        <is>
          <t>SAMPLE-CMP-005.SAMPLE-O-008</t>
        </is>
      </c>
      <c r="C39" t="inlineStr">
        <is>
          <t>Yes</t>
        </is>
      </c>
      <c r="D39" t="n">
        <v>5</v>
      </c>
      <c r="E39" t="inlineStr">
        <is>
          <t>Maybe</t>
        </is>
      </c>
    </row>
    <row r="40">
      <c r="A40" s="37" t="n">
        <v>46428.59722222222</v>
      </c>
      <c r="B40" t="inlineStr">
        <is>
          <t>SAMPLE-CMP-005.SAMPLE-O-002</t>
        </is>
      </c>
      <c r="C40" t="inlineStr">
        <is>
          <t>Yes</t>
        </is>
      </c>
      <c r="D40" t="n">
        <v>5</v>
      </c>
      <c r="E40" t="inlineStr">
        <is>
          <t>No</t>
        </is>
      </c>
      <c r="G40" t="inlineStr">
        <is>
          <t>SAMPLE Saw it by the coffee machine and took two. Really good.</t>
        </is>
      </c>
    </row>
    <row r="41">
      <c r="A41" s="37" t="n">
        <v>46428.59930555556</v>
      </c>
      <c r="B41" t="inlineStr">
        <is>
          <t>SAMPLE-CMP-005.SAMPLE-O-008</t>
        </is>
      </c>
      <c r="C41" t="inlineStr">
        <is>
          <t>Yes</t>
        </is>
      </c>
      <c r="D41" t="n">
        <v>4</v>
      </c>
      <c r="E41" t="inlineStr">
        <is>
          <t>Maybe</t>
        </is>
      </c>
      <c r="G41" t="inlineStr">
        <is>
          <t>SAMPLE Good crunch, would pick it up at the store.</t>
        </is>
      </c>
    </row>
    <row r="42">
      <c r="A42" s="37" t="n">
        <v>46428.60416666666</v>
      </c>
      <c r="B42" t="inlineStr">
        <is>
          <t>SAMPLE-CMP-005.SAMPLE-O-006</t>
        </is>
      </c>
      <c r="C42" t="inlineStr">
        <is>
          <t>Yes</t>
        </is>
      </c>
      <c r="D42" t="n">
        <v>5</v>
      </c>
      <c r="E42" t="inlineStr">
        <is>
          <t>Maybe</t>
        </is>
      </c>
    </row>
    <row r="43">
      <c r="A43" s="37" t="n">
        <v>46428.61180555556</v>
      </c>
      <c r="B43" t="inlineStr">
        <is>
          <t>SAMPLE-CMP-005.SAMPLE-O-007</t>
        </is>
      </c>
      <c r="C43" t="inlineStr">
        <is>
          <t>Yes</t>
        </is>
      </c>
      <c r="D43" t="n">
        <v>4</v>
      </c>
      <c r="E43" t="inlineStr">
        <is>
          <t>Yes</t>
        </is>
      </c>
    </row>
    <row r="44">
      <c r="A44" s="37" t="n">
        <v>46428.66527777778</v>
      </c>
      <c r="B44" t="inlineStr">
        <is>
          <t>SAMPLE-CMP-005.SAMPLE-O-006</t>
        </is>
      </c>
      <c r="C44" t="inlineStr">
        <is>
          <t>Yes</t>
        </is>
      </c>
      <c r="D44" t="n">
        <v>4</v>
      </c>
      <c r="E44" t="inlineStr">
        <is>
          <t>Maybe</t>
        </is>
      </c>
      <c r="G44" t="inlineStr">
        <is>
          <t>SAMPLE Nice that it lists the allergens on the card.</t>
        </is>
      </c>
    </row>
    <row r="45">
      <c r="A45" s="37" t="n">
        <v>46428.69027777778</v>
      </c>
      <c r="B45" t="inlineStr">
        <is>
          <t>SAMPLE-CMP-005.SAMPLE-O-001</t>
        </is>
      </c>
      <c r="C45" t="inlineStr">
        <is>
          <t>Yes</t>
        </is>
      </c>
      <c r="D45" t="n">
        <v>5</v>
      </c>
      <c r="E45" t="inlineStr">
        <is>
          <t>Maybe</t>
        </is>
      </c>
      <c r="G45" t="inlineStr">
        <is>
          <t>SAMPLE Good crunch, would pick it up at the store.</t>
        </is>
      </c>
    </row>
    <row r="46">
      <c r="A46" s="37" t="n">
        <v>46428.70625</v>
      </c>
      <c r="B46" t="inlineStr">
        <is>
          <t>SAMPLE-CMP-005.SAMPLE-O-001</t>
        </is>
      </c>
      <c r="C46" t="inlineStr">
        <is>
          <t>No</t>
        </is>
      </c>
      <c r="F46" t="inlineStr">
        <is>
          <t>Gone by the time I looked</t>
        </is>
      </c>
    </row>
    <row r="47">
      <c r="A47" s="37" t="n">
        <v>46429.37847222222</v>
      </c>
      <c r="B47" t="inlineStr">
        <is>
          <t>SAMPLE-CMP-005.SAMPLE-O-009</t>
        </is>
      </c>
      <c r="C47" t="inlineStr">
        <is>
          <t>Yes</t>
        </is>
      </c>
      <c r="D47" t="n">
        <v>4</v>
      </c>
      <c r="E47" t="inlineStr">
        <is>
          <t>Yes</t>
        </is>
      </c>
      <c r="G47" t="inlineStr">
        <is>
          <t>SAMPLE Nice that it lists the allergens on the card.</t>
        </is>
      </c>
    </row>
    <row r="48">
      <c r="A48" s="37" t="n">
        <v>46429.38055555556</v>
      </c>
      <c r="B48" t="inlineStr">
        <is>
          <t>SAMPLE-CMP-005.SAMPLE-O-005</t>
        </is>
      </c>
      <c r="C48" t="inlineStr">
        <is>
          <t>Yes</t>
        </is>
      </c>
      <c r="D48" t="n">
        <v>5</v>
      </c>
      <c r="E48" t="inlineStr">
        <is>
          <t>Maybe</t>
        </is>
      </c>
    </row>
    <row r="49">
      <c r="A49" s="37" t="n">
        <v>46429.39236111111</v>
      </c>
      <c r="B49" t="inlineStr">
        <is>
          <t>SAMPLE-CMP-005.SAMPLE-O-001</t>
        </is>
      </c>
      <c r="C49" t="inlineStr">
        <is>
          <t>No</t>
        </is>
      </c>
      <c r="F49" t="inlineStr">
        <is>
          <t>Gone by the time I looked</t>
        </is>
      </c>
      <c r="G49" t="inlineStr">
        <is>
          <t>SAMPLE Good crunch, would pick it up at the store.</t>
        </is>
      </c>
    </row>
    <row r="50">
      <c r="A50" s="37" t="n">
        <v>46429.39513888889</v>
      </c>
      <c r="B50" t="inlineStr">
        <is>
          <t>SAMPLE-CMP-005.SAMPLE-O-004</t>
        </is>
      </c>
      <c r="C50" t="inlineStr">
        <is>
          <t>Yes</t>
        </is>
      </c>
      <c r="D50" t="n">
        <v>4</v>
      </c>
      <c r="E50" t="inlineStr">
        <is>
          <t>No</t>
        </is>
      </c>
      <c r="G50" t="inlineStr">
        <is>
          <t>SAMPLE Nice that it lists the allergens on the card.</t>
        </is>
      </c>
    </row>
    <row r="51">
      <c r="A51" s="37" t="n">
        <v>46429.45694444444</v>
      </c>
      <c r="B51" t="inlineStr">
        <is>
          <t>SAMPLE-CMP-005.SAMPLE-O-003</t>
        </is>
      </c>
      <c r="C51" t="inlineStr">
        <is>
          <t>No</t>
        </is>
      </c>
      <c r="F51" t="inlineStr">
        <is>
          <t>Didn't see it</t>
        </is>
      </c>
    </row>
    <row r="52">
      <c r="A52" s="37" t="n">
        <v>46429.46388888889</v>
      </c>
      <c r="B52" t="inlineStr">
        <is>
          <t>SAMPLE-CMP-005.SAMPLE-O-003</t>
        </is>
      </c>
      <c r="C52" t="inlineStr">
        <is>
          <t>No</t>
        </is>
      </c>
      <c r="F52" t="inlineStr">
        <is>
          <t>Not for me</t>
        </is>
      </c>
    </row>
    <row r="53">
      <c r="A53" s="37" t="n">
        <v>46429.47083333333</v>
      </c>
      <c r="B53" t="inlineStr">
        <is>
          <t>SAMPLE-CMP-005.SAMPLE-O-002</t>
        </is>
      </c>
      <c r="C53" t="inlineStr">
        <is>
          <t>Yes</t>
        </is>
      </c>
      <c r="D53" t="n">
        <v>5</v>
      </c>
      <c r="E53" t="inlineStr">
        <is>
          <t>Maybe</t>
        </is>
      </c>
    </row>
    <row r="54">
      <c r="A54" s="37" t="n">
        <v>46429.48472222222</v>
      </c>
      <c r="B54" t="inlineStr">
        <is>
          <t>SAMPLE-CMP-005.SAMPLE-O-009</t>
        </is>
      </c>
      <c r="C54" t="inlineStr">
        <is>
          <t>No</t>
        </is>
      </c>
      <c r="F54" t="inlineStr">
        <is>
          <t>Didn't see it</t>
        </is>
      </c>
    </row>
    <row r="55">
      <c r="A55" s="37" t="n">
        <v>46429.52430555555</v>
      </c>
      <c r="B55" t="inlineStr">
        <is>
          <t>SAMPLE-CMP-005.SAMPLE-O-005</t>
        </is>
      </c>
      <c r="C55" t="inlineStr">
        <is>
          <t>Yes</t>
        </is>
      </c>
      <c r="D55" t="n">
        <v>5</v>
      </c>
      <c r="E55" t="inlineStr">
        <is>
          <t>Maybe</t>
        </is>
      </c>
      <c r="G55" t="inlineStr">
        <is>
          <t>SAMPLE Where can I buy these near the office?</t>
        </is>
      </c>
    </row>
    <row r="56">
      <c r="A56" s="37" t="n">
        <v>46429.53055555555</v>
      </c>
      <c r="B56" t="inlineStr">
        <is>
          <t>SAMPLE-CMP-005.SAMPLE-O-005</t>
        </is>
      </c>
      <c r="C56" t="inlineStr">
        <is>
          <t>No</t>
        </is>
      </c>
      <c r="F56" t="inlineStr">
        <is>
          <t>Not for me</t>
        </is>
      </c>
    </row>
    <row r="57">
      <c r="A57" s="37" t="n">
        <v>46429.54236111111</v>
      </c>
      <c r="B57" t="inlineStr">
        <is>
          <t>SAMPLE-CMP-005.SAMPLE-O-008</t>
        </is>
      </c>
      <c r="C57" t="inlineStr">
        <is>
          <t>No</t>
        </is>
      </c>
      <c r="F57" t="inlineStr">
        <is>
          <t>Gone by the time I looked</t>
        </is>
      </c>
    </row>
    <row r="58">
      <c r="A58" s="37" t="n">
        <v>46429.55555555555</v>
      </c>
      <c r="B58" t="inlineStr">
        <is>
          <t>SAMPLE-CMP-005.SAMPLE-O-008</t>
        </is>
      </c>
      <c r="C58" t="inlineStr">
        <is>
          <t>Yes</t>
        </is>
      </c>
      <c r="D58" t="n">
        <v>4</v>
      </c>
      <c r="E58" t="inlineStr">
        <is>
          <t>Maybe</t>
        </is>
      </c>
    </row>
    <row r="59">
      <c r="A59" s="37" t="n">
        <v>46429.57847222222</v>
      </c>
      <c r="B59" t="inlineStr">
        <is>
          <t>SAMPLE-CMP-005.SAMPLE-O-010</t>
        </is>
      </c>
      <c r="C59" t="inlineStr">
        <is>
          <t>Yes</t>
        </is>
      </c>
      <c r="D59" t="n">
        <v>3</v>
      </c>
      <c r="E59" t="inlineStr">
        <is>
          <t>Maybe</t>
        </is>
      </c>
    </row>
    <row r="60">
      <c r="A60" s="37" t="n">
        <v>46429.57916666667</v>
      </c>
      <c r="B60" t="inlineStr">
        <is>
          <t>SAMPLE-CMP-005.SAMPLE-O-003</t>
        </is>
      </c>
      <c r="C60" t="inlineStr">
        <is>
          <t>Yes</t>
        </is>
      </c>
      <c r="D60" t="n">
        <v>4</v>
      </c>
      <c r="E60" t="inlineStr">
        <is>
          <t>Yes</t>
        </is>
      </c>
      <c r="G60" t="inlineStr">
        <is>
          <t>SAMPLE Saw it by the coffee machine and took two. Really good.</t>
        </is>
      </c>
    </row>
    <row r="61">
      <c r="A61" s="37" t="n">
        <v>46429.60347222222</v>
      </c>
      <c r="B61" t="inlineStr">
        <is>
          <t>SAMPLE-CMP-005.SAMPLE-O-003</t>
        </is>
      </c>
      <c r="C61" t="inlineStr">
        <is>
          <t>No</t>
        </is>
      </c>
      <c r="F61" t="inlineStr">
        <is>
          <t>Didn't see it</t>
        </is>
      </c>
    </row>
    <row r="62">
      <c r="A62" s="37" t="n">
        <v>46429.60833333333</v>
      </c>
      <c r="B62" t="inlineStr">
        <is>
          <t>SAMPLE-CMP-005.SAMPLE-O-010</t>
        </is>
      </c>
      <c r="C62" t="inlineStr">
        <is>
          <t>Yes</t>
        </is>
      </c>
      <c r="D62" t="n">
        <v>4</v>
      </c>
      <c r="E62" t="inlineStr">
        <is>
          <t>Yes</t>
        </is>
      </c>
      <c r="G62" t="inlineStr">
        <is>
          <t>SAMPLE Gone before lunch on Wednesday.</t>
        </is>
      </c>
    </row>
    <row r="63">
      <c r="A63" s="37" t="n">
        <v>46429.61180555556</v>
      </c>
      <c r="B63" t="inlineStr">
        <is>
          <t>SAMPLE-CMP-005.SAMPLE-O-009</t>
        </is>
      </c>
      <c r="C63" t="inlineStr">
        <is>
          <t>Yes</t>
        </is>
      </c>
      <c r="D63" t="n">
        <v>4</v>
      </c>
      <c r="E63" t="inlineStr">
        <is>
          <t>Maybe</t>
        </is>
      </c>
    </row>
    <row r="64">
      <c r="A64" s="37" t="n">
        <v>46429.62569444445</v>
      </c>
      <c r="B64" t="inlineStr">
        <is>
          <t>SAMPLE-CMP-005.SAMPLE-O-009</t>
        </is>
      </c>
      <c r="C64" t="inlineStr">
        <is>
          <t>No</t>
        </is>
      </c>
      <c r="F64" t="inlineStr">
        <is>
          <t>Not for me</t>
        </is>
      </c>
    </row>
    <row r="65">
      <c r="A65" s="37" t="n">
        <v>46429.62638888889</v>
      </c>
      <c r="B65" t="inlineStr">
        <is>
          <t>SAMPLE-CMP-005.SAMPLE-O-006</t>
        </is>
      </c>
      <c r="C65" t="inlineStr">
        <is>
          <t>No</t>
        </is>
      </c>
      <c r="F65" t="inlineStr">
        <is>
          <t>Gone by the time I looked</t>
        </is>
      </c>
    </row>
    <row r="66">
      <c r="A66" s="37" t="n">
        <v>46429.66388888889</v>
      </c>
      <c r="B66" t="inlineStr">
        <is>
          <t>SAMPLE-CMP-005.SAMPLE-O-003</t>
        </is>
      </c>
      <c r="C66" t="inlineStr">
        <is>
          <t>No</t>
        </is>
      </c>
      <c r="F66" t="inlineStr">
        <is>
          <t>Didn't see it</t>
        </is>
      </c>
    </row>
    <row r="67">
      <c r="A67" s="37" t="n">
        <v>46429.66388888889</v>
      </c>
      <c r="B67" t="inlineStr">
        <is>
          <t>SAMPLE-CMP-005.SAMPLE-O-003</t>
        </is>
      </c>
      <c r="C67" t="inlineStr">
        <is>
          <t>Yes</t>
        </is>
      </c>
      <c r="D67" t="n">
        <v>4</v>
      </c>
      <c r="E67" t="inlineStr">
        <is>
          <t>Yes</t>
        </is>
      </c>
      <c r="G67" t="inlineStr">
        <is>
          <t>SAMPLE Where can I buy these near the office?</t>
        </is>
      </c>
    </row>
    <row r="68">
      <c r="A68" s="37" t="n">
        <v>46429.66458333333</v>
      </c>
      <c r="B68" t="inlineStr">
        <is>
          <t>SAMPLE-CMP-005.SAMPLE-O-008</t>
        </is>
      </c>
      <c r="C68" t="inlineStr">
        <is>
          <t>Yes</t>
        </is>
      </c>
      <c r="D68" t="n">
        <v>3</v>
      </c>
      <c r="E68" t="inlineStr">
        <is>
          <t>No</t>
        </is>
      </c>
    </row>
    <row r="69">
      <c r="A69" s="37" t="n">
        <v>46429.66666666666</v>
      </c>
      <c r="B69" t="inlineStr">
        <is>
          <t>SAMPLE-CMP-005.SAMPLE-O-006</t>
        </is>
      </c>
      <c r="C69" t="inlineStr">
        <is>
          <t>No</t>
        </is>
      </c>
      <c r="F69" t="inlineStr">
        <is>
          <t>Not for me</t>
        </is>
      </c>
    </row>
    <row r="70">
      <c r="A70" s="37" t="n">
        <v>46429.69791666666</v>
      </c>
      <c r="B70" t="inlineStr">
        <is>
          <t>SAMPLE-CMP-005.SAMPLE-O-007</t>
        </is>
      </c>
      <c r="C70" t="inlineStr">
        <is>
          <t>Yes</t>
        </is>
      </c>
      <c r="D70" t="n">
        <v>5</v>
      </c>
      <c r="E70" t="inlineStr">
        <is>
          <t>Maybe</t>
        </is>
      </c>
      <c r="G70" t="inlineStr">
        <is>
          <t>SAMPLE Gone before lunch on Wednesday.</t>
        </is>
      </c>
    </row>
    <row r="71">
      <c r="A71" s="37" t="n">
        <v>46429.70277777778</v>
      </c>
      <c r="B71" t="inlineStr">
        <is>
          <t>SAMPLE-CMP-005.SAMPLE-O-009</t>
        </is>
      </c>
      <c r="C71" t="inlineStr">
        <is>
          <t>No</t>
        </is>
      </c>
      <c r="F71" t="inlineStr">
        <is>
          <t>Gone by the time I looked</t>
        </is>
      </c>
      <c r="G71" t="inlineStr">
        <is>
          <t>SAMPLE Good crunch, would pick it up at the store.</t>
        </is>
      </c>
    </row>
    <row r="72">
      <c r="A72" s="37" t="n">
        <v>46430.39513888889</v>
      </c>
      <c r="B72" t="inlineStr">
        <is>
          <t>SAMPLE-CMP-005.SAMPLE-O-009</t>
        </is>
      </c>
      <c r="C72" t="inlineStr">
        <is>
          <t>Yes</t>
        </is>
      </c>
      <c r="D72" t="n">
        <v>5</v>
      </c>
      <c r="E72" t="inlineStr">
        <is>
          <t>Maybe</t>
        </is>
      </c>
    </row>
    <row r="73">
      <c r="A73" s="37" t="n">
        <v>46430.40833333333</v>
      </c>
      <c r="B73" t="inlineStr">
        <is>
          <t>SAMPLE-CMP-005.SAMPLE-O-010</t>
        </is>
      </c>
      <c r="C73" t="inlineStr">
        <is>
          <t>Yes</t>
        </is>
      </c>
      <c r="D73" t="n">
        <v>5</v>
      </c>
      <c r="E73" t="inlineStr">
        <is>
          <t>No</t>
        </is>
      </c>
    </row>
    <row r="74">
      <c r="A74" s="37" t="n">
        <v>46430.42152777778</v>
      </c>
      <c r="B74" t="inlineStr">
        <is>
          <t>SAMPLE-CMP-005.SAMPLE-O-006</t>
        </is>
      </c>
      <c r="C74" t="inlineStr">
        <is>
          <t>No</t>
        </is>
      </c>
      <c r="F74" t="inlineStr">
        <is>
          <t>Not for me</t>
        </is>
      </c>
      <c r="G74" t="inlineStr">
        <is>
          <t>SAMPLE Asked Priya to save me a bag. Really good.</t>
        </is>
      </c>
    </row>
    <row r="75">
      <c r="A75" s="37" t="n">
        <v>46430.56319444445</v>
      </c>
      <c r="B75" t="inlineStr">
        <is>
          <t>SAMPLE-CMP-005.SAMPLE-O-001</t>
        </is>
      </c>
      <c r="C75" t="inlineStr">
        <is>
          <t>Yes</t>
        </is>
      </c>
      <c r="D75" t="n">
        <v>5</v>
      </c>
      <c r="E75" t="inlineStr">
        <is>
          <t>Yes</t>
        </is>
      </c>
    </row>
    <row r="76">
      <c r="A76" s="37" t="n">
        <v>46430.59513888889</v>
      </c>
      <c r="B76" t="inlineStr">
        <is>
          <t>SAMPLE-CMP-005.SAMPLE-O-004</t>
        </is>
      </c>
      <c r="C76" t="inlineStr">
        <is>
          <t>Yes</t>
        </is>
      </c>
      <c r="D76" t="n">
        <v>4</v>
      </c>
      <c r="E76" t="inlineStr">
        <is>
          <t>Yes</t>
        </is>
      </c>
    </row>
    <row r="77">
      <c r="A77" s="37" t="n">
        <v>46434.48819444444</v>
      </c>
      <c r="B77" t="inlineStr">
        <is>
          <t>SAMPLE-CMP-005.SAMPLE-O-009</t>
        </is>
      </c>
      <c r="C77" t="inlineStr">
        <is>
          <t>Yes</t>
        </is>
      </c>
      <c r="D77" t="n">
        <v>4</v>
      </c>
      <c r="E77" t="inlineStr">
        <is>
          <t>Yes</t>
        </is>
      </c>
    </row>
    <row r="78">
      <c r="A78" s="37" t="n">
        <v>46434.56944444445</v>
      </c>
      <c r="B78" t="inlineStr">
        <is>
          <t>SAMPLE-CMP-005.SAMPLE-O-004</t>
        </is>
      </c>
      <c r="C78" t="inlineStr">
        <is>
          <t>Yes</t>
        </is>
      </c>
      <c r="D78" t="n">
        <v>4</v>
      </c>
      <c r="E78" t="inlineStr">
        <is>
          <t>Maybe</t>
        </is>
      </c>
    </row>
  </sheetData>
  <pageMargins left="0.75" right="0.75" top="1" bottom="1" header="0.5" footer="0.5"/>
</worksheet>
</file>

<file path=xl/worksheets/sheet38.xml><?xml version="1.0" encoding="utf-8"?>
<worksheet xmlns="http://schemas.openxmlformats.org/spreadsheetml/2006/main">
  <sheetPr>
    <tabColor rgb="00FFF9E5"/>
    <outlinePr summaryBelow="1" summaryRight="1"/>
    <pageSetUpPr/>
  </sheetPr>
  <dimension ref="A1:G6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Saltmarsh?</t>
        </is>
      </c>
      <c r="D1" s="35" t="inlineStr">
        <is>
          <t>How was it?</t>
        </is>
      </c>
      <c r="E1" s="35" t="inlineStr">
        <is>
          <t>Would you buy it?</t>
        </is>
      </c>
      <c r="F1" s="35" t="inlineStr">
        <is>
          <t>What happened?</t>
        </is>
      </c>
      <c r="G1" s="35" t="inlineStr">
        <is>
          <t>Anything you'd tell SAMPLE Saltmarsh? (optional)</t>
        </is>
      </c>
    </row>
    <row r="2">
      <c r="A2" s="37" t="n">
        <v>46441.38402777778</v>
      </c>
      <c r="B2" t="inlineStr">
        <is>
          <t>SAMPLE-CMP-006.SAMPLE-O-002</t>
        </is>
      </c>
      <c r="C2" t="inlineStr">
        <is>
          <t>Yes</t>
        </is>
      </c>
      <c r="D2" t="n">
        <v>5</v>
      </c>
      <c r="E2" t="inlineStr">
        <is>
          <t>No</t>
        </is>
      </c>
      <c r="G2" t="inlineStr">
        <is>
          <t>SAMPLE Really sharp vinegar, loved it.</t>
        </is>
      </c>
    </row>
    <row r="3">
      <c r="A3" s="37" t="n">
        <v>46441.39791666667</v>
      </c>
      <c r="B3" t="inlineStr">
        <is>
          <t>SAMPLE-CMP-006.SAMPLE-O-010</t>
        </is>
      </c>
      <c r="C3" t="inlineStr">
        <is>
          <t>Yes</t>
        </is>
      </c>
      <c r="D3" t="n">
        <v>5</v>
      </c>
      <c r="E3" t="inlineStr">
        <is>
          <t>No</t>
        </is>
      </c>
      <c r="G3" t="inlineStr">
        <is>
          <t>SAMPLE Too salty for an afternoon snack.</t>
        </is>
      </c>
    </row>
    <row r="4">
      <c r="A4" s="37" t="n">
        <v>46441.44305555556</v>
      </c>
      <c r="B4" t="inlineStr">
        <is>
          <t>SAMPLE-CMP-006.SAMPLE-O-007</t>
        </is>
      </c>
      <c r="C4" t="inlineStr">
        <is>
          <t>Yes</t>
        </is>
      </c>
      <c r="D4" t="n">
        <v>4</v>
      </c>
      <c r="E4" t="inlineStr">
        <is>
          <t>Maybe</t>
        </is>
      </c>
      <c r="G4" t="inlineStr">
        <is>
          <t>SAMPLE Is this sold at the market on the corner?</t>
        </is>
      </c>
    </row>
    <row r="5">
      <c r="A5" s="37" t="n">
        <v>46441.46458333333</v>
      </c>
      <c r="B5" t="inlineStr">
        <is>
          <t>SAMPLE-CMP-006.SAMPLE-O-010</t>
        </is>
      </c>
      <c r="C5" t="inlineStr">
        <is>
          <t>No</t>
        </is>
      </c>
      <c r="F5" t="inlineStr">
        <is>
          <t>Didn't see it</t>
        </is>
      </c>
    </row>
    <row r="6">
      <c r="A6" s="37" t="n">
        <v>46441.50208333333</v>
      </c>
      <c r="B6" t="inlineStr">
        <is>
          <t>SAMPLE-CMP-006.SAMPLE-O-002</t>
        </is>
      </c>
      <c r="C6" t="inlineStr">
        <is>
          <t>Yes</t>
        </is>
      </c>
      <c r="D6" t="n">
        <v>4</v>
      </c>
      <c r="E6" t="inlineStr">
        <is>
          <t>No</t>
        </is>
      </c>
    </row>
    <row r="7">
      <c r="A7" s="37" t="n">
        <v>46441.525</v>
      </c>
      <c r="B7" t="inlineStr">
        <is>
          <t>SAMPLE-CMP-006.SAMPLE-O-001</t>
        </is>
      </c>
      <c r="C7" t="inlineStr">
        <is>
          <t>Yes</t>
        </is>
      </c>
      <c r="D7" t="n">
        <v>5</v>
      </c>
      <c r="E7" t="inlineStr">
        <is>
          <t>Yes</t>
        </is>
      </c>
    </row>
    <row r="8">
      <c r="A8" s="37" t="n">
        <v>46441.54722222222</v>
      </c>
      <c r="B8" t="inlineStr">
        <is>
          <t>SAMPLE-CMP-006.SAMPLE-O-007</t>
        </is>
      </c>
      <c r="C8" t="inlineStr">
        <is>
          <t>No</t>
        </is>
      </c>
      <c r="F8" t="inlineStr">
        <is>
          <t>Gone by the time I looked</t>
        </is>
      </c>
      <c r="G8" t="inlineStr">
        <is>
          <t>SAMPLE Saw it by the coffee machine and took two. Really good.</t>
        </is>
      </c>
    </row>
    <row r="9">
      <c r="A9" s="37" t="n">
        <v>46441.55902777778</v>
      </c>
      <c r="B9" t="inlineStr">
        <is>
          <t>SAMPLE-CMP-006.SAMPLE-O-003</t>
        </is>
      </c>
      <c r="C9" t="inlineStr">
        <is>
          <t>Yes</t>
        </is>
      </c>
      <c r="D9" t="n">
        <v>5</v>
      </c>
      <c r="E9" t="inlineStr">
        <is>
          <t>Maybe</t>
        </is>
      </c>
      <c r="G9" t="inlineStr">
        <is>
          <t>SAMPLE Gone before lunch on Wednesday.</t>
        </is>
      </c>
    </row>
    <row r="10">
      <c r="A10" s="37" t="n">
        <v>46441.57222222222</v>
      </c>
      <c r="B10" t="inlineStr">
        <is>
          <t>SAMPLE-CMP-006.SAMPLE-O-001</t>
        </is>
      </c>
      <c r="C10" t="inlineStr">
        <is>
          <t>Yes</t>
        </is>
      </c>
      <c r="D10" t="n">
        <v>5</v>
      </c>
      <c r="E10" t="inlineStr">
        <is>
          <t>Yes</t>
        </is>
      </c>
    </row>
    <row r="11">
      <c r="A11" s="37" t="n">
        <v>46441.58194444444</v>
      </c>
      <c r="B11" t="inlineStr">
        <is>
          <t>SAMPLE-CMP-006.SAMPLE-O-004</t>
        </is>
      </c>
      <c r="C11" t="inlineStr">
        <is>
          <t>No</t>
        </is>
      </c>
      <c r="F11" t="inlineStr">
        <is>
          <t>Didn't see it</t>
        </is>
      </c>
      <c r="G11" t="inlineStr">
        <is>
          <t>SAMPLE A bit too salty for me.</t>
        </is>
      </c>
    </row>
    <row r="12">
      <c r="A12" s="37" t="n">
        <v>46441.58194444444</v>
      </c>
      <c r="B12" t="inlineStr">
        <is>
          <t>SAMPLE-CMP-006.SAMPLE-O-004</t>
        </is>
      </c>
      <c r="C12" t="inlineStr">
        <is>
          <t>No</t>
        </is>
      </c>
      <c r="F12" t="inlineStr">
        <is>
          <t>Not for me</t>
        </is>
      </c>
    </row>
    <row r="13">
      <c r="A13" s="37" t="n">
        <v>46441.59791666667</v>
      </c>
      <c r="B13" t="inlineStr">
        <is>
          <t>SAMPLE-CMP-006.SAMPLE-O-002</t>
        </is>
      </c>
      <c r="C13" t="inlineStr">
        <is>
          <t>Yes</t>
        </is>
      </c>
      <c r="D13" t="n">
        <v>5</v>
      </c>
      <c r="E13" t="inlineStr">
        <is>
          <t>Yes</t>
        </is>
      </c>
      <c r="G13" t="inlineStr">
        <is>
          <t>SAMPLE Nice that it lists the allergens on the card.</t>
        </is>
      </c>
    </row>
    <row r="14">
      <c r="A14" s="37" t="n">
        <v>46441.61736111111</v>
      </c>
      <c r="B14" t="inlineStr">
        <is>
          <t>SAMPLE-CMP-006.SAMPLE-O-009</t>
        </is>
      </c>
      <c r="C14" t="inlineStr">
        <is>
          <t>Yes</t>
        </is>
      </c>
      <c r="D14" t="n">
        <v>4</v>
      </c>
      <c r="E14" t="inlineStr">
        <is>
          <t>Maybe</t>
        </is>
      </c>
    </row>
    <row r="15">
      <c r="A15" s="37" t="n">
        <v>46441.65277777778</v>
      </c>
      <c r="B15" t="inlineStr">
        <is>
          <t>SAMPLE-CMP-006.SAMPLE-O-003</t>
        </is>
      </c>
      <c r="C15" t="inlineStr">
        <is>
          <t>Yes</t>
        </is>
      </c>
      <c r="D15" t="n">
        <v>4</v>
      </c>
      <c r="E15" t="inlineStr">
        <is>
          <t>No</t>
        </is>
      </c>
    </row>
    <row r="16">
      <c r="A16" s="37" t="n">
        <v>46441.67708333334</v>
      </c>
      <c r="B16" t="inlineStr">
        <is>
          <t>SAMPLE-CMP-006.SAMPLE-O-005</t>
        </is>
      </c>
      <c r="C16" t="inlineStr">
        <is>
          <t>Yes</t>
        </is>
      </c>
      <c r="D16" t="n">
        <v>5</v>
      </c>
      <c r="E16" t="inlineStr">
        <is>
          <t>No</t>
        </is>
      </c>
    </row>
    <row r="17">
      <c r="A17" s="37" t="n">
        <v>46441.68472222222</v>
      </c>
      <c r="B17" t="inlineStr">
        <is>
          <t>SAMPLE-CMP-006.SAMPLE-O-010</t>
        </is>
      </c>
      <c r="C17" t="inlineStr">
        <is>
          <t>Yes</t>
        </is>
      </c>
      <c r="D17" t="n">
        <v>5</v>
      </c>
      <c r="E17" t="inlineStr">
        <is>
          <t>Maybe</t>
        </is>
      </c>
    </row>
    <row r="18">
      <c r="A18" s="37" t="n">
        <v>46441.68819444445</v>
      </c>
      <c r="B18" t="inlineStr">
        <is>
          <t>SAMPLE-CMP-006.SAMPLE-O-002</t>
        </is>
      </c>
      <c r="C18" t="inlineStr">
        <is>
          <t>Yes</t>
        </is>
      </c>
      <c r="D18" t="n">
        <v>4</v>
      </c>
      <c r="E18" t="inlineStr">
        <is>
          <t>No</t>
        </is>
      </c>
      <c r="G18" t="inlineStr">
        <is>
          <t>SAMPLE Where can I buy these near the office?</t>
        </is>
      </c>
    </row>
    <row r="19">
      <c r="A19" s="37" t="n">
        <v>46441.69305555556</v>
      </c>
      <c r="B19" t="inlineStr">
        <is>
          <t>SAMPLE-CMP-006.SAMPLE-O-001</t>
        </is>
      </c>
      <c r="C19" t="inlineStr">
        <is>
          <t>Yes</t>
        </is>
      </c>
      <c r="D19" t="n">
        <v>4</v>
      </c>
      <c r="E19" t="inlineStr">
        <is>
          <t>Maybe</t>
        </is>
      </c>
      <c r="G19" t="inlineStr">
        <is>
          <t>SAMPLE Not my thing but my team liked it.</t>
        </is>
      </c>
    </row>
    <row r="20">
      <c r="A20" s="37" t="n">
        <v>46442.37708333333</v>
      </c>
      <c r="B20" t="inlineStr">
        <is>
          <t>SAMPLE-CMP-006.SAMPLE-O-001</t>
        </is>
      </c>
      <c r="C20" t="inlineStr">
        <is>
          <t>Yes</t>
        </is>
      </c>
      <c r="D20" t="n">
        <v>4</v>
      </c>
      <c r="E20" t="inlineStr">
        <is>
          <t>Yes</t>
        </is>
      </c>
    </row>
    <row r="21">
      <c r="A21" s="37" t="n">
        <v>46442.38194444445</v>
      </c>
      <c r="B21" t="inlineStr">
        <is>
          <t>SAMPLE-CMP-006.SAMPLE-O-001</t>
        </is>
      </c>
      <c r="C21" t="inlineStr">
        <is>
          <t>Yes</t>
        </is>
      </c>
      <c r="D21" t="n">
        <v>3</v>
      </c>
      <c r="E21" t="inlineStr">
        <is>
          <t>Maybe</t>
        </is>
      </c>
    </row>
    <row r="22">
      <c r="A22" s="37" t="n">
        <v>46442.38680555556</v>
      </c>
      <c r="B22" t="inlineStr">
        <is>
          <t>SAMPLE-CMP-006.SAMPLE-O-005</t>
        </is>
      </c>
      <c r="C22" t="inlineStr">
        <is>
          <t>Yes</t>
        </is>
      </c>
      <c r="D22" t="n">
        <v>5</v>
      </c>
      <c r="E22" t="inlineStr">
        <is>
          <t>Maybe</t>
        </is>
      </c>
    </row>
    <row r="23">
      <c r="A23" s="37" t="n">
        <v>46442.42916666667</v>
      </c>
      <c r="B23" t="inlineStr">
        <is>
          <t>SAMPLE-CMP-006.SAMPLE-O-007</t>
        </is>
      </c>
      <c r="C23" t="inlineStr">
        <is>
          <t>Yes</t>
        </is>
      </c>
      <c r="D23" t="n">
        <v>4</v>
      </c>
      <c r="E23" t="inlineStr">
        <is>
          <t>Yes</t>
        </is>
      </c>
    </row>
    <row r="24">
      <c r="A24" s="37" t="n">
        <v>46442.42916666667</v>
      </c>
      <c r="B24" t="inlineStr">
        <is>
          <t>SAMPLE-CMP-006.SAMPLE-O-007</t>
        </is>
      </c>
      <c r="C24" t="inlineStr">
        <is>
          <t>Yes</t>
        </is>
      </c>
      <c r="D24" t="n">
        <v>4</v>
      </c>
      <c r="E24" t="inlineStr">
        <is>
          <t>No</t>
        </is>
      </c>
    </row>
    <row r="25">
      <c r="A25" s="37" t="n">
        <v>46442.47777777778</v>
      </c>
      <c r="B25" t="inlineStr">
        <is>
          <t>SAMPLE-CMP-006.SAMPLE-O-004</t>
        </is>
      </c>
      <c r="C25" t="inlineStr">
        <is>
          <t>Yes</t>
        </is>
      </c>
      <c r="D25" t="n">
        <v>5</v>
      </c>
      <c r="E25" t="inlineStr">
        <is>
          <t>No</t>
        </is>
      </c>
    </row>
    <row r="26">
      <c r="A26" s="37" t="n">
        <v>46442.48263888889</v>
      </c>
      <c r="B26" t="inlineStr">
        <is>
          <t>SAMPLE-CMP-006.SAMPLE-O-009</t>
        </is>
      </c>
      <c r="C26" t="inlineStr">
        <is>
          <t>Yes</t>
        </is>
      </c>
      <c r="D26" t="n">
        <v>5</v>
      </c>
      <c r="E26" t="inlineStr">
        <is>
          <t>No</t>
        </is>
      </c>
    </row>
    <row r="27">
      <c r="A27" s="37" t="n">
        <v>46442.48472222222</v>
      </c>
      <c r="B27" t="inlineStr">
        <is>
          <t>SAMPLE-CMP-006.SAMPLE-O-001</t>
        </is>
      </c>
      <c r="C27" t="inlineStr">
        <is>
          <t>No</t>
        </is>
      </c>
      <c r="F27" t="inlineStr">
        <is>
          <t>Gone by the time I looked</t>
        </is>
      </c>
    </row>
    <row r="28">
      <c r="A28" s="37" t="n">
        <v>46442.50902777778</v>
      </c>
      <c r="B28" t="inlineStr">
        <is>
          <t>SAMPLE-CMP-006.SAMPLE-O-003</t>
        </is>
      </c>
      <c r="C28" t="inlineStr">
        <is>
          <t>Yes</t>
        </is>
      </c>
      <c r="D28" t="n">
        <v>5</v>
      </c>
      <c r="E28" t="inlineStr">
        <is>
          <t>Yes</t>
        </is>
      </c>
    </row>
    <row r="29">
      <c r="A29" s="37" t="n">
        <v>46442.52013888889</v>
      </c>
      <c r="B29" t="inlineStr">
        <is>
          <t>SAMPLE-CMP-006.SAMPLE-O-005</t>
        </is>
      </c>
      <c r="C29" t="inlineStr">
        <is>
          <t>Yes</t>
        </is>
      </c>
      <c r="D29" t="n">
        <v>4</v>
      </c>
      <c r="E29" t="inlineStr">
        <is>
          <t>Yes</t>
        </is>
      </c>
      <c r="G29" t="inlineStr">
        <is>
          <t>SAMPLE Where can I buy these near the office?</t>
        </is>
      </c>
    </row>
    <row r="30">
      <c r="A30" s="37" t="n">
        <v>46442.53333333333</v>
      </c>
      <c r="B30" t="inlineStr">
        <is>
          <t>SAMPLE-CMP-006.SAMPLE-O-008</t>
        </is>
      </c>
      <c r="C30" t="inlineStr">
        <is>
          <t>Yes</t>
        </is>
      </c>
      <c r="D30" t="n">
        <v>4</v>
      </c>
      <c r="E30" t="inlineStr">
        <is>
          <t>Yes</t>
        </is>
      </c>
    </row>
    <row r="31">
      <c r="A31" s="37" t="n">
        <v>46442.55625</v>
      </c>
      <c r="B31" t="inlineStr">
        <is>
          <t>SAMPLE-CMP-006.SAMPLE-O-005</t>
        </is>
      </c>
      <c r="C31" t="inlineStr">
        <is>
          <t>No</t>
        </is>
      </c>
      <c r="F31" t="inlineStr">
        <is>
          <t>Gone by the time I looked</t>
        </is>
      </c>
    </row>
    <row r="32">
      <c r="A32" s="37" t="n">
        <v>46442.5625</v>
      </c>
      <c r="B32" t="inlineStr">
        <is>
          <t>SAMPLE-CMP-006.SAMPLE-O-003</t>
        </is>
      </c>
      <c r="C32" t="inlineStr">
        <is>
          <t>Yes</t>
        </is>
      </c>
      <c r="D32" t="n">
        <v>5</v>
      </c>
      <c r="E32" t="inlineStr">
        <is>
          <t>Maybe</t>
        </is>
      </c>
    </row>
    <row r="33">
      <c r="A33" s="37" t="n">
        <v>46442.56458333333</v>
      </c>
      <c r="B33" t="inlineStr">
        <is>
          <t>SAMPLE-CMP-006.SAMPLE-O-008</t>
        </is>
      </c>
      <c r="C33" t="inlineStr">
        <is>
          <t>Yes</t>
        </is>
      </c>
      <c r="D33" t="n">
        <v>4</v>
      </c>
      <c r="E33" t="inlineStr">
        <is>
          <t>Maybe</t>
        </is>
      </c>
    </row>
    <row r="34">
      <c r="A34" s="37" t="n">
        <v>46442.57777777778</v>
      </c>
      <c r="B34" t="inlineStr">
        <is>
          <t>SAMPLE-CMP-006.SAMPLE-O-010</t>
        </is>
      </c>
      <c r="C34" t="inlineStr">
        <is>
          <t>Yes</t>
        </is>
      </c>
      <c r="D34" t="n">
        <v>4</v>
      </c>
      <c r="E34" t="inlineStr">
        <is>
          <t>No</t>
        </is>
      </c>
      <c r="G34" t="inlineStr">
        <is>
          <t>SAMPLE Saw it by the coffee machine and took two. Really good.</t>
        </is>
      </c>
    </row>
    <row r="35">
      <c r="A35" s="37" t="n">
        <v>46442.59652777778</v>
      </c>
      <c r="B35" t="inlineStr">
        <is>
          <t>SAMPLE-CMP-006.SAMPLE-O-008</t>
        </is>
      </c>
      <c r="C35" t="inlineStr">
        <is>
          <t>No</t>
        </is>
      </c>
      <c r="F35" t="inlineStr">
        <is>
          <t>Not for me</t>
        </is>
      </c>
      <c r="G35" t="inlineStr">
        <is>
          <t>SAMPLE A bit too salty for me.</t>
        </is>
      </c>
    </row>
    <row r="36">
      <c r="A36" s="37" t="n">
        <v>46442.6375</v>
      </c>
      <c r="B36" t="inlineStr">
        <is>
          <t>SAMPLE-CMP-006.SAMPLE-O-003</t>
        </is>
      </c>
      <c r="C36" t="inlineStr">
        <is>
          <t>Yes</t>
        </is>
      </c>
      <c r="D36" t="n">
        <v>4</v>
      </c>
      <c r="E36" t="inlineStr">
        <is>
          <t>Maybe</t>
        </is>
      </c>
    </row>
    <row r="37">
      <c r="A37" s="37" t="n">
        <v>46442.65</v>
      </c>
      <c r="B37" t="inlineStr">
        <is>
          <t>SAMPLE-CMP-006.SAMPLE-O-008</t>
        </is>
      </c>
      <c r="C37" t="inlineStr">
        <is>
          <t>No</t>
        </is>
      </c>
      <c r="F37" t="inlineStr">
        <is>
          <t>Didn't see it</t>
        </is>
      </c>
    </row>
    <row r="38">
      <c r="A38" s="37" t="n">
        <v>46442.69930555556</v>
      </c>
      <c r="B38" t="inlineStr">
        <is>
          <t>SAMPLE-CMP-006.SAMPLE-O-004</t>
        </is>
      </c>
      <c r="C38" t="inlineStr">
        <is>
          <t>Yes</t>
        </is>
      </c>
      <c r="D38" t="n">
        <v>4</v>
      </c>
      <c r="E38" t="inlineStr">
        <is>
          <t>Maybe</t>
        </is>
      </c>
    </row>
    <row r="39">
      <c r="A39" s="37" t="n">
        <v>46443.37708333333</v>
      </c>
      <c r="B39" t="inlineStr">
        <is>
          <t>SAMPLE-CMP-006.SAMPLE-O-008</t>
        </is>
      </c>
      <c r="C39" t="inlineStr">
        <is>
          <t>Yes</t>
        </is>
      </c>
      <c r="D39" t="n">
        <v>4</v>
      </c>
      <c r="E39" t="inlineStr">
        <is>
          <t>Maybe</t>
        </is>
      </c>
    </row>
    <row r="40">
      <c r="A40" s="37" t="n">
        <v>46443.38125</v>
      </c>
      <c r="B40" t="inlineStr">
        <is>
          <t>SAMPLE-CMP-006.SAMPLE-O-009</t>
        </is>
      </c>
      <c r="C40" t="inlineStr">
        <is>
          <t>No</t>
        </is>
      </c>
      <c r="F40" t="inlineStr">
        <is>
          <t>Gone by the time I looked</t>
        </is>
      </c>
    </row>
    <row r="41">
      <c r="A41" s="37" t="n">
        <v>46443.40208333333</v>
      </c>
      <c r="B41" t="inlineStr">
        <is>
          <t>SAMPLE-CMP-006.SAMPLE-O-001</t>
        </is>
      </c>
      <c r="C41" t="inlineStr">
        <is>
          <t>Yes</t>
        </is>
      </c>
      <c r="D41" t="n">
        <v>4</v>
      </c>
      <c r="E41" t="inlineStr">
        <is>
          <t>Maybe</t>
        </is>
      </c>
    </row>
    <row r="42">
      <c r="A42" s="37" t="n">
        <v>46443.40347222222</v>
      </c>
      <c r="B42" t="inlineStr">
        <is>
          <t>SAMPLE-CMP-006.SAMPLE-O-010</t>
        </is>
      </c>
      <c r="C42" t="inlineStr">
        <is>
          <t>Yes</t>
        </is>
      </c>
      <c r="D42" t="n">
        <v>4</v>
      </c>
      <c r="E42" t="inlineStr">
        <is>
          <t>Maybe</t>
        </is>
      </c>
    </row>
    <row r="43">
      <c r="A43" s="37" t="n">
        <v>46443.41666666666</v>
      </c>
      <c r="B43" t="inlineStr">
        <is>
          <t>SAMPLE-CMP-006.SAMPLE-O-005</t>
        </is>
      </c>
      <c r="C43" t="inlineStr">
        <is>
          <t>Yes</t>
        </is>
      </c>
      <c r="D43" t="n">
        <v>4</v>
      </c>
      <c r="E43" t="inlineStr">
        <is>
          <t>No</t>
        </is>
      </c>
      <c r="G43" t="inlineStr">
        <is>
          <t>SAMPLE Not my thing but my team liked it.</t>
        </is>
      </c>
    </row>
    <row r="44">
      <c r="A44" s="37" t="n">
        <v>46443.42916666667</v>
      </c>
      <c r="B44" t="inlineStr">
        <is>
          <t>SAMPLE-CMP-006.SAMPLE-O-003</t>
        </is>
      </c>
      <c r="C44" t="inlineStr">
        <is>
          <t>Yes</t>
        </is>
      </c>
      <c r="D44" t="n">
        <v>5</v>
      </c>
      <c r="E44" t="inlineStr">
        <is>
          <t>No</t>
        </is>
      </c>
      <c r="G44" t="inlineStr">
        <is>
          <t>SAMPLE Saw it by the coffee machine and took two. Really good.</t>
        </is>
      </c>
    </row>
    <row r="45">
      <c r="A45" s="37" t="n">
        <v>46443.45972222222</v>
      </c>
      <c r="B45" t="inlineStr">
        <is>
          <t>SAMPLE-CMP-006.SAMPLE-O-003</t>
        </is>
      </c>
      <c r="C45" t="inlineStr">
        <is>
          <t>Yes</t>
        </is>
      </c>
      <c r="D45" t="n">
        <v>5</v>
      </c>
      <c r="E45" t="inlineStr">
        <is>
          <t>Maybe</t>
        </is>
      </c>
      <c r="G45" t="inlineStr">
        <is>
          <t>SAMPLE Saw it by the coffee machine and took two. Really good.</t>
        </is>
      </c>
    </row>
    <row r="46">
      <c r="A46" s="37" t="n">
        <v>46443.47361111111</v>
      </c>
      <c r="B46" t="inlineStr">
        <is>
          <t>SAMPLE-CMP-006.SAMPLE-O-007</t>
        </is>
      </c>
      <c r="C46" t="inlineStr">
        <is>
          <t>Yes</t>
        </is>
      </c>
      <c r="D46" t="n">
        <v>5</v>
      </c>
      <c r="E46" t="inlineStr">
        <is>
          <t>Maybe</t>
        </is>
      </c>
      <c r="G46" t="inlineStr">
        <is>
          <t>SAMPLE Not my thing but my team liked it.</t>
        </is>
      </c>
    </row>
    <row r="47">
      <c r="A47" s="37" t="n">
        <v>46443.49722222222</v>
      </c>
      <c r="B47" t="inlineStr">
        <is>
          <t>SAMPLE-CMP-006.SAMPLE-O-005</t>
        </is>
      </c>
      <c r="C47" t="inlineStr">
        <is>
          <t>Yes</t>
        </is>
      </c>
      <c r="D47" t="n">
        <v>4</v>
      </c>
      <c r="E47" t="inlineStr">
        <is>
          <t>Maybe</t>
        </is>
      </c>
      <c r="G47" t="inlineStr">
        <is>
          <t>SAMPLE Not my thing but my team liked it.</t>
        </is>
      </c>
    </row>
    <row r="48">
      <c r="A48" s="37" t="n">
        <v>46443.51805555556</v>
      </c>
      <c r="B48" t="inlineStr">
        <is>
          <t>SAMPLE-CMP-006.SAMPLE-O-010</t>
        </is>
      </c>
      <c r="C48" t="inlineStr">
        <is>
          <t>Yes</t>
        </is>
      </c>
      <c r="D48" t="n">
        <v>4</v>
      </c>
      <c r="E48" t="inlineStr">
        <is>
          <t>Maybe</t>
        </is>
      </c>
    </row>
    <row r="49">
      <c r="A49" s="37" t="n">
        <v>46443.52291666667</v>
      </c>
      <c r="B49" t="inlineStr">
        <is>
          <t>SAMPLE-CMP-006.SAMPLE-O-002</t>
        </is>
      </c>
      <c r="C49" t="inlineStr">
        <is>
          <t>Yes</t>
        </is>
      </c>
      <c r="D49" t="n">
        <v>4</v>
      </c>
      <c r="E49" t="inlineStr">
        <is>
          <t>Yes</t>
        </is>
      </c>
    </row>
    <row r="50">
      <c r="A50" s="37" t="n">
        <v>46443.52777777778</v>
      </c>
      <c r="B50" t="inlineStr">
        <is>
          <t>SAMPLE-CMP-006.SAMPLE-O-002</t>
        </is>
      </c>
      <c r="C50" t="inlineStr">
        <is>
          <t>No</t>
        </is>
      </c>
      <c r="F50" t="inlineStr">
        <is>
          <t>Gone by the time I looked</t>
        </is>
      </c>
      <c r="G50" t="inlineStr">
        <is>
          <t>SAMPLE Nice that it lists the allergens on the card.</t>
        </is>
      </c>
    </row>
    <row r="51">
      <c r="A51" s="37" t="n">
        <v>46443.54236111111</v>
      </c>
      <c r="B51" t="inlineStr">
        <is>
          <t>SAMPLE-CMP-006.SAMPLE-O-008</t>
        </is>
      </c>
      <c r="C51" t="inlineStr">
        <is>
          <t>Yes</t>
        </is>
      </c>
      <c r="D51" t="n">
        <v>5</v>
      </c>
      <c r="E51" t="inlineStr">
        <is>
          <t>No</t>
        </is>
      </c>
    </row>
    <row r="52">
      <c r="A52" s="37" t="n">
        <v>46443.54791666667</v>
      </c>
      <c r="B52" t="inlineStr">
        <is>
          <t>SAMPLE-CMP-006.SAMPLE-O-009</t>
        </is>
      </c>
      <c r="C52" t="inlineStr">
        <is>
          <t>Yes</t>
        </is>
      </c>
      <c r="D52" t="n">
        <v>4</v>
      </c>
      <c r="E52" t="inlineStr">
        <is>
          <t>No</t>
        </is>
      </c>
    </row>
    <row r="53">
      <c r="A53" s="37" t="n">
        <v>46443.54861111111</v>
      </c>
      <c r="B53" t="inlineStr">
        <is>
          <t>SAMPLE-CMP-006.SAMPLE-O-010</t>
        </is>
      </c>
      <c r="C53" t="inlineStr">
        <is>
          <t>Yes</t>
        </is>
      </c>
      <c r="D53" t="n">
        <v>5</v>
      </c>
      <c r="E53" t="inlineStr">
        <is>
          <t>Maybe</t>
        </is>
      </c>
      <c r="G53" t="inlineStr">
        <is>
          <t>SAMPLE Where can I buy these near the office?</t>
        </is>
      </c>
    </row>
    <row r="54">
      <c r="A54" s="37" t="n">
        <v>46443.62569444445</v>
      </c>
      <c r="B54" t="inlineStr">
        <is>
          <t>SAMPLE-CMP-006.SAMPLE-O-010</t>
        </is>
      </c>
      <c r="C54" t="inlineStr">
        <is>
          <t>Yes</t>
        </is>
      </c>
      <c r="D54" t="n">
        <v>4</v>
      </c>
      <c r="E54" t="inlineStr">
        <is>
          <t>Yes</t>
        </is>
      </c>
      <c r="G54" t="inlineStr">
        <is>
          <t>SAMPLE Asked Priya to save me a bag. Really good.</t>
        </is>
      </c>
    </row>
    <row r="55">
      <c r="A55" s="37" t="n">
        <v>46443.62708333333</v>
      </c>
      <c r="B55" t="inlineStr">
        <is>
          <t>SAMPLE-CMP-006.SAMPLE-O-003</t>
        </is>
      </c>
      <c r="C55" t="inlineStr">
        <is>
          <t>Yes</t>
        </is>
      </c>
      <c r="D55" t="n">
        <v>3</v>
      </c>
      <c r="E55" t="inlineStr">
        <is>
          <t>Maybe</t>
        </is>
      </c>
      <c r="G55" t="inlineStr">
        <is>
          <t>SAMPLE Saw it by the coffee machine and took two. Really good.</t>
        </is>
      </c>
    </row>
    <row r="56">
      <c r="A56" s="37" t="n">
        <v>46443.64375</v>
      </c>
      <c r="B56" t="inlineStr">
        <is>
          <t>SAMPLE-CMP-006.SAMPLE-O-007</t>
        </is>
      </c>
      <c r="C56" t="inlineStr">
        <is>
          <t>No</t>
        </is>
      </c>
      <c r="F56" t="inlineStr">
        <is>
          <t>Not for me</t>
        </is>
      </c>
    </row>
    <row r="57">
      <c r="A57" s="37" t="n">
        <v>46443.68333333333</v>
      </c>
      <c r="B57" t="inlineStr">
        <is>
          <t>SAMPLE-CMP-006.SAMPLE-O-008</t>
        </is>
      </c>
      <c r="C57" t="inlineStr">
        <is>
          <t>No</t>
        </is>
      </c>
      <c r="F57" t="inlineStr">
        <is>
          <t>Didn't see it</t>
        </is>
      </c>
      <c r="G57" t="inlineStr">
        <is>
          <t>SAMPLE Gone before lunch on Wednesday.</t>
        </is>
      </c>
    </row>
    <row r="58">
      <c r="A58" s="37" t="n">
        <v>46443.68680555555</v>
      </c>
      <c r="B58" t="inlineStr">
        <is>
          <t>SAMPLE-CMP-006.SAMPLE-O-008</t>
        </is>
      </c>
      <c r="C58" t="inlineStr">
        <is>
          <t>No</t>
        </is>
      </c>
      <c r="F58" t="inlineStr">
        <is>
          <t>Didn't see it</t>
        </is>
      </c>
      <c r="G58" t="inlineStr">
        <is>
          <t>SAMPLE Where can I buy these near the office?</t>
        </is>
      </c>
    </row>
    <row r="59">
      <c r="A59" s="37" t="n">
        <v>46444.55486111111</v>
      </c>
      <c r="B59" t="inlineStr">
        <is>
          <t>SAMPLE-CMP-006.SAMPLE-O-001</t>
        </is>
      </c>
      <c r="C59" t="inlineStr">
        <is>
          <t>Yes</t>
        </is>
      </c>
      <c r="D59" t="n">
        <v>4</v>
      </c>
      <c r="E59" t="inlineStr">
        <is>
          <t>No</t>
        </is>
      </c>
    </row>
    <row r="60">
      <c r="A60" s="37" t="n">
        <v>46444.56736111111</v>
      </c>
      <c r="B60" t="inlineStr">
        <is>
          <t>SAMPLE-CMP-006.SAMPLE-O-005</t>
        </is>
      </c>
      <c r="C60" t="inlineStr">
        <is>
          <t>Yes</t>
        </is>
      </c>
      <c r="D60" t="n">
        <v>4</v>
      </c>
      <c r="E60" t="inlineStr">
        <is>
          <t>Maybe</t>
        </is>
      </c>
    </row>
    <row r="61">
      <c r="A61" s="37" t="n">
        <v>46444.65694444445</v>
      </c>
      <c r="B61" t="inlineStr">
        <is>
          <t>SAMPLE-CMP-006.SAMPLE-O-001</t>
        </is>
      </c>
      <c r="C61" t="inlineStr">
        <is>
          <t>Yes</t>
        </is>
      </c>
      <c r="D61" t="n">
        <v>4</v>
      </c>
      <c r="E61" t="inlineStr">
        <is>
          <t>Yes</t>
        </is>
      </c>
      <c r="G61" t="inlineStr">
        <is>
          <t>SAMPLE Nice that it lists the allergens on the card.</t>
        </is>
      </c>
    </row>
    <row r="62">
      <c r="A62" s="37" t="n">
        <v>46447.54027777778</v>
      </c>
      <c r="B62" t="inlineStr">
        <is>
          <t>SAMPLE-CMP-006.SAMPLE-O-009</t>
        </is>
      </c>
      <c r="C62" t="inlineStr">
        <is>
          <t>Yes</t>
        </is>
      </c>
      <c r="D62" t="n">
        <v>5</v>
      </c>
      <c r="E62" t="inlineStr">
        <is>
          <t>Maybe</t>
        </is>
      </c>
    </row>
    <row r="63">
      <c r="A63" s="37" t="n">
        <v>46447.57777777778</v>
      </c>
      <c r="B63" t="inlineStr">
        <is>
          <t>SAMPLE-CMP-006.SAMPLE-O-004</t>
        </is>
      </c>
      <c r="C63" t="inlineStr">
        <is>
          <t>Yes</t>
        </is>
      </c>
      <c r="D63" t="n">
        <v>5</v>
      </c>
      <c r="E63" t="inlineStr">
        <is>
          <t>Yes</t>
        </is>
      </c>
      <c r="G63" t="inlineStr">
        <is>
          <t>SAMPLE Nice that it lists the allergens on the 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2026-10-24T12:02:24Z</dcterms:created>
  <dcterms:modified xmlns:dcterms="http://purl.org/dc/terms/" xmlns:xsi="http://www.w3.org/2001/XMLSchema-instance" xsi:type="dcterms:W3CDTF">2026-10-24T12:02:28Z</dcterms:modified>
</cp:coreProperties>
</file>