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san01\OneDrive - ARM\Desktop\TacticalVoting\CSV_script\"/>
    </mc:Choice>
  </mc:AlternateContent>
  <bookViews>
    <workbookView xWindow="0" yWindow="0" windowWidth="23040" windowHeight="11532" firstSheet="4" activeTab="7"/>
  </bookViews>
  <sheets>
    <sheet name="Inputs" sheetId="3" r:id="rId1"/>
    <sheet name="Default" sheetId="1" r:id="rId2"/>
    <sheet name="Sheet1" sheetId="4" r:id="rId3"/>
    <sheet name="Probability" sheetId="5" r:id="rId4"/>
    <sheet name="Zavecz 2017-DEC" sheetId="6" r:id="rId5"/>
    <sheet name="Zavecz 2017-DEC -4% Fidesz" sheetId="7" r:id="rId6"/>
    <sheet name="Závecz v2" sheetId="8" r:id="rId7"/>
    <sheet name="code sample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2" i="9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2" i="9"/>
  <c r="AN2" i="8" l="1"/>
  <c r="Z21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20" i="8"/>
  <c r="Z20" i="8"/>
  <c r="W19" i="8"/>
  <c r="Z18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AF2" i="8"/>
  <c r="AO109" i="8" l="1"/>
  <c r="AN109" i="8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2" i="8"/>
  <c r="AN3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D3" i="8" l="1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AC2" i="8"/>
  <c r="AG2" i="8"/>
  <c r="AD2" i="8"/>
  <c r="AB2" i="8"/>
  <c r="AA2" i="8"/>
  <c r="Z2" i="8"/>
  <c r="Y2" i="8"/>
  <c r="X2" i="8"/>
  <c r="W2" i="8"/>
  <c r="V2" i="8"/>
  <c r="Q3" i="8"/>
  <c r="H3" i="8"/>
  <c r="AJ3" i="8"/>
  <c r="AL3" i="8"/>
  <c r="AM3" i="8"/>
  <c r="AG3" i="8"/>
  <c r="Q4" i="8"/>
  <c r="H4" i="8"/>
  <c r="AJ4" i="8"/>
  <c r="AL4" i="8"/>
  <c r="AM4" i="8"/>
  <c r="AG4" i="8"/>
  <c r="Q5" i="8"/>
  <c r="H5" i="8"/>
  <c r="AJ5" i="8"/>
  <c r="AL5" i="8"/>
  <c r="AM5" i="8"/>
  <c r="AG5" i="8"/>
  <c r="Q6" i="8"/>
  <c r="H6" i="8"/>
  <c r="AJ6" i="8"/>
  <c r="AL6" i="8"/>
  <c r="AM6" i="8"/>
  <c r="AG6" i="8"/>
  <c r="Q7" i="8"/>
  <c r="H7" i="8"/>
  <c r="AJ7" i="8"/>
  <c r="AL7" i="8"/>
  <c r="AM7" i="8"/>
  <c r="AG7" i="8"/>
  <c r="Q8" i="8"/>
  <c r="H8" i="8"/>
  <c r="AJ8" i="8"/>
  <c r="AL8" i="8"/>
  <c r="AM8" i="8"/>
  <c r="AG8" i="8"/>
  <c r="Q9" i="8"/>
  <c r="H9" i="8"/>
  <c r="AJ9" i="8"/>
  <c r="AL9" i="8"/>
  <c r="AM9" i="8"/>
  <c r="AG9" i="8"/>
  <c r="Q10" i="8"/>
  <c r="H10" i="8"/>
  <c r="AJ10" i="8"/>
  <c r="AL10" i="8"/>
  <c r="AM10" i="8"/>
  <c r="AG10" i="8"/>
  <c r="Q11" i="8"/>
  <c r="H11" i="8"/>
  <c r="AJ11" i="8"/>
  <c r="AL11" i="8"/>
  <c r="AM11" i="8"/>
  <c r="AG11" i="8"/>
  <c r="Q12" i="8"/>
  <c r="H12" i="8"/>
  <c r="AJ12" i="8"/>
  <c r="AL12" i="8"/>
  <c r="AM12" i="8"/>
  <c r="AG12" i="8"/>
  <c r="Q13" i="8"/>
  <c r="H13" i="8"/>
  <c r="AJ13" i="8"/>
  <c r="AL13" i="8"/>
  <c r="AM13" i="8"/>
  <c r="AG13" i="8"/>
  <c r="Q14" i="8"/>
  <c r="H14" i="8"/>
  <c r="AJ14" i="8"/>
  <c r="AL14" i="8"/>
  <c r="AM14" i="8"/>
  <c r="AG14" i="8"/>
  <c r="Q15" i="8"/>
  <c r="H15" i="8"/>
  <c r="AJ15" i="8"/>
  <c r="AL15" i="8"/>
  <c r="AM15" i="8"/>
  <c r="AG15" i="8"/>
  <c r="Q16" i="8"/>
  <c r="H16" i="8"/>
  <c r="AJ16" i="8"/>
  <c r="AL16" i="8"/>
  <c r="AM16" i="8"/>
  <c r="AG16" i="8"/>
  <c r="Q17" i="8"/>
  <c r="H17" i="8"/>
  <c r="AJ17" i="8"/>
  <c r="AL17" i="8"/>
  <c r="AM17" i="8"/>
  <c r="AG17" i="8"/>
  <c r="Q18" i="8"/>
  <c r="H18" i="8"/>
  <c r="AJ18" i="8"/>
  <c r="AL18" i="8"/>
  <c r="AM18" i="8"/>
  <c r="AG18" i="8"/>
  <c r="Q19" i="8"/>
  <c r="H19" i="8"/>
  <c r="AJ19" i="8"/>
  <c r="AL19" i="8"/>
  <c r="AM19" i="8"/>
  <c r="AG19" i="8"/>
  <c r="Q20" i="8"/>
  <c r="H20" i="8"/>
  <c r="AJ20" i="8"/>
  <c r="AL20" i="8"/>
  <c r="AM20" i="8"/>
  <c r="AG20" i="8"/>
  <c r="Q21" i="8"/>
  <c r="H21" i="8"/>
  <c r="AJ21" i="8"/>
  <c r="AL21" i="8"/>
  <c r="AM21" i="8"/>
  <c r="AG21" i="8"/>
  <c r="Q22" i="8"/>
  <c r="H22" i="8"/>
  <c r="AJ22" i="8"/>
  <c r="AL22" i="8"/>
  <c r="AM22" i="8"/>
  <c r="AG22" i="8"/>
  <c r="Q23" i="8"/>
  <c r="H23" i="8"/>
  <c r="AJ23" i="8"/>
  <c r="AL23" i="8"/>
  <c r="AM23" i="8"/>
  <c r="AG23" i="8"/>
  <c r="Q24" i="8"/>
  <c r="H24" i="8"/>
  <c r="AJ24" i="8"/>
  <c r="AL24" i="8"/>
  <c r="AM24" i="8"/>
  <c r="AG24" i="8"/>
  <c r="Q25" i="8"/>
  <c r="H25" i="8"/>
  <c r="AJ25" i="8"/>
  <c r="AL25" i="8"/>
  <c r="AM25" i="8"/>
  <c r="AG25" i="8"/>
  <c r="Q26" i="8"/>
  <c r="H26" i="8"/>
  <c r="AJ26" i="8"/>
  <c r="AL26" i="8"/>
  <c r="AM26" i="8"/>
  <c r="AG26" i="8"/>
  <c r="Q27" i="8"/>
  <c r="H27" i="8"/>
  <c r="AJ27" i="8"/>
  <c r="AL27" i="8"/>
  <c r="AM27" i="8"/>
  <c r="AG27" i="8"/>
  <c r="Q28" i="8"/>
  <c r="H28" i="8"/>
  <c r="AJ28" i="8"/>
  <c r="AL28" i="8"/>
  <c r="AM28" i="8"/>
  <c r="AG28" i="8"/>
  <c r="Q29" i="8"/>
  <c r="H29" i="8"/>
  <c r="AJ29" i="8"/>
  <c r="AL29" i="8"/>
  <c r="AM29" i="8"/>
  <c r="AG29" i="8"/>
  <c r="Q30" i="8"/>
  <c r="H30" i="8"/>
  <c r="AJ30" i="8"/>
  <c r="AL30" i="8"/>
  <c r="AM30" i="8"/>
  <c r="AG30" i="8"/>
  <c r="Q31" i="8"/>
  <c r="H31" i="8"/>
  <c r="AJ31" i="8"/>
  <c r="AL31" i="8"/>
  <c r="AM31" i="8"/>
  <c r="AG31" i="8"/>
  <c r="Q32" i="8"/>
  <c r="H32" i="8"/>
  <c r="AJ32" i="8"/>
  <c r="AL32" i="8"/>
  <c r="AM32" i="8"/>
  <c r="AG32" i="8"/>
  <c r="Q33" i="8"/>
  <c r="H33" i="8"/>
  <c r="AJ33" i="8"/>
  <c r="AL33" i="8"/>
  <c r="AM33" i="8"/>
  <c r="AG33" i="8"/>
  <c r="Q34" i="8"/>
  <c r="H34" i="8"/>
  <c r="AJ34" i="8"/>
  <c r="AL34" i="8"/>
  <c r="AM34" i="8"/>
  <c r="AG34" i="8"/>
  <c r="Q35" i="8"/>
  <c r="H35" i="8"/>
  <c r="AJ35" i="8"/>
  <c r="AL35" i="8"/>
  <c r="AM35" i="8"/>
  <c r="AG35" i="8"/>
  <c r="Q36" i="8"/>
  <c r="H36" i="8"/>
  <c r="AJ36" i="8"/>
  <c r="AL36" i="8"/>
  <c r="AM36" i="8"/>
  <c r="AG36" i="8"/>
  <c r="Q37" i="8"/>
  <c r="H37" i="8"/>
  <c r="AJ37" i="8"/>
  <c r="AL37" i="8"/>
  <c r="AM37" i="8"/>
  <c r="AG37" i="8"/>
  <c r="Q38" i="8"/>
  <c r="H38" i="8"/>
  <c r="AJ38" i="8"/>
  <c r="AL38" i="8"/>
  <c r="AM38" i="8"/>
  <c r="AG38" i="8"/>
  <c r="Q39" i="8"/>
  <c r="H39" i="8"/>
  <c r="AJ39" i="8"/>
  <c r="AL39" i="8"/>
  <c r="AM39" i="8"/>
  <c r="AG39" i="8"/>
  <c r="Q40" i="8"/>
  <c r="H40" i="8"/>
  <c r="AJ40" i="8"/>
  <c r="AL40" i="8"/>
  <c r="AM40" i="8"/>
  <c r="AG40" i="8"/>
  <c r="Q41" i="8"/>
  <c r="H41" i="8"/>
  <c r="AJ41" i="8"/>
  <c r="AL41" i="8"/>
  <c r="AM41" i="8"/>
  <c r="AG41" i="8"/>
  <c r="Q42" i="8"/>
  <c r="H42" i="8"/>
  <c r="AJ42" i="8"/>
  <c r="AL42" i="8"/>
  <c r="AM42" i="8"/>
  <c r="AG42" i="8"/>
  <c r="Q43" i="8"/>
  <c r="H43" i="8"/>
  <c r="AJ43" i="8"/>
  <c r="AL43" i="8"/>
  <c r="AM43" i="8"/>
  <c r="AG43" i="8"/>
  <c r="Q44" i="8"/>
  <c r="H44" i="8"/>
  <c r="AJ44" i="8"/>
  <c r="AL44" i="8"/>
  <c r="AM44" i="8"/>
  <c r="AG44" i="8"/>
  <c r="Q45" i="8"/>
  <c r="H45" i="8"/>
  <c r="AJ45" i="8"/>
  <c r="AL45" i="8"/>
  <c r="AM45" i="8"/>
  <c r="AG45" i="8"/>
  <c r="Q46" i="8"/>
  <c r="H46" i="8"/>
  <c r="AJ46" i="8"/>
  <c r="AL46" i="8"/>
  <c r="AM46" i="8"/>
  <c r="AG46" i="8"/>
  <c r="Q47" i="8"/>
  <c r="H47" i="8"/>
  <c r="AJ47" i="8"/>
  <c r="AL47" i="8"/>
  <c r="AM47" i="8"/>
  <c r="AG47" i="8"/>
  <c r="Q48" i="8"/>
  <c r="H48" i="8"/>
  <c r="AJ48" i="8"/>
  <c r="AL48" i="8"/>
  <c r="AM48" i="8"/>
  <c r="AG48" i="8"/>
  <c r="Q49" i="8"/>
  <c r="H49" i="8"/>
  <c r="AJ49" i="8"/>
  <c r="AL49" i="8"/>
  <c r="AM49" i="8"/>
  <c r="AG49" i="8"/>
  <c r="Q50" i="8"/>
  <c r="H50" i="8"/>
  <c r="AJ50" i="8"/>
  <c r="AL50" i="8"/>
  <c r="AM50" i="8"/>
  <c r="AG50" i="8"/>
  <c r="Q51" i="8"/>
  <c r="H51" i="8"/>
  <c r="AJ51" i="8"/>
  <c r="AL51" i="8"/>
  <c r="AM51" i="8"/>
  <c r="AG51" i="8"/>
  <c r="Q52" i="8"/>
  <c r="H52" i="8"/>
  <c r="AJ52" i="8"/>
  <c r="AL52" i="8"/>
  <c r="AM52" i="8"/>
  <c r="AG52" i="8"/>
  <c r="Q53" i="8"/>
  <c r="H53" i="8"/>
  <c r="AJ53" i="8"/>
  <c r="AL53" i="8"/>
  <c r="AM53" i="8"/>
  <c r="AG53" i="8"/>
  <c r="Q54" i="8"/>
  <c r="H54" i="8"/>
  <c r="AJ54" i="8"/>
  <c r="AL54" i="8"/>
  <c r="AM54" i="8"/>
  <c r="AG54" i="8"/>
  <c r="Q55" i="8"/>
  <c r="H55" i="8"/>
  <c r="AJ55" i="8"/>
  <c r="AL55" i="8"/>
  <c r="AM55" i="8"/>
  <c r="AG55" i="8"/>
  <c r="Q56" i="8"/>
  <c r="H56" i="8"/>
  <c r="AJ56" i="8"/>
  <c r="AL56" i="8"/>
  <c r="AM56" i="8"/>
  <c r="AG56" i="8"/>
  <c r="Q57" i="8"/>
  <c r="H57" i="8"/>
  <c r="AJ57" i="8"/>
  <c r="AL57" i="8"/>
  <c r="AM57" i="8"/>
  <c r="AG57" i="8"/>
  <c r="Q58" i="8"/>
  <c r="H58" i="8"/>
  <c r="AJ58" i="8"/>
  <c r="AL58" i="8"/>
  <c r="AM58" i="8"/>
  <c r="AG58" i="8"/>
  <c r="Q59" i="8"/>
  <c r="H59" i="8"/>
  <c r="AJ59" i="8"/>
  <c r="AL59" i="8"/>
  <c r="AM59" i="8"/>
  <c r="AG59" i="8"/>
  <c r="Q60" i="8"/>
  <c r="H60" i="8"/>
  <c r="AJ60" i="8"/>
  <c r="AL60" i="8"/>
  <c r="AM60" i="8"/>
  <c r="AG60" i="8"/>
  <c r="Q61" i="8"/>
  <c r="H61" i="8"/>
  <c r="AJ61" i="8"/>
  <c r="AL61" i="8"/>
  <c r="AM61" i="8"/>
  <c r="AG61" i="8"/>
  <c r="Q62" i="8"/>
  <c r="H62" i="8"/>
  <c r="AJ62" i="8"/>
  <c r="AL62" i="8"/>
  <c r="AM62" i="8"/>
  <c r="AG62" i="8"/>
  <c r="Q63" i="8"/>
  <c r="H63" i="8"/>
  <c r="AJ63" i="8"/>
  <c r="AL63" i="8"/>
  <c r="AM63" i="8"/>
  <c r="AG63" i="8"/>
  <c r="Q64" i="8"/>
  <c r="H64" i="8"/>
  <c r="AJ64" i="8"/>
  <c r="AL64" i="8"/>
  <c r="AM64" i="8"/>
  <c r="AG64" i="8"/>
  <c r="Q65" i="8"/>
  <c r="H65" i="8"/>
  <c r="AJ65" i="8"/>
  <c r="AL65" i="8"/>
  <c r="AM65" i="8"/>
  <c r="AG65" i="8"/>
  <c r="Q66" i="8"/>
  <c r="H66" i="8"/>
  <c r="AJ66" i="8"/>
  <c r="AL66" i="8"/>
  <c r="AM66" i="8"/>
  <c r="AG66" i="8"/>
  <c r="Q67" i="8"/>
  <c r="H67" i="8"/>
  <c r="AJ67" i="8"/>
  <c r="AL67" i="8"/>
  <c r="AM67" i="8"/>
  <c r="AG67" i="8"/>
  <c r="Q68" i="8"/>
  <c r="H68" i="8"/>
  <c r="AJ68" i="8"/>
  <c r="AL68" i="8"/>
  <c r="AM68" i="8"/>
  <c r="AG68" i="8"/>
  <c r="Q69" i="8"/>
  <c r="H69" i="8"/>
  <c r="AJ69" i="8"/>
  <c r="AL69" i="8"/>
  <c r="AM69" i="8"/>
  <c r="AG69" i="8"/>
  <c r="Q70" i="8"/>
  <c r="H70" i="8"/>
  <c r="AJ70" i="8"/>
  <c r="AL70" i="8"/>
  <c r="AM70" i="8"/>
  <c r="AG70" i="8"/>
  <c r="Q71" i="8"/>
  <c r="H71" i="8"/>
  <c r="AJ71" i="8"/>
  <c r="AL71" i="8"/>
  <c r="AM71" i="8"/>
  <c r="AG71" i="8"/>
  <c r="Q72" i="8"/>
  <c r="H72" i="8"/>
  <c r="AJ72" i="8"/>
  <c r="AL72" i="8"/>
  <c r="AM72" i="8"/>
  <c r="AG72" i="8"/>
  <c r="Q73" i="8"/>
  <c r="H73" i="8"/>
  <c r="AJ73" i="8"/>
  <c r="AL73" i="8"/>
  <c r="AM73" i="8"/>
  <c r="AG73" i="8"/>
  <c r="Q74" i="8"/>
  <c r="H74" i="8"/>
  <c r="AJ74" i="8"/>
  <c r="AL74" i="8"/>
  <c r="AM74" i="8"/>
  <c r="AG74" i="8"/>
  <c r="Q75" i="8"/>
  <c r="H75" i="8"/>
  <c r="AJ75" i="8"/>
  <c r="AL75" i="8"/>
  <c r="AM75" i="8"/>
  <c r="AG75" i="8"/>
  <c r="Q76" i="8"/>
  <c r="H76" i="8"/>
  <c r="AJ76" i="8"/>
  <c r="AL76" i="8"/>
  <c r="AM76" i="8"/>
  <c r="AG76" i="8"/>
  <c r="Q77" i="8"/>
  <c r="H77" i="8"/>
  <c r="AJ77" i="8"/>
  <c r="AL77" i="8"/>
  <c r="AM77" i="8"/>
  <c r="AG77" i="8"/>
  <c r="Q78" i="8"/>
  <c r="H78" i="8"/>
  <c r="AJ78" i="8"/>
  <c r="AL78" i="8"/>
  <c r="AM78" i="8"/>
  <c r="AG78" i="8"/>
  <c r="Q79" i="8"/>
  <c r="H79" i="8"/>
  <c r="AJ79" i="8"/>
  <c r="AL79" i="8"/>
  <c r="AM79" i="8"/>
  <c r="AG79" i="8"/>
  <c r="Q80" i="8"/>
  <c r="H80" i="8"/>
  <c r="AJ80" i="8"/>
  <c r="AL80" i="8"/>
  <c r="AM80" i="8"/>
  <c r="AG80" i="8"/>
  <c r="Q81" i="8"/>
  <c r="H81" i="8"/>
  <c r="AJ81" i="8"/>
  <c r="AL81" i="8"/>
  <c r="AM81" i="8"/>
  <c r="AG81" i="8"/>
  <c r="Q82" i="8"/>
  <c r="H82" i="8"/>
  <c r="AJ82" i="8"/>
  <c r="AL82" i="8"/>
  <c r="AM82" i="8"/>
  <c r="AG82" i="8"/>
  <c r="Q83" i="8"/>
  <c r="H83" i="8"/>
  <c r="AJ83" i="8"/>
  <c r="AL83" i="8"/>
  <c r="AM83" i="8"/>
  <c r="AG83" i="8"/>
  <c r="Q84" i="8"/>
  <c r="H84" i="8"/>
  <c r="AJ84" i="8"/>
  <c r="AL84" i="8"/>
  <c r="AM84" i="8"/>
  <c r="AG84" i="8"/>
  <c r="Q85" i="8"/>
  <c r="H85" i="8"/>
  <c r="AJ85" i="8"/>
  <c r="AL85" i="8"/>
  <c r="AM85" i="8"/>
  <c r="AG85" i="8"/>
  <c r="Q86" i="8"/>
  <c r="H86" i="8"/>
  <c r="AJ86" i="8"/>
  <c r="AL86" i="8"/>
  <c r="AM86" i="8"/>
  <c r="AG86" i="8"/>
  <c r="Q87" i="8"/>
  <c r="H87" i="8"/>
  <c r="AJ87" i="8"/>
  <c r="AL87" i="8"/>
  <c r="AM87" i="8"/>
  <c r="AG87" i="8"/>
  <c r="Q88" i="8"/>
  <c r="H88" i="8"/>
  <c r="AJ88" i="8"/>
  <c r="AL88" i="8"/>
  <c r="AM88" i="8"/>
  <c r="AG88" i="8"/>
  <c r="Q89" i="8"/>
  <c r="H89" i="8"/>
  <c r="AJ89" i="8"/>
  <c r="AL89" i="8"/>
  <c r="AM89" i="8"/>
  <c r="AG89" i="8"/>
  <c r="Q90" i="8"/>
  <c r="H90" i="8"/>
  <c r="AJ90" i="8"/>
  <c r="AL90" i="8"/>
  <c r="AM90" i="8"/>
  <c r="AG90" i="8"/>
  <c r="Q91" i="8"/>
  <c r="H91" i="8"/>
  <c r="AJ91" i="8"/>
  <c r="AL91" i="8"/>
  <c r="AM91" i="8"/>
  <c r="AG91" i="8"/>
  <c r="Q92" i="8"/>
  <c r="H92" i="8"/>
  <c r="AJ92" i="8"/>
  <c r="AL92" i="8"/>
  <c r="AM92" i="8"/>
  <c r="AG92" i="8"/>
  <c r="Q93" i="8"/>
  <c r="H93" i="8"/>
  <c r="AJ93" i="8"/>
  <c r="AL93" i="8"/>
  <c r="AM93" i="8"/>
  <c r="AG93" i="8"/>
  <c r="Q94" i="8"/>
  <c r="H94" i="8"/>
  <c r="AJ94" i="8"/>
  <c r="AL94" i="8"/>
  <c r="AM94" i="8"/>
  <c r="AG94" i="8"/>
  <c r="Q95" i="8"/>
  <c r="H95" i="8"/>
  <c r="AJ95" i="8"/>
  <c r="AL95" i="8"/>
  <c r="AM95" i="8"/>
  <c r="AG95" i="8"/>
  <c r="Q96" i="8"/>
  <c r="H96" i="8"/>
  <c r="AJ96" i="8"/>
  <c r="AL96" i="8"/>
  <c r="AM96" i="8"/>
  <c r="AG96" i="8"/>
  <c r="Q97" i="8"/>
  <c r="H97" i="8"/>
  <c r="AJ97" i="8"/>
  <c r="AL97" i="8"/>
  <c r="AM97" i="8"/>
  <c r="AG97" i="8"/>
  <c r="Q98" i="8"/>
  <c r="H98" i="8"/>
  <c r="AJ98" i="8"/>
  <c r="AL98" i="8"/>
  <c r="AM98" i="8"/>
  <c r="AG98" i="8"/>
  <c r="Q99" i="8"/>
  <c r="H99" i="8"/>
  <c r="AJ99" i="8"/>
  <c r="AL99" i="8"/>
  <c r="AM99" i="8"/>
  <c r="AG99" i="8"/>
  <c r="Q100" i="8"/>
  <c r="H100" i="8"/>
  <c r="AJ100" i="8"/>
  <c r="AL100" i="8"/>
  <c r="AM100" i="8"/>
  <c r="AG100" i="8"/>
  <c r="Q101" i="8"/>
  <c r="H101" i="8"/>
  <c r="AJ101" i="8"/>
  <c r="AL101" i="8"/>
  <c r="AM101" i="8"/>
  <c r="AG101" i="8"/>
  <c r="Q102" i="8"/>
  <c r="H102" i="8"/>
  <c r="AJ102" i="8"/>
  <c r="AL102" i="8"/>
  <c r="AM102" i="8"/>
  <c r="AG102" i="8"/>
  <c r="Q103" i="8"/>
  <c r="H103" i="8"/>
  <c r="AJ103" i="8"/>
  <c r="AL103" i="8"/>
  <c r="AM103" i="8"/>
  <c r="AG103" i="8"/>
  <c r="Q104" i="8"/>
  <c r="H104" i="8"/>
  <c r="AJ104" i="8"/>
  <c r="AL104" i="8"/>
  <c r="AM104" i="8"/>
  <c r="AG104" i="8"/>
  <c r="Q105" i="8"/>
  <c r="H105" i="8"/>
  <c r="AJ105" i="8"/>
  <c r="AL105" i="8"/>
  <c r="AM105" i="8"/>
  <c r="AG105" i="8"/>
  <c r="Q106" i="8"/>
  <c r="H106" i="8"/>
  <c r="AJ106" i="8"/>
  <c r="AL106" i="8"/>
  <c r="AM106" i="8"/>
  <c r="AG106" i="8"/>
  <c r="Q107" i="8"/>
  <c r="H107" i="8"/>
  <c r="AJ107" i="8"/>
  <c r="AL107" i="8"/>
  <c r="AM107" i="8"/>
  <c r="AG107" i="8"/>
  <c r="Q2" i="8"/>
  <c r="H2" i="8"/>
  <c r="AK2" i="8"/>
  <c r="AJ2" i="8"/>
  <c r="AL2" i="8"/>
  <c r="AM2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T2" i="4"/>
  <c r="AE2" i="8"/>
  <c r="AE20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I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Z109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Y109" i="8"/>
  <c r="X109" i="8"/>
  <c r="S109" i="7"/>
  <c r="AG2" i="7"/>
  <c r="AD2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20" i="7"/>
  <c r="T19" i="7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2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AF2" i="7"/>
  <c r="T2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F66" i="7"/>
  <c r="AG66" i="7"/>
  <c r="S66" i="7"/>
  <c r="AD67" i="7"/>
  <c r="AD68" i="7"/>
  <c r="AD69" i="7"/>
  <c r="AD70" i="7"/>
  <c r="AF70" i="7"/>
  <c r="AG70" i="7"/>
  <c r="S70" i="7"/>
  <c r="AD71" i="7"/>
  <c r="AD72" i="7"/>
  <c r="AD73" i="7"/>
  <c r="AD74" i="7"/>
  <c r="AF74" i="7"/>
  <c r="AG74" i="7"/>
  <c r="S74" i="7"/>
  <c r="AD75" i="7"/>
  <c r="AD76" i="7"/>
  <c r="AD77" i="7"/>
  <c r="AD78" i="7"/>
  <c r="AF78" i="7"/>
  <c r="AG78" i="7"/>
  <c r="S78" i="7"/>
  <c r="AD79" i="7"/>
  <c r="AD80" i="7"/>
  <c r="AD81" i="7"/>
  <c r="AD82" i="7"/>
  <c r="AF82" i="7"/>
  <c r="AG82" i="7"/>
  <c r="S82" i="7"/>
  <c r="AD83" i="7"/>
  <c r="AD84" i="7"/>
  <c r="AD85" i="7"/>
  <c r="AD86" i="7"/>
  <c r="AF86" i="7"/>
  <c r="AG86" i="7"/>
  <c r="S86" i="7"/>
  <c r="AD87" i="7"/>
  <c r="AD88" i="7"/>
  <c r="AD89" i="7"/>
  <c r="AD90" i="7"/>
  <c r="AF90" i="7"/>
  <c r="AG90" i="7"/>
  <c r="S90" i="7"/>
  <c r="AD91" i="7"/>
  <c r="AD92" i="7"/>
  <c r="AD93" i="7"/>
  <c r="AD94" i="7"/>
  <c r="AF94" i="7"/>
  <c r="AG94" i="7"/>
  <c r="S94" i="7"/>
  <c r="AD95" i="7"/>
  <c r="AD96" i="7"/>
  <c r="AD97" i="7"/>
  <c r="AD98" i="7"/>
  <c r="AF98" i="7"/>
  <c r="AG98" i="7"/>
  <c r="S98" i="7"/>
  <c r="AD99" i="7"/>
  <c r="AD100" i="7"/>
  <c r="AD101" i="7"/>
  <c r="AD102" i="7"/>
  <c r="AF102" i="7"/>
  <c r="AG102" i="7"/>
  <c r="S102" i="7"/>
  <c r="AD103" i="7"/>
  <c r="AD104" i="7"/>
  <c r="AD105" i="7"/>
  <c r="AF105" i="7"/>
  <c r="AG105" i="7"/>
  <c r="S105" i="7"/>
  <c r="AD106" i="7"/>
  <c r="AF106" i="7"/>
  <c r="AG106" i="7"/>
  <c r="S106" i="7"/>
  <c r="AD107" i="7"/>
  <c r="AE2" i="7"/>
  <c r="AB109" i="7"/>
  <c r="AA109" i="7"/>
  <c r="Z109" i="7"/>
  <c r="Y109" i="7"/>
  <c r="X109" i="7"/>
  <c r="W109" i="7"/>
  <c r="AF107" i="7"/>
  <c r="AG107" i="7"/>
  <c r="S107" i="7"/>
  <c r="J107" i="7"/>
  <c r="I107" i="7"/>
  <c r="J106" i="7"/>
  <c r="I106" i="7"/>
  <c r="J105" i="7"/>
  <c r="I105" i="7"/>
  <c r="AF104" i="7"/>
  <c r="AG104" i="7"/>
  <c r="S104" i="7"/>
  <c r="J104" i="7"/>
  <c r="I104" i="7"/>
  <c r="AF103" i="7"/>
  <c r="AG103" i="7"/>
  <c r="S103" i="7"/>
  <c r="J103" i="7"/>
  <c r="I103" i="7"/>
  <c r="J102" i="7"/>
  <c r="I102" i="7"/>
  <c r="AF101" i="7"/>
  <c r="AG101" i="7"/>
  <c r="S101" i="7"/>
  <c r="J101" i="7"/>
  <c r="I101" i="7"/>
  <c r="AF100" i="7"/>
  <c r="AG100" i="7"/>
  <c r="S100" i="7"/>
  <c r="J100" i="7"/>
  <c r="I100" i="7"/>
  <c r="AF99" i="7"/>
  <c r="AG99" i="7"/>
  <c r="S99" i="7"/>
  <c r="J99" i="7"/>
  <c r="I99" i="7"/>
  <c r="J98" i="7"/>
  <c r="I98" i="7"/>
  <c r="AF97" i="7"/>
  <c r="AG97" i="7"/>
  <c r="S97" i="7"/>
  <c r="J97" i="7"/>
  <c r="I97" i="7"/>
  <c r="AF96" i="7"/>
  <c r="AG96" i="7"/>
  <c r="S96" i="7"/>
  <c r="J96" i="7"/>
  <c r="I96" i="7"/>
  <c r="AF95" i="7"/>
  <c r="AG95" i="7"/>
  <c r="S95" i="7"/>
  <c r="J95" i="7"/>
  <c r="I95" i="7"/>
  <c r="J94" i="7"/>
  <c r="I94" i="7"/>
  <c r="AF93" i="7"/>
  <c r="AG93" i="7"/>
  <c r="S93" i="7"/>
  <c r="J93" i="7"/>
  <c r="I93" i="7"/>
  <c r="AF92" i="7"/>
  <c r="AG92" i="7"/>
  <c r="S92" i="7"/>
  <c r="J92" i="7"/>
  <c r="I92" i="7"/>
  <c r="AF91" i="7"/>
  <c r="AG91" i="7"/>
  <c r="S91" i="7"/>
  <c r="J91" i="7"/>
  <c r="I91" i="7"/>
  <c r="J90" i="7"/>
  <c r="I90" i="7"/>
  <c r="AF89" i="7"/>
  <c r="AG89" i="7"/>
  <c r="S89" i="7"/>
  <c r="J89" i="7"/>
  <c r="I89" i="7"/>
  <c r="AF88" i="7"/>
  <c r="AG88" i="7"/>
  <c r="S88" i="7"/>
  <c r="J88" i="7"/>
  <c r="I88" i="7"/>
  <c r="AF87" i="7"/>
  <c r="AG87" i="7"/>
  <c r="S87" i="7"/>
  <c r="J87" i="7"/>
  <c r="I87" i="7"/>
  <c r="J86" i="7"/>
  <c r="I86" i="7"/>
  <c r="AF85" i="7"/>
  <c r="AG85" i="7"/>
  <c r="S85" i="7"/>
  <c r="J85" i="7"/>
  <c r="I85" i="7"/>
  <c r="AF84" i="7"/>
  <c r="AG84" i="7"/>
  <c r="S84" i="7"/>
  <c r="J84" i="7"/>
  <c r="I84" i="7"/>
  <c r="AF83" i="7"/>
  <c r="AG83" i="7"/>
  <c r="S83" i="7"/>
  <c r="J83" i="7"/>
  <c r="I83" i="7"/>
  <c r="J82" i="7"/>
  <c r="I82" i="7"/>
  <c r="AF81" i="7"/>
  <c r="AG81" i="7"/>
  <c r="S81" i="7"/>
  <c r="J81" i="7"/>
  <c r="I81" i="7"/>
  <c r="AF80" i="7"/>
  <c r="AG80" i="7"/>
  <c r="S80" i="7"/>
  <c r="J80" i="7"/>
  <c r="I80" i="7"/>
  <c r="AF79" i="7"/>
  <c r="AG79" i="7"/>
  <c r="S79" i="7"/>
  <c r="J79" i="7"/>
  <c r="I79" i="7"/>
  <c r="J78" i="7"/>
  <c r="I78" i="7"/>
  <c r="AF77" i="7"/>
  <c r="AG77" i="7"/>
  <c r="S77" i="7"/>
  <c r="J77" i="7"/>
  <c r="I77" i="7"/>
  <c r="AF76" i="7"/>
  <c r="AG76" i="7"/>
  <c r="S76" i="7"/>
  <c r="J76" i="7"/>
  <c r="I76" i="7"/>
  <c r="AF75" i="7"/>
  <c r="AG75" i="7"/>
  <c r="S75" i="7"/>
  <c r="J75" i="7"/>
  <c r="I75" i="7"/>
  <c r="J74" i="7"/>
  <c r="I74" i="7"/>
  <c r="AF73" i="7"/>
  <c r="AG73" i="7"/>
  <c r="S73" i="7"/>
  <c r="J73" i="7"/>
  <c r="I73" i="7"/>
  <c r="AF72" i="7"/>
  <c r="AG72" i="7"/>
  <c r="S72" i="7"/>
  <c r="J72" i="7"/>
  <c r="I72" i="7"/>
  <c r="AF71" i="7"/>
  <c r="AG71" i="7"/>
  <c r="S71" i="7"/>
  <c r="J71" i="7"/>
  <c r="I71" i="7"/>
  <c r="J70" i="7"/>
  <c r="I70" i="7"/>
  <c r="AF69" i="7"/>
  <c r="AG69" i="7"/>
  <c r="S69" i="7"/>
  <c r="J69" i="7"/>
  <c r="I69" i="7"/>
  <c r="AF68" i="7"/>
  <c r="AG68" i="7"/>
  <c r="S68" i="7"/>
  <c r="J68" i="7"/>
  <c r="I68" i="7"/>
  <c r="AF67" i="7"/>
  <c r="AG67" i="7"/>
  <c r="S67" i="7"/>
  <c r="J67" i="7"/>
  <c r="I67" i="7"/>
  <c r="J66" i="7"/>
  <c r="I66" i="7"/>
  <c r="AF65" i="7"/>
  <c r="AG65" i="7"/>
  <c r="S65" i="7"/>
  <c r="J65" i="7"/>
  <c r="I65" i="7"/>
  <c r="AF64" i="7"/>
  <c r="AG64" i="7"/>
  <c r="S64" i="7"/>
  <c r="AB64" i="7"/>
  <c r="AA64" i="7"/>
  <c r="Z64" i="7"/>
  <c r="Y64" i="7"/>
  <c r="X64" i="7"/>
  <c r="W64" i="7"/>
  <c r="J64" i="7"/>
  <c r="I64" i="7"/>
  <c r="AF63" i="7"/>
  <c r="AG63" i="7"/>
  <c r="S63" i="7"/>
  <c r="J63" i="7"/>
  <c r="I63" i="7"/>
  <c r="AF62" i="7"/>
  <c r="AG62" i="7"/>
  <c r="S62" i="7"/>
  <c r="J62" i="7"/>
  <c r="I62" i="7"/>
  <c r="AF61" i="7"/>
  <c r="AG61" i="7"/>
  <c r="S61" i="7"/>
  <c r="J61" i="7"/>
  <c r="I61" i="7"/>
  <c r="J60" i="7"/>
  <c r="I60" i="7"/>
  <c r="AF59" i="7"/>
  <c r="AG59" i="7"/>
  <c r="S59" i="7"/>
  <c r="J59" i="7"/>
  <c r="I59" i="7"/>
  <c r="AF58" i="7"/>
  <c r="AG58" i="7"/>
  <c r="S58" i="7"/>
  <c r="J58" i="7"/>
  <c r="I58" i="7"/>
  <c r="AF57" i="7"/>
  <c r="AG57" i="7"/>
  <c r="S57" i="7"/>
  <c r="J57" i="7"/>
  <c r="I57" i="7"/>
  <c r="J56" i="7"/>
  <c r="I56" i="7"/>
  <c r="AF55" i="7"/>
  <c r="AG55" i="7"/>
  <c r="S55" i="7"/>
  <c r="J55" i="7"/>
  <c r="I55" i="7"/>
  <c r="AF54" i="7"/>
  <c r="AG54" i="7"/>
  <c r="S54" i="7"/>
  <c r="J54" i="7"/>
  <c r="I54" i="7"/>
  <c r="AF53" i="7"/>
  <c r="AG53" i="7"/>
  <c r="S53" i="7"/>
  <c r="J53" i="7"/>
  <c r="I53" i="7"/>
  <c r="J52" i="7"/>
  <c r="I52" i="7"/>
  <c r="AF51" i="7"/>
  <c r="AG51" i="7"/>
  <c r="S51" i="7"/>
  <c r="J51" i="7"/>
  <c r="I51" i="7"/>
  <c r="AF50" i="7"/>
  <c r="AG50" i="7"/>
  <c r="S50" i="7"/>
  <c r="J50" i="7"/>
  <c r="I50" i="7"/>
  <c r="AF49" i="7"/>
  <c r="AG49" i="7"/>
  <c r="S49" i="7"/>
  <c r="J49" i="7"/>
  <c r="I49" i="7"/>
  <c r="J48" i="7"/>
  <c r="I48" i="7"/>
  <c r="AF47" i="7"/>
  <c r="AG47" i="7"/>
  <c r="S47" i="7"/>
  <c r="J47" i="7"/>
  <c r="I47" i="7"/>
  <c r="AF46" i="7"/>
  <c r="AG46" i="7"/>
  <c r="S46" i="7"/>
  <c r="J46" i="7"/>
  <c r="I46" i="7"/>
  <c r="AF45" i="7"/>
  <c r="AG45" i="7"/>
  <c r="S45" i="7"/>
  <c r="J45" i="7"/>
  <c r="I45" i="7"/>
  <c r="J44" i="7"/>
  <c r="I44" i="7"/>
  <c r="AF43" i="7"/>
  <c r="AG43" i="7"/>
  <c r="S43" i="7"/>
  <c r="J43" i="7"/>
  <c r="I43" i="7"/>
  <c r="AF42" i="7"/>
  <c r="AG42" i="7"/>
  <c r="S42" i="7"/>
  <c r="J42" i="7"/>
  <c r="I42" i="7"/>
  <c r="AF41" i="7"/>
  <c r="AG41" i="7"/>
  <c r="S41" i="7"/>
  <c r="J41" i="7"/>
  <c r="I41" i="7"/>
  <c r="J40" i="7"/>
  <c r="I40" i="7"/>
  <c r="AF39" i="7"/>
  <c r="AG39" i="7"/>
  <c r="S39" i="7"/>
  <c r="J39" i="7"/>
  <c r="I39" i="7"/>
  <c r="AF38" i="7"/>
  <c r="AG38" i="7"/>
  <c r="S38" i="7"/>
  <c r="J38" i="7"/>
  <c r="I38" i="7"/>
  <c r="AF37" i="7"/>
  <c r="AG37" i="7"/>
  <c r="S37" i="7"/>
  <c r="AB37" i="7"/>
  <c r="AA37" i="7"/>
  <c r="Z37" i="7"/>
  <c r="Y37" i="7"/>
  <c r="X37" i="7"/>
  <c r="W37" i="7"/>
  <c r="J37" i="7"/>
  <c r="I37" i="7"/>
  <c r="AF36" i="7"/>
  <c r="AG36" i="7"/>
  <c r="S36" i="7"/>
  <c r="J36" i="7"/>
  <c r="I36" i="7"/>
  <c r="AF35" i="7"/>
  <c r="AG35" i="7"/>
  <c r="S35" i="7"/>
  <c r="J35" i="7"/>
  <c r="I35" i="7"/>
  <c r="AF34" i="7"/>
  <c r="AG34" i="7"/>
  <c r="S34" i="7"/>
  <c r="J34" i="7"/>
  <c r="I34" i="7"/>
  <c r="AF33" i="7"/>
  <c r="AG33" i="7"/>
  <c r="S33" i="7"/>
  <c r="J33" i="7"/>
  <c r="I33" i="7"/>
  <c r="AF32" i="7"/>
  <c r="AG32" i="7"/>
  <c r="S32" i="7"/>
  <c r="J32" i="7"/>
  <c r="I32" i="7"/>
  <c r="AG31" i="7"/>
  <c r="S31" i="7"/>
  <c r="AF31" i="7"/>
  <c r="J31" i="7"/>
  <c r="I31" i="7"/>
  <c r="AF30" i="7"/>
  <c r="AG30" i="7"/>
  <c r="S30" i="7"/>
  <c r="J30" i="7"/>
  <c r="I30" i="7"/>
  <c r="AG29" i="7"/>
  <c r="S29" i="7"/>
  <c r="AF29" i="7"/>
  <c r="J29" i="7"/>
  <c r="I29" i="7"/>
  <c r="AF28" i="7"/>
  <c r="AG28" i="7"/>
  <c r="S28" i="7"/>
  <c r="J28" i="7"/>
  <c r="I28" i="7"/>
  <c r="AF27" i="7"/>
  <c r="AG27" i="7"/>
  <c r="S27" i="7"/>
  <c r="J27" i="7"/>
  <c r="I27" i="7"/>
  <c r="AF26" i="7"/>
  <c r="AG26" i="7"/>
  <c r="S26" i="7"/>
  <c r="J26" i="7"/>
  <c r="I26" i="7"/>
  <c r="AF25" i="7"/>
  <c r="AG25" i="7"/>
  <c r="S25" i="7"/>
  <c r="AB25" i="7"/>
  <c r="AA25" i="7"/>
  <c r="Z25" i="7"/>
  <c r="Y25" i="7"/>
  <c r="X25" i="7"/>
  <c r="W25" i="7"/>
  <c r="J25" i="7"/>
  <c r="I25" i="7"/>
  <c r="J24" i="7"/>
  <c r="I24" i="7"/>
  <c r="J23" i="7"/>
  <c r="I23" i="7"/>
  <c r="AF22" i="7"/>
  <c r="AG22" i="7"/>
  <c r="S22" i="7"/>
  <c r="J22" i="7"/>
  <c r="I22" i="7"/>
  <c r="AF21" i="7"/>
  <c r="AG21" i="7"/>
  <c r="S21" i="7"/>
  <c r="J21" i="7"/>
  <c r="I21" i="7"/>
  <c r="J20" i="7"/>
  <c r="I20" i="7"/>
  <c r="J19" i="7"/>
  <c r="I19" i="7"/>
  <c r="AF18" i="7"/>
  <c r="AG18" i="7"/>
  <c r="J18" i="7"/>
  <c r="I18" i="7"/>
  <c r="AF17" i="7"/>
  <c r="AG17" i="7"/>
  <c r="J17" i="7"/>
  <c r="I17" i="7"/>
  <c r="J16" i="7"/>
  <c r="I16" i="7"/>
  <c r="J15" i="7"/>
  <c r="I15" i="7"/>
  <c r="AF14" i="7"/>
  <c r="AG14" i="7"/>
  <c r="J14" i="7"/>
  <c r="I14" i="7"/>
  <c r="AF13" i="7"/>
  <c r="AG13" i="7"/>
  <c r="J13" i="7"/>
  <c r="I13" i="7"/>
  <c r="J12" i="7"/>
  <c r="I12" i="7"/>
  <c r="AF11" i="7"/>
  <c r="AG11" i="7"/>
  <c r="J11" i="7"/>
  <c r="I11" i="7"/>
  <c r="J10" i="7"/>
  <c r="I10" i="7"/>
  <c r="AF9" i="7"/>
  <c r="AG9" i="7"/>
  <c r="J9" i="7"/>
  <c r="I9" i="7"/>
  <c r="AF8" i="7"/>
  <c r="AG8" i="7"/>
  <c r="J8" i="7"/>
  <c r="I8" i="7"/>
  <c r="AF7" i="7"/>
  <c r="AG7" i="7"/>
  <c r="J7" i="7"/>
  <c r="I7" i="7"/>
  <c r="J6" i="7"/>
  <c r="I6" i="7"/>
  <c r="AF5" i="7"/>
  <c r="AG5" i="7"/>
  <c r="J5" i="7"/>
  <c r="I5" i="7"/>
  <c r="AF4" i="7"/>
  <c r="AG4" i="7"/>
  <c r="AB4" i="7"/>
  <c r="AA4" i="7"/>
  <c r="Z4" i="7"/>
  <c r="Y4" i="7"/>
  <c r="X4" i="7"/>
  <c r="W4" i="7"/>
  <c r="J4" i="7"/>
  <c r="I4" i="7"/>
  <c r="AF3" i="7"/>
  <c r="AG3" i="7"/>
  <c r="J3" i="7"/>
  <c r="I3" i="7"/>
  <c r="J2" i="7"/>
  <c r="I2" i="7"/>
  <c r="AG107" i="6"/>
  <c r="AF107" i="6"/>
  <c r="AE107" i="6"/>
  <c r="AD107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21" i="6"/>
  <c r="S22" i="6"/>
  <c r="S23" i="6"/>
  <c r="S24" i="6"/>
  <c r="S20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9" i="6"/>
  <c r="AG20" i="6"/>
  <c r="AG21" i="6"/>
  <c r="AG22" i="6"/>
  <c r="AG23" i="6"/>
  <c r="AG24" i="6"/>
  <c r="AG25" i="6"/>
  <c r="AG26" i="6"/>
  <c r="AG27" i="6"/>
  <c r="AG2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F2" i="6"/>
  <c r="AE2" i="6"/>
  <c r="AD2" i="6"/>
  <c r="I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T109" i="7"/>
  <c r="AF6" i="7"/>
  <c r="AG6" i="7"/>
  <c r="AF10" i="7"/>
  <c r="AG10" i="7"/>
  <c r="AF12" i="7"/>
  <c r="AG12" i="7"/>
  <c r="I109" i="7"/>
  <c r="AF16" i="7"/>
  <c r="AG16" i="7"/>
  <c r="AF20" i="7"/>
  <c r="AG20" i="7"/>
  <c r="S20" i="7"/>
  <c r="AF24" i="7"/>
  <c r="AG24" i="7"/>
  <c r="S24" i="7"/>
  <c r="AF40" i="7"/>
  <c r="AG40" i="7"/>
  <c r="S40" i="7"/>
  <c r="AF44" i="7"/>
  <c r="AG44" i="7"/>
  <c r="S44" i="7"/>
  <c r="AF48" i="7"/>
  <c r="AG48" i="7"/>
  <c r="S48" i="7"/>
  <c r="AF52" i="7"/>
  <c r="AG52" i="7"/>
  <c r="S52" i="7"/>
  <c r="AF56" i="7"/>
  <c r="AG56" i="7"/>
  <c r="S56" i="7"/>
  <c r="AF60" i="7"/>
  <c r="AG60" i="7"/>
  <c r="S60" i="7"/>
  <c r="J109" i="7"/>
  <c r="AF15" i="7"/>
  <c r="AG15" i="7"/>
  <c r="AF19" i="7"/>
  <c r="AG19" i="7"/>
  <c r="AF23" i="7"/>
  <c r="AG23" i="7"/>
  <c r="S23" i="7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20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21" i="6"/>
  <c r="I22" i="6"/>
  <c r="I23" i="6"/>
  <c r="I2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AB109" i="6"/>
  <c r="AA109" i="6"/>
  <c r="Z109" i="6"/>
  <c r="Y109" i="6"/>
  <c r="X109" i="6"/>
  <c r="W109" i="6"/>
  <c r="AB64" i="6"/>
  <c r="AA64" i="6"/>
  <c r="Z64" i="6"/>
  <c r="Y64" i="6"/>
  <c r="X64" i="6"/>
  <c r="W64" i="6"/>
  <c r="AB25" i="6"/>
  <c r="AA25" i="6"/>
  <c r="Z25" i="6"/>
  <c r="Y25" i="6"/>
  <c r="X25" i="6"/>
  <c r="W25" i="6"/>
  <c r="AB37" i="6"/>
  <c r="AA37" i="6"/>
  <c r="Z37" i="6"/>
  <c r="Y37" i="6"/>
  <c r="X37" i="6"/>
  <c r="W37" i="6"/>
  <c r="X4" i="6"/>
  <c r="Y4" i="6"/>
  <c r="Z4" i="6"/>
  <c r="AA4" i="6"/>
  <c r="AB4" i="6"/>
  <c r="W4" i="6"/>
  <c r="T109" i="6"/>
  <c r="S109" i="6"/>
  <c r="J109" i="6"/>
  <c r="I109" i="6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P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2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M62" i="4"/>
  <c r="W104" i="1"/>
  <c r="N109" i="4"/>
  <c r="M3" i="4"/>
  <c r="M4" i="4"/>
  <c r="M5" i="4"/>
  <c r="R5" i="4"/>
  <c r="M6" i="4"/>
  <c r="K6" i="4"/>
  <c r="M7" i="4"/>
  <c r="M8" i="4"/>
  <c r="M9" i="4"/>
  <c r="U9" i="4"/>
  <c r="M10" i="4"/>
  <c r="R10" i="4"/>
  <c r="M11" i="4"/>
  <c r="M12" i="4"/>
  <c r="M13" i="4"/>
  <c r="U13" i="4"/>
  <c r="M14" i="4"/>
  <c r="R14" i="4"/>
  <c r="M15" i="4"/>
  <c r="M16" i="4"/>
  <c r="M17" i="4"/>
  <c r="U17" i="4"/>
  <c r="M18" i="4"/>
  <c r="R18" i="4"/>
  <c r="M19" i="4"/>
  <c r="M20" i="4"/>
  <c r="M21" i="4"/>
  <c r="P21" i="4"/>
  <c r="M22" i="4"/>
  <c r="R22" i="4"/>
  <c r="M23" i="4"/>
  <c r="M24" i="4"/>
  <c r="M25" i="4"/>
  <c r="U25" i="4"/>
  <c r="M26" i="4"/>
  <c r="R26" i="4"/>
  <c r="M27" i="4"/>
  <c r="M28" i="4"/>
  <c r="M29" i="4"/>
  <c r="M30" i="4"/>
  <c r="M31" i="4"/>
  <c r="M32" i="4"/>
  <c r="M33" i="4"/>
  <c r="U33" i="4"/>
  <c r="M34" i="4"/>
  <c r="M35" i="4"/>
  <c r="M36" i="4"/>
  <c r="M37" i="4"/>
  <c r="M38" i="4"/>
  <c r="M39" i="4"/>
  <c r="M40" i="4"/>
  <c r="M41" i="4"/>
  <c r="M42" i="4"/>
  <c r="R42" i="4"/>
  <c r="M43" i="4"/>
  <c r="M44" i="4"/>
  <c r="M45" i="4"/>
  <c r="M46" i="4"/>
  <c r="M47" i="4"/>
  <c r="M48" i="4"/>
  <c r="M49" i="4"/>
  <c r="R49" i="4"/>
  <c r="M50" i="4"/>
  <c r="U50" i="4"/>
  <c r="M51" i="4"/>
  <c r="M52" i="4"/>
  <c r="M53" i="4"/>
  <c r="R53" i="4"/>
  <c r="M54" i="4"/>
  <c r="M55" i="4"/>
  <c r="M56" i="4"/>
  <c r="M57" i="4"/>
  <c r="R57" i="4"/>
  <c r="M58" i="4"/>
  <c r="M59" i="4"/>
  <c r="M60" i="4"/>
  <c r="M61" i="4"/>
  <c r="R61" i="4"/>
  <c r="M63" i="4"/>
  <c r="M64" i="4"/>
  <c r="M65" i="4"/>
  <c r="M66" i="4"/>
  <c r="M67" i="4"/>
  <c r="M68" i="4"/>
  <c r="M69" i="4"/>
  <c r="M70" i="4"/>
  <c r="M71" i="4"/>
  <c r="M72" i="4"/>
  <c r="M73" i="4"/>
  <c r="M74" i="4"/>
  <c r="U74" i="4"/>
  <c r="M75" i="4"/>
  <c r="M76" i="4"/>
  <c r="M77" i="4"/>
  <c r="M78" i="4"/>
  <c r="R78" i="4"/>
  <c r="M79" i="4"/>
  <c r="M80" i="4"/>
  <c r="M81" i="4"/>
  <c r="M82" i="4"/>
  <c r="M83" i="4"/>
  <c r="M84" i="4"/>
  <c r="M85" i="4"/>
  <c r="M86" i="4"/>
  <c r="R86" i="4"/>
  <c r="M87" i="4"/>
  <c r="M88" i="4"/>
  <c r="M89" i="4"/>
  <c r="R89" i="4"/>
  <c r="M90" i="4"/>
  <c r="M91" i="4"/>
  <c r="M92" i="4"/>
  <c r="M93" i="4"/>
  <c r="R93" i="4"/>
  <c r="M94" i="4"/>
  <c r="M95" i="4"/>
  <c r="M96" i="4"/>
  <c r="U96" i="4"/>
  <c r="M97" i="4"/>
  <c r="R97" i="4"/>
  <c r="M98" i="4"/>
  <c r="M99" i="4"/>
  <c r="M100" i="4"/>
  <c r="M101" i="4"/>
  <c r="M102" i="4"/>
  <c r="M103" i="4"/>
  <c r="M104" i="4"/>
  <c r="U104" i="4"/>
  <c r="M105" i="4"/>
  <c r="M106" i="4"/>
  <c r="P106" i="4"/>
  <c r="M107" i="4"/>
  <c r="L3" i="4"/>
  <c r="L4" i="4"/>
  <c r="L5" i="4"/>
  <c r="L6" i="4"/>
  <c r="T6" i="4"/>
  <c r="L7" i="4"/>
  <c r="L8" i="4"/>
  <c r="L9" i="4"/>
  <c r="O9" i="4"/>
  <c r="L10" i="4"/>
  <c r="T10" i="4"/>
  <c r="L11" i="4"/>
  <c r="L12" i="4"/>
  <c r="L13" i="4"/>
  <c r="T13" i="4"/>
  <c r="L14" i="4"/>
  <c r="L15" i="4"/>
  <c r="L16" i="4"/>
  <c r="L17" i="4"/>
  <c r="T17" i="4"/>
  <c r="L18" i="4"/>
  <c r="L19" i="4"/>
  <c r="L20" i="4"/>
  <c r="L21" i="4"/>
  <c r="L22" i="4"/>
  <c r="L23" i="4"/>
  <c r="L24" i="4"/>
  <c r="L25" i="4"/>
  <c r="T25" i="4"/>
  <c r="L26" i="4"/>
  <c r="L27" i="4"/>
  <c r="L28" i="4"/>
  <c r="L29" i="4"/>
  <c r="P29" i="4"/>
  <c r="L30" i="4"/>
  <c r="L31" i="4"/>
  <c r="L32" i="4"/>
  <c r="L33" i="4"/>
  <c r="L34" i="4"/>
  <c r="L35" i="4"/>
  <c r="L36" i="4"/>
  <c r="L37" i="4"/>
  <c r="L38" i="4"/>
  <c r="L39" i="4"/>
  <c r="L40" i="4"/>
  <c r="L41" i="4"/>
  <c r="P41" i="4"/>
  <c r="L42" i="4"/>
  <c r="L43" i="4"/>
  <c r="L44" i="4"/>
  <c r="L45" i="4"/>
  <c r="L46" i="4"/>
  <c r="L47" i="4"/>
  <c r="L48" i="4"/>
  <c r="L49" i="4"/>
  <c r="Q49" i="4"/>
  <c r="L50" i="4"/>
  <c r="L51" i="4"/>
  <c r="L52" i="4"/>
  <c r="L53" i="4"/>
  <c r="T53" i="4"/>
  <c r="L54" i="4"/>
  <c r="L55" i="4"/>
  <c r="L56" i="4"/>
  <c r="L57" i="4"/>
  <c r="L58" i="4"/>
  <c r="T58" i="4"/>
  <c r="L59" i="4"/>
  <c r="L60" i="4"/>
  <c r="L61" i="4"/>
  <c r="T61" i="4"/>
  <c r="L62" i="4"/>
  <c r="L63" i="4"/>
  <c r="L64" i="4"/>
  <c r="L65" i="4"/>
  <c r="L66" i="4"/>
  <c r="T66" i="4"/>
  <c r="L67" i="4"/>
  <c r="L68" i="4"/>
  <c r="L69" i="4"/>
  <c r="T69" i="4"/>
  <c r="L70" i="4"/>
  <c r="L71" i="4"/>
  <c r="L72" i="4"/>
  <c r="L73" i="4"/>
  <c r="Q73" i="4"/>
  <c r="L74" i="4"/>
  <c r="L75" i="4"/>
  <c r="L76" i="4"/>
  <c r="L77" i="4"/>
  <c r="J77" i="4"/>
  <c r="L78" i="4"/>
  <c r="L79" i="4"/>
  <c r="L80" i="4"/>
  <c r="L81" i="4"/>
  <c r="L82" i="4"/>
  <c r="Q82" i="4"/>
  <c r="L83" i="4"/>
  <c r="L84" i="4"/>
  <c r="L85" i="4"/>
  <c r="O85" i="4"/>
  <c r="L86" i="4"/>
  <c r="J86" i="4"/>
  <c r="L87" i="4"/>
  <c r="L88" i="4"/>
  <c r="L89" i="4"/>
  <c r="Q89" i="4"/>
  <c r="L90" i="4"/>
  <c r="T90" i="4"/>
  <c r="L91" i="4"/>
  <c r="L92" i="4"/>
  <c r="L93" i="4"/>
  <c r="T93" i="4"/>
  <c r="L94" i="4"/>
  <c r="T94" i="4"/>
  <c r="L95" i="4"/>
  <c r="L96" i="4"/>
  <c r="L97" i="4"/>
  <c r="T97" i="4"/>
  <c r="L98" i="4"/>
  <c r="T98" i="4"/>
  <c r="L99" i="4"/>
  <c r="L100" i="4"/>
  <c r="L101" i="4"/>
  <c r="T101" i="4"/>
  <c r="L102" i="4"/>
  <c r="L103" i="4"/>
  <c r="L104" i="4"/>
  <c r="L105" i="4"/>
  <c r="L106" i="4"/>
  <c r="L107" i="4"/>
  <c r="L2" i="4"/>
  <c r="Q2" i="4"/>
  <c r="M2" i="4"/>
  <c r="U2" i="4"/>
  <c r="N2" i="4"/>
  <c r="K3" i="4"/>
  <c r="Q3" i="4"/>
  <c r="R3" i="4"/>
  <c r="N3" i="4"/>
  <c r="P3" i="4"/>
  <c r="T3" i="4"/>
  <c r="U3" i="4"/>
  <c r="J4" i="4"/>
  <c r="K4" i="4"/>
  <c r="N4" i="4"/>
  <c r="Q4" i="4"/>
  <c r="R4" i="4"/>
  <c r="T4" i="4"/>
  <c r="U4" i="4"/>
  <c r="W4" i="4"/>
  <c r="Z4" i="4"/>
  <c r="J5" i="4"/>
  <c r="N5" i="4"/>
  <c r="Q5" i="4"/>
  <c r="T5" i="4"/>
  <c r="R6" i="4"/>
  <c r="N6" i="4"/>
  <c r="J7" i="4"/>
  <c r="K7" i="4"/>
  <c r="Q7" i="4"/>
  <c r="N7" i="4"/>
  <c r="O7" i="4"/>
  <c r="P7" i="4"/>
  <c r="R7" i="4"/>
  <c r="S7" i="4"/>
  <c r="T7" i="4"/>
  <c r="U7" i="4"/>
  <c r="X7" i="4"/>
  <c r="J8" i="4"/>
  <c r="K8" i="4"/>
  <c r="Q8" i="4"/>
  <c r="N8" i="4"/>
  <c r="O8" i="4"/>
  <c r="P8" i="4"/>
  <c r="R8" i="4"/>
  <c r="S8" i="4"/>
  <c r="T8" i="4"/>
  <c r="U8" i="4"/>
  <c r="Z8" i="4"/>
  <c r="V8" i="4"/>
  <c r="N107" i="4"/>
  <c r="R107" i="4"/>
  <c r="J107" i="4"/>
  <c r="N106" i="4"/>
  <c r="N105" i="4"/>
  <c r="U105" i="4"/>
  <c r="T105" i="4"/>
  <c r="S104" i="4"/>
  <c r="O104" i="4"/>
  <c r="N104" i="4"/>
  <c r="T104" i="4"/>
  <c r="K104" i="4"/>
  <c r="J104" i="4"/>
  <c r="T103" i="4"/>
  <c r="O103" i="4"/>
  <c r="N103" i="4"/>
  <c r="U103" i="4"/>
  <c r="K103" i="4"/>
  <c r="T102" i="4"/>
  <c r="N102" i="4"/>
  <c r="R101" i="4"/>
  <c r="N101" i="4"/>
  <c r="N100" i="4"/>
  <c r="U100" i="4"/>
  <c r="T100" i="4"/>
  <c r="V100" i="4"/>
  <c r="T99" i="4"/>
  <c r="N99" i="4"/>
  <c r="U99" i="4"/>
  <c r="O99" i="4"/>
  <c r="N98" i="4"/>
  <c r="N97" i="4"/>
  <c r="N96" i="4"/>
  <c r="T96" i="4"/>
  <c r="J96" i="4"/>
  <c r="T95" i="4"/>
  <c r="N95" i="4"/>
  <c r="U95" i="4"/>
  <c r="O95" i="4"/>
  <c r="N94" i="4"/>
  <c r="N93" i="4"/>
  <c r="O92" i="4"/>
  <c r="N92" i="4"/>
  <c r="U92" i="4"/>
  <c r="T92" i="4"/>
  <c r="K92" i="4"/>
  <c r="R91" i="4"/>
  <c r="N91" i="4"/>
  <c r="U91" i="4"/>
  <c r="O91" i="4"/>
  <c r="P90" i="4"/>
  <c r="N90" i="4"/>
  <c r="N89" i="4"/>
  <c r="T89" i="4"/>
  <c r="N88" i="4"/>
  <c r="U88" i="4"/>
  <c r="T88" i="4"/>
  <c r="V88" i="4"/>
  <c r="R87" i="4"/>
  <c r="N87" i="4"/>
  <c r="U87" i="4"/>
  <c r="Q87" i="4"/>
  <c r="N86" i="4"/>
  <c r="N85" i="4"/>
  <c r="N84" i="4"/>
  <c r="O84" i="4"/>
  <c r="N83" i="4"/>
  <c r="T83" i="4"/>
  <c r="N82" i="4"/>
  <c r="U82" i="4"/>
  <c r="J82" i="4"/>
  <c r="N81" i="4"/>
  <c r="R81" i="4"/>
  <c r="J81" i="4"/>
  <c r="R80" i="4"/>
  <c r="N80" i="4"/>
  <c r="P80" i="4"/>
  <c r="Q79" i="4"/>
  <c r="N79" i="4"/>
  <c r="U79" i="4"/>
  <c r="T79" i="4"/>
  <c r="J79" i="4"/>
  <c r="N78" i="4"/>
  <c r="Q78" i="4"/>
  <c r="N77" i="4"/>
  <c r="R77" i="4"/>
  <c r="K77" i="4"/>
  <c r="N76" i="4"/>
  <c r="R76" i="4"/>
  <c r="Q75" i="4"/>
  <c r="N75" i="4"/>
  <c r="U75" i="4"/>
  <c r="T75" i="4"/>
  <c r="J75" i="4"/>
  <c r="R74" i="4"/>
  <c r="N74" i="4"/>
  <c r="N73" i="4"/>
  <c r="J73" i="4"/>
  <c r="P72" i="4"/>
  <c r="N72" i="4"/>
  <c r="U72" i="4"/>
  <c r="O72" i="4"/>
  <c r="J72" i="4"/>
  <c r="O71" i="4"/>
  <c r="N71" i="4"/>
  <c r="T71" i="4"/>
  <c r="K71" i="4"/>
  <c r="J71" i="4"/>
  <c r="T70" i="4"/>
  <c r="N70" i="4"/>
  <c r="Q70" i="4"/>
  <c r="N69" i="4"/>
  <c r="R69" i="4"/>
  <c r="O68" i="4"/>
  <c r="N68" i="4"/>
  <c r="U68" i="4"/>
  <c r="Q68" i="4"/>
  <c r="K68" i="4"/>
  <c r="J68" i="4"/>
  <c r="O67" i="4"/>
  <c r="N67" i="4"/>
  <c r="R67" i="4"/>
  <c r="T67" i="4"/>
  <c r="K67" i="4"/>
  <c r="N66" i="4"/>
  <c r="R65" i="4"/>
  <c r="N65" i="4"/>
  <c r="R64" i="4"/>
  <c r="N64" i="4"/>
  <c r="U64" i="4"/>
  <c r="K64" i="4"/>
  <c r="N63" i="4"/>
  <c r="R63" i="4"/>
  <c r="T63" i="4"/>
  <c r="K63" i="4"/>
  <c r="N62" i="4"/>
  <c r="Q61" i="4"/>
  <c r="N61" i="4"/>
  <c r="J61" i="4"/>
  <c r="S60" i="4"/>
  <c r="N60" i="4"/>
  <c r="N59" i="4"/>
  <c r="S59" i="4"/>
  <c r="N58" i="4"/>
  <c r="Q57" i="4"/>
  <c r="N57" i="4"/>
  <c r="T57" i="4"/>
  <c r="J57" i="4"/>
  <c r="N56" i="4"/>
  <c r="Q56" i="4"/>
  <c r="J56" i="4"/>
  <c r="T55" i="4"/>
  <c r="N55" i="4"/>
  <c r="O55" i="4"/>
  <c r="N54" i="4"/>
  <c r="T54" i="4"/>
  <c r="N53" i="4"/>
  <c r="O52" i="4"/>
  <c r="N52" i="4"/>
  <c r="U52" i="4"/>
  <c r="Q52" i="4"/>
  <c r="K52" i="4"/>
  <c r="J52" i="4"/>
  <c r="O51" i="4"/>
  <c r="N51" i="4"/>
  <c r="R51" i="4"/>
  <c r="J51" i="4"/>
  <c r="K51" i="4"/>
  <c r="N50" i="4"/>
  <c r="Q50" i="4"/>
  <c r="N49" i="4"/>
  <c r="T49" i="4"/>
  <c r="Q48" i="4"/>
  <c r="N48" i="4"/>
  <c r="U48" i="4"/>
  <c r="T48" i="4"/>
  <c r="J48" i="4"/>
  <c r="R47" i="4"/>
  <c r="O47" i="4"/>
  <c r="N47" i="4"/>
  <c r="U47" i="4"/>
  <c r="Q47" i="4"/>
  <c r="K47" i="4"/>
  <c r="J47" i="4"/>
  <c r="N46" i="4"/>
  <c r="N45" i="4"/>
  <c r="N44" i="4"/>
  <c r="R44" i="4"/>
  <c r="T44" i="4"/>
  <c r="N43" i="4"/>
  <c r="N42" i="4"/>
  <c r="K42" i="4"/>
  <c r="N41" i="4"/>
  <c r="N40" i="4"/>
  <c r="R40" i="4"/>
  <c r="T40" i="4"/>
  <c r="O39" i="4"/>
  <c r="N39" i="4"/>
  <c r="U39" i="4"/>
  <c r="Q39" i="4"/>
  <c r="K39" i="4"/>
  <c r="J39" i="4"/>
  <c r="N38" i="4"/>
  <c r="U37" i="4"/>
  <c r="N37" i="4"/>
  <c r="Q36" i="4"/>
  <c r="N36" i="4"/>
  <c r="R36" i="4"/>
  <c r="T36" i="4"/>
  <c r="J36" i="4"/>
  <c r="N35" i="4"/>
  <c r="Q35" i="4"/>
  <c r="J35" i="4"/>
  <c r="N34" i="4"/>
  <c r="P33" i="4"/>
  <c r="N33" i="4"/>
  <c r="T33" i="4"/>
  <c r="R32" i="4"/>
  <c r="Q32" i="4"/>
  <c r="N32" i="4"/>
  <c r="T32" i="4"/>
  <c r="J32" i="4"/>
  <c r="O31" i="4"/>
  <c r="N31" i="4"/>
  <c r="U31" i="4"/>
  <c r="Q31" i="4"/>
  <c r="K31" i="4"/>
  <c r="J31" i="4"/>
  <c r="N30" i="4"/>
  <c r="U29" i="4"/>
  <c r="N29" i="4"/>
  <c r="R28" i="4"/>
  <c r="N28" i="4"/>
  <c r="J28" i="4"/>
  <c r="R27" i="4"/>
  <c r="N27" i="4"/>
  <c r="U27" i="4"/>
  <c r="Q27" i="4"/>
  <c r="K27" i="4"/>
  <c r="N26" i="4"/>
  <c r="N25" i="4"/>
  <c r="R24" i="4"/>
  <c r="N24" i="4"/>
  <c r="T24" i="4"/>
  <c r="N23" i="4"/>
  <c r="U23" i="4"/>
  <c r="Q23" i="4"/>
  <c r="J23" i="4"/>
  <c r="N22" i="4"/>
  <c r="U21" i="4"/>
  <c r="N21" i="4"/>
  <c r="Q20" i="4"/>
  <c r="N20" i="4"/>
  <c r="R20" i="4"/>
  <c r="T20" i="4"/>
  <c r="J20" i="4"/>
  <c r="R19" i="4"/>
  <c r="N19" i="4"/>
  <c r="U19" i="4"/>
  <c r="Q19" i="4"/>
  <c r="K19" i="4"/>
  <c r="J19" i="4"/>
  <c r="N18" i="4"/>
  <c r="N17" i="4"/>
  <c r="R16" i="4"/>
  <c r="N16" i="4"/>
  <c r="T16" i="4"/>
  <c r="O15" i="4"/>
  <c r="N15" i="4"/>
  <c r="U15" i="4"/>
  <c r="Q15" i="4"/>
  <c r="K15" i="4"/>
  <c r="N14" i="4"/>
  <c r="K14" i="4"/>
  <c r="N13" i="4"/>
  <c r="Q12" i="4"/>
  <c r="N12" i="4"/>
  <c r="U12" i="4"/>
  <c r="T12" i="4"/>
  <c r="J12" i="4"/>
  <c r="R11" i="4"/>
  <c r="N11" i="4"/>
  <c r="U11" i="4"/>
  <c r="Q11" i="4"/>
  <c r="K11" i="4"/>
  <c r="N10" i="4"/>
  <c r="J10" i="4"/>
  <c r="K10" i="4"/>
  <c r="N9" i="4"/>
  <c r="O22" i="4"/>
  <c r="U78" i="4"/>
  <c r="V96" i="4"/>
  <c r="V104" i="4"/>
  <c r="Y8" i="4"/>
  <c r="U6" i="4"/>
  <c r="Y6" i="4"/>
  <c r="U5" i="4"/>
  <c r="V5" i="4"/>
  <c r="V4" i="4"/>
  <c r="K26" i="4"/>
  <c r="Y7" i="4"/>
  <c r="Y3" i="4"/>
  <c r="K78" i="4"/>
  <c r="S70" i="4"/>
  <c r="P54" i="4"/>
  <c r="O42" i="4"/>
  <c r="O34" i="4"/>
  <c r="S26" i="4"/>
  <c r="O14" i="4"/>
  <c r="Q6" i="4"/>
  <c r="P17" i="4"/>
  <c r="J53" i="4"/>
  <c r="Q53" i="4"/>
  <c r="P58" i="4"/>
  <c r="P66" i="4"/>
  <c r="J69" i="4"/>
  <c r="Q69" i="4"/>
  <c r="O77" i="4"/>
  <c r="J93" i="4"/>
  <c r="Q93" i="4"/>
  <c r="P98" i="4"/>
  <c r="P6" i="4"/>
  <c r="J49" i="4"/>
  <c r="J70" i="4"/>
  <c r="J89" i="4"/>
  <c r="X8" i="4"/>
  <c r="J2" i="4"/>
  <c r="R2" i="4"/>
  <c r="W7" i="4"/>
  <c r="X99" i="4"/>
  <c r="V7" i="4"/>
  <c r="X6" i="4"/>
  <c r="Y4" i="4"/>
  <c r="W75" i="4"/>
  <c r="Z96" i="4"/>
  <c r="W8" i="4"/>
  <c r="X2" i="4"/>
  <c r="S23" i="4"/>
  <c r="U35" i="4"/>
  <c r="R35" i="4"/>
  <c r="K35" i="4"/>
  <c r="U56" i="4"/>
  <c r="R56" i="4"/>
  <c r="O56" i="4"/>
  <c r="K56" i="4"/>
  <c r="Q60" i="4"/>
  <c r="O60" i="4"/>
  <c r="J60" i="4"/>
  <c r="O10" i="4"/>
  <c r="S14" i="4"/>
  <c r="R15" i="4"/>
  <c r="O19" i="4"/>
  <c r="J24" i="4"/>
  <c r="Q24" i="4"/>
  <c r="O26" i="4"/>
  <c r="T26" i="4"/>
  <c r="T34" i="4"/>
  <c r="R38" i="4"/>
  <c r="S38" i="4"/>
  <c r="K38" i="4"/>
  <c r="J40" i="4"/>
  <c r="Q40" i="4"/>
  <c r="S42" i="4"/>
  <c r="U60" i="4"/>
  <c r="K60" i="4"/>
  <c r="O63" i="4"/>
  <c r="T65" i="4"/>
  <c r="Q65" i="4"/>
  <c r="J65" i="4"/>
  <c r="M109" i="4"/>
  <c r="S15" i="4"/>
  <c r="K23" i="4"/>
  <c r="O23" i="4"/>
  <c r="S56" i="4"/>
  <c r="T62" i="4"/>
  <c r="P62" i="4"/>
  <c r="S63" i="4"/>
  <c r="X70" i="4"/>
  <c r="T22" i="4"/>
  <c r="R30" i="4"/>
  <c r="S30" i="4"/>
  <c r="K30" i="4"/>
  <c r="U43" i="4"/>
  <c r="K43" i="4"/>
  <c r="R59" i="4"/>
  <c r="K59" i="4"/>
  <c r="Q64" i="4"/>
  <c r="J64" i="4"/>
  <c r="Q10" i="4"/>
  <c r="T14" i="4"/>
  <c r="K18" i="4"/>
  <c r="S18" i="4"/>
  <c r="P25" i="4"/>
  <c r="J27" i="4"/>
  <c r="T28" i="4"/>
  <c r="Q28" i="4"/>
  <c r="S35" i="4"/>
  <c r="T42" i="4"/>
  <c r="R43" i="4"/>
  <c r="J9" i="4"/>
  <c r="P9" i="4"/>
  <c r="S10" i="4"/>
  <c r="R12" i="4"/>
  <c r="P13" i="4"/>
  <c r="J15" i="4"/>
  <c r="J16" i="4"/>
  <c r="Q16" i="4"/>
  <c r="O18" i="4"/>
  <c r="T18" i="4"/>
  <c r="S19" i="4"/>
  <c r="K22" i="4"/>
  <c r="S22" i="4"/>
  <c r="R23" i="4"/>
  <c r="O27" i="4"/>
  <c r="R34" i="4"/>
  <c r="S34" i="4"/>
  <c r="K34" i="4"/>
  <c r="Q43" i="4"/>
  <c r="O43" i="4"/>
  <c r="J43" i="4"/>
  <c r="S43" i="4"/>
  <c r="R46" i="4"/>
  <c r="S46" i="4"/>
  <c r="K46" i="4"/>
  <c r="R55" i="4"/>
  <c r="S55" i="4"/>
  <c r="K55" i="4"/>
  <c r="O59" i="4"/>
  <c r="T59" i="4"/>
  <c r="R60" i="4"/>
  <c r="O64" i="4"/>
  <c r="U70" i="4"/>
  <c r="W70" i="4"/>
  <c r="R70" i="4"/>
  <c r="O70" i="4"/>
  <c r="K70" i="4"/>
  <c r="O74" i="4"/>
  <c r="T74" i="4"/>
  <c r="Z74" i="4"/>
  <c r="S81" i="4"/>
  <c r="Q86" i="4"/>
  <c r="Q88" i="4"/>
  <c r="R96" i="4"/>
  <c r="S99" i="4"/>
  <c r="Q100" i="4"/>
  <c r="S107" i="4"/>
  <c r="T72" i="4"/>
  <c r="S73" i="4"/>
  <c r="Q77" i="4"/>
  <c r="S84" i="4"/>
  <c r="T86" i="4"/>
  <c r="T87" i="4"/>
  <c r="X87" i="4"/>
  <c r="Z88" i="4"/>
  <c r="R88" i="4"/>
  <c r="S91" i="4"/>
  <c r="Q92" i="4"/>
  <c r="S96" i="4"/>
  <c r="Z100" i="4"/>
  <c r="R100" i="4"/>
  <c r="S106" i="4"/>
  <c r="S6" i="4"/>
  <c r="O6" i="4"/>
  <c r="P5" i="4"/>
  <c r="Z3" i="4"/>
  <c r="S3" i="4"/>
  <c r="O3" i="4"/>
  <c r="P2" i="4"/>
  <c r="S27" i="4"/>
  <c r="R31" i="4"/>
  <c r="O35" i="4"/>
  <c r="R39" i="4"/>
  <c r="J44" i="4"/>
  <c r="Q44" i="4"/>
  <c r="Z48" i="4"/>
  <c r="T51" i="4"/>
  <c r="R52" i="4"/>
  <c r="S64" i="4"/>
  <c r="S67" i="4"/>
  <c r="R68" i="4"/>
  <c r="Q71" i="4"/>
  <c r="T73" i="4"/>
  <c r="Y73" i="4"/>
  <c r="S77" i="4"/>
  <c r="K81" i="4"/>
  <c r="O81" i="4"/>
  <c r="K82" i="4"/>
  <c r="R82" i="4"/>
  <c r="J87" i="4"/>
  <c r="J88" i="4"/>
  <c r="S88" i="4"/>
  <c r="T91" i="4"/>
  <c r="X91" i="4"/>
  <c r="V92" i="4"/>
  <c r="R92" i="4"/>
  <c r="K95" i="4"/>
  <c r="K96" i="4"/>
  <c r="O96" i="4"/>
  <c r="K99" i="4"/>
  <c r="J100" i="4"/>
  <c r="S100" i="4"/>
  <c r="R103" i="4"/>
  <c r="Q104" i="4"/>
  <c r="J105" i="4"/>
  <c r="Q105" i="4"/>
  <c r="Z7" i="4"/>
  <c r="Z6" i="4"/>
  <c r="V6" i="4"/>
  <c r="J6" i="4"/>
  <c r="S5" i="4"/>
  <c r="O5" i="4"/>
  <c r="K5" i="4"/>
  <c r="X4" i="4"/>
  <c r="P4" i="4"/>
  <c r="X3" i="4"/>
  <c r="J3" i="4"/>
  <c r="W2" i="4"/>
  <c r="S2" i="4"/>
  <c r="O2" i="4"/>
  <c r="K2" i="4"/>
  <c r="O30" i="4"/>
  <c r="T30" i="4"/>
  <c r="S31" i="4"/>
  <c r="O38" i="4"/>
  <c r="T38" i="4"/>
  <c r="S39" i="4"/>
  <c r="P45" i="4"/>
  <c r="O46" i="4"/>
  <c r="T46" i="4"/>
  <c r="S47" i="4"/>
  <c r="U51" i="4"/>
  <c r="Y51" i="4"/>
  <c r="S52" i="4"/>
  <c r="S68" i="4"/>
  <c r="S71" i="4"/>
  <c r="U71" i="4"/>
  <c r="Z71" i="4"/>
  <c r="K74" i="4"/>
  <c r="J78" i="4"/>
  <c r="Y79" i="4"/>
  <c r="Q81" i="4"/>
  <c r="J83" i="4"/>
  <c r="Q83" i="4"/>
  <c r="R84" i="4"/>
  <c r="K86" i="4"/>
  <c r="O86" i="4"/>
  <c r="K87" i="4"/>
  <c r="O87" i="4"/>
  <c r="K88" i="4"/>
  <c r="O88" i="4"/>
  <c r="K91" i="4"/>
  <c r="J92" i="4"/>
  <c r="S92" i="4"/>
  <c r="R95" i="4"/>
  <c r="Q96" i="4"/>
  <c r="J97" i="4"/>
  <c r="Q97" i="4"/>
  <c r="R99" i="4"/>
  <c r="K100" i="4"/>
  <c r="O100" i="4"/>
  <c r="J101" i="4"/>
  <c r="Q101" i="4"/>
  <c r="R104" i="4"/>
  <c r="K107" i="4"/>
  <c r="O107" i="4"/>
  <c r="S4" i="4"/>
  <c r="O4" i="4"/>
  <c r="Z2" i="4"/>
  <c r="W3" i="4"/>
  <c r="V3" i="4"/>
  <c r="W13" i="4"/>
  <c r="Z13" i="4"/>
  <c r="V13" i="4"/>
  <c r="Y13" i="4"/>
  <c r="X13" i="4"/>
  <c r="W17" i="4"/>
  <c r="Z17" i="4"/>
  <c r="V17" i="4"/>
  <c r="Y17" i="4"/>
  <c r="X17" i="4"/>
  <c r="W33" i="4"/>
  <c r="Z33" i="4"/>
  <c r="V33" i="4"/>
  <c r="Y33" i="4"/>
  <c r="X33" i="4"/>
  <c r="V12" i="4"/>
  <c r="W25" i="4"/>
  <c r="Z25" i="4"/>
  <c r="V25" i="4"/>
  <c r="Y25" i="4"/>
  <c r="X25" i="4"/>
  <c r="P11" i="4"/>
  <c r="Q9" i="4"/>
  <c r="S16" i="4"/>
  <c r="O16" i="4"/>
  <c r="K16" i="4"/>
  <c r="U16" i="4"/>
  <c r="Y16" i="4"/>
  <c r="O21" i="4"/>
  <c r="J21" i="4"/>
  <c r="Q21" i="4"/>
  <c r="S24" i="4"/>
  <c r="O24" i="4"/>
  <c r="K24" i="4"/>
  <c r="U24" i="4"/>
  <c r="Y24" i="4"/>
  <c r="O29" i="4"/>
  <c r="J29" i="4"/>
  <c r="Q29" i="4"/>
  <c r="S32" i="4"/>
  <c r="O32" i="4"/>
  <c r="K32" i="4"/>
  <c r="U32" i="4"/>
  <c r="Y32" i="4"/>
  <c r="O37" i="4"/>
  <c r="J37" i="4"/>
  <c r="S9" i="4"/>
  <c r="K9" i="4"/>
  <c r="R9" i="4"/>
  <c r="P10" i="4"/>
  <c r="U10" i="4"/>
  <c r="X10" i="4"/>
  <c r="J11" i="4"/>
  <c r="S11" i="4"/>
  <c r="S13" i="4"/>
  <c r="K13" i="4"/>
  <c r="R13" i="4"/>
  <c r="V16" i="4"/>
  <c r="S17" i="4"/>
  <c r="K17" i="4"/>
  <c r="R17" i="4"/>
  <c r="S21" i="4"/>
  <c r="K21" i="4"/>
  <c r="R21" i="4"/>
  <c r="T21" i="4"/>
  <c r="V24" i="4"/>
  <c r="S25" i="4"/>
  <c r="K25" i="4"/>
  <c r="R25" i="4"/>
  <c r="S29" i="4"/>
  <c r="K29" i="4"/>
  <c r="R29" i="4"/>
  <c r="T29" i="4"/>
  <c r="V32" i="4"/>
  <c r="S33" i="4"/>
  <c r="K33" i="4"/>
  <c r="R33" i="4"/>
  <c r="S37" i="4"/>
  <c r="K37" i="4"/>
  <c r="R37" i="4"/>
  <c r="T37" i="4"/>
  <c r="S41" i="4"/>
  <c r="K41" i="4"/>
  <c r="R41" i="4"/>
  <c r="T41" i="4"/>
  <c r="S45" i="4"/>
  <c r="K45" i="4"/>
  <c r="R45" i="4"/>
  <c r="T45" i="4"/>
  <c r="X12" i="4"/>
  <c r="W12" i="4"/>
  <c r="Z12" i="4"/>
  <c r="Y10" i="4"/>
  <c r="S12" i="4"/>
  <c r="O12" i="4"/>
  <c r="K12" i="4"/>
  <c r="L109" i="4"/>
  <c r="T9" i="4"/>
  <c r="O11" i="4"/>
  <c r="T11" i="4"/>
  <c r="Y12" i="4"/>
  <c r="J14" i="4"/>
  <c r="Q14" i="4"/>
  <c r="P14" i="4"/>
  <c r="J18" i="4"/>
  <c r="Q18" i="4"/>
  <c r="P18" i="4"/>
  <c r="J22" i="4"/>
  <c r="Q22" i="4"/>
  <c r="P22" i="4"/>
  <c r="J26" i="4"/>
  <c r="Q26" i="4"/>
  <c r="P26" i="4"/>
  <c r="J30" i="4"/>
  <c r="Q30" i="4"/>
  <c r="P30" i="4"/>
  <c r="J34" i="4"/>
  <c r="Q34" i="4"/>
  <c r="P34" i="4"/>
  <c r="J38" i="4"/>
  <c r="Q38" i="4"/>
  <c r="P38" i="4"/>
  <c r="U41" i="4"/>
  <c r="J42" i="4"/>
  <c r="Q42" i="4"/>
  <c r="P42" i="4"/>
  <c r="U45" i="4"/>
  <c r="J46" i="4"/>
  <c r="Q46" i="4"/>
  <c r="P46" i="4"/>
  <c r="X16" i="4"/>
  <c r="W16" i="4"/>
  <c r="Z16" i="4"/>
  <c r="Z24" i="4"/>
  <c r="W32" i="4"/>
  <c r="Z32" i="4"/>
  <c r="W36" i="4"/>
  <c r="P37" i="4"/>
  <c r="Y48" i="4"/>
  <c r="V48" i="4"/>
  <c r="X48" i="4"/>
  <c r="W48" i="4"/>
  <c r="S49" i="4"/>
  <c r="U49" i="4"/>
  <c r="X49" i="4"/>
  <c r="O49" i="4"/>
  <c r="K49" i="4"/>
  <c r="O13" i="4"/>
  <c r="J13" i="4"/>
  <c r="Q13" i="4"/>
  <c r="O17" i="4"/>
  <c r="J17" i="4"/>
  <c r="Q17" i="4"/>
  <c r="S20" i="4"/>
  <c r="O20" i="4"/>
  <c r="K20" i="4"/>
  <c r="U20" i="4"/>
  <c r="X20" i="4"/>
  <c r="O25" i="4"/>
  <c r="J25" i="4"/>
  <c r="Q25" i="4"/>
  <c r="S28" i="4"/>
  <c r="O28" i="4"/>
  <c r="K28" i="4"/>
  <c r="U28" i="4"/>
  <c r="O33" i="4"/>
  <c r="J33" i="4"/>
  <c r="Q33" i="4"/>
  <c r="S36" i="4"/>
  <c r="O36" i="4"/>
  <c r="K36" i="4"/>
  <c r="U36" i="4"/>
  <c r="Y36" i="4"/>
  <c r="Q37" i="4"/>
  <c r="S40" i="4"/>
  <c r="O40" i="4"/>
  <c r="K40" i="4"/>
  <c r="U40" i="4"/>
  <c r="Y40" i="4"/>
  <c r="O41" i="4"/>
  <c r="J41" i="4"/>
  <c r="Q41" i="4"/>
  <c r="S44" i="4"/>
  <c r="O44" i="4"/>
  <c r="K44" i="4"/>
  <c r="U44" i="4"/>
  <c r="V44" i="4"/>
  <c r="O45" i="4"/>
  <c r="J45" i="4"/>
  <c r="Q45" i="4"/>
  <c r="R48" i="4"/>
  <c r="S48" i="4"/>
  <c r="O48" i="4"/>
  <c r="K48" i="4"/>
  <c r="O50" i="4"/>
  <c r="P50" i="4"/>
  <c r="J50" i="4"/>
  <c r="T50" i="4"/>
  <c r="U14" i="4"/>
  <c r="V14" i="4"/>
  <c r="P15" i="4"/>
  <c r="T15" i="4"/>
  <c r="U18" i="4"/>
  <c r="Y18" i="4"/>
  <c r="P19" i="4"/>
  <c r="T19" i="4"/>
  <c r="U22" i="4"/>
  <c r="Z22" i="4"/>
  <c r="P23" i="4"/>
  <c r="T23" i="4"/>
  <c r="U26" i="4"/>
  <c r="Z26" i="4"/>
  <c r="P27" i="4"/>
  <c r="T27" i="4"/>
  <c r="U30" i="4"/>
  <c r="V30" i="4"/>
  <c r="P31" i="4"/>
  <c r="T31" i="4"/>
  <c r="U34" i="4"/>
  <c r="Y34" i="4"/>
  <c r="P35" i="4"/>
  <c r="T35" i="4"/>
  <c r="U38" i="4"/>
  <c r="Y38" i="4"/>
  <c r="P39" i="4"/>
  <c r="T39" i="4"/>
  <c r="U42" i="4"/>
  <c r="Z42" i="4"/>
  <c r="P43" i="4"/>
  <c r="T43" i="4"/>
  <c r="U46" i="4"/>
  <c r="X46" i="4"/>
  <c r="P47" i="4"/>
  <c r="T47" i="4"/>
  <c r="Q51" i="4"/>
  <c r="S54" i="4"/>
  <c r="K54" i="4"/>
  <c r="R54" i="4"/>
  <c r="S58" i="4"/>
  <c r="K58" i="4"/>
  <c r="R58" i="4"/>
  <c r="S62" i="4"/>
  <c r="K62" i="4"/>
  <c r="R62" i="4"/>
  <c r="S66" i="4"/>
  <c r="K66" i="4"/>
  <c r="R66" i="4"/>
  <c r="W72" i="4"/>
  <c r="X72" i="4"/>
  <c r="V72" i="4"/>
  <c r="V74" i="4"/>
  <c r="R75" i="4"/>
  <c r="S75" i="4"/>
  <c r="O75" i="4"/>
  <c r="K75" i="4"/>
  <c r="O76" i="4"/>
  <c r="Q76" i="4"/>
  <c r="P76" i="4"/>
  <c r="J76" i="4"/>
  <c r="T76" i="4"/>
  <c r="P12" i="4"/>
  <c r="P16" i="4"/>
  <c r="P20" i="4"/>
  <c r="P24" i="4"/>
  <c r="P28" i="4"/>
  <c r="P32" i="4"/>
  <c r="P36" i="4"/>
  <c r="P40" i="4"/>
  <c r="P44" i="4"/>
  <c r="P48" i="4"/>
  <c r="V49" i="4"/>
  <c r="S51" i="4"/>
  <c r="U54" i="4"/>
  <c r="Y54" i="4"/>
  <c r="J55" i="4"/>
  <c r="Q55" i="4"/>
  <c r="P55" i="4"/>
  <c r="U58" i="4"/>
  <c r="V58" i="4"/>
  <c r="J59" i="4"/>
  <c r="Q59" i="4"/>
  <c r="P59" i="4"/>
  <c r="U62" i="4"/>
  <c r="V62" i="4"/>
  <c r="J63" i="4"/>
  <c r="Q63" i="4"/>
  <c r="P63" i="4"/>
  <c r="U66" i="4"/>
  <c r="W66" i="4"/>
  <c r="J67" i="4"/>
  <c r="Q67" i="4"/>
  <c r="P67" i="4"/>
  <c r="V71" i="4"/>
  <c r="R73" i="4"/>
  <c r="U73" i="4"/>
  <c r="O73" i="4"/>
  <c r="K73" i="4"/>
  <c r="Q74" i="4"/>
  <c r="S74" i="4"/>
  <c r="J74" i="4"/>
  <c r="P74" i="4"/>
  <c r="S50" i="4"/>
  <c r="K50" i="4"/>
  <c r="R50" i="4"/>
  <c r="P51" i="4"/>
  <c r="S53" i="4"/>
  <c r="O53" i="4"/>
  <c r="K53" i="4"/>
  <c r="U53" i="4"/>
  <c r="V53" i="4"/>
  <c r="O54" i="4"/>
  <c r="J54" i="4"/>
  <c r="Q54" i="4"/>
  <c r="S57" i="4"/>
  <c r="O57" i="4"/>
  <c r="K57" i="4"/>
  <c r="U57" i="4"/>
  <c r="W57" i="4"/>
  <c r="O58" i="4"/>
  <c r="J58" i="4"/>
  <c r="Q58" i="4"/>
  <c r="S61" i="4"/>
  <c r="O61" i="4"/>
  <c r="K61" i="4"/>
  <c r="U61" i="4"/>
  <c r="Z61" i="4"/>
  <c r="O62" i="4"/>
  <c r="J62" i="4"/>
  <c r="Q62" i="4"/>
  <c r="S65" i="4"/>
  <c r="O65" i="4"/>
  <c r="K65" i="4"/>
  <c r="U65" i="4"/>
  <c r="O66" i="4"/>
  <c r="J66" i="4"/>
  <c r="Q66" i="4"/>
  <c r="V67" i="4"/>
  <c r="Y67" i="4"/>
  <c r="S69" i="4"/>
  <c r="O69" i="4"/>
  <c r="K69" i="4"/>
  <c r="U69" i="4"/>
  <c r="V69" i="4"/>
  <c r="X71" i="4"/>
  <c r="Y74" i="4"/>
  <c r="X74" i="4"/>
  <c r="W74" i="4"/>
  <c r="P52" i="4"/>
  <c r="T52" i="4"/>
  <c r="U55" i="4"/>
  <c r="W55" i="4"/>
  <c r="P56" i="4"/>
  <c r="T56" i="4"/>
  <c r="U59" i="4"/>
  <c r="Z59" i="4"/>
  <c r="P60" i="4"/>
  <c r="T60" i="4"/>
  <c r="U63" i="4"/>
  <c r="Y63" i="4"/>
  <c r="P64" i="4"/>
  <c r="T64" i="4"/>
  <c r="U67" i="4"/>
  <c r="X67" i="4"/>
  <c r="P68" i="4"/>
  <c r="T68" i="4"/>
  <c r="Y70" i="4"/>
  <c r="R71" i="4"/>
  <c r="Q72" i="4"/>
  <c r="Z73" i="4"/>
  <c r="S76" i="4"/>
  <c r="S80" i="4"/>
  <c r="T80" i="4"/>
  <c r="S83" i="4"/>
  <c r="O83" i="4"/>
  <c r="K83" i="4"/>
  <c r="R83" i="4"/>
  <c r="U83" i="4"/>
  <c r="X83" i="4"/>
  <c r="P49" i="4"/>
  <c r="P53" i="4"/>
  <c r="P57" i="4"/>
  <c r="P61" i="4"/>
  <c r="P65" i="4"/>
  <c r="P69" i="4"/>
  <c r="P70" i="4"/>
  <c r="V70" i="4"/>
  <c r="S72" i="4"/>
  <c r="K72" i="4"/>
  <c r="R72" i="4"/>
  <c r="P73" i="4"/>
  <c r="X75" i="4"/>
  <c r="Z75" i="4"/>
  <c r="V75" i="4"/>
  <c r="Y75" i="4"/>
  <c r="X79" i="4"/>
  <c r="W79" i="4"/>
  <c r="Z79" i="4"/>
  <c r="V79" i="4"/>
  <c r="S79" i="4"/>
  <c r="O79" i="4"/>
  <c r="K79" i="4"/>
  <c r="R79" i="4"/>
  <c r="O80" i="4"/>
  <c r="J80" i="4"/>
  <c r="Q80" i="4"/>
  <c r="W83" i="4"/>
  <c r="P84" i="4"/>
  <c r="T84" i="4"/>
  <c r="Q85" i="4"/>
  <c r="Z92" i="4"/>
  <c r="S94" i="4"/>
  <c r="K94" i="4"/>
  <c r="R94" i="4"/>
  <c r="Z95" i="4"/>
  <c r="V95" i="4"/>
  <c r="Y95" i="4"/>
  <c r="S102" i="4"/>
  <c r="K102" i="4"/>
  <c r="R102" i="4"/>
  <c r="Z103" i="4"/>
  <c r="V103" i="4"/>
  <c r="Y103" i="4"/>
  <c r="X105" i="4"/>
  <c r="W105" i="4"/>
  <c r="Z105" i="4"/>
  <c r="V105" i="4"/>
  <c r="U76" i="4"/>
  <c r="P77" i="4"/>
  <c r="T77" i="4"/>
  <c r="O78" i="4"/>
  <c r="S78" i="4"/>
  <c r="U80" i="4"/>
  <c r="P81" i="4"/>
  <c r="T81" i="4"/>
  <c r="O82" i="4"/>
  <c r="S82" i="4"/>
  <c r="Q84" i="4"/>
  <c r="U84" i="4"/>
  <c r="S85" i="4"/>
  <c r="K85" i="4"/>
  <c r="R85" i="4"/>
  <c r="P86" i="4"/>
  <c r="U86" i="4"/>
  <c r="Z86" i="4"/>
  <c r="S87" i="4"/>
  <c r="Y88" i="4"/>
  <c r="X88" i="4"/>
  <c r="W88" i="4"/>
  <c r="S89" i="4"/>
  <c r="K89" i="4"/>
  <c r="U89" i="4"/>
  <c r="X89" i="4"/>
  <c r="O90" i="4"/>
  <c r="J90" i="4"/>
  <c r="Q90" i="4"/>
  <c r="U94" i="4"/>
  <c r="Z94" i="4"/>
  <c r="J95" i="4"/>
  <c r="Q95" i="4"/>
  <c r="P95" i="4"/>
  <c r="W95" i="4"/>
  <c r="Y96" i="4"/>
  <c r="X96" i="4"/>
  <c r="W96" i="4"/>
  <c r="S97" i="4"/>
  <c r="K97" i="4"/>
  <c r="U97" i="4"/>
  <c r="X97" i="4"/>
  <c r="O98" i="4"/>
  <c r="J98" i="4"/>
  <c r="Q98" i="4"/>
  <c r="U102" i="4"/>
  <c r="Z102" i="4"/>
  <c r="J103" i="4"/>
  <c r="Q103" i="4"/>
  <c r="P103" i="4"/>
  <c r="W103" i="4"/>
  <c r="Y104" i="4"/>
  <c r="X104" i="4"/>
  <c r="W104" i="4"/>
  <c r="S105" i="4"/>
  <c r="K105" i="4"/>
  <c r="R105" i="4"/>
  <c r="Y105" i="4"/>
  <c r="U77" i="4"/>
  <c r="P78" i="4"/>
  <c r="T78" i="4"/>
  <c r="U81" i="4"/>
  <c r="P82" i="4"/>
  <c r="T82" i="4"/>
  <c r="J84" i="4"/>
  <c r="T85" i="4"/>
  <c r="W86" i="4"/>
  <c r="V89" i="4"/>
  <c r="S90" i="4"/>
  <c r="K90" i="4"/>
  <c r="R90" i="4"/>
  <c r="Z91" i="4"/>
  <c r="V91" i="4"/>
  <c r="Y91" i="4"/>
  <c r="P94" i="4"/>
  <c r="X94" i="4"/>
  <c r="X95" i="4"/>
  <c r="V97" i="4"/>
  <c r="S98" i="4"/>
  <c r="K98" i="4"/>
  <c r="R98" i="4"/>
  <c r="Z99" i="4"/>
  <c r="V99" i="4"/>
  <c r="Y99" i="4"/>
  <c r="P102" i="4"/>
  <c r="X103" i="4"/>
  <c r="Z104" i="4"/>
  <c r="O106" i="4"/>
  <c r="J106" i="4"/>
  <c r="Q106" i="4"/>
  <c r="T106" i="4"/>
  <c r="P71" i="4"/>
  <c r="P75" i="4"/>
  <c r="K76" i="4"/>
  <c r="P79" i="4"/>
  <c r="K80" i="4"/>
  <c r="P83" i="4"/>
  <c r="K84" i="4"/>
  <c r="J85" i="4"/>
  <c r="P85" i="4"/>
  <c r="U85" i="4"/>
  <c r="S86" i="4"/>
  <c r="X86" i="4"/>
  <c r="P87" i="4"/>
  <c r="V87" i="4"/>
  <c r="Y89" i="4"/>
  <c r="U90" i="4"/>
  <c r="X90" i="4"/>
  <c r="J91" i="4"/>
  <c r="Q91" i="4"/>
  <c r="P91" i="4"/>
  <c r="W91" i="4"/>
  <c r="Y92" i="4"/>
  <c r="X92" i="4"/>
  <c r="W92" i="4"/>
  <c r="S93" i="4"/>
  <c r="K93" i="4"/>
  <c r="U93" i="4"/>
  <c r="V93" i="4"/>
  <c r="O94" i="4"/>
  <c r="J94" i="4"/>
  <c r="Q94" i="4"/>
  <c r="Y94" i="4"/>
  <c r="S95" i="4"/>
  <c r="Y97" i="4"/>
  <c r="U98" i="4"/>
  <c r="X98" i="4"/>
  <c r="J99" i="4"/>
  <c r="Q99" i="4"/>
  <c r="P99" i="4"/>
  <c r="W99" i="4"/>
  <c r="Y100" i="4"/>
  <c r="X100" i="4"/>
  <c r="W100" i="4"/>
  <c r="S101" i="4"/>
  <c r="K101" i="4"/>
  <c r="U101" i="4"/>
  <c r="V101" i="4"/>
  <c r="O102" i="4"/>
  <c r="J102" i="4"/>
  <c r="Q102" i="4"/>
  <c r="S103" i="4"/>
  <c r="U106" i="4"/>
  <c r="P107" i="4"/>
  <c r="T107" i="4"/>
  <c r="P88" i="4"/>
  <c r="O89" i="4"/>
  <c r="P92" i="4"/>
  <c r="O93" i="4"/>
  <c r="P96" i="4"/>
  <c r="O97" i="4"/>
  <c r="P100" i="4"/>
  <c r="O101" i="4"/>
  <c r="P104" i="4"/>
  <c r="O105" i="4"/>
  <c r="R106" i="4"/>
  <c r="Q107" i="4"/>
  <c r="U107" i="4"/>
  <c r="P89" i="4"/>
  <c r="P93" i="4"/>
  <c r="P97" i="4"/>
  <c r="P101" i="4"/>
  <c r="P105" i="4"/>
  <c r="K106" i="4"/>
  <c r="Z83" i="4"/>
  <c r="Z70" i="4"/>
  <c r="Y71" i="4"/>
  <c r="Z57" i="4"/>
  <c r="X32" i="4"/>
  <c r="W10" i="4"/>
  <c r="Z5" i="4"/>
  <c r="W6" i="4"/>
  <c r="Y5" i="4"/>
  <c r="W24" i="4"/>
  <c r="X51" i="4"/>
  <c r="W71" i="4"/>
  <c r="X24" i="4"/>
  <c r="W5" i="4"/>
  <c r="X5" i="4"/>
  <c r="Z28" i="4"/>
  <c r="V51" i="4"/>
  <c r="W87" i="4"/>
  <c r="Z87" i="4"/>
  <c r="Y65" i="4"/>
  <c r="W51" i="4"/>
  <c r="Z51" i="4"/>
  <c r="Y87" i="4"/>
  <c r="J109" i="4"/>
  <c r="O109" i="4"/>
  <c r="V2" i="4"/>
  <c r="Y2" i="4"/>
  <c r="Z101" i="4"/>
  <c r="Z93" i="4"/>
  <c r="W89" i="4"/>
  <c r="Y72" i="4"/>
  <c r="Z72" i="4"/>
  <c r="X101" i="4"/>
  <c r="V94" i="4"/>
  <c r="Z65" i="4"/>
  <c r="X57" i="4"/>
  <c r="Z46" i="4"/>
  <c r="W94" i="4"/>
  <c r="W65" i="4"/>
  <c r="Q109" i="4"/>
  <c r="Z89" i="4"/>
  <c r="X65" i="4"/>
  <c r="X102" i="4"/>
  <c r="V98" i="4"/>
  <c r="X93" i="4"/>
  <c r="V90" i="4"/>
  <c r="Y82" i="4"/>
  <c r="X82" i="4"/>
  <c r="W82" i="4"/>
  <c r="Z82" i="4"/>
  <c r="V82" i="4"/>
  <c r="Z77" i="4"/>
  <c r="V77" i="4"/>
  <c r="Y77" i="4"/>
  <c r="X77" i="4"/>
  <c r="W77" i="4"/>
  <c r="W102" i="4"/>
  <c r="Z97" i="4"/>
  <c r="Y86" i="4"/>
  <c r="W84" i="4"/>
  <c r="Z84" i="4"/>
  <c r="V84" i="4"/>
  <c r="Y84" i="4"/>
  <c r="X84" i="4"/>
  <c r="V83" i="4"/>
  <c r="Y98" i="4"/>
  <c r="Y64" i="4"/>
  <c r="X64" i="4"/>
  <c r="W64" i="4"/>
  <c r="V64" i="4"/>
  <c r="Z64" i="4"/>
  <c r="V63" i="4"/>
  <c r="V55" i="4"/>
  <c r="W61" i="4"/>
  <c r="W67" i="4"/>
  <c r="V65" i="4"/>
  <c r="Y43" i="4"/>
  <c r="X43" i="4"/>
  <c r="W43" i="4"/>
  <c r="V43" i="4"/>
  <c r="Z43" i="4"/>
  <c r="Y27" i="4"/>
  <c r="X27" i="4"/>
  <c r="V27" i="4"/>
  <c r="Z27" i="4"/>
  <c r="W27" i="4"/>
  <c r="Z62" i="4"/>
  <c r="V46" i="4"/>
  <c r="V38" i="4"/>
  <c r="Z30" i="4"/>
  <c r="Y22" i="4"/>
  <c r="Y61" i="4"/>
  <c r="Z58" i="4"/>
  <c r="Y49" i="4"/>
  <c r="Z49" i="4"/>
  <c r="W49" i="4"/>
  <c r="X44" i="4"/>
  <c r="W28" i="4"/>
  <c r="X63" i="4"/>
  <c r="V54" i="4"/>
  <c r="T109" i="4"/>
  <c r="Z20" i="4"/>
  <c r="Y66" i="4"/>
  <c r="X59" i="4"/>
  <c r="W42" i="4"/>
  <c r="W34" i="4"/>
  <c r="W22" i="4"/>
  <c r="K109" i="4"/>
  <c r="V34" i="4"/>
  <c r="V18" i="4"/>
  <c r="Z14" i="4"/>
  <c r="Y44" i="4"/>
  <c r="Z98" i="4"/>
  <c r="Z90" i="4"/>
  <c r="W97" i="4"/>
  <c r="V86" i="4"/>
  <c r="Y93" i="4"/>
  <c r="Y68" i="4"/>
  <c r="X68" i="4"/>
  <c r="W68" i="4"/>
  <c r="V68" i="4"/>
  <c r="Z68" i="4"/>
  <c r="Y52" i="4"/>
  <c r="X52" i="4"/>
  <c r="W52" i="4"/>
  <c r="V52" i="4"/>
  <c r="Z52" i="4"/>
  <c r="Z63" i="4"/>
  <c r="Y59" i="4"/>
  <c r="Z55" i="4"/>
  <c r="W69" i="4"/>
  <c r="X61" i="4"/>
  <c r="Z53" i="4"/>
  <c r="W63" i="4"/>
  <c r="V61" i="4"/>
  <c r="Y47" i="4"/>
  <c r="X47" i="4"/>
  <c r="W47" i="4"/>
  <c r="V47" i="4"/>
  <c r="Z47" i="4"/>
  <c r="Y31" i="4"/>
  <c r="X31" i="4"/>
  <c r="W31" i="4"/>
  <c r="V31" i="4"/>
  <c r="Z31" i="4"/>
  <c r="Y15" i="4"/>
  <c r="X15" i="4"/>
  <c r="W15" i="4"/>
  <c r="V15" i="4"/>
  <c r="Z15" i="4"/>
  <c r="X62" i="4"/>
  <c r="W62" i="4"/>
  <c r="Y42" i="4"/>
  <c r="Z38" i="4"/>
  <c r="V22" i="4"/>
  <c r="X58" i="4"/>
  <c r="W58" i="4"/>
  <c r="Z40" i="4"/>
  <c r="Z36" i="4"/>
  <c r="X28" i="4"/>
  <c r="Y57" i="4"/>
  <c r="Z54" i="4"/>
  <c r="Y20" i="4"/>
  <c r="P109" i="4"/>
  <c r="W20" i="4"/>
  <c r="V66" i="4"/>
  <c r="Y53" i="4"/>
  <c r="W41" i="4"/>
  <c r="Z41" i="4"/>
  <c r="V41" i="4"/>
  <c r="Y41" i="4"/>
  <c r="X41" i="4"/>
  <c r="V40" i="4"/>
  <c r="W30" i="4"/>
  <c r="W21" i="4"/>
  <c r="Z21" i="4"/>
  <c r="V21" i="4"/>
  <c r="X21" i="4"/>
  <c r="Y21" i="4"/>
  <c r="W18" i="4"/>
  <c r="Z34" i="4"/>
  <c r="Y26" i="4"/>
  <c r="Z18" i="4"/>
  <c r="V10" i="4"/>
  <c r="U109" i="4"/>
  <c r="X38" i="4"/>
  <c r="V20" i="4"/>
  <c r="X22" i="4"/>
  <c r="W106" i="4"/>
  <c r="Z106" i="4"/>
  <c r="V106" i="4"/>
  <c r="Y106" i="4"/>
  <c r="X106" i="4"/>
  <c r="W98" i="4"/>
  <c r="W90" i="4"/>
  <c r="W85" i="4"/>
  <c r="Z85" i="4"/>
  <c r="Y85" i="4"/>
  <c r="X85" i="4"/>
  <c r="V85" i="4"/>
  <c r="V102" i="4"/>
  <c r="Y101" i="4"/>
  <c r="Y56" i="4"/>
  <c r="X56" i="4"/>
  <c r="W56" i="4"/>
  <c r="V56" i="4"/>
  <c r="Z56" i="4"/>
  <c r="V59" i="4"/>
  <c r="X69" i="4"/>
  <c r="W53" i="4"/>
  <c r="X73" i="4"/>
  <c r="W73" i="4"/>
  <c r="W76" i="4"/>
  <c r="Y76" i="4"/>
  <c r="X76" i="4"/>
  <c r="V76" i="4"/>
  <c r="Z76" i="4"/>
  <c r="W59" i="4"/>
  <c r="V57" i="4"/>
  <c r="Y35" i="4"/>
  <c r="X35" i="4"/>
  <c r="V35" i="4"/>
  <c r="Z35" i="4"/>
  <c r="W35" i="4"/>
  <c r="Y19" i="4"/>
  <c r="X19" i="4"/>
  <c r="V19" i="4"/>
  <c r="Z19" i="4"/>
  <c r="W19" i="4"/>
  <c r="Y62" i="4"/>
  <c r="X55" i="4"/>
  <c r="V42" i="4"/>
  <c r="Y30" i="4"/>
  <c r="Y58" i="4"/>
  <c r="Z44" i="4"/>
  <c r="W40" i="4"/>
  <c r="X54" i="4"/>
  <c r="W54" i="4"/>
  <c r="X26" i="4"/>
  <c r="X18" i="4"/>
  <c r="X14" i="4"/>
  <c r="W9" i="4"/>
  <c r="V9" i="4"/>
  <c r="Z9" i="4"/>
  <c r="Y9" i="4"/>
  <c r="X9" i="4"/>
  <c r="Y69" i="4"/>
  <c r="Z66" i="4"/>
  <c r="W46" i="4"/>
  <c r="W38" i="4"/>
  <c r="W29" i="4"/>
  <c r="Z29" i="4"/>
  <c r="V29" i="4"/>
  <c r="X29" i="4"/>
  <c r="Y29" i="4"/>
  <c r="V28" i="4"/>
  <c r="W14" i="4"/>
  <c r="V26" i="4"/>
  <c r="Y14" i="4"/>
  <c r="Z10" i="4"/>
  <c r="Y28" i="4"/>
  <c r="X30" i="4"/>
  <c r="X42" i="4"/>
  <c r="Z107" i="4"/>
  <c r="V107" i="4"/>
  <c r="Y107" i="4"/>
  <c r="X107" i="4"/>
  <c r="W107" i="4"/>
  <c r="Y102" i="4"/>
  <c r="W101" i="4"/>
  <c r="W93" i="4"/>
  <c r="Y78" i="4"/>
  <c r="X78" i="4"/>
  <c r="W78" i="4"/>
  <c r="V78" i="4"/>
  <c r="Z78" i="4"/>
  <c r="Z81" i="4"/>
  <c r="V81" i="4"/>
  <c r="Y81" i="4"/>
  <c r="X81" i="4"/>
  <c r="W81" i="4"/>
  <c r="Y83" i="4"/>
  <c r="Y90" i="4"/>
  <c r="W80" i="4"/>
  <c r="Z80" i="4"/>
  <c r="V80" i="4"/>
  <c r="Y80" i="4"/>
  <c r="X80" i="4"/>
  <c r="V73" i="4"/>
  <c r="Y60" i="4"/>
  <c r="X60" i="4"/>
  <c r="W60" i="4"/>
  <c r="V60" i="4"/>
  <c r="Z60" i="4"/>
  <c r="Z67" i="4"/>
  <c r="Y55" i="4"/>
  <c r="Z69" i="4"/>
  <c r="X53" i="4"/>
  <c r="Y39" i="4"/>
  <c r="X39" i="4"/>
  <c r="W39" i="4"/>
  <c r="V39" i="4"/>
  <c r="Z39" i="4"/>
  <c r="Y23" i="4"/>
  <c r="X23" i="4"/>
  <c r="W23" i="4"/>
  <c r="V23" i="4"/>
  <c r="Z23" i="4"/>
  <c r="W50" i="4"/>
  <c r="X50" i="4"/>
  <c r="Z50" i="4"/>
  <c r="Y50" i="4"/>
  <c r="V50" i="4"/>
  <c r="Y46" i="4"/>
  <c r="W44" i="4"/>
  <c r="X40" i="4"/>
  <c r="X36" i="4"/>
  <c r="X34" i="4"/>
  <c r="Y11" i="4"/>
  <c r="X11" i="4"/>
  <c r="V11" i="4"/>
  <c r="Z11" i="4"/>
  <c r="W11" i="4"/>
  <c r="X66" i="4"/>
  <c r="W45" i="4"/>
  <c r="Z45" i="4"/>
  <c r="V45" i="4"/>
  <c r="Y45" i="4"/>
  <c r="X45" i="4"/>
  <c r="W37" i="4"/>
  <c r="Z37" i="4"/>
  <c r="V37" i="4"/>
  <c r="Y37" i="4"/>
  <c r="X37" i="4"/>
  <c r="V36" i="4"/>
  <c r="W26" i="4"/>
  <c r="S109" i="4"/>
  <c r="R109" i="4"/>
  <c r="W109" i="4"/>
  <c r="Z109" i="4"/>
  <c r="V109" i="4"/>
  <c r="X109" i="4"/>
  <c r="Y109" i="4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2" i="1"/>
  <c r="AA109" i="1"/>
  <c r="AF15" i="1"/>
  <c r="Z2" i="1"/>
  <c r="AC19" i="1"/>
  <c r="G2" i="3"/>
  <c r="X2" i="1"/>
  <c r="Z15" i="1"/>
  <c r="AE15" i="1"/>
  <c r="Z16" i="1"/>
  <c r="AF16" i="1"/>
  <c r="Z17" i="1"/>
  <c r="AD17" i="1"/>
  <c r="Z18" i="1"/>
  <c r="AD18" i="1"/>
  <c r="Z19" i="1"/>
  <c r="AE19" i="1"/>
  <c r="Z20" i="1"/>
  <c r="AF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AC97" i="1"/>
  <c r="Z98" i="1"/>
  <c r="AC98" i="1"/>
  <c r="Z99" i="1"/>
  <c r="AC99" i="1"/>
  <c r="Z100" i="1"/>
  <c r="AC100" i="1"/>
  <c r="Z101" i="1"/>
  <c r="AC101" i="1"/>
  <c r="Z102" i="1"/>
  <c r="AC102" i="1"/>
  <c r="Z103" i="1"/>
  <c r="AC103" i="1"/>
  <c r="Z104" i="1"/>
  <c r="AC104" i="1"/>
  <c r="Z105" i="1"/>
  <c r="AC105" i="1"/>
  <c r="Z106" i="1"/>
  <c r="AC106" i="1"/>
  <c r="Z107" i="1"/>
  <c r="AC107" i="1"/>
  <c r="Z3" i="1"/>
  <c r="AE3" i="1"/>
  <c r="Z4" i="1"/>
  <c r="AF4" i="1"/>
  <c r="Z5" i="1"/>
  <c r="AD5" i="1"/>
  <c r="Z6" i="1"/>
  <c r="AD6" i="1"/>
  <c r="Z7" i="1"/>
  <c r="AE7" i="1"/>
  <c r="Z8" i="1"/>
  <c r="AF8" i="1"/>
  <c r="Z9" i="1"/>
  <c r="AD9" i="1"/>
  <c r="Z10" i="1"/>
  <c r="AD10" i="1"/>
  <c r="Z11" i="1"/>
  <c r="AE11" i="1"/>
  <c r="Z12" i="1"/>
  <c r="AF12" i="1"/>
  <c r="Z13" i="1"/>
  <c r="AD13" i="1"/>
  <c r="Z14" i="1"/>
  <c r="AD14" i="1"/>
  <c r="Y2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5" i="1"/>
  <c r="W106" i="1"/>
  <c r="W10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2" i="1"/>
  <c r="T2" i="1"/>
  <c r="T3" i="1"/>
  <c r="T4" i="1"/>
  <c r="T5" i="1"/>
  <c r="T6" i="1"/>
  <c r="Q109" i="1"/>
  <c r="P10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9" i="1"/>
  <c r="AB10" i="1"/>
  <c r="AC7" i="1"/>
  <c r="AE18" i="1"/>
  <c r="AF19" i="1"/>
  <c r="AF3" i="1"/>
  <c r="AB6" i="1"/>
  <c r="AC3" i="1"/>
  <c r="AE14" i="1"/>
  <c r="X109" i="1"/>
  <c r="AB18" i="1"/>
  <c r="AC15" i="1"/>
  <c r="AD20" i="1"/>
  <c r="AE10" i="1"/>
  <c r="AF11" i="1"/>
  <c r="AB14" i="1"/>
  <c r="AC11" i="1"/>
  <c r="AE6" i="1"/>
  <c r="AF7" i="1"/>
  <c r="U109" i="1"/>
  <c r="V109" i="1"/>
  <c r="AD2" i="1"/>
  <c r="AE106" i="1"/>
  <c r="AF106" i="1"/>
  <c r="AD106" i="1"/>
  <c r="AE102" i="1"/>
  <c r="AF102" i="1"/>
  <c r="AD102" i="1"/>
  <c r="AE98" i="1"/>
  <c r="AF98" i="1"/>
  <c r="AD98" i="1"/>
  <c r="AE94" i="1"/>
  <c r="AF94" i="1"/>
  <c r="AD94" i="1"/>
  <c r="AC94" i="1"/>
  <c r="AE90" i="1"/>
  <c r="AF90" i="1"/>
  <c r="AD90" i="1"/>
  <c r="AC90" i="1"/>
  <c r="AE86" i="1"/>
  <c r="AF86" i="1"/>
  <c r="AD86" i="1"/>
  <c r="AC86" i="1"/>
  <c r="AE82" i="1"/>
  <c r="AF82" i="1"/>
  <c r="AD82" i="1"/>
  <c r="AC82" i="1"/>
  <c r="AE78" i="1"/>
  <c r="AF78" i="1"/>
  <c r="AD78" i="1"/>
  <c r="AC78" i="1"/>
  <c r="AE74" i="1"/>
  <c r="AF74" i="1"/>
  <c r="AD74" i="1"/>
  <c r="AC74" i="1"/>
  <c r="AE70" i="1"/>
  <c r="AF70" i="1"/>
  <c r="AD70" i="1"/>
  <c r="AC70" i="1"/>
  <c r="AE66" i="1"/>
  <c r="AF66" i="1"/>
  <c r="AD66" i="1"/>
  <c r="AC66" i="1"/>
  <c r="AE62" i="1"/>
  <c r="AF62" i="1"/>
  <c r="AD62" i="1"/>
  <c r="AC62" i="1"/>
  <c r="AE58" i="1"/>
  <c r="AF58" i="1"/>
  <c r="AD58" i="1"/>
  <c r="AC58" i="1"/>
  <c r="AE54" i="1"/>
  <c r="AF54" i="1"/>
  <c r="AD54" i="1"/>
  <c r="AC54" i="1"/>
  <c r="AE50" i="1"/>
  <c r="AF50" i="1"/>
  <c r="AD50" i="1"/>
  <c r="AC50" i="1"/>
  <c r="AE46" i="1"/>
  <c r="AF46" i="1"/>
  <c r="AD46" i="1"/>
  <c r="AC46" i="1"/>
  <c r="AE42" i="1"/>
  <c r="AF42" i="1"/>
  <c r="AD42" i="1"/>
  <c r="AC42" i="1"/>
  <c r="AE38" i="1"/>
  <c r="AF38" i="1"/>
  <c r="AD38" i="1"/>
  <c r="AC38" i="1"/>
  <c r="AE34" i="1"/>
  <c r="AF34" i="1"/>
  <c r="AD34" i="1"/>
  <c r="AC34" i="1"/>
  <c r="AE30" i="1"/>
  <c r="AF30" i="1"/>
  <c r="AD30" i="1"/>
  <c r="AC30" i="1"/>
  <c r="AE26" i="1"/>
  <c r="AF26" i="1"/>
  <c r="AD26" i="1"/>
  <c r="AC26" i="1"/>
  <c r="AE22" i="1"/>
  <c r="AF22" i="1"/>
  <c r="AD22" i="1"/>
  <c r="AC22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F105" i="1"/>
  <c r="AD105" i="1"/>
  <c r="AE105" i="1"/>
  <c r="AF101" i="1"/>
  <c r="AD101" i="1"/>
  <c r="AE101" i="1"/>
  <c r="AF97" i="1"/>
  <c r="AD97" i="1"/>
  <c r="AE97" i="1"/>
  <c r="AF93" i="1"/>
  <c r="AD93" i="1"/>
  <c r="AC93" i="1"/>
  <c r="AE93" i="1"/>
  <c r="AF89" i="1"/>
  <c r="AD89" i="1"/>
  <c r="AC89" i="1"/>
  <c r="AE89" i="1"/>
  <c r="AF85" i="1"/>
  <c r="AD85" i="1"/>
  <c r="AC85" i="1"/>
  <c r="AE85" i="1"/>
  <c r="AF81" i="1"/>
  <c r="AD81" i="1"/>
  <c r="AC81" i="1"/>
  <c r="AE81" i="1"/>
  <c r="AF77" i="1"/>
  <c r="AD77" i="1"/>
  <c r="AC77" i="1"/>
  <c r="AE77" i="1"/>
  <c r="AF73" i="1"/>
  <c r="AD73" i="1"/>
  <c r="AC73" i="1"/>
  <c r="AE73" i="1"/>
  <c r="AF69" i="1"/>
  <c r="AD69" i="1"/>
  <c r="AC69" i="1"/>
  <c r="AE69" i="1"/>
  <c r="AF65" i="1"/>
  <c r="AD65" i="1"/>
  <c r="AC65" i="1"/>
  <c r="AE65" i="1"/>
  <c r="AF61" i="1"/>
  <c r="AD61" i="1"/>
  <c r="AC61" i="1"/>
  <c r="AE61" i="1"/>
  <c r="AF57" i="1"/>
  <c r="AD57" i="1"/>
  <c r="AC57" i="1"/>
  <c r="AE57" i="1"/>
  <c r="AF53" i="1"/>
  <c r="AD53" i="1"/>
  <c r="AC53" i="1"/>
  <c r="AE53" i="1"/>
  <c r="AF49" i="1"/>
  <c r="AD49" i="1"/>
  <c r="AC49" i="1"/>
  <c r="AE49" i="1"/>
  <c r="AF45" i="1"/>
  <c r="AD45" i="1"/>
  <c r="AC45" i="1"/>
  <c r="AE45" i="1"/>
  <c r="AF41" i="1"/>
  <c r="AD41" i="1"/>
  <c r="AC41" i="1"/>
  <c r="AE41" i="1"/>
  <c r="AF37" i="1"/>
  <c r="AD37" i="1"/>
  <c r="AC37" i="1"/>
  <c r="AE37" i="1"/>
  <c r="AF33" i="1"/>
  <c r="AD33" i="1"/>
  <c r="AC33" i="1"/>
  <c r="AE33" i="1"/>
  <c r="AF29" i="1"/>
  <c r="AD29" i="1"/>
  <c r="AC29" i="1"/>
  <c r="AE29" i="1"/>
  <c r="AF25" i="1"/>
  <c r="AD25" i="1"/>
  <c r="AC25" i="1"/>
  <c r="AE25" i="1"/>
  <c r="AF21" i="1"/>
  <c r="AD21" i="1"/>
  <c r="AC21" i="1"/>
  <c r="AE21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Y109" i="1"/>
  <c r="AE104" i="1"/>
  <c r="AF104" i="1"/>
  <c r="AD104" i="1"/>
  <c r="AE100" i="1"/>
  <c r="AF100" i="1"/>
  <c r="AD100" i="1"/>
  <c r="AE96" i="1"/>
  <c r="AF96" i="1"/>
  <c r="AD96" i="1"/>
  <c r="AC96" i="1"/>
  <c r="AE92" i="1"/>
  <c r="AF92" i="1"/>
  <c r="AD92" i="1"/>
  <c r="AC92" i="1"/>
  <c r="AE88" i="1"/>
  <c r="AF88" i="1"/>
  <c r="AD88" i="1"/>
  <c r="AC88" i="1"/>
  <c r="AE84" i="1"/>
  <c r="AF84" i="1"/>
  <c r="AD84" i="1"/>
  <c r="AC84" i="1"/>
  <c r="AE80" i="1"/>
  <c r="AF80" i="1"/>
  <c r="AD80" i="1"/>
  <c r="AC80" i="1"/>
  <c r="AE76" i="1"/>
  <c r="AF76" i="1"/>
  <c r="AD76" i="1"/>
  <c r="AC76" i="1"/>
  <c r="AE72" i="1"/>
  <c r="AF72" i="1"/>
  <c r="AD72" i="1"/>
  <c r="AC72" i="1"/>
  <c r="AE68" i="1"/>
  <c r="AF68" i="1"/>
  <c r="AD68" i="1"/>
  <c r="AC68" i="1"/>
  <c r="AE64" i="1"/>
  <c r="AF64" i="1"/>
  <c r="AD64" i="1"/>
  <c r="AC64" i="1"/>
  <c r="AE60" i="1"/>
  <c r="AF60" i="1"/>
  <c r="AD60" i="1"/>
  <c r="AC60" i="1"/>
  <c r="AE56" i="1"/>
  <c r="AF56" i="1"/>
  <c r="AD56" i="1"/>
  <c r="AC56" i="1"/>
  <c r="AE52" i="1"/>
  <c r="AF52" i="1"/>
  <c r="AD52" i="1"/>
  <c r="AC52" i="1"/>
  <c r="AE48" i="1"/>
  <c r="AF48" i="1"/>
  <c r="AD48" i="1"/>
  <c r="AC48" i="1"/>
  <c r="AE44" i="1"/>
  <c r="AF44" i="1"/>
  <c r="AD44" i="1"/>
  <c r="AC44" i="1"/>
  <c r="AE40" i="1"/>
  <c r="AF40" i="1"/>
  <c r="AD40" i="1"/>
  <c r="AC40" i="1"/>
  <c r="AE36" i="1"/>
  <c r="AF36" i="1"/>
  <c r="AD36" i="1"/>
  <c r="AC36" i="1"/>
  <c r="AE32" i="1"/>
  <c r="AF32" i="1"/>
  <c r="AD32" i="1"/>
  <c r="AC32" i="1"/>
  <c r="AE28" i="1"/>
  <c r="AF28" i="1"/>
  <c r="AD28" i="1"/>
  <c r="AC28" i="1"/>
  <c r="AE24" i="1"/>
  <c r="AF24" i="1"/>
  <c r="AD24" i="1"/>
  <c r="AC24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E107" i="1"/>
  <c r="AF107" i="1"/>
  <c r="AD107" i="1"/>
  <c r="AE103" i="1"/>
  <c r="AF103" i="1"/>
  <c r="AD103" i="1"/>
  <c r="AE99" i="1"/>
  <c r="AF99" i="1"/>
  <c r="AD99" i="1"/>
  <c r="AE95" i="1"/>
  <c r="AF95" i="1"/>
  <c r="AD95" i="1"/>
  <c r="AC95" i="1"/>
  <c r="AE91" i="1"/>
  <c r="AF91" i="1"/>
  <c r="AD91" i="1"/>
  <c r="AC91" i="1"/>
  <c r="AE87" i="1"/>
  <c r="AF87" i="1"/>
  <c r="AD87" i="1"/>
  <c r="AC87" i="1"/>
  <c r="AE83" i="1"/>
  <c r="AF83" i="1"/>
  <c r="AD83" i="1"/>
  <c r="AC83" i="1"/>
  <c r="AE79" i="1"/>
  <c r="AF79" i="1"/>
  <c r="AD79" i="1"/>
  <c r="AC79" i="1"/>
  <c r="AE75" i="1"/>
  <c r="AF75" i="1"/>
  <c r="AD75" i="1"/>
  <c r="AC75" i="1"/>
  <c r="AE71" i="1"/>
  <c r="AF71" i="1"/>
  <c r="AD71" i="1"/>
  <c r="AC71" i="1"/>
  <c r="AE67" i="1"/>
  <c r="AF67" i="1"/>
  <c r="AD67" i="1"/>
  <c r="AC67" i="1"/>
  <c r="AE63" i="1"/>
  <c r="AF63" i="1"/>
  <c r="AD63" i="1"/>
  <c r="AC63" i="1"/>
  <c r="AE59" i="1"/>
  <c r="AF59" i="1"/>
  <c r="AD59" i="1"/>
  <c r="AC59" i="1"/>
  <c r="AE55" i="1"/>
  <c r="AF55" i="1"/>
  <c r="AD55" i="1"/>
  <c r="AC55" i="1"/>
  <c r="AE51" i="1"/>
  <c r="AF51" i="1"/>
  <c r="AD51" i="1"/>
  <c r="AC51" i="1"/>
  <c r="AE47" i="1"/>
  <c r="AF47" i="1"/>
  <c r="AD47" i="1"/>
  <c r="AC47" i="1"/>
  <c r="AE43" i="1"/>
  <c r="AF43" i="1"/>
  <c r="AD43" i="1"/>
  <c r="AC43" i="1"/>
  <c r="AE39" i="1"/>
  <c r="AF39" i="1"/>
  <c r="AD39" i="1"/>
  <c r="AC39" i="1"/>
  <c r="AE35" i="1"/>
  <c r="AF35" i="1"/>
  <c r="AD35" i="1"/>
  <c r="AC35" i="1"/>
  <c r="AE31" i="1"/>
  <c r="AF31" i="1"/>
  <c r="AD31" i="1"/>
  <c r="AC31" i="1"/>
  <c r="AE27" i="1"/>
  <c r="AF27" i="1"/>
  <c r="AD27" i="1"/>
  <c r="AC27" i="1"/>
  <c r="AE23" i="1"/>
  <c r="AF23" i="1"/>
  <c r="AD23" i="1"/>
  <c r="AC23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7" i="1"/>
  <c r="AB13" i="1"/>
  <c r="AB9" i="1"/>
  <c r="AB5" i="1"/>
  <c r="AC18" i="1"/>
  <c r="AC14" i="1"/>
  <c r="AC10" i="1"/>
  <c r="AC6" i="1"/>
  <c r="AD19" i="1"/>
  <c r="AD15" i="1"/>
  <c r="AD11" i="1"/>
  <c r="AD7" i="1"/>
  <c r="AD3" i="1"/>
  <c r="AE17" i="1"/>
  <c r="AE13" i="1"/>
  <c r="AE9" i="1"/>
  <c r="AE5" i="1"/>
  <c r="AF18" i="1"/>
  <c r="AF14" i="1"/>
  <c r="AF10" i="1"/>
  <c r="AF6" i="1"/>
  <c r="AD16" i="1"/>
  <c r="AD12" i="1"/>
  <c r="AD8" i="1"/>
  <c r="AD4" i="1"/>
  <c r="W109" i="1"/>
  <c r="AB20" i="1"/>
  <c r="AB16" i="1"/>
  <c r="AB12" i="1"/>
  <c r="AB8" i="1"/>
  <c r="AB4" i="1"/>
  <c r="AC17" i="1"/>
  <c r="AC13" i="1"/>
  <c r="AC9" i="1"/>
  <c r="AC5" i="1"/>
  <c r="AE20" i="1"/>
  <c r="AE16" i="1"/>
  <c r="AE12" i="1"/>
  <c r="AE8" i="1"/>
  <c r="AE4" i="1"/>
  <c r="AF17" i="1"/>
  <c r="AF13" i="1"/>
  <c r="AF9" i="1"/>
  <c r="AF5" i="1"/>
  <c r="Z109" i="1"/>
  <c r="AB19" i="1"/>
  <c r="AB15" i="1"/>
  <c r="AB11" i="1"/>
  <c r="AB7" i="1"/>
  <c r="AB3" i="1"/>
  <c r="AC20" i="1"/>
  <c r="AC16" i="1"/>
  <c r="AC12" i="1"/>
  <c r="AC8" i="1"/>
  <c r="AC4" i="1"/>
  <c r="AF2" i="1"/>
  <c r="AB2" i="1"/>
  <c r="AE2" i="1"/>
  <c r="AC2" i="1"/>
  <c r="AD109" i="1"/>
  <c r="AC109" i="1"/>
  <c r="AE109" i="1"/>
  <c r="AB109" i="1"/>
  <c r="AF109" i="1"/>
  <c r="Y55" i="9" l="1"/>
  <c r="Z55" i="9" s="1"/>
  <c r="Y65" i="9"/>
  <c r="Z65" i="9" s="1"/>
  <c r="Y59" i="9"/>
  <c r="Z59" i="9" s="1"/>
  <c r="Y67" i="9"/>
  <c r="Z67" i="9" s="1"/>
  <c r="Y72" i="9"/>
  <c r="Z72" i="9" s="1"/>
  <c r="Y42" i="9"/>
  <c r="Z42" i="9" s="1"/>
  <c r="Y71" i="9"/>
  <c r="Z71" i="9" s="1"/>
  <c r="Y10" i="9"/>
  <c r="Z10" i="9" s="1"/>
  <c r="Y4" i="9"/>
  <c r="Z4" i="9" s="1"/>
  <c r="Y69" i="9"/>
  <c r="Z69" i="9" s="1"/>
  <c r="Y98" i="9"/>
  <c r="Z98" i="9" s="1"/>
  <c r="Y61" i="9"/>
  <c r="Z61" i="9" s="1"/>
  <c r="Y3" i="9"/>
  <c r="Z3" i="9" s="1"/>
  <c r="Y87" i="9"/>
  <c r="Z87" i="9" s="1"/>
  <c r="Y50" i="9"/>
  <c r="Z50" i="9" s="1"/>
  <c r="Y95" i="9"/>
  <c r="Z95" i="9" s="1"/>
  <c r="Y20" i="9"/>
  <c r="Z20" i="9" s="1"/>
  <c r="Y76" i="9"/>
  <c r="Z76" i="9" s="1"/>
  <c r="Y101" i="9"/>
  <c r="Z101" i="9" s="1"/>
  <c r="Y89" i="9"/>
  <c r="Z89" i="9" s="1"/>
  <c r="Y13" i="9"/>
  <c r="Z13" i="9" s="1"/>
  <c r="Y73" i="9"/>
  <c r="Z73" i="9" s="1"/>
  <c r="Y43" i="9"/>
  <c r="Z43" i="9" s="1"/>
  <c r="Y18" i="9"/>
  <c r="Z18" i="9" s="1"/>
  <c r="Y92" i="9"/>
  <c r="Z92" i="9" s="1"/>
  <c r="Y44" i="9"/>
  <c r="Z44" i="9" s="1"/>
  <c r="Y15" i="9"/>
  <c r="Z15" i="9" s="1"/>
  <c r="Y68" i="9"/>
  <c r="Z68" i="9" s="1"/>
  <c r="Y9" i="9"/>
  <c r="Z9" i="9" s="1"/>
  <c r="Y94" i="9"/>
  <c r="Z94" i="9" s="1"/>
  <c r="Y91" i="9"/>
  <c r="Z91" i="9" s="1"/>
  <c r="Y85" i="9"/>
  <c r="Z85" i="9" s="1"/>
  <c r="Y63" i="9"/>
  <c r="Z63" i="9" s="1"/>
  <c r="Y27" i="9"/>
  <c r="Z27" i="9" s="1"/>
  <c r="Y28" i="9"/>
  <c r="Z28" i="9" s="1"/>
  <c r="Y57" i="9"/>
  <c r="Z57" i="9" s="1"/>
  <c r="Y41" i="9"/>
  <c r="Z41" i="9" s="1"/>
  <c r="Y96" i="9"/>
  <c r="Z96" i="9" s="1"/>
  <c r="Y23" i="9"/>
  <c r="Z23" i="9" s="1"/>
  <c r="Y90" i="9"/>
  <c r="Z90" i="9" s="1"/>
  <c r="Y29" i="9"/>
  <c r="Z29" i="9" s="1"/>
  <c r="Y66" i="9"/>
  <c r="Z66" i="9" s="1"/>
  <c r="Y12" i="9"/>
  <c r="Z12" i="9"/>
  <c r="Y56" i="9"/>
  <c r="Z56" i="9" s="1"/>
  <c r="Y88" i="9"/>
  <c r="Z88" i="9" s="1"/>
  <c r="Y32" i="9"/>
  <c r="Z32" i="9"/>
  <c r="Y22" i="9"/>
  <c r="Z22" i="9" s="1"/>
  <c r="Y51" i="9"/>
  <c r="Z51" i="9" s="1"/>
  <c r="Y60" i="9"/>
  <c r="Z60" i="9"/>
  <c r="Y58" i="9"/>
  <c r="Z58" i="9" s="1"/>
  <c r="Y78" i="9"/>
  <c r="Z78" i="9" s="1"/>
  <c r="Y70" i="9"/>
  <c r="Z70" i="9" s="1"/>
  <c r="Y8" i="9"/>
  <c r="Z8" i="9" s="1"/>
  <c r="Y11" i="9"/>
  <c r="Z11" i="9" s="1"/>
  <c r="Y31" i="9"/>
  <c r="Z31" i="9" s="1"/>
  <c r="Y103" i="9"/>
  <c r="Z103" i="9" s="1"/>
  <c r="Y40" i="9"/>
  <c r="Z40" i="9" s="1"/>
  <c r="Y17" i="9"/>
  <c r="Z17" i="9" s="1"/>
  <c r="Y26" i="9"/>
  <c r="Z26" i="9" s="1"/>
  <c r="Y102" i="9"/>
  <c r="Z102" i="9" s="1"/>
  <c r="Y19" i="9"/>
  <c r="Z19" i="9" s="1"/>
  <c r="Y38" i="9"/>
  <c r="Z38" i="9" s="1"/>
  <c r="Y52" i="9"/>
  <c r="Z52" i="9" s="1"/>
  <c r="Y75" i="9"/>
  <c r="Z75" i="9" s="1"/>
  <c r="Y34" i="9"/>
  <c r="Z34" i="9" s="1"/>
  <c r="Y2" i="9"/>
  <c r="Z2" i="9" s="1"/>
  <c r="Y14" i="9"/>
  <c r="Z14" i="9" s="1"/>
  <c r="Y104" i="9"/>
  <c r="Z104" i="9" s="1"/>
  <c r="Y93" i="9"/>
  <c r="Z93" i="9" s="1"/>
  <c r="Y62" i="9"/>
  <c r="Z62" i="9" s="1"/>
  <c r="Y30" i="9"/>
  <c r="Z30" i="9" s="1"/>
  <c r="Y25" i="9"/>
  <c r="Z25" i="9" s="1"/>
  <c r="Y54" i="9"/>
  <c r="Z54" i="9" s="1"/>
  <c r="Y49" i="9"/>
  <c r="Z49" i="9" s="1"/>
  <c r="Y53" i="9"/>
  <c r="Z53" i="9" s="1"/>
  <c r="Y36" i="9"/>
  <c r="Z36" i="9" s="1"/>
  <c r="Y47" i="9"/>
  <c r="Z47" i="9" s="1"/>
  <c r="Y64" i="9"/>
  <c r="Z64" i="9" s="1"/>
  <c r="Y97" i="9"/>
  <c r="Z97" i="9" s="1"/>
  <c r="Y79" i="9"/>
  <c r="Z79" i="9" s="1"/>
  <c r="Y84" i="9"/>
  <c r="Z84" i="9" s="1"/>
  <c r="Y80" i="9"/>
  <c r="Z80" i="9" s="1"/>
  <c r="Y48" i="9"/>
  <c r="Z48" i="9" s="1"/>
  <c r="Y39" i="9"/>
  <c r="Z39" i="9" s="1"/>
  <c r="Y83" i="9"/>
  <c r="Z83" i="9" s="1"/>
  <c r="Y106" i="9"/>
  <c r="Z106" i="9" s="1"/>
  <c r="Y107" i="9"/>
  <c r="Z107" i="9" s="1"/>
  <c r="Y82" i="9"/>
  <c r="Z82" i="9" s="1"/>
  <c r="Y7" i="9"/>
  <c r="Z7" i="9" s="1"/>
  <c r="Y21" i="9"/>
  <c r="Z21" i="9" s="1"/>
  <c r="Y45" i="9"/>
  <c r="Z45" i="9" s="1"/>
  <c r="Y24" i="9"/>
  <c r="Z24" i="9" s="1"/>
  <c r="Y16" i="9"/>
  <c r="Z16" i="9"/>
  <c r="Y46" i="9"/>
  <c r="Z46" i="9" s="1"/>
  <c r="Y77" i="9"/>
  <c r="Z77" i="9" s="1"/>
  <c r="Y37" i="9"/>
  <c r="Z37" i="9" s="1"/>
  <c r="Y86" i="9"/>
  <c r="Z86" i="9" s="1"/>
  <c r="Y74" i="9"/>
  <c r="Z74" i="9" s="1"/>
  <c r="Y105" i="9"/>
  <c r="Z105" i="9" s="1"/>
  <c r="Y81" i="9"/>
  <c r="Z81" i="9" s="1"/>
  <c r="Y33" i="9"/>
  <c r="Z33" i="9" s="1"/>
  <c r="Y5" i="9"/>
  <c r="Z5" i="9" s="1"/>
  <c r="Y6" i="9"/>
  <c r="Z6" i="9" s="1"/>
  <c r="Y35" i="9"/>
  <c r="Z35" i="9" s="1"/>
  <c r="Y100" i="9"/>
  <c r="Z100" i="9" s="1"/>
  <c r="Y99" i="9"/>
  <c r="Z99" i="9" s="1"/>
  <c r="H87" i="9" l="1"/>
  <c r="G87" i="9"/>
  <c r="F87" i="9"/>
  <c r="E87" i="9"/>
  <c r="B87" i="9"/>
  <c r="D87" i="9"/>
  <c r="C87" i="9"/>
  <c r="H43" i="9"/>
  <c r="G43" i="9"/>
  <c r="F43" i="9"/>
  <c r="D43" i="9"/>
  <c r="B43" i="9"/>
  <c r="E43" i="9"/>
  <c r="C43" i="9"/>
  <c r="H61" i="9"/>
  <c r="G61" i="9"/>
  <c r="E61" i="9"/>
  <c r="F61" i="9"/>
  <c r="C61" i="9"/>
  <c r="D61" i="9"/>
  <c r="B61" i="9"/>
  <c r="F10" i="9"/>
  <c r="E10" i="9"/>
  <c r="H10" i="9"/>
  <c r="G10" i="9"/>
  <c r="D10" i="9"/>
  <c r="C10" i="9"/>
  <c r="B10" i="9"/>
  <c r="H13" i="9"/>
  <c r="G13" i="9"/>
  <c r="E13" i="9"/>
  <c r="F13" i="9"/>
  <c r="D13" i="9"/>
  <c r="C13" i="9"/>
  <c r="B13" i="9"/>
  <c r="F42" i="9"/>
  <c r="H42" i="9"/>
  <c r="G42" i="9"/>
  <c r="E42" i="9"/>
  <c r="D42" i="9"/>
  <c r="C42" i="9"/>
  <c r="B42" i="9"/>
  <c r="H59" i="9"/>
  <c r="G59" i="9"/>
  <c r="F59" i="9"/>
  <c r="D59" i="9"/>
  <c r="B59" i="9"/>
  <c r="E59" i="9"/>
  <c r="C59" i="9"/>
  <c r="F86" i="9"/>
  <c r="H86" i="9"/>
  <c r="G86" i="9"/>
  <c r="E86" i="9"/>
  <c r="D86" i="9"/>
  <c r="C86" i="9"/>
  <c r="B86" i="9"/>
  <c r="H21" i="9"/>
  <c r="G21" i="9"/>
  <c r="F21" i="9"/>
  <c r="E21" i="9"/>
  <c r="C21" i="9"/>
  <c r="D21" i="9"/>
  <c r="B21" i="9"/>
  <c r="H80" i="9"/>
  <c r="G80" i="9"/>
  <c r="F80" i="9"/>
  <c r="E80" i="9"/>
  <c r="D80" i="9"/>
  <c r="C80" i="9"/>
  <c r="B80" i="9"/>
  <c r="F49" i="9"/>
  <c r="E49" i="9"/>
  <c r="D49" i="9"/>
  <c r="H49" i="9"/>
  <c r="C49" i="9"/>
  <c r="G49" i="9"/>
  <c r="B49" i="9"/>
  <c r="F38" i="9"/>
  <c r="H38" i="9"/>
  <c r="G38" i="9"/>
  <c r="E38" i="9"/>
  <c r="C38" i="9"/>
  <c r="D38" i="9"/>
  <c r="B38" i="9"/>
  <c r="H11" i="9"/>
  <c r="G11" i="9"/>
  <c r="F11" i="9"/>
  <c r="D11" i="9"/>
  <c r="C11" i="9"/>
  <c r="B11" i="9"/>
  <c r="E11" i="9"/>
  <c r="H56" i="9"/>
  <c r="G56" i="9"/>
  <c r="E56" i="9"/>
  <c r="D56" i="9"/>
  <c r="F56" i="9"/>
  <c r="C56" i="9"/>
  <c r="B56" i="9"/>
  <c r="H27" i="9"/>
  <c r="G27" i="9"/>
  <c r="F27" i="9"/>
  <c r="D27" i="9"/>
  <c r="B27" i="9"/>
  <c r="E27" i="9"/>
  <c r="C27" i="9"/>
  <c r="H44" i="9"/>
  <c r="G44" i="9"/>
  <c r="E44" i="9"/>
  <c r="F44" i="9"/>
  <c r="D44" i="9"/>
  <c r="C44" i="9"/>
  <c r="B44" i="9"/>
  <c r="H20" i="9"/>
  <c r="G20" i="9"/>
  <c r="F20" i="9"/>
  <c r="E20" i="9"/>
  <c r="D20" i="9"/>
  <c r="C20" i="9"/>
  <c r="B20" i="9"/>
  <c r="H98" i="9"/>
  <c r="G98" i="9"/>
  <c r="F98" i="9"/>
  <c r="E98" i="9"/>
  <c r="D98" i="9"/>
  <c r="C98" i="9"/>
  <c r="B98" i="9"/>
  <c r="H72" i="9"/>
  <c r="G72" i="9"/>
  <c r="E72" i="9"/>
  <c r="D72" i="9"/>
  <c r="C72" i="9"/>
  <c r="B72" i="9"/>
  <c r="F72" i="9"/>
  <c r="H35" i="9"/>
  <c r="G35" i="9"/>
  <c r="F35" i="9"/>
  <c r="D35" i="9"/>
  <c r="B35" i="9"/>
  <c r="E35" i="9"/>
  <c r="C35" i="9"/>
  <c r="F81" i="9"/>
  <c r="E81" i="9"/>
  <c r="H81" i="9"/>
  <c r="D81" i="9"/>
  <c r="C81" i="9"/>
  <c r="G81" i="9"/>
  <c r="B81" i="9"/>
  <c r="H37" i="9"/>
  <c r="G37" i="9"/>
  <c r="E37" i="9"/>
  <c r="F37" i="9"/>
  <c r="C37" i="9"/>
  <c r="D37" i="9"/>
  <c r="B37" i="9"/>
  <c r="H7" i="9"/>
  <c r="G7" i="9"/>
  <c r="F7" i="9"/>
  <c r="E7" i="9"/>
  <c r="D7" i="9"/>
  <c r="C7" i="9"/>
  <c r="B7" i="9"/>
  <c r="H83" i="9"/>
  <c r="G83" i="9"/>
  <c r="F83" i="9"/>
  <c r="B83" i="9"/>
  <c r="E83" i="9"/>
  <c r="D83" i="9"/>
  <c r="C83" i="9"/>
  <c r="H84" i="9"/>
  <c r="G84" i="9"/>
  <c r="E84" i="9"/>
  <c r="D84" i="9"/>
  <c r="F84" i="9"/>
  <c r="C84" i="9"/>
  <c r="B84" i="9"/>
  <c r="H47" i="9"/>
  <c r="G47" i="9"/>
  <c r="F47" i="9"/>
  <c r="D47" i="9"/>
  <c r="B47" i="9"/>
  <c r="E47" i="9"/>
  <c r="C47" i="9"/>
  <c r="F54" i="9"/>
  <c r="H54" i="9"/>
  <c r="G54" i="9"/>
  <c r="E54" i="9"/>
  <c r="C54" i="9"/>
  <c r="B54" i="9"/>
  <c r="D54" i="9"/>
  <c r="H93" i="9"/>
  <c r="G93" i="9"/>
  <c r="E93" i="9"/>
  <c r="F93" i="9"/>
  <c r="C93" i="9"/>
  <c r="D93" i="9"/>
  <c r="B93" i="9"/>
  <c r="F34" i="9"/>
  <c r="H34" i="9"/>
  <c r="G34" i="9"/>
  <c r="D34" i="9"/>
  <c r="E34" i="9"/>
  <c r="C34" i="9"/>
  <c r="B34" i="9"/>
  <c r="H19" i="9"/>
  <c r="G19" i="9"/>
  <c r="F19" i="9"/>
  <c r="E19" i="9"/>
  <c r="D19" i="9"/>
  <c r="B19" i="9"/>
  <c r="C19" i="9"/>
  <c r="H40" i="9"/>
  <c r="G40" i="9"/>
  <c r="E40" i="9"/>
  <c r="D40" i="9"/>
  <c r="C40" i="9"/>
  <c r="B40" i="9"/>
  <c r="F40" i="9"/>
  <c r="H8" i="9"/>
  <c r="G8" i="9"/>
  <c r="E8" i="9"/>
  <c r="D8" i="9"/>
  <c r="C8" i="9"/>
  <c r="B8" i="9"/>
  <c r="F8" i="9"/>
  <c r="H60" i="9"/>
  <c r="G60" i="9"/>
  <c r="E60" i="9"/>
  <c r="F60" i="9"/>
  <c r="D60" i="9"/>
  <c r="C60" i="9"/>
  <c r="B60" i="9"/>
  <c r="H32" i="9"/>
  <c r="G32" i="9"/>
  <c r="E32" i="9"/>
  <c r="D32" i="9"/>
  <c r="C32" i="9"/>
  <c r="F32" i="9"/>
  <c r="B32" i="9"/>
  <c r="H12" i="9"/>
  <c r="G12" i="9"/>
  <c r="E12" i="9"/>
  <c r="F12" i="9"/>
  <c r="D12" i="9"/>
  <c r="C12" i="9"/>
  <c r="B12" i="9"/>
  <c r="F41" i="9"/>
  <c r="E41" i="9"/>
  <c r="H41" i="9"/>
  <c r="D41" i="9"/>
  <c r="G41" i="9"/>
  <c r="C41" i="9"/>
  <c r="B41" i="9"/>
  <c r="H63" i="9"/>
  <c r="G63" i="9"/>
  <c r="F63" i="9"/>
  <c r="D63" i="9"/>
  <c r="B63" i="9"/>
  <c r="E63" i="9"/>
  <c r="C63" i="9"/>
  <c r="F9" i="9"/>
  <c r="E9" i="9"/>
  <c r="H9" i="9"/>
  <c r="G9" i="9"/>
  <c r="C9" i="9"/>
  <c r="B9" i="9"/>
  <c r="D9" i="9"/>
  <c r="H92" i="9"/>
  <c r="G92" i="9"/>
  <c r="E92" i="9"/>
  <c r="F92" i="9"/>
  <c r="D92" i="9"/>
  <c r="C92" i="9"/>
  <c r="B92" i="9"/>
  <c r="F73" i="9"/>
  <c r="E73" i="9"/>
  <c r="H73" i="9"/>
  <c r="D73" i="9"/>
  <c r="G73" i="9"/>
  <c r="C73" i="9"/>
  <c r="B73" i="9"/>
  <c r="F101" i="9"/>
  <c r="H101" i="9"/>
  <c r="G101" i="9"/>
  <c r="E101" i="9"/>
  <c r="D101" i="9"/>
  <c r="C101" i="9"/>
  <c r="B101" i="9"/>
  <c r="H95" i="9"/>
  <c r="G95" i="9"/>
  <c r="F95" i="9"/>
  <c r="D95" i="9"/>
  <c r="B95" i="9"/>
  <c r="E95" i="9"/>
  <c r="C95" i="9"/>
  <c r="H3" i="9"/>
  <c r="G3" i="9"/>
  <c r="F3" i="9"/>
  <c r="E3" i="9"/>
  <c r="D3" i="9"/>
  <c r="C3" i="9"/>
  <c r="B3" i="9"/>
  <c r="H69" i="9"/>
  <c r="G69" i="9"/>
  <c r="E69" i="9"/>
  <c r="F69" i="9"/>
  <c r="C69" i="9"/>
  <c r="D69" i="9"/>
  <c r="B69" i="9"/>
  <c r="H71" i="9"/>
  <c r="G71" i="9"/>
  <c r="F71" i="9"/>
  <c r="D71" i="9"/>
  <c r="E71" i="9"/>
  <c r="B71" i="9"/>
  <c r="C71" i="9"/>
  <c r="H67" i="9"/>
  <c r="G67" i="9"/>
  <c r="F67" i="9"/>
  <c r="D67" i="9"/>
  <c r="B67" i="9"/>
  <c r="E67" i="9"/>
  <c r="C67" i="9"/>
  <c r="H55" i="9"/>
  <c r="G55" i="9"/>
  <c r="F55" i="9"/>
  <c r="D55" i="9"/>
  <c r="E55" i="9"/>
  <c r="B55" i="9"/>
  <c r="C55" i="9"/>
  <c r="F33" i="9"/>
  <c r="E33" i="9"/>
  <c r="G33" i="9"/>
  <c r="D33" i="9"/>
  <c r="C33" i="9"/>
  <c r="B33" i="9"/>
  <c r="H33" i="9"/>
  <c r="H106" i="9"/>
  <c r="G106" i="9"/>
  <c r="F106" i="9"/>
  <c r="E106" i="9"/>
  <c r="D106" i="9"/>
  <c r="C106" i="9"/>
  <c r="B106" i="9"/>
  <c r="H64" i="9"/>
  <c r="G64" i="9"/>
  <c r="E64" i="9"/>
  <c r="D64" i="9"/>
  <c r="C64" i="9"/>
  <c r="F64" i="9"/>
  <c r="B64" i="9"/>
  <c r="F62" i="9"/>
  <c r="H62" i="9"/>
  <c r="G62" i="9"/>
  <c r="E62" i="9"/>
  <c r="C62" i="9"/>
  <c r="D62" i="9"/>
  <c r="B62" i="9"/>
  <c r="F17" i="9"/>
  <c r="E17" i="9"/>
  <c r="H17" i="9"/>
  <c r="D17" i="9"/>
  <c r="C17" i="9"/>
  <c r="G17" i="9"/>
  <c r="B17" i="9"/>
  <c r="F22" i="9"/>
  <c r="E22" i="9"/>
  <c r="D22" i="9"/>
  <c r="H22" i="9"/>
  <c r="G22" i="9"/>
  <c r="C22" i="9"/>
  <c r="B22" i="9"/>
  <c r="H29" i="9"/>
  <c r="G29" i="9"/>
  <c r="E29" i="9"/>
  <c r="F29" i="9"/>
  <c r="D29" i="9"/>
  <c r="C29" i="9"/>
  <c r="B29" i="9"/>
  <c r="H96" i="9"/>
  <c r="G96" i="9"/>
  <c r="F96" i="9"/>
  <c r="E96" i="9"/>
  <c r="D96" i="9"/>
  <c r="C96" i="9"/>
  <c r="B96" i="9"/>
  <c r="H94" i="9"/>
  <c r="G94" i="9"/>
  <c r="E94" i="9"/>
  <c r="F94" i="9"/>
  <c r="C94" i="9"/>
  <c r="D94" i="9"/>
  <c r="B94" i="9"/>
  <c r="E89" i="9"/>
  <c r="F89" i="9"/>
  <c r="C89" i="9"/>
  <c r="G89" i="9"/>
  <c r="H89" i="9"/>
  <c r="B89" i="9"/>
  <c r="D89" i="9"/>
  <c r="F65" i="9"/>
  <c r="E65" i="9"/>
  <c r="G65" i="9"/>
  <c r="D65" i="9"/>
  <c r="H65" i="9"/>
  <c r="C65" i="9"/>
  <c r="B65" i="9"/>
  <c r="F6" i="9"/>
  <c r="E6" i="9"/>
  <c r="D6" i="9"/>
  <c r="H6" i="9"/>
  <c r="G6" i="9"/>
  <c r="C6" i="9"/>
  <c r="B6" i="9"/>
  <c r="E105" i="9"/>
  <c r="H105" i="9"/>
  <c r="F105" i="9"/>
  <c r="G105" i="9"/>
  <c r="C105" i="9"/>
  <c r="B105" i="9"/>
  <c r="D105" i="9"/>
  <c r="H77" i="9"/>
  <c r="G77" i="9"/>
  <c r="E77" i="9"/>
  <c r="F77" i="9"/>
  <c r="C77" i="9"/>
  <c r="D77" i="9"/>
  <c r="B77" i="9"/>
  <c r="H24" i="9"/>
  <c r="G24" i="9"/>
  <c r="E24" i="9"/>
  <c r="D24" i="9"/>
  <c r="F24" i="9"/>
  <c r="C24" i="9"/>
  <c r="B24" i="9"/>
  <c r="H82" i="9"/>
  <c r="G82" i="9"/>
  <c r="F82" i="9"/>
  <c r="E82" i="9"/>
  <c r="D82" i="9"/>
  <c r="C82" i="9"/>
  <c r="B82" i="9"/>
  <c r="H39" i="9"/>
  <c r="G39" i="9"/>
  <c r="F39" i="9"/>
  <c r="D39" i="9"/>
  <c r="E39" i="9"/>
  <c r="B39" i="9"/>
  <c r="C39" i="9"/>
  <c r="H79" i="9"/>
  <c r="G79" i="9"/>
  <c r="F79" i="9"/>
  <c r="D79" i="9"/>
  <c r="B79" i="9"/>
  <c r="E79" i="9"/>
  <c r="C79" i="9"/>
  <c r="H36" i="9"/>
  <c r="G36" i="9"/>
  <c r="E36" i="9"/>
  <c r="F36" i="9"/>
  <c r="D36" i="9"/>
  <c r="C36" i="9"/>
  <c r="B36" i="9"/>
  <c r="F25" i="9"/>
  <c r="E25" i="9"/>
  <c r="C25" i="9"/>
  <c r="H25" i="9"/>
  <c r="B25" i="9"/>
  <c r="G25" i="9"/>
  <c r="D25" i="9"/>
  <c r="H104" i="9"/>
  <c r="G104" i="9"/>
  <c r="E104" i="9"/>
  <c r="F104" i="9"/>
  <c r="D104" i="9"/>
  <c r="C104" i="9"/>
  <c r="B104" i="9"/>
  <c r="H75" i="9"/>
  <c r="G75" i="9"/>
  <c r="F75" i="9"/>
  <c r="D75" i="9"/>
  <c r="B75" i="9"/>
  <c r="E75" i="9"/>
  <c r="C75" i="9"/>
  <c r="F102" i="9"/>
  <c r="H102" i="9"/>
  <c r="G102" i="9"/>
  <c r="E102" i="9"/>
  <c r="D102" i="9"/>
  <c r="C102" i="9"/>
  <c r="B102" i="9"/>
  <c r="H103" i="9"/>
  <c r="G103" i="9"/>
  <c r="F103" i="9"/>
  <c r="E103" i="9"/>
  <c r="B103" i="9"/>
  <c r="D103" i="9"/>
  <c r="C103" i="9"/>
  <c r="F70" i="9"/>
  <c r="H70" i="9"/>
  <c r="G70" i="9"/>
  <c r="E70" i="9"/>
  <c r="C70" i="9"/>
  <c r="D70" i="9"/>
  <c r="B70" i="9"/>
  <c r="H90" i="9"/>
  <c r="G90" i="9"/>
  <c r="F90" i="9"/>
  <c r="E90" i="9"/>
  <c r="D90" i="9"/>
  <c r="C90" i="9"/>
  <c r="B90" i="9"/>
  <c r="F57" i="9"/>
  <c r="E57" i="9"/>
  <c r="D57" i="9"/>
  <c r="G57" i="9"/>
  <c r="C57" i="9"/>
  <c r="H57" i="9"/>
  <c r="B57" i="9"/>
  <c r="F85" i="9"/>
  <c r="H85" i="9"/>
  <c r="G85" i="9"/>
  <c r="E85" i="9"/>
  <c r="D85" i="9"/>
  <c r="C85" i="9"/>
  <c r="B85" i="9"/>
  <c r="H68" i="9"/>
  <c r="G68" i="9"/>
  <c r="E68" i="9"/>
  <c r="F68" i="9"/>
  <c r="D68" i="9"/>
  <c r="C68" i="9"/>
  <c r="B68" i="9"/>
  <c r="F18" i="9"/>
  <c r="E18" i="9"/>
  <c r="H18" i="9"/>
  <c r="G18" i="9"/>
  <c r="D18" i="9"/>
  <c r="C18" i="9"/>
  <c r="B18" i="9"/>
  <c r="F50" i="9"/>
  <c r="H50" i="9"/>
  <c r="G50" i="9"/>
  <c r="E50" i="9"/>
  <c r="D50" i="9"/>
  <c r="C50" i="9"/>
  <c r="B50" i="9"/>
  <c r="H4" i="9"/>
  <c r="G4" i="9"/>
  <c r="F4" i="9"/>
  <c r="E4" i="9"/>
  <c r="D4" i="9"/>
  <c r="B4" i="9"/>
  <c r="C4" i="9"/>
  <c r="H100" i="9"/>
  <c r="G100" i="9"/>
  <c r="E100" i="9"/>
  <c r="D100" i="9"/>
  <c r="C100" i="9"/>
  <c r="B100" i="9"/>
  <c r="F100" i="9"/>
  <c r="H16" i="9"/>
  <c r="G16" i="9"/>
  <c r="D16" i="9"/>
  <c r="C16" i="9"/>
  <c r="B16" i="9"/>
  <c r="F16" i="9"/>
  <c r="E16" i="9"/>
  <c r="H2" i="9"/>
  <c r="E2" i="9"/>
  <c r="G2" i="9"/>
  <c r="F2" i="9"/>
  <c r="B2" i="9"/>
  <c r="F58" i="9"/>
  <c r="H58" i="9"/>
  <c r="G58" i="9"/>
  <c r="E58" i="9"/>
  <c r="D58" i="9"/>
  <c r="C58" i="9"/>
  <c r="B58" i="9"/>
  <c r="H99" i="9"/>
  <c r="G99" i="9"/>
  <c r="F99" i="9"/>
  <c r="B99" i="9"/>
  <c r="E99" i="9"/>
  <c r="D99" i="9"/>
  <c r="C99" i="9"/>
  <c r="H5" i="9"/>
  <c r="G5" i="9"/>
  <c r="F5" i="9"/>
  <c r="E5" i="9"/>
  <c r="D5" i="9"/>
  <c r="B5" i="9"/>
  <c r="C5" i="9"/>
  <c r="F74" i="9"/>
  <c r="H74" i="9"/>
  <c r="G74" i="9"/>
  <c r="E74" i="9"/>
  <c r="D74" i="9"/>
  <c r="C74" i="9"/>
  <c r="B74" i="9"/>
  <c r="F46" i="9"/>
  <c r="H46" i="9"/>
  <c r="G46" i="9"/>
  <c r="E46" i="9"/>
  <c r="C46" i="9"/>
  <c r="D46" i="9"/>
  <c r="B46" i="9"/>
  <c r="H45" i="9"/>
  <c r="G45" i="9"/>
  <c r="E45" i="9"/>
  <c r="F45" i="9"/>
  <c r="C45" i="9"/>
  <c r="D45" i="9"/>
  <c r="B45" i="9"/>
  <c r="B107" i="9"/>
  <c r="G107" i="9"/>
  <c r="F107" i="9"/>
  <c r="H107" i="9"/>
  <c r="E107" i="9"/>
  <c r="D107" i="9"/>
  <c r="C107" i="9"/>
  <c r="H48" i="9"/>
  <c r="G48" i="9"/>
  <c r="E48" i="9"/>
  <c r="D48" i="9"/>
  <c r="C48" i="9"/>
  <c r="B48" i="9"/>
  <c r="F48" i="9"/>
  <c r="F97" i="9"/>
  <c r="E97" i="9"/>
  <c r="G97" i="9"/>
  <c r="D97" i="9"/>
  <c r="C97" i="9"/>
  <c r="H97" i="9"/>
  <c r="B97" i="9"/>
  <c r="H53" i="9"/>
  <c r="G53" i="9"/>
  <c r="E53" i="9"/>
  <c r="F53" i="9"/>
  <c r="C53" i="9"/>
  <c r="D53" i="9"/>
  <c r="B53" i="9"/>
  <c r="F30" i="9"/>
  <c r="D30" i="9"/>
  <c r="H30" i="9"/>
  <c r="G30" i="9"/>
  <c r="E30" i="9"/>
  <c r="C30" i="9"/>
  <c r="B30" i="9"/>
  <c r="F14" i="9"/>
  <c r="E14" i="9"/>
  <c r="D14" i="9"/>
  <c r="H14" i="9"/>
  <c r="G14" i="9"/>
  <c r="C14" i="9"/>
  <c r="B14" i="9"/>
  <c r="H52" i="9"/>
  <c r="G52" i="9"/>
  <c r="E52" i="9"/>
  <c r="F52" i="9"/>
  <c r="D52" i="9"/>
  <c r="C52" i="9"/>
  <c r="B52" i="9"/>
  <c r="F26" i="9"/>
  <c r="E26" i="9"/>
  <c r="H26" i="9"/>
  <c r="G26" i="9"/>
  <c r="D26" i="9"/>
  <c r="C26" i="9"/>
  <c r="B26" i="9"/>
  <c r="H31" i="9"/>
  <c r="G31" i="9"/>
  <c r="F31" i="9"/>
  <c r="D31" i="9"/>
  <c r="B31" i="9"/>
  <c r="E31" i="9"/>
  <c r="C31" i="9"/>
  <c r="H78" i="9"/>
  <c r="G78" i="9"/>
  <c r="E78" i="9"/>
  <c r="F78" i="9"/>
  <c r="C78" i="9"/>
  <c r="B78" i="9"/>
  <c r="D78" i="9"/>
  <c r="H51" i="9"/>
  <c r="G51" i="9"/>
  <c r="F51" i="9"/>
  <c r="D51" i="9"/>
  <c r="B51" i="9"/>
  <c r="E51" i="9"/>
  <c r="C51" i="9"/>
  <c r="H88" i="9"/>
  <c r="G88" i="9"/>
  <c r="E88" i="9"/>
  <c r="F88" i="9"/>
  <c r="D88" i="9"/>
  <c r="C88" i="9"/>
  <c r="B88" i="9"/>
  <c r="F66" i="9"/>
  <c r="H66" i="9"/>
  <c r="G66" i="9"/>
  <c r="E66" i="9"/>
  <c r="D66" i="9"/>
  <c r="C66" i="9"/>
  <c r="B66" i="9"/>
  <c r="H23" i="9"/>
  <c r="G23" i="9"/>
  <c r="F23" i="9"/>
  <c r="E23" i="9"/>
  <c r="D23" i="9"/>
  <c r="B23" i="9"/>
  <c r="C23" i="9"/>
  <c r="H28" i="9"/>
  <c r="G28" i="9"/>
  <c r="E28" i="9"/>
  <c r="F28" i="9"/>
  <c r="D28" i="9"/>
  <c r="C28" i="9"/>
  <c r="B28" i="9"/>
  <c r="H91" i="9"/>
  <c r="G91" i="9"/>
  <c r="F91" i="9"/>
  <c r="B91" i="9"/>
  <c r="E91" i="9"/>
  <c r="D91" i="9"/>
  <c r="C91" i="9"/>
  <c r="H15" i="9"/>
  <c r="G15" i="9"/>
  <c r="F15" i="9"/>
  <c r="D15" i="9"/>
  <c r="E15" i="9"/>
  <c r="B15" i="9"/>
  <c r="C15" i="9"/>
  <c r="H76" i="9"/>
  <c r="G76" i="9"/>
  <c r="E76" i="9"/>
  <c r="F76" i="9"/>
  <c r="D76" i="9"/>
  <c r="C76" i="9"/>
  <c r="B76" i="9"/>
  <c r="C2" i="9"/>
  <c r="D2" i="9"/>
  <c r="J76" i="9" l="1"/>
  <c r="I76" i="9"/>
  <c r="K76" i="9" s="1"/>
  <c r="J14" i="9"/>
  <c r="I14" i="9"/>
  <c r="I74" i="9"/>
  <c r="J74" i="9"/>
  <c r="J5" i="9"/>
  <c r="I5" i="9"/>
  <c r="J2" i="9"/>
  <c r="I2" i="9"/>
  <c r="K2" i="9" s="1"/>
  <c r="J4" i="9"/>
  <c r="I4" i="9"/>
  <c r="J68" i="9"/>
  <c r="I68" i="9"/>
  <c r="K68" i="9" s="1"/>
  <c r="I70" i="9"/>
  <c r="K70" i="9" s="1"/>
  <c r="J70" i="9"/>
  <c r="J104" i="9"/>
  <c r="I104" i="9"/>
  <c r="K104" i="9" s="1"/>
  <c r="I94" i="9"/>
  <c r="K94" i="9" s="1"/>
  <c r="J94" i="9"/>
  <c r="J17" i="9"/>
  <c r="I17" i="9"/>
  <c r="K17" i="9" s="1"/>
  <c r="J55" i="9"/>
  <c r="I55" i="9"/>
  <c r="J67" i="9"/>
  <c r="I67" i="9"/>
  <c r="K67" i="9" s="1"/>
  <c r="J69" i="9"/>
  <c r="I69" i="9"/>
  <c r="J95" i="9"/>
  <c r="I95" i="9"/>
  <c r="K95" i="9" s="1"/>
  <c r="J73" i="9"/>
  <c r="I73" i="9"/>
  <c r="J41" i="9"/>
  <c r="I41" i="9"/>
  <c r="K41" i="9" s="1"/>
  <c r="J40" i="9"/>
  <c r="I40" i="9"/>
  <c r="J93" i="9"/>
  <c r="I93" i="9"/>
  <c r="K93" i="9" s="1"/>
  <c r="I54" i="9"/>
  <c r="K54" i="9" s="1"/>
  <c r="J54" i="9"/>
  <c r="J47" i="9"/>
  <c r="I47" i="9"/>
  <c r="K47" i="9" s="1"/>
  <c r="J72" i="9"/>
  <c r="I72" i="9"/>
  <c r="J44" i="9"/>
  <c r="I44" i="9"/>
  <c r="K44" i="9" s="1"/>
  <c r="I38" i="9"/>
  <c r="K38" i="9" s="1"/>
  <c r="J38" i="9"/>
  <c r="I86" i="9"/>
  <c r="J86" i="9"/>
  <c r="J10" i="9"/>
  <c r="I10" i="9"/>
  <c r="J43" i="9"/>
  <c r="I43" i="9"/>
  <c r="K43" i="9" s="1"/>
  <c r="I78" i="9"/>
  <c r="K78" i="9" s="1"/>
  <c r="J78" i="9"/>
  <c r="J31" i="9"/>
  <c r="I31" i="9"/>
  <c r="K31" i="9" s="1"/>
  <c r="J52" i="9"/>
  <c r="I52" i="9"/>
  <c r="J97" i="9"/>
  <c r="I97" i="9"/>
  <c r="K97" i="9" s="1"/>
  <c r="J48" i="9"/>
  <c r="I48" i="9"/>
  <c r="J107" i="9"/>
  <c r="I107" i="9"/>
  <c r="K107" i="9" s="1"/>
  <c r="I46" i="9"/>
  <c r="K46" i="9" s="1"/>
  <c r="J46" i="9"/>
  <c r="J99" i="9"/>
  <c r="I99" i="9"/>
  <c r="K99" i="9" s="1"/>
  <c r="I58" i="9"/>
  <c r="K58" i="9" s="1"/>
  <c r="J58" i="9"/>
  <c r="J100" i="9"/>
  <c r="I100" i="9"/>
  <c r="K100" i="9" s="1"/>
  <c r="J18" i="9"/>
  <c r="I18" i="9"/>
  <c r="I90" i="9"/>
  <c r="J90" i="9"/>
  <c r="J103" i="9"/>
  <c r="I103" i="9"/>
  <c r="J25" i="9"/>
  <c r="I25" i="9"/>
  <c r="K25" i="9" s="1"/>
  <c r="J39" i="9"/>
  <c r="I39" i="9"/>
  <c r="J77" i="9"/>
  <c r="I77" i="9"/>
  <c r="K77" i="9" s="1"/>
  <c r="J105" i="9"/>
  <c r="I105" i="9"/>
  <c r="J22" i="9"/>
  <c r="I22" i="9"/>
  <c r="K22" i="9" s="1"/>
  <c r="I106" i="9"/>
  <c r="K106" i="9" s="1"/>
  <c r="J106" i="9"/>
  <c r="J33" i="9"/>
  <c r="I33" i="9"/>
  <c r="K33" i="9" s="1"/>
  <c r="J101" i="9"/>
  <c r="I101" i="9"/>
  <c r="J60" i="9"/>
  <c r="I60" i="9"/>
  <c r="K60" i="9" s="1"/>
  <c r="I8" i="9"/>
  <c r="K8" i="9" s="1"/>
  <c r="J8" i="9"/>
  <c r="I34" i="9"/>
  <c r="J34" i="9"/>
  <c r="J84" i="9"/>
  <c r="I84" i="9"/>
  <c r="J81" i="9"/>
  <c r="I81" i="9"/>
  <c r="K81" i="9" s="1"/>
  <c r="I20" i="9"/>
  <c r="K20" i="9" s="1"/>
  <c r="J20" i="9"/>
  <c r="J27" i="9"/>
  <c r="I27" i="9"/>
  <c r="K27" i="9" s="1"/>
  <c r="J21" i="9"/>
  <c r="I21" i="9"/>
  <c r="J59" i="9"/>
  <c r="I59" i="9"/>
  <c r="K59" i="9" s="1"/>
  <c r="J13" i="9"/>
  <c r="I13" i="9"/>
  <c r="J91" i="9"/>
  <c r="I91" i="9"/>
  <c r="K91" i="9" s="1"/>
  <c r="J88" i="9"/>
  <c r="I88" i="9"/>
  <c r="J26" i="9"/>
  <c r="I26" i="9"/>
  <c r="K26" i="9" s="1"/>
  <c r="J53" i="9"/>
  <c r="I53" i="9"/>
  <c r="J45" i="9"/>
  <c r="I45" i="9"/>
  <c r="K45" i="9" s="1"/>
  <c r="I50" i="9"/>
  <c r="K50" i="9" s="1"/>
  <c r="J50" i="9"/>
  <c r="J57" i="9"/>
  <c r="I57" i="9"/>
  <c r="K57" i="9" s="1"/>
  <c r="I102" i="9"/>
  <c r="K102" i="9" s="1"/>
  <c r="J102" i="9"/>
  <c r="J36" i="9"/>
  <c r="I36" i="9"/>
  <c r="K36" i="9" s="1"/>
  <c r="J24" i="9"/>
  <c r="I24" i="9"/>
  <c r="J65" i="9"/>
  <c r="I65" i="9"/>
  <c r="K65" i="9" s="1"/>
  <c r="J89" i="9"/>
  <c r="I89" i="9"/>
  <c r="J29" i="9"/>
  <c r="I29" i="9"/>
  <c r="K29" i="9" s="1"/>
  <c r="J64" i="9"/>
  <c r="I64" i="9"/>
  <c r="J71" i="9"/>
  <c r="I71" i="9"/>
  <c r="K71" i="9" s="1"/>
  <c r="J32" i="9"/>
  <c r="I32" i="9"/>
  <c r="J37" i="9"/>
  <c r="I37" i="9"/>
  <c r="K37" i="9" s="1"/>
  <c r="J35" i="9"/>
  <c r="I35" i="9"/>
  <c r="I98" i="9"/>
  <c r="J98" i="9"/>
  <c r="J56" i="9"/>
  <c r="I56" i="9"/>
  <c r="J11" i="9"/>
  <c r="I11" i="9"/>
  <c r="K11" i="9" s="1"/>
  <c r="J80" i="9"/>
  <c r="I80" i="9"/>
  <c r="I42" i="9"/>
  <c r="J42" i="9"/>
  <c r="I15" i="9"/>
  <c r="K15" i="9" s="1"/>
  <c r="J15" i="9"/>
  <c r="J28" i="9"/>
  <c r="I28" i="9"/>
  <c r="K28" i="9" s="1"/>
  <c r="J23" i="9"/>
  <c r="I23" i="9"/>
  <c r="I66" i="9"/>
  <c r="J66" i="9"/>
  <c r="J51" i="9"/>
  <c r="I51" i="9"/>
  <c r="I30" i="9"/>
  <c r="J30" i="9"/>
  <c r="J16" i="9"/>
  <c r="I16" i="9"/>
  <c r="J85" i="9"/>
  <c r="I85" i="9"/>
  <c r="K85" i="9" s="1"/>
  <c r="J75" i="9"/>
  <c r="I75" i="9"/>
  <c r="J79" i="9"/>
  <c r="I79" i="9"/>
  <c r="K79" i="9" s="1"/>
  <c r="I82" i="9"/>
  <c r="K82" i="9" s="1"/>
  <c r="J82" i="9"/>
  <c r="J6" i="9"/>
  <c r="I6" i="9"/>
  <c r="K6" i="9" s="1"/>
  <c r="J96" i="9"/>
  <c r="I96" i="9"/>
  <c r="I62" i="9"/>
  <c r="J62" i="9"/>
  <c r="J3" i="9"/>
  <c r="I3" i="9"/>
  <c r="J92" i="9"/>
  <c r="I92" i="9"/>
  <c r="K92" i="9" s="1"/>
  <c r="J9" i="9"/>
  <c r="I9" i="9"/>
  <c r="J63" i="9"/>
  <c r="I63" i="9"/>
  <c r="K63" i="9" s="1"/>
  <c r="J12" i="9"/>
  <c r="I12" i="9"/>
  <c r="I19" i="9"/>
  <c r="J19" i="9"/>
  <c r="J83" i="9"/>
  <c r="I83" i="9"/>
  <c r="I7" i="9"/>
  <c r="J7" i="9"/>
  <c r="J49" i="9"/>
  <c r="I49" i="9"/>
  <c r="J61" i="9"/>
  <c r="I61" i="9"/>
  <c r="K61" i="9" s="1"/>
  <c r="J87" i="9"/>
  <c r="I87" i="9"/>
  <c r="M83" i="9" l="1"/>
  <c r="L83" i="9"/>
  <c r="M7" i="9"/>
  <c r="L7" i="9"/>
  <c r="K7" i="9"/>
  <c r="M63" i="9"/>
  <c r="L63" i="9"/>
  <c r="K62" i="9"/>
  <c r="K87" i="9"/>
  <c r="K49" i="9"/>
  <c r="K83" i="9"/>
  <c r="K12" i="9"/>
  <c r="K9" i="9"/>
  <c r="K3" i="9"/>
  <c r="K96" i="9"/>
  <c r="L82" i="9"/>
  <c r="M82" i="9"/>
  <c r="K75" i="9"/>
  <c r="K16" i="9"/>
  <c r="K51" i="9"/>
  <c r="K23" i="9"/>
  <c r="M15" i="9"/>
  <c r="L15" i="9"/>
  <c r="K80" i="9"/>
  <c r="K56" i="9"/>
  <c r="K35" i="9"/>
  <c r="K32" i="9"/>
  <c r="K64" i="9"/>
  <c r="K89" i="9"/>
  <c r="K24" i="9"/>
  <c r="L102" i="9"/>
  <c r="M102" i="9"/>
  <c r="L50" i="9"/>
  <c r="M50" i="9"/>
  <c r="K53" i="9"/>
  <c r="K88" i="9"/>
  <c r="K13" i="9"/>
  <c r="K21" i="9"/>
  <c r="M20" i="9"/>
  <c r="L20" i="9"/>
  <c r="K84" i="9"/>
  <c r="M8" i="9"/>
  <c r="L8" i="9"/>
  <c r="K101" i="9"/>
  <c r="L106" i="9"/>
  <c r="M106" i="9"/>
  <c r="K105" i="9"/>
  <c r="K39" i="9"/>
  <c r="K103" i="9"/>
  <c r="K18" i="9"/>
  <c r="L58" i="9"/>
  <c r="M58" i="9"/>
  <c r="L46" i="9"/>
  <c r="M46" i="9"/>
  <c r="K48" i="9"/>
  <c r="K52" i="9"/>
  <c r="L78" i="9"/>
  <c r="M78" i="9"/>
  <c r="K10" i="9"/>
  <c r="L38" i="9"/>
  <c r="M38" i="9"/>
  <c r="K72" i="9"/>
  <c r="L54" i="9"/>
  <c r="M54" i="9"/>
  <c r="K40" i="9"/>
  <c r="K73" i="9"/>
  <c r="K69" i="9"/>
  <c r="K55" i="9"/>
  <c r="L94" i="9"/>
  <c r="M94" i="9"/>
  <c r="L70" i="9"/>
  <c r="M70" i="9"/>
  <c r="K4" i="9"/>
  <c r="K5" i="9"/>
  <c r="K14" i="9"/>
  <c r="M12" i="9"/>
  <c r="L12" i="9"/>
  <c r="M9" i="9"/>
  <c r="L9" i="9"/>
  <c r="M3" i="9"/>
  <c r="L3" i="9"/>
  <c r="M96" i="9"/>
  <c r="L96" i="9"/>
  <c r="M75" i="9"/>
  <c r="L75" i="9"/>
  <c r="M16" i="9"/>
  <c r="L16" i="9"/>
  <c r="M51" i="9"/>
  <c r="L51" i="9"/>
  <c r="M23" i="9"/>
  <c r="L23" i="9"/>
  <c r="M80" i="9"/>
  <c r="L80" i="9"/>
  <c r="M56" i="9"/>
  <c r="L56" i="9"/>
  <c r="M35" i="9"/>
  <c r="L35" i="9"/>
  <c r="M32" i="9"/>
  <c r="L32" i="9"/>
  <c r="M64" i="9"/>
  <c r="L64" i="9"/>
  <c r="M89" i="9"/>
  <c r="L89" i="9"/>
  <c r="M24" i="9"/>
  <c r="L24" i="9"/>
  <c r="M53" i="9"/>
  <c r="L53" i="9"/>
  <c r="M88" i="9"/>
  <c r="L88" i="9"/>
  <c r="M13" i="9"/>
  <c r="L13" i="9"/>
  <c r="M21" i="9"/>
  <c r="L21" i="9"/>
  <c r="M84" i="9"/>
  <c r="L84" i="9"/>
  <c r="M101" i="9"/>
  <c r="L101" i="9"/>
  <c r="M105" i="9"/>
  <c r="L105" i="9"/>
  <c r="M39" i="9"/>
  <c r="L39" i="9"/>
  <c r="M103" i="9"/>
  <c r="L103" i="9"/>
  <c r="L18" i="9"/>
  <c r="M18" i="9"/>
  <c r="M48" i="9"/>
  <c r="L48" i="9"/>
  <c r="M52" i="9"/>
  <c r="L52" i="9"/>
  <c r="L10" i="9"/>
  <c r="M10" i="9"/>
  <c r="M72" i="9"/>
  <c r="L72" i="9"/>
  <c r="M40" i="9"/>
  <c r="L40" i="9"/>
  <c r="M73" i="9"/>
  <c r="L73" i="9"/>
  <c r="M69" i="9"/>
  <c r="L69" i="9"/>
  <c r="M55" i="9"/>
  <c r="L55" i="9"/>
  <c r="M4" i="9"/>
  <c r="L4" i="9"/>
  <c r="M5" i="9"/>
  <c r="L5" i="9"/>
  <c r="L14" i="9"/>
  <c r="M14" i="9"/>
  <c r="M87" i="9"/>
  <c r="L87" i="9"/>
  <c r="L62" i="9"/>
  <c r="M62" i="9"/>
  <c r="L66" i="9"/>
  <c r="M66" i="9"/>
  <c r="L42" i="9"/>
  <c r="M42" i="9"/>
  <c r="L98" i="9"/>
  <c r="M98" i="9"/>
  <c r="L34" i="9"/>
  <c r="M34" i="9"/>
  <c r="L90" i="9"/>
  <c r="M90" i="9"/>
  <c r="L86" i="9"/>
  <c r="M86" i="9"/>
  <c r="L74" i="9"/>
  <c r="M74" i="9"/>
  <c r="M49" i="9"/>
  <c r="L49" i="9"/>
  <c r="M19" i="9"/>
  <c r="L19" i="9"/>
  <c r="L30" i="9"/>
  <c r="M30" i="9"/>
  <c r="M61" i="9"/>
  <c r="L61" i="9"/>
  <c r="K19" i="9"/>
  <c r="M92" i="9"/>
  <c r="L92" i="9"/>
  <c r="L6" i="9"/>
  <c r="M6" i="9"/>
  <c r="M79" i="9"/>
  <c r="L79" i="9"/>
  <c r="M85" i="9"/>
  <c r="L85" i="9"/>
  <c r="K30" i="9"/>
  <c r="K66" i="9"/>
  <c r="M28" i="9"/>
  <c r="L28" i="9"/>
  <c r="K42" i="9"/>
  <c r="M11" i="9"/>
  <c r="L11" i="9"/>
  <c r="K98" i="9"/>
  <c r="M37" i="9"/>
  <c r="L37" i="9"/>
  <c r="M71" i="9"/>
  <c r="L71" i="9"/>
  <c r="M29" i="9"/>
  <c r="L29" i="9"/>
  <c r="M65" i="9"/>
  <c r="L65" i="9"/>
  <c r="M36" i="9"/>
  <c r="L36" i="9"/>
  <c r="M57" i="9"/>
  <c r="L57" i="9"/>
  <c r="M45" i="9"/>
  <c r="L45" i="9"/>
  <c r="L26" i="9"/>
  <c r="M26" i="9"/>
  <c r="M91" i="9"/>
  <c r="L91" i="9"/>
  <c r="M59" i="9"/>
  <c r="L59" i="9"/>
  <c r="M27" i="9"/>
  <c r="L27" i="9"/>
  <c r="M81" i="9"/>
  <c r="L81" i="9"/>
  <c r="K34" i="9"/>
  <c r="M60" i="9"/>
  <c r="L60" i="9"/>
  <c r="M33" i="9"/>
  <c r="L33" i="9"/>
  <c r="L22" i="9"/>
  <c r="M22" i="9"/>
  <c r="M77" i="9"/>
  <c r="L77" i="9"/>
  <c r="M25" i="9"/>
  <c r="L25" i="9"/>
  <c r="K90" i="9"/>
  <c r="M100" i="9"/>
  <c r="L100" i="9"/>
  <c r="M99" i="9"/>
  <c r="L99" i="9"/>
  <c r="M107" i="9"/>
  <c r="L107" i="9"/>
  <c r="M97" i="9"/>
  <c r="L97" i="9"/>
  <c r="M31" i="9"/>
  <c r="L31" i="9"/>
  <c r="M43" i="9"/>
  <c r="L43" i="9"/>
  <c r="K86" i="9"/>
  <c r="M44" i="9"/>
  <c r="L44" i="9"/>
  <c r="M47" i="9"/>
  <c r="L47" i="9"/>
  <c r="M93" i="9"/>
  <c r="L93" i="9"/>
  <c r="M41" i="9"/>
  <c r="L41" i="9"/>
  <c r="M95" i="9"/>
  <c r="L95" i="9"/>
  <c r="M67" i="9"/>
  <c r="L67" i="9"/>
  <c r="M17" i="9"/>
  <c r="L17" i="9"/>
  <c r="M104" i="9"/>
  <c r="L104" i="9"/>
  <c r="M68" i="9"/>
  <c r="L68" i="9"/>
  <c r="M2" i="9"/>
  <c r="L2" i="9"/>
  <c r="K74" i="9"/>
  <c r="M76" i="9"/>
  <c r="L76" i="9"/>
</calcChain>
</file>

<file path=xl/sharedStrings.xml><?xml version="1.0" encoding="utf-8"?>
<sst xmlns="http://schemas.openxmlformats.org/spreadsheetml/2006/main" count="958" uniqueCount="284">
  <si>
    <t>Fidesz</t>
  </si>
  <si>
    <t>Jobbik</t>
  </si>
  <si>
    <t>Mszp</t>
  </si>
  <si>
    <t>DK</t>
  </si>
  <si>
    <t>Pólus</t>
  </si>
  <si>
    <t>Más</t>
  </si>
  <si>
    <t>Egyebek</t>
  </si>
  <si>
    <t>EVK</t>
  </si>
  <si>
    <t>Budapest01</t>
  </si>
  <si>
    <t>Budapest02</t>
  </si>
  <si>
    <t>Budapest03</t>
  </si>
  <si>
    <t>Budapest04</t>
  </si>
  <si>
    <t>Budapest05</t>
  </si>
  <si>
    <t>Budapest06</t>
  </si>
  <si>
    <t>Budapest07</t>
  </si>
  <si>
    <t>Budapest08</t>
  </si>
  <si>
    <t>Budapest09</t>
  </si>
  <si>
    <t>Budapest10</t>
  </si>
  <si>
    <t>Budapest11</t>
  </si>
  <si>
    <t>Budapest12</t>
  </si>
  <si>
    <t>Budapest13</t>
  </si>
  <si>
    <t>Budapest14</t>
  </si>
  <si>
    <t>Budapest15</t>
  </si>
  <si>
    <t>Budapest16</t>
  </si>
  <si>
    <t>Budapest17</t>
  </si>
  <si>
    <t>Budapest18</t>
  </si>
  <si>
    <t>Baranya01</t>
  </si>
  <si>
    <t>Baranya02</t>
  </si>
  <si>
    <t>Baranya03</t>
  </si>
  <si>
    <t>Baranya04</t>
  </si>
  <si>
    <t>Bács-Kiskun01</t>
  </si>
  <si>
    <t>Bács-Kiskun02</t>
  </si>
  <si>
    <t>Bács-Kiskun03</t>
  </si>
  <si>
    <t>Bács-Kiskun04</t>
  </si>
  <si>
    <t>Bács-Kiskun05</t>
  </si>
  <si>
    <t>Bács-Kiskun06</t>
  </si>
  <si>
    <t>Békés01</t>
  </si>
  <si>
    <t>Békés02</t>
  </si>
  <si>
    <t>Békés03</t>
  </si>
  <si>
    <t>Békés04</t>
  </si>
  <si>
    <t>Borsod-Abaúj-Zemplén01</t>
  </si>
  <si>
    <t>Borsod-Abaúj-Zemplén02</t>
  </si>
  <si>
    <t>Borsod-Abaúj-Zemplén03</t>
  </si>
  <si>
    <t>Borsod-Abaúj-Zemplén04</t>
  </si>
  <si>
    <t>Borsod-Abaúj-Zemplén05</t>
  </si>
  <si>
    <t>Borsod-Abaúj-Zemplén06</t>
  </si>
  <si>
    <t>Borsod-Abaúj-Zemplén07</t>
  </si>
  <si>
    <t>Csongrád01</t>
  </si>
  <si>
    <t>Csongrád02</t>
  </si>
  <si>
    <t>Csongrád03</t>
  </si>
  <si>
    <t>Csongrád04</t>
  </si>
  <si>
    <t>Fejér01</t>
  </si>
  <si>
    <t>Fejér02</t>
  </si>
  <si>
    <t>Fejér03</t>
  </si>
  <si>
    <t>Fejér04</t>
  </si>
  <si>
    <t>Fejér05</t>
  </si>
  <si>
    <t>GyÕr-Moson-Sopron01</t>
  </si>
  <si>
    <t>GyÕr-Moson-Sopron02</t>
  </si>
  <si>
    <t>GyÕr-Moson-Sopron03</t>
  </si>
  <si>
    <t>GyÕr-Moson-Sopron04</t>
  </si>
  <si>
    <t>GyÕr-Moson-Sopron05</t>
  </si>
  <si>
    <t>Hajdú-Bihar01</t>
  </si>
  <si>
    <t>Hajdú-Bihar02</t>
  </si>
  <si>
    <t>Hajdú-Bihar03</t>
  </si>
  <si>
    <t>Hajdú-Bihar04</t>
  </si>
  <si>
    <t>Hajdú-Bihar05</t>
  </si>
  <si>
    <t>Hajdú-Bihar06</t>
  </si>
  <si>
    <t>Heves01</t>
  </si>
  <si>
    <t>Heves02</t>
  </si>
  <si>
    <t>Heves03</t>
  </si>
  <si>
    <t>Jász-Nagykun-Szolnok01</t>
  </si>
  <si>
    <t>Jász-Nagykun-Szolnok02</t>
  </si>
  <si>
    <t>Jász-Nagykun-Szolnok03</t>
  </si>
  <si>
    <t>Jász-Nagykun-Szolnok04</t>
  </si>
  <si>
    <t>Komárom-Esztergom01</t>
  </si>
  <si>
    <t>Komárom-Esztergom02</t>
  </si>
  <si>
    <t>Komárom-Esztergom03</t>
  </si>
  <si>
    <t>Nógrád01</t>
  </si>
  <si>
    <t>Nógrád02</t>
  </si>
  <si>
    <t>Pest01</t>
  </si>
  <si>
    <t>Pest02</t>
  </si>
  <si>
    <t>Pest03</t>
  </si>
  <si>
    <t>Pest04</t>
  </si>
  <si>
    <t>Pest05</t>
  </si>
  <si>
    <t>Pest06</t>
  </si>
  <si>
    <t>Pest07</t>
  </si>
  <si>
    <t>Pest08</t>
  </si>
  <si>
    <t>Pest09</t>
  </si>
  <si>
    <t>Pest10</t>
  </si>
  <si>
    <t>Pest11</t>
  </si>
  <si>
    <t>Pest12</t>
  </si>
  <si>
    <t>Somogy01</t>
  </si>
  <si>
    <t>Somogy02</t>
  </si>
  <si>
    <t>Somogy03</t>
  </si>
  <si>
    <t>Somogy04</t>
  </si>
  <si>
    <t>Szabolcs-Szatmár-Bereg01</t>
  </si>
  <si>
    <t>Szabolcs-Szatmár-Bereg02</t>
  </si>
  <si>
    <t>Szabolcs-Szatmár-Bereg03</t>
  </si>
  <si>
    <t>Szabolcs-Szatmár-Bereg04</t>
  </si>
  <si>
    <t>Szabolcs-Szatmár-Bereg05</t>
  </si>
  <si>
    <t>Szabolcs-Szatmár-Bereg06</t>
  </si>
  <si>
    <t>Tolna01</t>
  </si>
  <si>
    <t>Tolna02</t>
  </si>
  <si>
    <t>Tolna03</t>
  </si>
  <si>
    <t>Vas01</t>
  </si>
  <si>
    <t>Vas02</t>
  </si>
  <si>
    <t>Vas03</t>
  </si>
  <si>
    <t>Veszprém01</t>
  </si>
  <si>
    <t>Veszprém02</t>
  </si>
  <si>
    <t>Veszprém03</t>
  </si>
  <si>
    <t>Veszprém04</t>
  </si>
  <si>
    <t>Zala01</t>
  </si>
  <si>
    <t>Zala02</t>
  </si>
  <si>
    <t>Zala03</t>
  </si>
  <si>
    <t>Fidesz 50%+</t>
  </si>
  <si>
    <t>Második</t>
  </si>
  <si>
    <t>Victory margin baloldal</t>
  </si>
  <si>
    <t>Victory margin Jobbik</t>
  </si>
  <si>
    <t>Fidesz vs. Baloldal</t>
  </si>
  <si>
    <t>Fidesz vs. Jobbik</t>
  </si>
  <si>
    <t>Jobbik~Baloldal</t>
  </si>
  <si>
    <t>Too close Baloldal</t>
  </si>
  <si>
    <t>Too close Jobbik</t>
  </si>
  <si>
    <t>3-way marginal</t>
  </si>
  <si>
    <t>Win prob. Baloldal</t>
  </si>
  <si>
    <t>Win prob. Jobbik</t>
  </si>
  <si>
    <t>Worth contesting</t>
  </si>
  <si>
    <t>Worth contesting (25%)</t>
  </si>
  <si>
    <t>Toss-up</t>
  </si>
  <si>
    <t>Safe</t>
  </si>
  <si>
    <t>Lost</t>
  </si>
  <si>
    <t>Szavazatarányok</t>
  </si>
  <si>
    <t>Egyéb</t>
  </si>
  <si>
    <t>Listás kábé</t>
  </si>
  <si>
    <t>Contested</t>
  </si>
  <si>
    <t>Order by prob</t>
  </si>
  <si>
    <t>Bal 0.9 + 0.3</t>
  </si>
  <si>
    <t>Bal 0.3</t>
  </si>
  <si>
    <t>N/A</t>
  </si>
  <si>
    <t>0.3 BAL</t>
  </si>
  <si>
    <t>???</t>
  </si>
  <si>
    <t>Eltérés</t>
  </si>
  <si>
    <t>Bal 0.9 + 0.8</t>
  </si>
  <si>
    <t>Bal 0.9 +0.1 + F 1.25</t>
  </si>
  <si>
    <t>Bal 0.8 + 0.2 + F 1.25</t>
  </si>
  <si>
    <t>Baloldal %</t>
  </si>
  <si>
    <t>Jobbik %</t>
  </si>
  <si>
    <t>Fidesz eltérés szorzó</t>
  </si>
  <si>
    <t>Fidesz szorzó</t>
  </si>
  <si>
    <t>Tényleges részvétel</t>
  </si>
  <si>
    <t>MoMo</t>
  </si>
  <si>
    <t>OEVK</t>
  </si>
  <si>
    <t>Tényleg részvétel</t>
  </si>
  <si>
    <t>VM bal</t>
  </si>
  <si>
    <t>VM jobb</t>
  </si>
  <si>
    <t>VM jobb %</t>
  </si>
  <si>
    <t>VM bal %</t>
  </si>
  <si>
    <t>Baloldal</t>
  </si>
  <si>
    <t>Erősebb</t>
  </si>
  <si>
    <t>bp1</t>
  </si>
  <si>
    <t>Prob bal</t>
  </si>
  <si>
    <t>Prob jobb</t>
  </si>
  <si>
    <t>Balodal</t>
  </si>
  <si>
    <t>LMP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</si>
  <si>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</si>
  <si>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</si>
  <si>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</si>
  <si>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</si>
  <si>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</si>
  <si>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</si>
  <si>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</si>
  <si>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</si>
  <si>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</si>
  <si>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</si>
  <si>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</si>
  <si>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</si>
  <si>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</si>
  <si>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</si>
  <si>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</si>
  <si>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</si>
  <si>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</si>
  <si>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bk1</t>
  </si>
  <si>
    <t>bk2</t>
  </si>
  <si>
    <t>bk3</t>
  </si>
  <si>
    <t>bk4</t>
  </si>
  <si>
    <t>bk5</t>
  </si>
  <si>
    <t>bk6</t>
  </si>
  <si>
    <t>ba1</t>
  </si>
  <si>
    <t>ba2</t>
  </si>
  <si>
    <t>ba3</t>
  </si>
  <si>
    <t>ba4</t>
  </si>
  <si>
    <t>be1</t>
  </si>
  <si>
    <t>be2</t>
  </si>
  <si>
    <t>be3</t>
  </si>
  <si>
    <t>be4</t>
  </si>
  <si>
    <t>baz1</t>
  </si>
  <si>
    <t>baz2</t>
  </si>
  <si>
    <t>baz3</t>
  </si>
  <si>
    <t>baz4</t>
  </si>
  <si>
    <t>baz5</t>
  </si>
  <si>
    <t>baz6</t>
  </si>
  <si>
    <t>baz7</t>
  </si>
  <si>
    <t>cs1</t>
  </si>
  <si>
    <t>cs2</t>
  </si>
  <si>
    <t>cs3</t>
  </si>
  <si>
    <t>cs4</t>
  </si>
  <si>
    <t>fe1</t>
  </si>
  <si>
    <t>fe2</t>
  </si>
  <si>
    <t>fe3</t>
  </si>
  <si>
    <t>fe4</t>
  </si>
  <si>
    <t>fe5</t>
  </si>
  <si>
    <t>gy1</t>
  </si>
  <si>
    <t>gy2</t>
  </si>
  <si>
    <t>gy3</t>
  </si>
  <si>
    <t>gy4</t>
  </si>
  <si>
    <t>gy5</t>
  </si>
  <si>
    <t>hb1</t>
  </si>
  <si>
    <t>hb2</t>
  </si>
  <si>
    <t>hb3</t>
  </si>
  <si>
    <t>hb4</t>
  </si>
  <si>
    <t>hb5</t>
  </si>
  <si>
    <t>hb6</t>
  </si>
  <si>
    <t>he1</t>
  </si>
  <si>
    <t>he2</t>
  </si>
  <si>
    <t>he3</t>
  </si>
  <si>
    <t>sz1</t>
  </si>
  <si>
    <t>sz2</t>
  </si>
  <si>
    <t>sz3</t>
  </si>
  <si>
    <t>sz4</t>
  </si>
  <si>
    <t>ke1</t>
  </si>
  <si>
    <t>ke2</t>
  </si>
  <si>
    <t>ke3</t>
  </si>
  <si>
    <t>no1</t>
  </si>
  <si>
    <t>no2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</si>
  <si>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</si>
  <si>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</si>
  <si>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</si>
  <si>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</si>
  <si>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</si>
  <si>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</si>
  <si>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</si>
  <si>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</si>
  <si>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</si>
  <si>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</si>
  <si>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</si>
  <si>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</si>
  <si>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so1</t>
  </si>
  <si>
    <t>so2</t>
  </si>
  <si>
    <t>so3</t>
  </si>
  <si>
    <t>so4</t>
  </si>
  <si>
    <t>szb1</t>
  </si>
  <si>
    <t>szb2</t>
  </si>
  <si>
    <t>szb3</t>
  </si>
  <si>
    <t>szb4</t>
  </si>
  <si>
    <t>szb5</t>
  </si>
  <si>
    <t>szb6</t>
  </si>
  <si>
    <t>to1</t>
  </si>
  <si>
    <t>to2</t>
  </si>
  <si>
    <t>to3</t>
  </si>
  <si>
    <t>va1</t>
  </si>
  <si>
    <t>va2</t>
  </si>
  <si>
    <t>va3</t>
  </si>
  <si>
    <t>ve1</t>
  </si>
  <si>
    <t>ve2</t>
  </si>
  <si>
    <t>ve3</t>
  </si>
  <si>
    <t>ve4</t>
  </si>
  <si>
    <t>za1</t>
  </si>
  <si>
    <t>za2</t>
  </si>
  <si>
    <t>za3</t>
  </si>
  <si>
    <t>Total</t>
  </si>
  <si>
    <t>Szorzó</t>
  </si>
  <si>
    <t>Top %</t>
  </si>
  <si>
    <t>Második %</t>
  </si>
  <si>
    <t>id_fidesz</t>
  </si>
  <si>
    <t>id_jobbik</t>
  </si>
  <si>
    <t>id_baloldal</t>
  </si>
  <si>
    <t>id_lmp</t>
  </si>
  <si>
    <t>id_momentum</t>
  </si>
  <si>
    <t>id_egyutt</t>
  </si>
  <si>
    <t>esely</t>
  </si>
  <si>
    <t>esely2</t>
  </si>
  <si>
    <t>kulonbseg</t>
  </si>
  <si>
    <t>gyoztes</t>
  </si>
  <si>
    <t>masodik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</si>
</sst>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0" fillId="4" borderId="2" xfId="0" applyNumberFormat="1" applyFill="1" applyBorder="1" applyAlignment="1">
      <alignment vertical="center"/>
    </xf>
    <xf numFmtId="165" fontId="3" fillId="5" borderId="5" xfId="1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65" fontId="3" fillId="5" borderId="7" xfId="1" applyNumberFormat="1" applyFont="1" applyFill="1" applyBorder="1" applyAlignment="1">
      <alignment vertical="center"/>
    </xf>
    <xf numFmtId="165" fontId="3" fillId="5" borderId="8" xfId="1" applyNumberFormat="1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165" fontId="3" fillId="5" borderId="10" xfId="1" applyNumberFormat="1" applyFont="1" applyFill="1" applyBorder="1" applyAlignment="1">
      <alignment vertical="center"/>
    </xf>
    <xf numFmtId="165" fontId="3" fillId="5" borderId="11" xfId="1" applyNumberFormat="1" applyFont="1" applyFill="1" applyBorder="1" applyAlignment="1">
      <alignment vertical="center"/>
    </xf>
    <xf numFmtId="165" fontId="3" fillId="5" borderId="12" xfId="1" applyNumberFormat="1" applyFont="1" applyFill="1" applyBorder="1" applyAlignment="1">
      <alignment vertical="center"/>
    </xf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13" xfId="0" applyBorder="1"/>
    <xf numFmtId="165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0" xfId="0" applyBorder="1"/>
    <xf numFmtId="165" fontId="0" fillId="0" borderId="11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1" sqref="H1"/>
    </sheetView>
  </sheetViews>
  <sheetFormatPr defaultRowHeight="14.4" x14ac:dyDescent="0.3"/>
  <sheetData>
    <row r="1" spans="1:7" ht="15" thickBot="1" x14ac:dyDescent="0.35">
      <c r="A1" s="4" t="s">
        <v>131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132</v>
      </c>
    </row>
    <row r="2" spans="1:7" ht="15" thickBot="1" x14ac:dyDescent="0.35">
      <c r="A2" s="7" t="s">
        <v>133</v>
      </c>
      <c r="B2" s="8">
        <v>0.42</v>
      </c>
      <c r="C2" s="8">
        <v>0.21</v>
      </c>
      <c r="D2" s="8">
        <v>0.13</v>
      </c>
      <c r="E2" s="8">
        <v>0.08</v>
      </c>
      <c r="F2" s="8">
        <v>0.13500000000000001</v>
      </c>
      <c r="G2" s="9">
        <f>100%-SUM(B2:F2)</f>
        <v>2.5000000000000022E-2</v>
      </c>
    </row>
    <row r="3" spans="1:7" x14ac:dyDescent="0.3">
      <c r="A3" s="10"/>
      <c r="B3" s="11"/>
      <c r="C3" s="12"/>
      <c r="D3" s="12"/>
      <c r="E3" s="12"/>
      <c r="F3" s="12"/>
      <c r="G3" s="9"/>
    </row>
    <row r="4" spans="1:7" ht="15" thickBot="1" x14ac:dyDescent="0.35">
      <c r="A4" s="13"/>
      <c r="B4" s="14"/>
      <c r="C4" s="15"/>
      <c r="D4" s="15"/>
      <c r="E4" s="15"/>
      <c r="F4" s="15"/>
      <c r="G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workbookViewId="0">
      <selection sqref="A1:A1048576"/>
    </sheetView>
  </sheetViews>
  <sheetFormatPr defaultRowHeight="14.4" x14ac:dyDescent="0.3"/>
  <cols>
    <col min="1" max="1" width="26.33203125" customWidth="1"/>
    <col min="15" max="15" width="11.5546875" customWidth="1"/>
    <col min="16" max="16" width="20.6640625" customWidth="1"/>
    <col min="17" max="17" width="20" customWidth="1"/>
    <col min="20" max="20" width="11.6640625" customWidth="1"/>
    <col min="22" max="22" width="16.21875" customWidth="1"/>
    <col min="23" max="23" width="16.44140625" customWidth="1"/>
    <col min="24" max="24" width="15.109375" customWidth="1"/>
    <col min="25" max="25" width="15.44140625" customWidth="1"/>
    <col min="26" max="26" width="19" customWidth="1"/>
    <col min="27" max="27" width="17.33203125" customWidth="1"/>
    <col min="29" max="29" width="12" customWidth="1"/>
    <col min="30" max="30" width="13.21875" customWidth="1"/>
    <col min="31" max="31" width="16.109375" customWidth="1"/>
  </cols>
  <sheetData>
    <row r="1" spans="1:33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116</v>
      </c>
      <c r="Q1" s="2" t="s">
        <v>117</v>
      </c>
      <c r="T1" s="2" t="s">
        <v>114</v>
      </c>
      <c r="U1" s="2" t="s">
        <v>115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2" t="s">
        <v>125</v>
      </c>
      <c r="AB1" s="2" t="s">
        <v>129</v>
      </c>
      <c r="AC1" s="2" t="s">
        <v>134</v>
      </c>
      <c r="AD1" s="2" t="s">
        <v>128</v>
      </c>
      <c r="AE1" s="2" t="s">
        <v>126</v>
      </c>
      <c r="AF1" s="2" t="s">
        <v>130</v>
      </c>
      <c r="AG1" s="2" t="s">
        <v>135</v>
      </c>
    </row>
    <row r="2" spans="1:33" x14ac:dyDescent="0.3">
      <c r="A2" t="s">
        <v>8</v>
      </c>
      <c r="B2" s="1">
        <v>20676.025437187214</v>
      </c>
      <c r="C2" s="1">
        <v>3767.6545834290628</v>
      </c>
      <c r="D2" s="1">
        <v>7372.2138636261616</v>
      </c>
      <c r="E2" s="1">
        <v>4423.3283181756969</v>
      </c>
      <c r="F2" s="1">
        <v>11453.921028954823</v>
      </c>
      <c r="G2" s="1">
        <v>0</v>
      </c>
      <c r="H2" s="1">
        <v>1000</v>
      </c>
      <c r="I2" s="17">
        <v>0.43543290017016456</v>
      </c>
      <c r="J2" s="17">
        <v>7.9346041002216594E-2</v>
      </c>
      <c r="K2" s="17">
        <v>0.16146762113386839</v>
      </c>
      <c r="L2" s="17">
        <v>9.9364689928534408E-2</v>
      </c>
      <c r="M2" s="17">
        <v>0.24121725266344646</v>
      </c>
      <c r="N2" s="17">
        <v>0</v>
      </c>
      <c r="O2" s="17">
        <v>-1.6828504898230401E-2</v>
      </c>
      <c r="P2" s="17">
        <f t="shared" ref="P2:P33" si="0">(0.3*J2)+(0.7*SUM(K2:M2)+0.3*(MAX(K2:M2))-I2)</f>
        <v>1.217078253762888E-2</v>
      </c>
      <c r="Q2" s="17">
        <f t="shared" ref="Q2:Q33" si="1">J2+(0.3*(SUM(K2:M2))-I2)</f>
        <v>-0.20547199005019318</v>
      </c>
      <c r="T2" t="str">
        <f t="shared" ref="T2:T33" si="2">IF(B2&gt;SUM(C2:F2)*0.9,"IGEN","Nem")</f>
        <v>Nem</v>
      </c>
      <c r="U2" s="1" t="str">
        <f t="shared" ref="U2:U33" si="3">IF(P2&gt;Q2,"Baloldal", "JOBBIK")</f>
        <v>Baloldal</v>
      </c>
      <c r="V2">
        <f t="shared" ref="V2:V33" si="4">IF(AND(P2-Q2&lt;500,Q2-P2&lt;500),1,0)</f>
        <v>1</v>
      </c>
      <c r="W2">
        <f t="shared" ref="W2:W33" si="5">IF(AND(P2&gt;-500,P2&lt;500),1,0)</f>
        <v>1</v>
      </c>
      <c r="X2">
        <f t="shared" ref="X2:X33" si="6">IF(AND(Q2&gt;-500,Q2&lt;500),1,0)</f>
        <v>1</v>
      </c>
      <c r="Y2">
        <f t="shared" ref="Y2:Y33" si="7">IF(AND(Q2&gt;-1500,Q2&lt;1500,P2&gt;-1500,P2&lt;1500),1,0)</f>
        <v>1</v>
      </c>
      <c r="Z2" s="3">
        <f t="shared" ref="Z2:Z33" si="8">NORMDIST(B2+P2,B2,SUM(B2:H2)*0.05,TRUE)</f>
        <v>0.50000199430121683</v>
      </c>
      <c r="AA2" s="3">
        <f t="shared" ref="AA2:AA33" si="9">NORMDIST(B2+Q2,B2,SUM(B2:H2)*0.05,TRUE)</f>
        <v>0.49996633141393931</v>
      </c>
      <c r="AB2">
        <f>IF(OR(Z2&gt;0.85,AA2&gt;0.85),1,0)</f>
        <v>0</v>
      </c>
      <c r="AC2">
        <f>IF(OR(Z2&gt;0.65,AA2&gt;0.65),1,0)</f>
        <v>0</v>
      </c>
      <c r="AD2">
        <f>IF(OR(Z2&gt;0.45,AA2&gt;0.4),1,0)</f>
        <v>1</v>
      </c>
      <c r="AE2">
        <f>IF(OR(Z2&gt;0.25,AA2&gt;0.25),1,0)</f>
        <v>1</v>
      </c>
      <c r="AF2">
        <f>IF(AND(Z2&lt;0.25,AA2&lt;0.25),1,0)</f>
        <v>0</v>
      </c>
    </row>
    <row r="3" spans="1:33" x14ac:dyDescent="0.3">
      <c r="A3" t="s">
        <v>9</v>
      </c>
      <c r="B3" s="1">
        <v>23041.417362754841</v>
      </c>
      <c r="C3" s="1">
        <v>4354.1626225408327</v>
      </c>
      <c r="D3" s="1">
        <v>9367.5138704449655</v>
      </c>
      <c r="E3" s="1">
        <v>5620.50832226698</v>
      </c>
      <c r="F3" s="1">
        <v>9485.5910476679055</v>
      </c>
      <c r="G3" s="1">
        <v>0</v>
      </c>
      <c r="H3" s="1">
        <v>1652.3874742040155</v>
      </c>
      <c r="I3" s="17">
        <v>0.43050704148591601</v>
      </c>
      <c r="J3" s="17">
        <v>8.135340110667981E-2</v>
      </c>
      <c r="K3" s="17">
        <v>0.182024041477622</v>
      </c>
      <c r="L3" s="17">
        <v>0.11201479475545968</v>
      </c>
      <c r="M3" s="17">
        <v>0.1772292769314501</v>
      </c>
      <c r="N3" s="17">
        <v>0</v>
      </c>
      <c r="O3" s="17">
        <v>1.6871444242872458E-2</v>
      </c>
      <c r="P3" s="17">
        <f t="shared" si="0"/>
        <v>-2.1606129495453274E-2</v>
      </c>
      <c r="Q3" s="17">
        <f t="shared" si="1"/>
        <v>-0.20777320642987668</v>
      </c>
      <c r="T3" t="str">
        <f t="shared" si="2"/>
        <v>Nem</v>
      </c>
      <c r="U3" s="1" t="str">
        <f t="shared" si="3"/>
        <v>Baloldal</v>
      </c>
      <c r="V3">
        <f t="shared" si="4"/>
        <v>1</v>
      </c>
      <c r="W3">
        <f t="shared" si="5"/>
        <v>1</v>
      </c>
      <c r="X3">
        <f t="shared" si="6"/>
        <v>1</v>
      </c>
      <c r="Y3">
        <f t="shared" si="7"/>
        <v>1</v>
      </c>
      <c r="Z3" s="3">
        <f t="shared" si="8"/>
        <v>0.49999677901943146</v>
      </c>
      <c r="AA3" s="3">
        <f t="shared" si="9"/>
        <v>0.49996902575910068</v>
      </c>
      <c r="AB3">
        <f t="shared" ref="AB3:AB66" si="10">IF(OR(Z3&gt;0.85,AA3&gt;0.85),1,0)</f>
        <v>0</v>
      </c>
      <c r="AC3">
        <f t="shared" ref="AC3:AC66" si="11">IF(OR(Z3&gt;0.65,AA3&gt;0.65),1,0)</f>
        <v>0</v>
      </c>
      <c r="AD3">
        <f t="shared" ref="AD3:AD66" si="12">IF(OR(Z3&gt;0.45,AA3&gt;0.4),1,0)</f>
        <v>1</v>
      </c>
      <c r="AE3">
        <f t="shared" ref="AE3:AE66" si="13">IF(OR(Z3&gt;0.25,AA3&gt;0.25),1,0)</f>
        <v>1</v>
      </c>
      <c r="AF3">
        <f t="shared" ref="AF3:AF66" si="14">IF(AND(Z3&lt;0.25,AA3&lt;0.25),1,0)</f>
        <v>0</v>
      </c>
    </row>
    <row r="4" spans="1:33" x14ac:dyDescent="0.3">
      <c r="A4" t="s">
        <v>10</v>
      </c>
      <c r="B4" s="1">
        <v>23663.53467000779</v>
      </c>
      <c r="C4" s="1">
        <v>3267.3977265396134</v>
      </c>
      <c r="D4" s="1">
        <v>8781.4183378492908</v>
      </c>
      <c r="E4" s="1">
        <v>5268.8510027095735</v>
      </c>
      <c r="F4" s="1">
        <v>10322.858939487394</v>
      </c>
      <c r="G4" s="1">
        <v>0</v>
      </c>
      <c r="H4" s="1">
        <v>1311.4086131374834</v>
      </c>
      <c r="I4" s="17">
        <v>0.44974481819600826</v>
      </c>
      <c r="J4" s="17">
        <v>6.2099564455986044E-2</v>
      </c>
      <c r="K4" s="17">
        <v>0.17357395447854854</v>
      </c>
      <c r="L4" s="17">
        <v>0.10681474121756832</v>
      </c>
      <c r="M4" s="17">
        <v>0.19619437170927381</v>
      </c>
      <c r="N4" s="17">
        <v>0</v>
      </c>
      <c r="O4" s="17">
        <v>1.157254994261514E-2</v>
      </c>
      <c r="P4" s="17">
        <f t="shared" si="0"/>
        <v>-3.8648490162656833E-2</v>
      </c>
      <c r="Q4" s="17">
        <f t="shared" si="1"/>
        <v>-0.24467033351840498</v>
      </c>
      <c r="T4" t="str">
        <f t="shared" si="2"/>
        <v>Nem</v>
      </c>
      <c r="U4" s="1" t="str">
        <f t="shared" si="3"/>
        <v>Baloldal</v>
      </c>
      <c r="V4">
        <f t="shared" si="4"/>
        <v>1</v>
      </c>
      <c r="W4">
        <f t="shared" si="5"/>
        <v>1</v>
      </c>
      <c r="X4">
        <f t="shared" si="6"/>
        <v>1</v>
      </c>
      <c r="Y4">
        <f t="shared" si="7"/>
        <v>1</v>
      </c>
      <c r="Z4" s="3">
        <f t="shared" si="8"/>
        <v>0.49999413916971319</v>
      </c>
      <c r="AA4" s="3">
        <f t="shared" si="9"/>
        <v>0.49996289709396208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1</v>
      </c>
      <c r="AF4">
        <f t="shared" si="14"/>
        <v>0</v>
      </c>
    </row>
    <row r="5" spans="1:33" x14ac:dyDescent="0.3">
      <c r="A5" t="s">
        <v>11</v>
      </c>
      <c r="B5" s="1">
        <v>23969.3048457519</v>
      </c>
      <c r="C5" s="1">
        <v>3635.7410106184579</v>
      </c>
      <c r="D5" s="1">
        <v>9895.4290491133233</v>
      </c>
      <c r="E5" s="1">
        <v>5937.2574294679944</v>
      </c>
      <c r="F5" s="1">
        <v>9543.1453477750329</v>
      </c>
      <c r="G5" s="1">
        <v>0</v>
      </c>
      <c r="H5" s="1">
        <v>1336.8009006827592</v>
      </c>
      <c r="I5" s="17">
        <v>0.44127999338088375</v>
      </c>
      <c r="J5" s="17">
        <v>6.6934764250564674E-2</v>
      </c>
      <c r="K5" s="17">
        <v>0.18946402864538411</v>
      </c>
      <c r="L5" s="17">
        <v>0.11659324839715945</v>
      </c>
      <c r="M5" s="17">
        <v>0.17569133285253921</v>
      </c>
      <c r="N5" s="17">
        <v>0</v>
      </c>
      <c r="O5" s="17">
        <v>1.0036632473468754E-2</v>
      </c>
      <c r="P5" s="17">
        <f t="shared" si="0"/>
        <v>-2.7136328585541155E-2</v>
      </c>
      <c r="Q5" s="17">
        <f t="shared" si="1"/>
        <v>-0.22982064616179421</v>
      </c>
      <c r="T5" t="str">
        <f t="shared" si="2"/>
        <v>Nem</v>
      </c>
      <c r="U5" s="1" t="str">
        <f t="shared" si="3"/>
        <v>Baloldal</v>
      </c>
      <c r="V5">
        <f t="shared" si="4"/>
        <v>1</v>
      </c>
      <c r="W5">
        <f t="shared" si="5"/>
        <v>1</v>
      </c>
      <c r="X5">
        <f t="shared" si="6"/>
        <v>1</v>
      </c>
      <c r="Y5">
        <f t="shared" si="7"/>
        <v>1</v>
      </c>
      <c r="Z5" s="3">
        <f t="shared" si="8"/>
        <v>0.49999601388384401</v>
      </c>
      <c r="AA5" s="3">
        <f t="shared" si="9"/>
        <v>0.49996624112998045</v>
      </c>
      <c r="AB5">
        <f t="shared" si="10"/>
        <v>0</v>
      </c>
      <c r="AC5">
        <f t="shared" si="11"/>
        <v>0</v>
      </c>
      <c r="AD5">
        <f t="shared" si="12"/>
        <v>1</v>
      </c>
      <c r="AE5">
        <f t="shared" si="13"/>
        <v>1</v>
      </c>
      <c r="AF5">
        <f t="shared" si="14"/>
        <v>0</v>
      </c>
    </row>
    <row r="6" spans="1:33" x14ac:dyDescent="0.3">
      <c r="A6" t="s">
        <v>12</v>
      </c>
      <c r="B6" s="1">
        <v>16329.858159315007</v>
      </c>
      <c r="C6" s="1">
        <v>4729.6089451556336</v>
      </c>
      <c r="D6" s="1">
        <v>8229.1818636867229</v>
      </c>
      <c r="E6" s="1">
        <v>4937.5091182120341</v>
      </c>
      <c r="F6" s="1">
        <v>9817.6918392108109</v>
      </c>
      <c r="G6" s="1">
        <v>0</v>
      </c>
      <c r="H6" s="1">
        <v>578.63659383538027</v>
      </c>
      <c r="I6" s="17">
        <v>0.36595580912349562</v>
      </c>
      <c r="J6" s="17">
        <v>0.10599160454892499</v>
      </c>
      <c r="K6" s="17">
        <v>0.19179453692053647</v>
      </c>
      <c r="L6" s="17">
        <v>0.11802740733571473</v>
      </c>
      <c r="M6" s="17">
        <v>0.22001669124689091</v>
      </c>
      <c r="N6" s="17">
        <v>0</v>
      </c>
      <c r="O6" s="17">
        <v>-1.7860491755625763E-3</v>
      </c>
      <c r="P6" s="17">
        <f t="shared" si="0"/>
        <v>0.10273372446744863</v>
      </c>
      <c r="Q6" s="17">
        <f t="shared" si="1"/>
        <v>-0.10101261392362799</v>
      </c>
      <c r="T6" t="str">
        <f t="shared" si="2"/>
        <v>Nem</v>
      </c>
      <c r="U6" s="1" t="str">
        <f t="shared" si="3"/>
        <v>Baloldal</v>
      </c>
      <c r="V6">
        <f t="shared" si="4"/>
        <v>1</v>
      </c>
      <c r="W6">
        <f t="shared" si="5"/>
        <v>1</v>
      </c>
      <c r="X6">
        <f t="shared" si="6"/>
        <v>1</v>
      </c>
      <c r="Y6">
        <f t="shared" si="7"/>
        <v>1</v>
      </c>
      <c r="Z6" s="3">
        <f t="shared" si="8"/>
        <v>0.50001836958425905</v>
      </c>
      <c r="AA6" s="3">
        <f t="shared" si="9"/>
        <v>0.49998193816361308</v>
      </c>
      <c r="AB6">
        <f t="shared" si="10"/>
        <v>0</v>
      </c>
      <c r="AC6">
        <f t="shared" si="11"/>
        <v>0</v>
      </c>
      <c r="AD6">
        <f t="shared" si="12"/>
        <v>1</v>
      </c>
      <c r="AE6">
        <f t="shared" si="13"/>
        <v>1</v>
      </c>
      <c r="AF6">
        <f t="shared" si="14"/>
        <v>0</v>
      </c>
    </row>
    <row r="7" spans="1:33" x14ac:dyDescent="0.3">
      <c r="A7" t="s">
        <v>13</v>
      </c>
      <c r="B7" s="1">
        <v>15362.54747755849</v>
      </c>
      <c r="C7" s="1">
        <v>5641.8420371305137</v>
      </c>
      <c r="D7" s="1">
        <v>7361.7223243933677</v>
      </c>
      <c r="E7" s="1">
        <v>4417.0333946360206</v>
      </c>
      <c r="F7" s="1">
        <v>7240.7101666878561</v>
      </c>
      <c r="G7" s="1">
        <v>0</v>
      </c>
      <c r="H7" s="1">
        <v>1751.2810255298084</v>
      </c>
      <c r="I7" s="17">
        <v>0.36774380150248093</v>
      </c>
      <c r="J7" s="17">
        <v>0.13505262986113867</v>
      </c>
      <c r="K7" s="17">
        <v>0.18327148328869999</v>
      </c>
      <c r="L7" s="17">
        <v>0.11278245125458462</v>
      </c>
      <c r="M7" s="17">
        <v>0.17332582933690835</v>
      </c>
      <c r="N7" s="17">
        <v>0</v>
      </c>
      <c r="O7" s="17">
        <v>2.7823804756187398E-2</v>
      </c>
      <c r="P7" s="17">
        <f t="shared" si="0"/>
        <v>5.6319267158605718E-2</v>
      </c>
      <c r="Q7" s="17">
        <f t="shared" si="1"/>
        <v>-9.1877242477284377E-2</v>
      </c>
      <c r="T7" t="str">
        <f t="shared" si="2"/>
        <v>Nem</v>
      </c>
      <c r="U7" s="1" t="str">
        <f t="shared" si="3"/>
        <v>Baloldal</v>
      </c>
      <c r="V7">
        <f t="shared" si="4"/>
        <v>1</v>
      </c>
      <c r="W7">
        <f t="shared" si="5"/>
        <v>1</v>
      </c>
      <c r="X7">
        <f t="shared" si="6"/>
        <v>1</v>
      </c>
      <c r="Y7">
        <f t="shared" si="7"/>
        <v>1</v>
      </c>
      <c r="Z7" s="3">
        <f t="shared" si="8"/>
        <v>0.50001075670304873</v>
      </c>
      <c r="AA7" s="3">
        <f t="shared" si="9"/>
        <v>0.49998245189854301</v>
      </c>
      <c r="AB7">
        <f t="shared" si="10"/>
        <v>0</v>
      </c>
      <c r="AC7">
        <f t="shared" si="11"/>
        <v>0</v>
      </c>
      <c r="AD7">
        <f t="shared" si="12"/>
        <v>1</v>
      </c>
      <c r="AE7">
        <f t="shared" si="13"/>
        <v>1</v>
      </c>
      <c r="AF7">
        <f t="shared" si="14"/>
        <v>0</v>
      </c>
    </row>
    <row r="8" spans="1:33" x14ac:dyDescent="0.3">
      <c r="A8" t="s">
        <v>14</v>
      </c>
      <c r="B8" s="1">
        <v>15820.241199741489</v>
      </c>
      <c r="C8" s="1">
        <v>4708.2998295477655</v>
      </c>
      <c r="D8" s="1">
        <v>13121.100475050793</v>
      </c>
      <c r="E8" s="1">
        <v>7872.6602850304762</v>
      </c>
      <c r="F8" s="1">
        <v>8486.718894616246</v>
      </c>
      <c r="G8" s="1">
        <v>0</v>
      </c>
      <c r="H8" s="1">
        <v>3683.581043635993</v>
      </c>
      <c r="I8" s="17">
        <v>0.29464471250612889</v>
      </c>
      <c r="J8" s="17">
        <v>8.7689917755010324E-2</v>
      </c>
      <c r="K8" s="17">
        <v>0.2541494368866189</v>
      </c>
      <c r="L8" s="17">
        <v>0.15639965346868853</v>
      </c>
      <c r="M8" s="17">
        <v>0.15806123416534232</v>
      </c>
      <c r="N8" s="17">
        <v>0</v>
      </c>
      <c r="O8" s="17">
        <v>4.9055045218211024E-2</v>
      </c>
      <c r="P8" s="17">
        <f t="shared" si="0"/>
        <v>0.20593432105081469</v>
      </c>
      <c r="Q8" s="17">
        <f t="shared" si="1"/>
        <v>-3.6371697394923644E-2</v>
      </c>
      <c r="T8" t="str">
        <f t="shared" si="2"/>
        <v>Nem</v>
      </c>
      <c r="U8" s="1" t="str">
        <f t="shared" si="3"/>
        <v>Baloldal</v>
      </c>
      <c r="V8">
        <f t="shared" si="4"/>
        <v>1</v>
      </c>
      <c r="W8">
        <f t="shared" si="5"/>
        <v>1</v>
      </c>
      <c r="X8">
        <f t="shared" si="6"/>
        <v>1</v>
      </c>
      <c r="Y8">
        <f t="shared" si="7"/>
        <v>1</v>
      </c>
      <c r="Z8" s="3">
        <f t="shared" si="8"/>
        <v>0.50003060231947383</v>
      </c>
      <c r="AA8" s="3">
        <f t="shared" si="9"/>
        <v>0.49999459508109734</v>
      </c>
      <c r="AB8">
        <f t="shared" si="10"/>
        <v>0</v>
      </c>
      <c r="AC8">
        <f t="shared" si="11"/>
        <v>0</v>
      </c>
      <c r="AD8">
        <f t="shared" si="12"/>
        <v>1</v>
      </c>
      <c r="AE8">
        <f t="shared" si="13"/>
        <v>1</v>
      </c>
      <c r="AF8">
        <f t="shared" si="14"/>
        <v>0</v>
      </c>
    </row>
    <row r="9" spans="1:33" x14ac:dyDescent="0.3">
      <c r="A9" t="s">
        <v>15</v>
      </c>
      <c r="B9" s="1">
        <v>19011.597216391467</v>
      </c>
      <c r="C9" s="1">
        <v>6011.2000410002083</v>
      </c>
      <c r="D9" s="1">
        <v>10347.042124270447</v>
      </c>
      <c r="E9" s="1">
        <v>6208.2252745622682</v>
      </c>
      <c r="F9" s="1">
        <v>9985.8456741868558</v>
      </c>
      <c r="G9" s="1">
        <v>0</v>
      </c>
      <c r="H9" s="1">
        <v>2845.7795661700079</v>
      </c>
      <c r="I9" s="17">
        <v>0.3494156510086272</v>
      </c>
      <c r="J9" s="17">
        <v>0.11048032165641716</v>
      </c>
      <c r="K9" s="17">
        <v>0.19777587098355084</v>
      </c>
      <c r="L9" s="17">
        <v>0.12170822829756976</v>
      </c>
      <c r="M9" s="17">
        <v>0.18353064855115631</v>
      </c>
      <c r="N9" s="17">
        <v>0</v>
      </c>
      <c r="O9" s="17">
        <v>3.7089279502678707E-2</v>
      </c>
      <c r="P9" s="17">
        <f t="shared" si="0"/>
        <v>9.5171530265956955E-2</v>
      </c>
      <c r="Q9" s="17">
        <f t="shared" si="1"/>
        <v>-8.8030905002526999E-2</v>
      </c>
      <c r="T9" t="str">
        <f t="shared" si="2"/>
        <v>Nem</v>
      </c>
      <c r="U9" s="1" t="str">
        <f t="shared" si="3"/>
        <v>Baloldal</v>
      </c>
      <c r="V9">
        <f t="shared" si="4"/>
        <v>1</v>
      </c>
      <c r="W9">
        <f t="shared" si="5"/>
        <v>1</v>
      </c>
      <c r="X9">
        <f t="shared" si="6"/>
        <v>1</v>
      </c>
      <c r="Y9">
        <f t="shared" si="7"/>
        <v>1</v>
      </c>
      <c r="Z9" s="3">
        <f t="shared" si="8"/>
        <v>0.50001395631821377</v>
      </c>
      <c r="AA9" s="3">
        <f t="shared" si="9"/>
        <v>0.49998709081046133</v>
      </c>
      <c r="AB9">
        <f t="shared" si="10"/>
        <v>0</v>
      </c>
      <c r="AC9">
        <f t="shared" si="11"/>
        <v>0</v>
      </c>
      <c r="AD9">
        <f t="shared" si="12"/>
        <v>1</v>
      </c>
      <c r="AE9">
        <f t="shared" si="13"/>
        <v>1</v>
      </c>
      <c r="AF9">
        <f t="shared" si="14"/>
        <v>0</v>
      </c>
    </row>
    <row r="10" spans="1:33" x14ac:dyDescent="0.3">
      <c r="A10" t="s">
        <v>16</v>
      </c>
      <c r="B10" s="1">
        <v>18126.017556453349</v>
      </c>
      <c r="C10" s="1">
        <v>7077.6705411844114</v>
      </c>
      <c r="D10" s="1">
        <v>8989.8184580643519</v>
      </c>
      <c r="E10" s="1">
        <v>5393.8910748386106</v>
      </c>
      <c r="F10" s="1">
        <v>7663.0179641831382</v>
      </c>
      <c r="G10" s="1">
        <v>0</v>
      </c>
      <c r="H10" s="1">
        <v>3005.7636105260058</v>
      </c>
      <c r="I10" s="17">
        <v>0.36067241567301372</v>
      </c>
      <c r="J10" s="17">
        <v>0.14083184701086593</v>
      </c>
      <c r="K10" s="17">
        <v>0.18603505766332246</v>
      </c>
      <c r="L10" s="17">
        <v>0.11448311240819843</v>
      </c>
      <c r="M10" s="17">
        <v>0.15247911968967673</v>
      </c>
      <c r="N10" s="17">
        <v>0</v>
      </c>
      <c r="O10" s="17">
        <v>4.5498447554922605E-2</v>
      </c>
      <c r="P10" s="17">
        <f t="shared" si="0"/>
        <v>5.4485758562081064E-2</v>
      </c>
      <c r="Q10" s="17">
        <f t="shared" si="1"/>
        <v>-8.3941381733788539E-2</v>
      </c>
      <c r="T10" t="str">
        <f t="shared" si="2"/>
        <v>Nem</v>
      </c>
      <c r="U10" s="1" t="str">
        <f t="shared" si="3"/>
        <v>Baloldal</v>
      </c>
      <c r="V10">
        <f t="shared" si="4"/>
        <v>1</v>
      </c>
      <c r="W10">
        <f t="shared" si="5"/>
        <v>1</v>
      </c>
      <c r="X10">
        <f t="shared" si="6"/>
        <v>1</v>
      </c>
      <c r="Y10">
        <f t="shared" si="7"/>
        <v>1</v>
      </c>
      <c r="Z10" s="3">
        <f t="shared" si="8"/>
        <v>0.50000865034832032</v>
      </c>
      <c r="AA10" s="3">
        <f t="shared" si="9"/>
        <v>0.49998667317461365</v>
      </c>
      <c r="AB10">
        <f t="shared" si="10"/>
        <v>0</v>
      </c>
      <c r="AC10">
        <f t="shared" si="11"/>
        <v>0</v>
      </c>
      <c r="AD10">
        <f t="shared" si="12"/>
        <v>1</v>
      </c>
      <c r="AE10">
        <f t="shared" si="13"/>
        <v>1</v>
      </c>
      <c r="AF10">
        <f t="shared" si="14"/>
        <v>0</v>
      </c>
    </row>
    <row r="11" spans="1:33" x14ac:dyDescent="0.3">
      <c r="A11" t="s">
        <v>17</v>
      </c>
      <c r="B11" s="1">
        <v>17686.593121500337</v>
      </c>
      <c r="C11" s="1">
        <v>6915.3153746482812</v>
      </c>
      <c r="D11" s="1">
        <v>9362.7449889755135</v>
      </c>
      <c r="E11" s="1">
        <v>5617.6469933853077</v>
      </c>
      <c r="F11" s="1">
        <v>9311.1691289412047</v>
      </c>
      <c r="G11" s="1">
        <v>0</v>
      </c>
      <c r="H11" s="1">
        <v>2458.844372106757</v>
      </c>
      <c r="I11" s="17">
        <v>0.34441667280156268</v>
      </c>
      <c r="J11" s="17">
        <v>0.13466414341914887</v>
      </c>
      <c r="K11" s="17">
        <v>0.18961667029086152</v>
      </c>
      <c r="L11" s="17">
        <v>0.11668718171745324</v>
      </c>
      <c r="M11" s="17">
        <v>0.18131936824984837</v>
      </c>
      <c r="N11" s="17">
        <v>0</v>
      </c>
      <c r="O11" s="17">
        <v>3.3295963521125405E-2</v>
      </c>
      <c r="P11" s="17">
        <f t="shared" si="0"/>
        <v>9.4203825492154669E-2</v>
      </c>
      <c r="Q11" s="17">
        <f t="shared" si="1"/>
        <v>-6.3465563304964862E-2</v>
      </c>
      <c r="T11" t="str">
        <f t="shared" si="2"/>
        <v>Nem</v>
      </c>
      <c r="U11" s="1" t="str">
        <f t="shared" si="3"/>
        <v>Baloldal</v>
      </c>
      <c r="V11">
        <f t="shared" si="4"/>
        <v>1</v>
      </c>
      <c r="W11">
        <f t="shared" si="5"/>
        <v>1</v>
      </c>
      <c r="X11">
        <f t="shared" si="6"/>
        <v>1</v>
      </c>
      <c r="Y11">
        <f t="shared" si="7"/>
        <v>1</v>
      </c>
      <c r="Z11" s="3">
        <f t="shared" si="8"/>
        <v>0.50001463688236925</v>
      </c>
      <c r="AA11" s="3">
        <f t="shared" si="9"/>
        <v>0.49999013906303857</v>
      </c>
      <c r="AB11">
        <f t="shared" si="10"/>
        <v>0</v>
      </c>
      <c r="AC11">
        <f t="shared" si="11"/>
        <v>0</v>
      </c>
      <c r="AD11">
        <f t="shared" si="12"/>
        <v>1</v>
      </c>
      <c r="AE11">
        <f t="shared" si="13"/>
        <v>1</v>
      </c>
      <c r="AF11">
        <f t="shared" si="14"/>
        <v>0</v>
      </c>
    </row>
    <row r="12" spans="1:33" x14ac:dyDescent="0.3">
      <c r="A12" t="s">
        <v>18</v>
      </c>
      <c r="B12" s="1">
        <v>17481.784796237771</v>
      </c>
      <c r="C12" s="1">
        <v>6625.105514464949</v>
      </c>
      <c r="D12" s="1">
        <v>9993.668007384038</v>
      </c>
      <c r="E12" s="1">
        <v>5996.200804430423</v>
      </c>
      <c r="F12" s="1">
        <v>8486.4458566178928</v>
      </c>
      <c r="G12" s="1">
        <v>0</v>
      </c>
      <c r="H12" s="1">
        <v>2956.1319956737029</v>
      </c>
      <c r="I12" s="17">
        <v>0.33919304791954269</v>
      </c>
      <c r="J12" s="17">
        <v>0.1285446399456622</v>
      </c>
      <c r="K12" s="17">
        <v>0.20165984542563012</v>
      </c>
      <c r="L12" s="17">
        <v>0.12409836641577238</v>
      </c>
      <c r="M12" s="17">
        <v>0.16465958537196296</v>
      </c>
      <c r="N12" s="17">
        <v>0</v>
      </c>
      <c r="O12" s="17">
        <v>4.184451492142971E-2</v>
      </c>
      <c r="P12" s="17">
        <f t="shared" si="0"/>
        <v>0.10316075574120084</v>
      </c>
      <c r="Q12" s="17">
        <f t="shared" si="1"/>
        <v>-6.3523068809870853E-2</v>
      </c>
      <c r="T12" t="str">
        <f t="shared" si="2"/>
        <v>Nem</v>
      </c>
      <c r="U12" s="1" t="str">
        <f t="shared" si="3"/>
        <v>Baloldal</v>
      </c>
      <c r="V12">
        <f t="shared" si="4"/>
        <v>1</v>
      </c>
      <c r="W12">
        <f t="shared" si="5"/>
        <v>1</v>
      </c>
      <c r="X12">
        <f t="shared" si="6"/>
        <v>1</v>
      </c>
      <c r="Y12">
        <f t="shared" si="7"/>
        <v>1</v>
      </c>
      <c r="Z12" s="3">
        <f t="shared" si="8"/>
        <v>0.5000159703983591</v>
      </c>
      <c r="AA12" s="3">
        <f t="shared" si="9"/>
        <v>0.49999016594336915</v>
      </c>
      <c r="AB12">
        <f t="shared" si="10"/>
        <v>0</v>
      </c>
      <c r="AC12">
        <f t="shared" si="11"/>
        <v>0</v>
      </c>
      <c r="AD12">
        <f t="shared" si="12"/>
        <v>1</v>
      </c>
      <c r="AE12">
        <f t="shared" si="13"/>
        <v>1</v>
      </c>
      <c r="AF12">
        <f t="shared" si="14"/>
        <v>0</v>
      </c>
    </row>
    <row r="13" spans="1:33" x14ac:dyDescent="0.3">
      <c r="A13" t="s">
        <v>19</v>
      </c>
      <c r="B13" s="1">
        <v>18226.01786550173</v>
      </c>
      <c r="C13" s="1">
        <v>7598.221793890878</v>
      </c>
      <c r="D13" s="1">
        <v>8907.316808642825</v>
      </c>
      <c r="E13" s="1">
        <v>5344.3900851856952</v>
      </c>
      <c r="F13" s="1">
        <v>7597.2294824219089</v>
      </c>
      <c r="G13" s="1">
        <v>0</v>
      </c>
      <c r="H13" s="1">
        <v>2550.9992345905357</v>
      </c>
      <c r="I13" s="17">
        <v>0.36289332313444211</v>
      </c>
      <c r="J13" s="17">
        <v>0.15128614363517731</v>
      </c>
      <c r="K13" s="17">
        <v>0.18444522844118882</v>
      </c>
      <c r="L13" s="17">
        <v>0.1135047559638085</v>
      </c>
      <c r="M13" s="17">
        <v>0.15126638598930997</v>
      </c>
      <c r="N13" s="17">
        <v>0</v>
      </c>
      <c r="O13" s="17">
        <v>3.6604162836073262E-2</v>
      </c>
      <c r="P13" s="17">
        <f t="shared" si="0"/>
        <v>5.2277547764482825E-2</v>
      </c>
      <c r="Q13" s="17">
        <f t="shared" si="1"/>
        <v>-7.6842268380972634E-2</v>
      </c>
      <c r="T13" t="str">
        <f t="shared" si="2"/>
        <v>Nem</v>
      </c>
      <c r="U13" s="1" t="str">
        <f t="shared" si="3"/>
        <v>Baloldal</v>
      </c>
      <c r="V13">
        <f t="shared" si="4"/>
        <v>1</v>
      </c>
      <c r="W13">
        <f t="shared" si="5"/>
        <v>1</v>
      </c>
      <c r="X13">
        <f t="shared" si="6"/>
        <v>1</v>
      </c>
      <c r="Y13">
        <f t="shared" si="7"/>
        <v>1</v>
      </c>
      <c r="Z13" s="3">
        <f t="shared" si="8"/>
        <v>0.50000830505389315</v>
      </c>
      <c r="AA13" s="3">
        <f t="shared" si="9"/>
        <v>0.49998779248056985</v>
      </c>
      <c r="AB13">
        <f t="shared" si="10"/>
        <v>0</v>
      </c>
      <c r="AC13">
        <f t="shared" si="11"/>
        <v>0</v>
      </c>
      <c r="AD13">
        <f t="shared" si="12"/>
        <v>1</v>
      </c>
      <c r="AE13">
        <f t="shared" si="13"/>
        <v>1</v>
      </c>
      <c r="AF13">
        <f t="shared" si="14"/>
        <v>0</v>
      </c>
    </row>
    <row r="14" spans="1:33" x14ac:dyDescent="0.3">
      <c r="A14" t="s">
        <v>20</v>
      </c>
      <c r="B14" s="1">
        <v>20620.256034064078</v>
      </c>
      <c r="C14" s="1">
        <v>5936.1107764772487</v>
      </c>
      <c r="D14" s="1">
        <v>9386.1125081758291</v>
      </c>
      <c r="E14" s="1">
        <v>5631.6675049054966</v>
      </c>
      <c r="F14" s="1">
        <v>7555.1514838881412</v>
      </c>
      <c r="G14" s="1">
        <v>0</v>
      </c>
      <c r="H14" s="1">
        <v>2451.0437090375926</v>
      </c>
      <c r="I14" s="17">
        <v>0.39976966471933312</v>
      </c>
      <c r="J14" s="17">
        <v>0.11508475020527746</v>
      </c>
      <c r="K14" s="17">
        <v>0.18924955955838926</v>
      </c>
      <c r="L14" s="17">
        <v>0.11646126742054724</v>
      </c>
      <c r="M14" s="17">
        <v>0.14647346621827831</v>
      </c>
      <c r="N14" s="17">
        <v>0</v>
      </c>
      <c r="O14" s="17">
        <v>3.2961291878174537E-2</v>
      </c>
      <c r="P14" s="17">
        <f t="shared" si="0"/>
        <v>8.0596334478172382E-3</v>
      </c>
      <c r="Q14" s="17">
        <f t="shared" si="1"/>
        <v>-0.14902962655489121</v>
      </c>
      <c r="T14" t="str">
        <f t="shared" si="2"/>
        <v>Nem</v>
      </c>
      <c r="U14" s="1" t="str">
        <f t="shared" si="3"/>
        <v>Baloldal</v>
      </c>
      <c r="V14">
        <f t="shared" si="4"/>
        <v>1</v>
      </c>
      <c r="W14">
        <f t="shared" si="5"/>
        <v>1</v>
      </c>
      <c r="X14">
        <f t="shared" si="6"/>
        <v>1</v>
      </c>
      <c r="Y14">
        <f t="shared" si="7"/>
        <v>1</v>
      </c>
      <c r="Z14" s="3">
        <f t="shared" si="8"/>
        <v>0.5000012467263385</v>
      </c>
      <c r="AA14" s="3">
        <f t="shared" si="9"/>
        <v>0.49997694694656619</v>
      </c>
      <c r="AB14">
        <f t="shared" si="10"/>
        <v>0</v>
      </c>
      <c r="AC14">
        <f t="shared" si="11"/>
        <v>0</v>
      </c>
      <c r="AD14">
        <f t="shared" si="12"/>
        <v>1</v>
      </c>
      <c r="AE14">
        <f t="shared" si="13"/>
        <v>1</v>
      </c>
      <c r="AF14">
        <f t="shared" si="14"/>
        <v>0</v>
      </c>
    </row>
    <row r="15" spans="1:33" x14ac:dyDescent="0.3">
      <c r="A15" t="s">
        <v>21</v>
      </c>
      <c r="B15" s="1">
        <v>21531.797312697454</v>
      </c>
      <c r="C15" s="1">
        <v>7536.3238866489783</v>
      </c>
      <c r="D15" s="1">
        <v>8147.1571024121458</v>
      </c>
      <c r="E15" s="1">
        <v>4888.2942614472877</v>
      </c>
      <c r="F15" s="1">
        <v>7835.513079551718</v>
      </c>
      <c r="G15" s="1">
        <v>0</v>
      </c>
      <c r="H15" s="1">
        <v>2137.3173665431177</v>
      </c>
      <c r="I15" s="17">
        <v>0.41346552504503692</v>
      </c>
      <c r="J15" s="17">
        <v>0.14471667494590615</v>
      </c>
      <c r="K15" s="17">
        <v>0.16270408278765661</v>
      </c>
      <c r="L15" s="17">
        <v>0.10012558940778869</v>
      </c>
      <c r="M15" s="17">
        <v>0.15046187191831042</v>
      </c>
      <c r="N15" s="17">
        <v>0</v>
      </c>
      <c r="O15" s="17">
        <v>2.8526255895301222E-2</v>
      </c>
      <c r="P15" s="17">
        <f t="shared" si="0"/>
        <v>-3.1935216845339169E-2</v>
      </c>
      <c r="Q15" s="17">
        <f t="shared" si="1"/>
        <v>-0.14476138686500409</v>
      </c>
      <c r="T15" t="str">
        <f t="shared" si="2"/>
        <v>Nem</v>
      </c>
      <c r="U15" s="1" t="str">
        <f t="shared" si="3"/>
        <v>Baloldal</v>
      </c>
      <c r="V15">
        <f t="shared" si="4"/>
        <v>1</v>
      </c>
      <c r="W15">
        <f t="shared" si="5"/>
        <v>1</v>
      </c>
      <c r="X15">
        <f t="shared" si="6"/>
        <v>1</v>
      </c>
      <c r="Y15">
        <f t="shared" si="7"/>
        <v>1</v>
      </c>
      <c r="Z15" s="3">
        <f t="shared" si="8"/>
        <v>0.4999951070705746</v>
      </c>
      <c r="AA15" s="3">
        <f t="shared" si="9"/>
        <v>0.49997782049664596</v>
      </c>
      <c r="AB15">
        <f t="shared" si="10"/>
        <v>0</v>
      </c>
      <c r="AC15">
        <f t="shared" si="11"/>
        <v>0</v>
      </c>
      <c r="AD15">
        <f t="shared" si="12"/>
        <v>1</v>
      </c>
      <c r="AE15">
        <f t="shared" si="13"/>
        <v>1</v>
      </c>
      <c r="AF15">
        <f t="shared" si="14"/>
        <v>0</v>
      </c>
    </row>
    <row r="16" spans="1:33" x14ac:dyDescent="0.3">
      <c r="A16" t="s">
        <v>22</v>
      </c>
      <c r="B16" s="1">
        <v>19853.907511837493</v>
      </c>
      <c r="C16" s="1">
        <v>8618.0151836959412</v>
      </c>
      <c r="D16" s="1">
        <v>9820.0807218959781</v>
      </c>
      <c r="E16" s="1">
        <v>5892.0484331375865</v>
      </c>
      <c r="F16" s="1">
        <v>8095.4251531797727</v>
      </c>
      <c r="G16" s="1">
        <v>0</v>
      </c>
      <c r="H16" s="1">
        <v>2648.2765909104946</v>
      </c>
      <c r="I16" s="17">
        <v>0.36145493329930489</v>
      </c>
      <c r="J16" s="17">
        <v>0.15689728087722493</v>
      </c>
      <c r="K16" s="17">
        <v>0.18593303534927758</v>
      </c>
      <c r="L16" s="17">
        <v>0.11442032944570928</v>
      </c>
      <c r="M16" s="17">
        <v>0.14738314646763931</v>
      </c>
      <c r="N16" s="17">
        <v>0</v>
      </c>
      <c r="O16" s="17">
        <v>3.3911274560844085E-2</v>
      </c>
      <c r="P16" s="17">
        <f t="shared" si="0"/>
        <v>5.4809719452484147E-2</v>
      </c>
      <c r="Q16" s="17">
        <f t="shared" si="1"/>
        <v>-7.0236699043292133E-2</v>
      </c>
      <c r="T16" t="str">
        <f t="shared" si="2"/>
        <v>Nem</v>
      </c>
      <c r="U16" s="1" t="str">
        <f t="shared" si="3"/>
        <v>Baloldal</v>
      </c>
      <c r="V16">
        <f t="shared" si="4"/>
        <v>1</v>
      </c>
      <c r="W16">
        <f t="shared" si="5"/>
        <v>1</v>
      </c>
      <c r="X16">
        <f t="shared" si="6"/>
        <v>1</v>
      </c>
      <c r="Y16">
        <f t="shared" si="7"/>
        <v>1</v>
      </c>
      <c r="Z16" s="3">
        <f t="shared" si="8"/>
        <v>0.5000079616998816</v>
      </c>
      <c r="AA16" s="3">
        <f t="shared" si="9"/>
        <v>0.49998979736579491</v>
      </c>
      <c r="AB16">
        <f t="shared" si="10"/>
        <v>0</v>
      </c>
      <c r="AC16">
        <f t="shared" si="11"/>
        <v>0</v>
      </c>
      <c r="AD16">
        <f t="shared" si="12"/>
        <v>1</v>
      </c>
      <c r="AE16">
        <f t="shared" si="13"/>
        <v>1</v>
      </c>
      <c r="AF16">
        <f t="shared" si="14"/>
        <v>0</v>
      </c>
    </row>
    <row r="17" spans="1:32" x14ac:dyDescent="0.3">
      <c r="A17" t="s">
        <v>23</v>
      </c>
      <c r="B17" s="1">
        <v>16849.090533220093</v>
      </c>
      <c r="C17" s="1">
        <v>7516.029490831962</v>
      </c>
      <c r="D17" s="1">
        <v>8825.7689355151942</v>
      </c>
      <c r="E17" s="1">
        <v>5295.461361309116</v>
      </c>
      <c r="F17" s="1">
        <v>6996.464432756472</v>
      </c>
      <c r="G17" s="1">
        <v>0</v>
      </c>
      <c r="H17" s="1">
        <v>2760.1169144992573</v>
      </c>
      <c r="I17" s="17">
        <v>0.34925511262720632</v>
      </c>
      <c r="J17" s="17">
        <v>0.15579545502200143</v>
      </c>
      <c r="K17" s="17">
        <v>0.19026206276346708</v>
      </c>
      <c r="L17" s="17">
        <v>0.11708434631597975</v>
      </c>
      <c r="M17" s="17">
        <v>0.14502568958465967</v>
      </c>
      <c r="N17" s="17">
        <v>0</v>
      </c>
      <c r="O17" s="17">
        <v>4.2577333686685703E-2</v>
      </c>
      <c r="P17" s="17">
        <f t="shared" si="0"/>
        <v>7.1222611773308797E-2</v>
      </c>
      <c r="Q17" s="17">
        <f t="shared" si="1"/>
        <v>-5.7748028005972951E-2</v>
      </c>
      <c r="T17" t="str">
        <f t="shared" si="2"/>
        <v>Nem</v>
      </c>
      <c r="U17" s="1" t="str">
        <f t="shared" si="3"/>
        <v>Baloldal</v>
      </c>
      <c r="V17">
        <f t="shared" si="4"/>
        <v>1</v>
      </c>
      <c r="W17">
        <f t="shared" si="5"/>
        <v>1</v>
      </c>
      <c r="X17">
        <f t="shared" si="6"/>
        <v>1</v>
      </c>
      <c r="Y17">
        <f t="shared" si="7"/>
        <v>1</v>
      </c>
      <c r="Z17" s="3">
        <f t="shared" si="8"/>
        <v>0.50001177942971953</v>
      </c>
      <c r="AA17" s="3">
        <f t="shared" si="9"/>
        <v>0.4999904491169247</v>
      </c>
      <c r="AB17">
        <f t="shared" si="10"/>
        <v>0</v>
      </c>
      <c r="AC17">
        <f t="shared" si="11"/>
        <v>0</v>
      </c>
      <c r="AD17">
        <f t="shared" si="12"/>
        <v>1</v>
      </c>
      <c r="AE17">
        <f t="shared" si="13"/>
        <v>1</v>
      </c>
      <c r="AF17">
        <f t="shared" si="14"/>
        <v>0</v>
      </c>
    </row>
    <row r="18" spans="1:32" x14ac:dyDescent="0.3">
      <c r="A18" t="s">
        <v>24</v>
      </c>
      <c r="B18" s="1">
        <v>17423.130768815157</v>
      </c>
      <c r="C18" s="1">
        <v>9209.5968217619666</v>
      </c>
      <c r="D18" s="1">
        <v>8852.9515598910712</v>
      </c>
      <c r="E18" s="1">
        <v>5311.7709359346427</v>
      </c>
      <c r="F18" s="1">
        <v>7359.828986190867</v>
      </c>
      <c r="G18" s="1">
        <v>0</v>
      </c>
      <c r="H18" s="1">
        <v>2885.9969094627522</v>
      </c>
      <c r="I18" s="17">
        <v>0.34134037115760385</v>
      </c>
      <c r="J18" s="17">
        <v>0.18042722855405027</v>
      </c>
      <c r="K18" s="17">
        <v>0.18037771763558691</v>
      </c>
      <c r="L18" s="17">
        <v>0.1110016723911304</v>
      </c>
      <c r="M18" s="17">
        <v>0.14418802172450904</v>
      </c>
      <c r="N18" s="17">
        <v>0</v>
      </c>
      <c r="O18" s="17">
        <v>4.266498853711953E-2</v>
      </c>
      <c r="P18" s="17">
        <f t="shared" si="0"/>
        <v>7.1798300925145747E-2</v>
      </c>
      <c r="Q18" s="17">
        <f t="shared" si="1"/>
        <v>-3.0242919078185659E-2</v>
      </c>
      <c r="T18" t="str">
        <f t="shared" si="2"/>
        <v>Nem</v>
      </c>
      <c r="U18" s="1" t="str">
        <f t="shared" si="3"/>
        <v>Baloldal</v>
      </c>
      <c r="V18">
        <f t="shared" si="4"/>
        <v>1</v>
      </c>
      <c r="W18">
        <f t="shared" si="5"/>
        <v>1</v>
      </c>
      <c r="X18">
        <f t="shared" si="6"/>
        <v>1</v>
      </c>
      <c r="Y18">
        <f t="shared" si="7"/>
        <v>1</v>
      </c>
      <c r="Z18" s="3">
        <f t="shared" si="8"/>
        <v>0.50001122317380475</v>
      </c>
      <c r="AA18" s="3">
        <f t="shared" si="9"/>
        <v>0.49999527256867021</v>
      </c>
      <c r="AB18">
        <f t="shared" si="10"/>
        <v>0</v>
      </c>
      <c r="AC18">
        <f t="shared" si="11"/>
        <v>0</v>
      </c>
      <c r="AD18">
        <f t="shared" si="12"/>
        <v>1</v>
      </c>
      <c r="AE18">
        <f t="shared" si="13"/>
        <v>1</v>
      </c>
      <c r="AF18">
        <f t="shared" si="14"/>
        <v>0</v>
      </c>
    </row>
    <row r="19" spans="1:32" x14ac:dyDescent="0.3">
      <c r="A19" t="s">
        <v>25</v>
      </c>
      <c r="B19" s="1">
        <v>22297.184293490878</v>
      </c>
      <c r="C19" s="1">
        <v>6883.859061131905</v>
      </c>
      <c r="D19" s="1">
        <v>9787.1754397567565</v>
      </c>
      <c r="E19" s="1">
        <v>5872.3052638540539</v>
      </c>
      <c r="F19" s="1">
        <v>8341.7038361161831</v>
      </c>
      <c r="G19" s="1">
        <v>0</v>
      </c>
      <c r="H19" s="1">
        <v>2509.6196488211308</v>
      </c>
      <c r="I19" s="17">
        <v>0.4003671143466136</v>
      </c>
      <c r="J19" s="17">
        <v>0.12360622541379529</v>
      </c>
      <c r="K19" s="17">
        <v>0.18276754868756664</v>
      </c>
      <c r="L19" s="17">
        <v>0.11247233765388716</v>
      </c>
      <c r="M19" s="17">
        <v>0.1497832125186708</v>
      </c>
      <c r="N19" s="17">
        <v>0</v>
      </c>
      <c r="O19" s="17">
        <v>3.1003561379466471E-2</v>
      </c>
      <c r="P19" s="17">
        <f t="shared" si="0"/>
        <v>3.0611870858821763E-3</v>
      </c>
      <c r="Q19" s="17">
        <f t="shared" si="1"/>
        <v>-0.14325395927478091</v>
      </c>
      <c r="T19" t="str">
        <f t="shared" si="2"/>
        <v>Nem</v>
      </c>
      <c r="U19" s="1" t="str">
        <f t="shared" si="3"/>
        <v>Baloldal</v>
      </c>
      <c r="V19">
        <f t="shared" si="4"/>
        <v>1</v>
      </c>
      <c r="W19">
        <f t="shared" si="5"/>
        <v>1</v>
      </c>
      <c r="X19">
        <f t="shared" si="6"/>
        <v>1</v>
      </c>
      <c r="Y19">
        <f t="shared" si="7"/>
        <v>1</v>
      </c>
      <c r="Z19" s="3">
        <f t="shared" si="8"/>
        <v>0.50000043856938159</v>
      </c>
      <c r="AA19" s="3">
        <f t="shared" si="9"/>
        <v>0.49997947632779816</v>
      </c>
      <c r="AB19">
        <f t="shared" si="10"/>
        <v>0</v>
      </c>
      <c r="AC19">
        <f t="shared" si="11"/>
        <v>0</v>
      </c>
      <c r="AD19">
        <f t="shared" si="12"/>
        <v>1</v>
      </c>
      <c r="AE19">
        <f t="shared" si="13"/>
        <v>1</v>
      </c>
      <c r="AF19">
        <f t="shared" si="14"/>
        <v>0</v>
      </c>
    </row>
    <row r="20" spans="1:32" x14ac:dyDescent="0.3">
      <c r="A20" t="s">
        <v>26</v>
      </c>
      <c r="B20" s="1">
        <v>18129.863722185979</v>
      </c>
      <c r="C20" s="1">
        <v>8502.3371275389527</v>
      </c>
      <c r="D20" s="1">
        <v>7966.8933828668532</v>
      </c>
      <c r="E20" s="1">
        <v>4780.1360297201118</v>
      </c>
      <c r="F20" s="1">
        <v>9135.4146021808901</v>
      </c>
      <c r="G20" s="1">
        <v>0</v>
      </c>
      <c r="H20" s="1">
        <v>2194.5900458312826</v>
      </c>
      <c r="I20" s="17">
        <v>0.35752587776659311</v>
      </c>
      <c r="J20" s="17">
        <v>0.16766841666167465</v>
      </c>
      <c r="K20" s="17">
        <v>0.16339369215161714</v>
      </c>
      <c r="L20" s="17">
        <v>0.10054996440099517</v>
      </c>
      <c r="M20" s="17">
        <v>0.18015287784042233</v>
      </c>
      <c r="N20" s="17">
        <v>0</v>
      </c>
      <c r="O20" s="17">
        <v>3.0709171178697647E-2</v>
      </c>
      <c r="P20" s="17">
        <f t="shared" si="0"/>
        <v>5.7688084659160185E-2</v>
      </c>
      <c r="Q20" s="17">
        <f t="shared" si="1"/>
        <v>-5.6628500787008068E-2</v>
      </c>
      <c r="T20" t="str">
        <f t="shared" si="2"/>
        <v>Nem</v>
      </c>
      <c r="U20" s="1" t="str">
        <f t="shared" si="3"/>
        <v>Baloldal</v>
      </c>
      <c r="V20">
        <f t="shared" si="4"/>
        <v>1</v>
      </c>
      <c r="W20">
        <f t="shared" si="5"/>
        <v>1</v>
      </c>
      <c r="X20">
        <f t="shared" si="6"/>
        <v>1</v>
      </c>
      <c r="Y20">
        <f t="shared" si="7"/>
        <v>1</v>
      </c>
      <c r="Z20" s="3">
        <f t="shared" si="8"/>
        <v>0.50000907693286445</v>
      </c>
      <c r="AA20" s="3">
        <f t="shared" si="9"/>
        <v>0.49999108978738166</v>
      </c>
      <c r="AB20">
        <f t="shared" si="10"/>
        <v>0</v>
      </c>
      <c r="AC20">
        <f t="shared" si="11"/>
        <v>0</v>
      </c>
      <c r="AD20">
        <f t="shared" si="12"/>
        <v>1</v>
      </c>
      <c r="AE20">
        <f t="shared" si="13"/>
        <v>1</v>
      </c>
      <c r="AF20">
        <f t="shared" si="14"/>
        <v>0</v>
      </c>
    </row>
    <row r="21" spans="1:32" x14ac:dyDescent="0.3">
      <c r="A21" t="s">
        <v>27</v>
      </c>
      <c r="B21" s="1">
        <v>16743.320975572758</v>
      </c>
      <c r="C21" s="1">
        <v>10077.182242939412</v>
      </c>
      <c r="D21" s="1">
        <v>7312.6028452580094</v>
      </c>
      <c r="E21" s="1">
        <v>4387.5617071548058</v>
      </c>
      <c r="F21" s="1">
        <v>7886.270823681396</v>
      </c>
      <c r="G21" s="1">
        <v>0</v>
      </c>
      <c r="H21" s="1">
        <v>1613.9657743502826</v>
      </c>
      <c r="I21" s="17">
        <v>0.34866733968460112</v>
      </c>
      <c r="J21" s="17">
        <v>0.20984990548103574</v>
      </c>
      <c r="K21" s="17">
        <v>0.15837075663207806</v>
      </c>
      <c r="L21" s="17">
        <v>9.7458927158201883E-2</v>
      </c>
      <c r="M21" s="17">
        <v>0.16422578723401787</v>
      </c>
      <c r="N21" s="17">
        <v>0</v>
      </c>
      <c r="O21" s="17">
        <v>2.1427283810065312E-2</v>
      </c>
      <c r="P21" s="17">
        <f t="shared" si="0"/>
        <v>5.7594197846923406E-2</v>
      </c>
      <c r="Q21" s="17">
        <f t="shared" si="1"/>
        <v>-1.2800792896276031E-2</v>
      </c>
      <c r="T21" t="str">
        <f t="shared" si="2"/>
        <v>Nem</v>
      </c>
      <c r="U21" s="1" t="str">
        <f t="shared" si="3"/>
        <v>Baloldal</v>
      </c>
      <c r="V21">
        <f t="shared" si="4"/>
        <v>1</v>
      </c>
      <c r="W21">
        <f t="shared" si="5"/>
        <v>1</v>
      </c>
      <c r="X21">
        <f t="shared" si="6"/>
        <v>1</v>
      </c>
      <c r="Y21">
        <f t="shared" si="7"/>
        <v>1</v>
      </c>
      <c r="Z21" s="3">
        <f t="shared" si="8"/>
        <v>0.50000956948267694</v>
      </c>
      <c r="AA21" s="3">
        <f t="shared" si="9"/>
        <v>0.49999787310231797</v>
      </c>
      <c r="AB21">
        <f t="shared" si="10"/>
        <v>0</v>
      </c>
      <c r="AC21">
        <f t="shared" si="11"/>
        <v>0</v>
      </c>
      <c r="AD21">
        <f t="shared" si="12"/>
        <v>1</v>
      </c>
      <c r="AE21">
        <f t="shared" si="13"/>
        <v>1</v>
      </c>
      <c r="AF21">
        <f t="shared" si="14"/>
        <v>0</v>
      </c>
    </row>
    <row r="22" spans="1:32" x14ac:dyDescent="0.3">
      <c r="A22" t="s">
        <v>28</v>
      </c>
      <c r="B22" s="1">
        <v>20793.333492032441</v>
      </c>
      <c r="C22" s="1">
        <v>8256.7749381530539</v>
      </c>
      <c r="D22" s="1">
        <v>4283.8862240089147</v>
      </c>
      <c r="E22" s="1">
        <v>2570.3317344053485</v>
      </c>
      <c r="F22" s="1">
        <v>5309.5561795634885</v>
      </c>
      <c r="G22" s="1">
        <v>0</v>
      </c>
      <c r="H22" s="1">
        <v>1814.4079382539669</v>
      </c>
      <c r="I22" s="17">
        <v>0.48324795726967906</v>
      </c>
      <c r="J22" s="17">
        <v>0.19189177262158821</v>
      </c>
      <c r="K22" s="17">
        <v>0.10354214914266278</v>
      </c>
      <c r="L22" s="17">
        <v>6.3718245626254014E-2</v>
      </c>
      <c r="M22" s="17">
        <v>0.1233968655754898</v>
      </c>
      <c r="N22" s="17">
        <v>0</v>
      </c>
      <c r="O22" s="17">
        <v>3.4203009764326109E-2</v>
      </c>
      <c r="P22" s="17">
        <f t="shared" si="0"/>
        <v>-0.18520128356947108</v>
      </c>
      <c r="Q22" s="17">
        <f t="shared" si="1"/>
        <v>-0.2041590065447689</v>
      </c>
      <c r="T22" s="2" t="str">
        <f t="shared" si="2"/>
        <v>IGEN</v>
      </c>
      <c r="U22" s="1" t="str">
        <f t="shared" si="3"/>
        <v>Baloldal</v>
      </c>
      <c r="V22">
        <f t="shared" si="4"/>
        <v>1</v>
      </c>
      <c r="W22">
        <f t="shared" si="5"/>
        <v>1</v>
      </c>
      <c r="X22">
        <f t="shared" si="6"/>
        <v>1</v>
      </c>
      <c r="Y22">
        <f t="shared" si="7"/>
        <v>1</v>
      </c>
      <c r="Z22" s="3">
        <f t="shared" si="8"/>
        <v>0.49996565765386458</v>
      </c>
      <c r="AA22" s="3">
        <f t="shared" si="9"/>
        <v>0.49996214227497543</v>
      </c>
      <c r="AB22">
        <f t="shared" si="10"/>
        <v>0</v>
      </c>
      <c r="AC22">
        <f t="shared" si="11"/>
        <v>0</v>
      </c>
      <c r="AD22">
        <f t="shared" si="12"/>
        <v>1</v>
      </c>
      <c r="AE22">
        <f t="shared" si="13"/>
        <v>1</v>
      </c>
      <c r="AF22">
        <f t="shared" si="14"/>
        <v>0</v>
      </c>
    </row>
    <row r="23" spans="1:32" x14ac:dyDescent="0.3">
      <c r="A23" t="s">
        <v>29</v>
      </c>
      <c r="B23" s="1">
        <v>18810.635056861531</v>
      </c>
      <c r="C23" s="1">
        <v>9214.6704207162202</v>
      </c>
      <c r="D23" s="1">
        <v>5785.1301105924686</v>
      </c>
      <c r="E23" s="1">
        <v>3471.0780663554806</v>
      </c>
      <c r="F23" s="1">
        <v>4828.6561078974855</v>
      </c>
      <c r="G23" s="1">
        <v>0</v>
      </c>
      <c r="H23" s="1">
        <v>2296.290195632519</v>
      </c>
      <c r="I23" s="17">
        <v>0.42360132004733525</v>
      </c>
      <c r="J23" s="17">
        <v>0.20750743088775761</v>
      </c>
      <c r="K23" s="17">
        <v>0.13548783939767117</v>
      </c>
      <c r="L23" s="17">
        <v>8.337713193702842E-2</v>
      </c>
      <c r="M23" s="17">
        <v>0.10873769520151824</v>
      </c>
      <c r="N23" s="17">
        <v>0</v>
      </c>
      <c r="O23" s="17">
        <v>4.1288582528689277E-2</v>
      </c>
      <c r="P23" s="17">
        <f t="shared" si="0"/>
        <v>-9.1380872386354117E-2</v>
      </c>
      <c r="Q23" s="17">
        <f t="shared" si="1"/>
        <v>-0.11781308919871228</v>
      </c>
      <c r="T23" t="str">
        <f t="shared" si="2"/>
        <v>Nem</v>
      </c>
      <c r="U23" s="1" t="str">
        <f t="shared" si="3"/>
        <v>Baloldal</v>
      </c>
      <c r="V23">
        <f t="shared" si="4"/>
        <v>1</v>
      </c>
      <c r="W23">
        <f t="shared" si="5"/>
        <v>1</v>
      </c>
      <c r="X23">
        <f t="shared" si="6"/>
        <v>1</v>
      </c>
      <c r="Y23">
        <f t="shared" si="7"/>
        <v>1</v>
      </c>
      <c r="Z23" s="3">
        <f t="shared" si="8"/>
        <v>0.49998358090528333</v>
      </c>
      <c r="AA23" s="3">
        <f t="shared" si="9"/>
        <v>0.49997883162833107</v>
      </c>
      <c r="AB23">
        <f t="shared" si="10"/>
        <v>0</v>
      </c>
      <c r="AC23">
        <f t="shared" si="11"/>
        <v>0</v>
      </c>
      <c r="AD23">
        <f t="shared" si="12"/>
        <v>1</v>
      </c>
      <c r="AE23">
        <f t="shared" si="13"/>
        <v>1</v>
      </c>
      <c r="AF23">
        <f t="shared" si="14"/>
        <v>0</v>
      </c>
    </row>
    <row r="24" spans="1:32" x14ac:dyDescent="0.3">
      <c r="A24" t="s">
        <v>30</v>
      </c>
      <c r="B24" s="1">
        <v>19767.368782853311</v>
      </c>
      <c r="C24" s="1">
        <v>8324.7611641400581</v>
      </c>
      <c r="D24" s="1">
        <v>3766.9394727202957</v>
      </c>
      <c r="E24" s="1">
        <v>2260.1636836321773</v>
      </c>
      <c r="F24" s="1">
        <v>5418.8871390975228</v>
      </c>
      <c r="G24" s="1">
        <v>0</v>
      </c>
      <c r="H24" s="1">
        <v>509.80381558290895</v>
      </c>
      <c r="I24" s="17">
        <v>0.49359284526738412</v>
      </c>
      <c r="J24" s="17">
        <v>0.20786997977918001</v>
      </c>
      <c r="K24" s="17">
        <v>9.7823224143972876E-2</v>
      </c>
      <c r="L24" s="17">
        <v>6.0198907165521773E-2</v>
      </c>
      <c r="M24" s="17">
        <v>0.13531006329431669</v>
      </c>
      <c r="N24" s="17">
        <v>0</v>
      </c>
      <c r="O24" s="17">
        <v>5.2049803496245772E-3</v>
      </c>
      <c r="P24" s="17">
        <f t="shared" si="0"/>
        <v>-0.18530629612266719</v>
      </c>
      <c r="Q24" s="17">
        <f t="shared" si="1"/>
        <v>-0.19772320710706073</v>
      </c>
      <c r="T24" s="2" t="str">
        <f t="shared" si="2"/>
        <v>IGEN</v>
      </c>
      <c r="U24" s="1" t="str">
        <f t="shared" si="3"/>
        <v>Baloldal</v>
      </c>
      <c r="V24">
        <f t="shared" si="4"/>
        <v>1</v>
      </c>
      <c r="W24">
        <f t="shared" si="5"/>
        <v>1</v>
      </c>
      <c r="X24">
        <f t="shared" si="6"/>
        <v>1</v>
      </c>
      <c r="Y24">
        <f t="shared" si="7"/>
        <v>1</v>
      </c>
      <c r="Z24" s="3">
        <f t="shared" si="8"/>
        <v>0.4999630809746165</v>
      </c>
      <c r="AA24" s="3">
        <f t="shared" si="9"/>
        <v>0.49996060712316109</v>
      </c>
      <c r="AB24">
        <f t="shared" si="10"/>
        <v>0</v>
      </c>
      <c r="AC24">
        <f t="shared" si="11"/>
        <v>0</v>
      </c>
      <c r="AD24">
        <f t="shared" si="12"/>
        <v>1</v>
      </c>
      <c r="AE24">
        <f t="shared" si="13"/>
        <v>1</v>
      </c>
      <c r="AF24">
        <f t="shared" si="14"/>
        <v>0</v>
      </c>
    </row>
    <row r="25" spans="1:32" x14ac:dyDescent="0.3">
      <c r="A25" t="s">
        <v>31</v>
      </c>
      <c r="B25" s="1">
        <v>21445.258583713276</v>
      </c>
      <c r="C25" s="1">
        <v>7659.1049813419268</v>
      </c>
      <c r="D25" s="1">
        <v>4504.6854360445523</v>
      </c>
      <c r="E25" s="1">
        <v>2702.8112616267308</v>
      </c>
      <c r="F25" s="1">
        <v>5834.3283841183447</v>
      </c>
      <c r="G25" s="1">
        <v>0</v>
      </c>
      <c r="H25" s="1">
        <v>1021.1189522993411</v>
      </c>
      <c r="I25" s="17">
        <v>0.49679398082586107</v>
      </c>
      <c r="J25" s="17">
        <v>0.17742836899778699</v>
      </c>
      <c r="K25" s="17">
        <v>0.1085282616416692</v>
      </c>
      <c r="L25" s="17">
        <v>6.6786622548719518E-2</v>
      </c>
      <c r="M25" s="17">
        <v>0.13515617972509397</v>
      </c>
      <c r="N25" s="17">
        <v>0</v>
      </c>
      <c r="O25" s="17">
        <v>1.5306586260869337E-2</v>
      </c>
      <c r="P25" s="17">
        <f t="shared" si="0"/>
        <v>-0.18568887146815893</v>
      </c>
      <c r="Q25" s="17">
        <f t="shared" si="1"/>
        <v>-0.22622429265342928</v>
      </c>
      <c r="T25" s="2" t="str">
        <f t="shared" si="2"/>
        <v>IGEN</v>
      </c>
      <c r="U25" s="1" t="str">
        <f t="shared" si="3"/>
        <v>Baloldal</v>
      </c>
      <c r="V25">
        <f t="shared" si="4"/>
        <v>1</v>
      </c>
      <c r="W25">
        <f t="shared" si="5"/>
        <v>1</v>
      </c>
      <c r="X25">
        <f t="shared" si="6"/>
        <v>1</v>
      </c>
      <c r="Y25">
        <f t="shared" si="7"/>
        <v>1</v>
      </c>
      <c r="Z25" s="3">
        <f t="shared" si="8"/>
        <v>0.49996567812733411</v>
      </c>
      <c r="AA25" s="3">
        <f t="shared" si="9"/>
        <v>0.49995818574748024</v>
      </c>
      <c r="AB25">
        <f t="shared" si="10"/>
        <v>0</v>
      </c>
      <c r="AC25">
        <f t="shared" si="11"/>
        <v>0</v>
      </c>
      <c r="AD25">
        <f t="shared" si="12"/>
        <v>1</v>
      </c>
      <c r="AE25">
        <f t="shared" si="13"/>
        <v>1</v>
      </c>
      <c r="AF25">
        <f t="shared" si="14"/>
        <v>0</v>
      </c>
    </row>
    <row r="26" spans="1:32" x14ac:dyDescent="0.3">
      <c r="A26" t="s">
        <v>32</v>
      </c>
      <c r="B26" s="1">
        <v>20031.792676971647</v>
      </c>
      <c r="C26" s="1">
        <v>9535.3218746250768</v>
      </c>
      <c r="D26" s="1">
        <v>3968.1862707311798</v>
      </c>
      <c r="E26" s="1">
        <v>2380.9117624387077</v>
      </c>
      <c r="F26" s="1">
        <v>4620.346336755134</v>
      </c>
      <c r="G26" s="1">
        <v>0</v>
      </c>
      <c r="H26" s="1">
        <v>444.47986682289957</v>
      </c>
      <c r="I26" s="17">
        <v>0.48880636677928374</v>
      </c>
      <c r="J26" s="17">
        <v>0.23267643174865063</v>
      </c>
      <c r="K26" s="17">
        <v>0.10070300420823292</v>
      </c>
      <c r="L26" s="17">
        <v>6.1971079512758716E-2</v>
      </c>
      <c r="M26" s="17">
        <v>0.11274351439986435</v>
      </c>
      <c r="N26" s="17">
        <v>0</v>
      </c>
      <c r="O26" s="17">
        <v>3.0996033512096233E-3</v>
      </c>
      <c r="P26" s="17">
        <f t="shared" si="0"/>
        <v>-0.19238806425013008</v>
      </c>
      <c r="Q26" s="17">
        <f t="shared" si="1"/>
        <v>-0.17350465559437631</v>
      </c>
      <c r="T26" s="2" t="str">
        <f t="shared" si="2"/>
        <v>IGEN</v>
      </c>
      <c r="U26" s="1" t="str">
        <f t="shared" si="3"/>
        <v>JOBBIK</v>
      </c>
      <c r="V26">
        <f t="shared" si="4"/>
        <v>1</v>
      </c>
      <c r="W26">
        <f t="shared" si="5"/>
        <v>1</v>
      </c>
      <c r="X26">
        <f t="shared" si="6"/>
        <v>1</v>
      </c>
      <c r="Y26">
        <f t="shared" si="7"/>
        <v>1</v>
      </c>
      <c r="Z26" s="3">
        <f t="shared" si="8"/>
        <v>0.49996254280748836</v>
      </c>
      <c r="AA26" s="3">
        <f t="shared" si="9"/>
        <v>0.49996621933219498</v>
      </c>
      <c r="AB26">
        <f t="shared" si="10"/>
        <v>0</v>
      </c>
      <c r="AC26">
        <f t="shared" si="11"/>
        <v>0</v>
      </c>
      <c r="AD26">
        <f t="shared" si="12"/>
        <v>1</v>
      </c>
      <c r="AE26">
        <f t="shared" si="13"/>
        <v>1</v>
      </c>
      <c r="AF26">
        <f t="shared" si="14"/>
        <v>0</v>
      </c>
    </row>
    <row r="27" spans="1:32" x14ac:dyDescent="0.3">
      <c r="A27" t="s">
        <v>33</v>
      </c>
      <c r="B27" s="1">
        <v>20801.987364930861</v>
      </c>
      <c r="C27" s="1">
        <v>8793.5617075131358</v>
      </c>
      <c r="D27" s="1">
        <v>3553.7704710357839</v>
      </c>
      <c r="E27" s="1">
        <v>2132.2622826214701</v>
      </c>
      <c r="F27" s="1">
        <v>4503.1158728712471</v>
      </c>
      <c r="G27" s="1">
        <v>0</v>
      </c>
      <c r="H27" s="1">
        <v>779.28981119127479</v>
      </c>
      <c r="I27" s="17">
        <v>0.51281909500930312</v>
      </c>
      <c r="J27" s="17">
        <v>0.21678247744529078</v>
      </c>
      <c r="K27" s="17">
        <v>9.1113362288437735E-2</v>
      </c>
      <c r="L27" s="17">
        <v>5.6069761408269372E-2</v>
      </c>
      <c r="M27" s="17">
        <v>0.11101265307664686</v>
      </c>
      <c r="N27" s="17">
        <v>0</v>
      </c>
      <c r="O27" s="17">
        <v>1.2202650772052182E-2</v>
      </c>
      <c r="P27" s="17">
        <f t="shared" si="0"/>
        <v>-0.23374351211137406</v>
      </c>
      <c r="Q27" s="17">
        <f t="shared" si="1"/>
        <v>-0.21857788453200616</v>
      </c>
      <c r="T27" s="2" t="str">
        <f t="shared" si="2"/>
        <v>IGEN</v>
      </c>
      <c r="U27" s="1" t="str">
        <f t="shared" si="3"/>
        <v>JOBBIK</v>
      </c>
      <c r="V27">
        <f t="shared" si="4"/>
        <v>1</v>
      </c>
      <c r="W27">
        <f t="shared" si="5"/>
        <v>1</v>
      </c>
      <c r="X27">
        <f t="shared" si="6"/>
        <v>1</v>
      </c>
      <c r="Y27">
        <f t="shared" si="7"/>
        <v>1</v>
      </c>
      <c r="Z27" s="3">
        <f t="shared" si="8"/>
        <v>0.49995402317411664</v>
      </c>
      <c r="AA27" s="3">
        <f t="shared" si="9"/>
        <v>0.4999570062191202</v>
      </c>
      <c r="AB27">
        <f t="shared" si="10"/>
        <v>0</v>
      </c>
      <c r="AC27">
        <f t="shared" si="11"/>
        <v>0</v>
      </c>
      <c r="AD27">
        <f t="shared" si="12"/>
        <v>1</v>
      </c>
      <c r="AE27">
        <f t="shared" si="13"/>
        <v>1</v>
      </c>
      <c r="AF27">
        <f t="shared" si="14"/>
        <v>0</v>
      </c>
    </row>
    <row r="28" spans="1:32" x14ac:dyDescent="0.3">
      <c r="A28" t="s">
        <v>34</v>
      </c>
      <c r="B28" s="1">
        <v>19450.060109911323</v>
      </c>
      <c r="C28" s="1">
        <v>9801.1784598279919</v>
      </c>
      <c r="D28" s="1">
        <v>3479.8528082592738</v>
      </c>
      <c r="E28" s="1">
        <v>2087.9116849555639</v>
      </c>
      <c r="F28" s="1">
        <v>3826.1338114272526</v>
      </c>
      <c r="G28" s="1">
        <v>0</v>
      </c>
      <c r="H28" s="1">
        <v>825.71623038260293</v>
      </c>
      <c r="I28" s="17">
        <v>0.49277019825963075</v>
      </c>
      <c r="J28" s="17">
        <v>0.24831433042031262</v>
      </c>
      <c r="K28" s="17">
        <v>9.1689098053794979E-2</v>
      </c>
      <c r="L28" s="17">
        <v>5.6424060340796903E-2</v>
      </c>
      <c r="M28" s="17">
        <v>9.6935675579949657E-2</v>
      </c>
      <c r="N28" s="17">
        <v>0</v>
      </c>
      <c r="O28" s="17">
        <v>1.3866637345515076E-2</v>
      </c>
      <c r="P28" s="17">
        <f t="shared" si="0"/>
        <v>-0.21766101267737303</v>
      </c>
      <c r="Q28" s="17">
        <f t="shared" si="1"/>
        <v>-0.17094121764695566</v>
      </c>
      <c r="T28" s="2" t="str">
        <f t="shared" si="2"/>
        <v>IGEN</v>
      </c>
      <c r="U28" s="1" t="str">
        <f t="shared" si="3"/>
        <v>JOBBIK</v>
      </c>
      <c r="V28">
        <f t="shared" si="4"/>
        <v>1</v>
      </c>
      <c r="W28">
        <f t="shared" si="5"/>
        <v>1</v>
      </c>
      <c r="X28">
        <f t="shared" si="6"/>
        <v>1</v>
      </c>
      <c r="Y28">
        <f t="shared" si="7"/>
        <v>1</v>
      </c>
      <c r="Z28" s="3">
        <f t="shared" si="8"/>
        <v>0.49995600085949732</v>
      </c>
      <c r="AA28" s="3">
        <f t="shared" si="9"/>
        <v>0.49996544504426288</v>
      </c>
      <c r="AB28">
        <f t="shared" si="10"/>
        <v>0</v>
      </c>
      <c r="AC28">
        <f t="shared" si="11"/>
        <v>0</v>
      </c>
      <c r="AD28">
        <f t="shared" si="12"/>
        <v>1</v>
      </c>
      <c r="AE28">
        <f t="shared" si="13"/>
        <v>1</v>
      </c>
      <c r="AF28">
        <f t="shared" si="14"/>
        <v>0</v>
      </c>
    </row>
    <row r="29" spans="1:32" x14ac:dyDescent="0.3">
      <c r="A29" t="s">
        <v>35</v>
      </c>
      <c r="B29" s="1">
        <v>18544.288079876882</v>
      </c>
      <c r="C29" s="1">
        <v>6891.9768194587114</v>
      </c>
      <c r="D29" s="1">
        <v>4746.9446146927239</v>
      </c>
      <c r="E29" s="1">
        <v>2848.166768815634</v>
      </c>
      <c r="F29" s="1">
        <v>4957.0429045226292</v>
      </c>
      <c r="G29" s="1">
        <v>0</v>
      </c>
      <c r="H29" s="1">
        <v>854.35669270294704</v>
      </c>
      <c r="I29" s="17">
        <v>0.47741922815027421</v>
      </c>
      <c r="J29" s="17">
        <v>0.17743265416298498</v>
      </c>
      <c r="K29" s="17">
        <v>0.12709756930151708</v>
      </c>
      <c r="L29" s="17">
        <v>7.8213888800933579E-2</v>
      </c>
      <c r="M29" s="17">
        <v>0.12761814242699679</v>
      </c>
      <c r="N29" s="17">
        <v>0</v>
      </c>
      <c r="O29" s="17">
        <v>1.2218517157293385E-2</v>
      </c>
      <c r="P29" s="17">
        <f t="shared" si="0"/>
        <v>-0.1528532688026665</v>
      </c>
      <c r="Q29" s="17">
        <f t="shared" si="1"/>
        <v>-0.200107693828455</v>
      </c>
      <c r="T29" s="2" t="str">
        <f t="shared" si="2"/>
        <v>IGEN</v>
      </c>
      <c r="U29" s="1" t="str">
        <f t="shared" si="3"/>
        <v>Baloldal</v>
      </c>
      <c r="V29">
        <f t="shared" si="4"/>
        <v>1</v>
      </c>
      <c r="W29">
        <f t="shared" si="5"/>
        <v>1</v>
      </c>
      <c r="X29">
        <f t="shared" si="6"/>
        <v>1</v>
      </c>
      <c r="Y29">
        <f t="shared" si="7"/>
        <v>1</v>
      </c>
      <c r="Z29" s="3">
        <f t="shared" si="8"/>
        <v>0.49996860181581859</v>
      </c>
      <c r="AA29" s="3">
        <f t="shared" si="9"/>
        <v>0.49995889510069669</v>
      </c>
      <c r="AB29">
        <f t="shared" si="10"/>
        <v>0</v>
      </c>
      <c r="AC29">
        <f t="shared" si="11"/>
        <v>0</v>
      </c>
      <c r="AD29">
        <f t="shared" si="12"/>
        <v>1</v>
      </c>
      <c r="AE29">
        <f t="shared" si="13"/>
        <v>1</v>
      </c>
      <c r="AF29">
        <f t="shared" si="14"/>
        <v>0</v>
      </c>
    </row>
    <row r="30" spans="1:32" x14ac:dyDescent="0.3">
      <c r="A30" t="s">
        <v>36</v>
      </c>
      <c r="B30" s="1">
        <v>17657.746878505604</v>
      </c>
      <c r="C30" s="1">
        <v>9409.4966205595756</v>
      </c>
      <c r="D30" s="1">
        <v>5799.4367550008255</v>
      </c>
      <c r="E30" s="1">
        <v>3479.6620530004952</v>
      </c>
      <c r="F30" s="1">
        <v>6423.9280866525642</v>
      </c>
      <c r="G30" s="1">
        <v>0</v>
      </c>
      <c r="H30" s="1">
        <v>1911.2233808827834</v>
      </c>
      <c r="I30" s="17">
        <v>0.39519150741873227</v>
      </c>
      <c r="J30" s="17">
        <v>0.21059046655929359</v>
      </c>
      <c r="K30" s="17">
        <v>0.13498685284844428</v>
      </c>
      <c r="L30" s="17">
        <v>8.3068832522119551E-2</v>
      </c>
      <c r="M30" s="17">
        <v>0.1437715605270139</v>
      </c>
      <c r="N30" s="17">
        <v>0</v>
      </c>
      <c r="O30" s="17">
        <v>3.2390780124396445E-2</v>
      </c>
      <c r="P30" s="17">
        <f t="shared" si="0"/>
        <v>-3.5603827164535626E-2</v>
      </c>
      <c r="Q30" s="17">
        <f t="shared" si="1"/>
        <v>-7.6052867090165344E-2</v>
      </c>
      <c r="T30" t="str">
        <f t="shared" si="2"/>
        <v>Nem</v>
      </c>
      <c r="U30" s="1" t="str">
        <f t="shared" si="3"/>
        <v>Baloldal</v>
      </c>
      <c r="V30">
        <f t="shared" si="4"/>
        <v>1</v>
      </c>
      <c r="W30">
        <f t="shared" si="5"/>
        <v>1</v>
      </c>
      <c r="X30">
        <f t="shared" si="6"/>
        <v>1</v>
      </c>
      <c r="Y30">
        <f t="shared" si="7"/>
        <v>1</v>
      </c>
      <c r="Z30" s="3">
        <f t="shared" si="8"/>
        <v>0.49999364216779735</v>
      </c>
      <c r="AA30" s="3">
        <f t="shared" si="9"/>
        <v>0.49998641911822578</v>
      </c>
      <c r="AB30">
        <f t="shared" si="10"/>
        <v>0</v>
      </c>
      <c r="AC30">
        <f t="shared" si="11"/>
        <v>0</v>
      </c>
      <c r="AD30">
        <f t="shared" si="12"/>
        <v>1</v>
      </c>
      <c r="AE30">
        <f t="shared" si="13"/>
        <v>1</v>
      </c>
      <c r="AF30">
        <f t="shared" si="14"/>
        <v>0</v>
      </c>
    </row>
    <row r="31" spans="1:32" x14ac:dyDescent="0.3">
      <c r="A31" t="s">
        <v>37</v>
      </c>
      <c r="B31" s="1">
        <v>19175.059260028251</v>
      </c>
      <c r="C31" s="1">
        <v>11119.299468143194</v>
      </c>
      <c r="D31" s="1">
        <v>3779.3385645408721</v>
      </c>
      <c r="E31" s="1">
        <v>2267.603138724523</v>
      </c>
      <c r="F31" s="1">
        <v>4821.9401584022362</v>
      </c>
      <c r="G31" s="1">
        <v>0</v>
      </c>
      <c r="H31" s="1">
        <v>560.88956466478646</v>
      </c>
      <c r="I31" s="17">
        <v>0.45956762163820497</v>
      </c>
      <c r="J31" s="17">
        <v>0.26649565675709919</v>
      </c>
      <c r="K31" s="17">
        <v>9.4202373843813553E-2</v>
      </c>
      <c r="L31" s="17">
        <v>5.7970691596192954E-2</v>
      </c>
      <c r="M31" s="17">
        <v>0.11556718236058271</v>
      </c>
      <c r="N31" s="17">
        <v>0</v>
      </c>
      <c r="O31" s="17">
        <v>6.1964738041065948E-3</v>
      </c>
      <c r="P31" s="17">
        <f t="shared" si="0"/>
        <v>-0.15753059644248799</v>
      </c>
      <c r="Q31" s="17">
        <f t="shared" si="1"/>
        <v>-0.11274989054092904</v>
      </c>
      <c r="T31" t="str">
        <f t="shared" si="2"/>
        <v>Nem</v>
      </c>
      <c r="U31" s="1" t="str">
        <f t="shared" si="3"/>
        <v>JOBBIK</v>
      </c>
      <c r="V31">
        <f t="shared" si="4"/>
        <v>1</v>
      </c>
      <c r="W31">
        <f t="shared" si="5"/>
        <v>1</v>
      </c>
      <c r="X31">
        <f t="shared" si="6"/>
        <v>1</v>
      </c>
      <c r="Y31">
        <f t="shared" si="7"/>
        <v>1</v>
      </c>
      <c r="Z31" s="3">
        <f t="shared" si="8"/>
        <v>0.49996987564985262</v>
      </c>
      <c r="AA31" s="3">
        <f t="shared" si="9"/>
        <v>0.49997843900004202</v>
      </c>
      <c r="AB31">
        <f t="shared" si="10"/>
        <v>0</v>
      </c>
      <c r="AC31">
        <f t="shared" si="11"/>
        <v>0</v>
      </c>
      <c r="AD31">
        <f t="shared" si="12"/>
        <v>1</v>
      </c>
      <c r="AE31">
        <f t="shared" si="13"/>
        <v>1</v>
      </c>
      <c r="AF31">
        <f t="shared" si="14"/>
        <v>0</v>
      </c>
    </row>
    <row r="32" spans="1:32" x14ac:dyDescent="0.3">
      <c r="A32" t="s">
        <v>38</v>
      </c>
      <c r="B32" s="1">
        <v>18572.172781438454</v>
      </c>
      <c r="C32" s="1">
        <v>7690.5612948583002</v>
      </c>
      <c r="D32" s="1">
        <v>4472.2570420522761</v>
      </c>
      <c r="E32" s="1">
        <v>2683.3542252313659</v>
      </c>
      <c r="F32" s="1">
        <v>4185.3381539974907</v>
      </c>
      <c r="G32" s="1">
        <v>0</v>
      </c>
      <c r="H32" s="1">
        <v>3644.3881235588183</v>
      </c>
      <c r="I32" s="17">
        <v>0.45025554047771615</v>
      </c>
      <c r="J32" s="17">
        <v>0.18644656568423512</v>
      </c>
      <c r="K32" s="17">
        <v>0.11276035802243382</v>
      </c>
      <c r="L32" s="17">
        <v>6.9390989552266968E-2</v>
      </c>
      <c r="M32" s="17">
        <v>0.10146748658797425</v>
      </c>
      <c r="N32" s="17">
        <v>0</v>
      </c>
      <c r="O32" s="17">
        <v>7.9679059675373698E-2</v>
      </c>
      <c r="P32" s="17">
        <f t="shared" si="0"/>
        <v>-0.16196027945184294</v>
      </c>
      <c r="Q32" s="17">
        <f t="shared" si="1"/>
        <v>-0.17872332454467854</v>
      </c>
      <c r="T32" s="2" t="str">
        <f t="shared" si="2"/>
        <v>IGEN</v>
      </c>
      <c r="U32" s="1" t="str">
        <f t="shared" si="3"/>
        <v>Baloldal</v>
      </c>
      <c r="V32">
        <f t="shared" si="4"/>
        <v>1</v>
      </c>
      <c r="W32">
        <f t="shared" si="5"/>
        <v>1</v>
      </c>
      <c r="X32">
        <f t="shared" si="6"/>
        <v>1</v>
      </c>
      <c r="Y32">
        <f t="shared" si="7"/>
        <v>1</v>
      </c>
      <c r="Z32" s="3">
        <f t="shared" si="8"/>
        <v>0.4999686711157087</v>
      </c>
      <c r="AA32" s="3">
        <f t="shared" si="9"/>
        <v>0.49996542854598364</v>
      </c>
      <c r="AB32">
        <f t="shared" si="10"/>
        <v>0</v>
      </c>
      <c r="AC32">
        <f t="shared" si="11"/>
        <v>0</v>
      </c>
      <c r="AD32">
        <f t="shared" si="12"/>
        <v>1</v>
      </c>
      <c r="AE32">
        <f t="shared" si="13"/>
        <v>1</v>
      </c>
      <c r="AF32">
        <f t="shared" si="14"/>
        <v>0</v>
      </c>
    </row>
    <row r="33" spans="1:32" x14ac:dyDescent="0.3">
      <c r="A33" t="s">
        <v>39</v>
      </c>
      <c r="B33" s="1">
        <v>19989.484853912716</v>
      </c>
      <c r="C33" s="1">
        <v>10556.129984220992</v>
      </c>
      <c r="D33" s="1">
        <v>5120.8249218977771</v>
      </c>
      <c r="E33" s="1">
        <v>3072.494953138666</v>
      </c>
      <c r="F33" s="1">
        <v>4984.5208491958547</v>
      </c>
      <c r="G33" s="1">
        <v>0</v>
      </c>
      <c r="H33" s="1">
        <v>2087.1770445289148</v>
      </c>
      <c r="I33" s="17">
        <v>0.43635033433055265</v>
      </c>
      <c r="J33" s="17">
        <v>0.23042969248654727</v>
      </c>
      <c r="K33" s="17">
        <v>0.1162537519285889</v>
      </c>
      <c r="L33" s="17">
        <v>7.1540770417593172E-2</v>
      </c>
      <c r="M33" s="17">
        <v>0.1088070730646413</v>
      </c>
      <c r="N33" s="17">
        <v>0</v>
      </c>
      <c r="O33" s="17">
        <v>3.661837777207666E-2</v>
      </c>
      <c r="P33" s="17">
        <f t="shared" si="0"/>
        <v>-0.12472418421843544</v>
      </c>
      <c r="Q33" s="17">
        <f t="shared" si="1"/>
        <v>-0.11694016322075834</v>
      </c>
      <c r="T33" t="str">
        <f t="shared" si="2"/>
        <v>Nem</v>
      </c>
      <c r="U33" s="1" t="str">
        <f t="shared" si="3"/>
        <v>JOBBIK</v>
      </c>
      <c r="V33">
        <f t="shared" si="4"/>
        <v>1</v>
      </c>
      <c r="W33">
        <f t="shared" si="5"/>
        <v>1</v>
      </c>
      <c r="X33">
        <f t="shared" si="6"/>
        <v>1</v>
      </c>
      <c r="Y33">
        <f t="shared" si="7"/>
        <v>1</v>
      </c>
      <c r="Z33" s="3">
        <f t="shared" si="8"/>
        <v>0.49997827676780832</v>
      </c>
      <c r="AA33" s="3">
        <f t="shared" si="9"/>
        <v>0.49997963251205624</v>
      </c>
      <c r="AB33">
        <f t="shared" si="10"/>
        <v>0</v>
      </c>
      <c r="AC33">
        <f t="shared" si="11"/>
        <v>0</v>
      </c>
      <c r="AD33">
        <f t="shared" si="12"/>
        <v>1</v>
      </c>
      <c r="AE33">
        <f t="shared" si="13"/>
        <v>1</v>
      </c>
      <c r="AF33">
        <f t="shared" si="14"/>
        <v>0</v>
      </c>
    </row>
    <row r="34" spans="1:32" x14ac:dyDescent="0.3">
      <c r="A34" t="s">
        <v>40</v>
      </c>
      <c r="B34" s="1">
        <v>15963.51087328197</v>
      </c>
      <c r="C34" s="1">
        <v>15271.532852304712</v>
      </c>
      <c r="D34" s="1">
        <v>6710.7700038131416</v>
      </c>
      <c r="E34" s="1">
        <v>4026.4620022878853</v>
      </c>
      <c r="F34" s="1">
        <v>5394.1960967217738</v>
      </c>
      <c r="G34" s="1">
        <v>0</v>
      </c>
      <c r="H34" s="1">
        <v>1930.5894493212786</v>
      </c>
      <c r="I34" s="17">
        <v>0.32382276873151578</v>
      </c>
      <c r="J34" s="17">
        <v>0.30978586667200397</v>
      </c>
      <c r="K34" s="17">
        <v>0.14157437833152178</v>
      </c>
      <c r="L34" s="17">
        <v>8.7122694357859562E-2</v>
      </c>
      <c r="M34" s="17">
        <v>0.10942226487562504</v>
      </c>
      <c r="N34" s="17">
        <v>0</v>
      </c>
      <c r="O34" s="17">
        <v>2.8272027031473912E-2</v>
      </c>
      <c r="P34" s="17">
        <f t="shared" ref="P34:P65" si="15">(0.3*J34)+(0.7*SUM(K34:M34)+0.3*(MAX(K34:M34))-I34)</f>
        <v>4.826884106504635E-2</v>
      </c>
      <c r="Q34" s="17">
        <f t="shared" ref="Q34:Q65" si="16">J34+(0.3*(SUM(K34:M34))-I34)</f>
        <v>8.7398899209990111E-2</v>
      </c>
      <c r="T34" t="str">
        <f t="shared" ref="T34:T65" si="17">IF(B34&gt;SUM(C34:F34)*0.9,"IGEN","Nem")</f>
        <v>Nem</v>
      </c>
      <c r="U34" s="1" t="str">
        <f t="shared" ref="U34:U65" si="18">IF(P34&gt;Q34,"Baloldal", "JOBBIK")</f>
        <v>JOBBIK</v>
      </c>
      <c r="V34">
        <f t="shared" ref="V34:V65" si="19">IF(AND(P34-Q34&lt;500,Q34-P34&lt;500),1,0)</f>
        <v>1</v>
      </c>
      <c r="W34">
        <f t="shared" ref="W34:W65" si="20">IF(AND(P34&gt;-500,P34&lt;500),1,0)</f>
        <v>1</v>
      </c>
      <c r="X34">
        <f t="shared" ref="X34:X65" si="21">IF(AND(Q34&gt;-500,Q34&lt;500),1,0)</f>
        <v>1</v>
      </c>
      <c r="Y34">
        <f t="shared" ref="Y34:Y65" si="22">IF(AND(Q34&gt;-1500,Q34&lt;1500,P34&gt;-1500,P34&lt;1500),1,0)</f>
        <v>1</v>
      </c>
      <c r="Z34" s="3">
        <f t="shared" ref="Z34:Z65" si="23">NORMDIST(B34+P34,B34,SUM(B34:H34)*0.05,TRUE)</f>
        <v>0.50000781242574155</v>
      </c>
      <c r="AA34" s="3">
        <f t="shared" ref="AA34:AA65" si="24">NORMDIST(B34+Q34,B34,SUM(B34:H34)*0.05,TRUE)</f>
        <v>0.5000141457179168</v>
      </c>
      <c r="AB34">
        <f t="shared" si="10"/>
        <v>0</v>
      </c>
      <c r="AC34">
        <f t="shared" si="11"/>
        <v>0</v>
      </c>
      <c r="AD34">
        <f t="shared" si="12"/>
        <v>1</v>
      </c>
      <c r="AE34">
        <f t="shared" si="13"/>
        <v>1</v>
      </c>
      <c r="AF34">
        <f t="shared" si="14"/>
        <v>0</v>
      </c>
    </row>
    <row r="35" spans="1:32" x14ac:dyDescent="0.3">
      <c r="A35" t="s">
        <v>41</v>
      </c>
      <c r="B35" s="1">
        <v>14000.043266774212</v>
      </c>
      <c r="C35" s="1">
        <v>14637.332983022952</v>
      </c>
      <c r="D35" s="1">
        <v>7056.9907984953697</v>
      </c>
      <c r="E35" s="1">
        <v>4234.194479097222</v>
      </c>
      <c r="F35" s="1">
        <v>5161.1788042239523</v>
      </c>
      <c r="G35" s="1">
        <v>0</v>
      </c>
      <c r="H35" s="1">
        <v>2056.0564392415754</v>
      </c>
      <c r="I35" s="17">
        <v>0.29695209808032763</v>
      </c>
      <c r="J35" s="17">
        <v>0.31046952189959592</v>
      </c>
      <c r="K35" s="17">
        <v>0.15567178694861289</v>
      </c>
      <c r="L35" s="17">
        <v>9.579802273760793E-2</v>
      </c>
      <c r="M35" s="17">
        <v>0.10947272413931297</v>
      </c>
      <c r="N35" s="17">
        <v>0</v>
      </c>
      <c r="O35" s="17">
        <v>3.1635846194542627E-2</v>
      </c>
      <c r="P35" s="17">
        <f t="shared" si="15"/>
        <v>9.5550068252008652E-2</v>
      </c>
      <c r="Q35" s="17">
        <f t="shared" si="16"/>
        <v>0.12180018396692843</v>
      </c>
      <c r="T35" t="str">
        <f t="shared" si="17"/>
        <v>Nem</v>
      </c>
      <c r="U35" s="1" t="str">
        <f t="shared" si="18"/>
        <v>JOBBIK</v>
      </c>
      <c r="V35">
        <f t="shared" si="19"/>
        <v>1</v>
      </c>
      <c r="W35">
        <f t="shared" si="20"/>
        <v>1</v>
      </c>
      <c r="X35">
        <f t="shared" si="21"/>
        <v>1</v>
      </c>
      <c r="Y35">
        <f t="shared" si="22"/>
        <v>1</v>
      </c>
      <c r="Z35" s="3">
        <f t="shared" si="23"/>
        <v>0.50001617067256099</v>
      </c>
      <c r="AA35" s="3">
        <f t="shared" si="24"/>
        <v>0.50002061318142921</v>
      </c>
      <c r="AB35">
        <f t="shared" si="10"/>
        <v>0</v>
      </c>
      <c r="AC35">
        <f t="shared" si="11"/>
        <v>0</v>
      </c>
      <c r="AD35">
        <f t="shared" si="12"/>
        <v>1</v>
      </c>
      <c r="AE35">
        <f t="shared" si="13"/>
        <v>1</v>
      </c>
      <c r="AF35">
        <f t="shared" si="14"/>
        <v>0</v>
      </c>
    </row>
    <row r="36" spans="1:32" x14ac:dyDescent="0.3">
      <c r="A36" t="s">
        <v>42</v>
      </c>
      <c r="B36" s="1">
        <v>14877.930595247075</v>
      </c>
      <c r="C36" s="1">
        <v>12326.816019255661</v>
      </c>
      <c r="D36" s="1">
        <v>4838.5071389062068</v>
      </c>
      <c r="E36" s="1">
        <v>2903.1042833437236</v>
      </c>
      <c r="F36" s="1">
        <v>3545.2995170619265</v>
      </c>
      <c r="G36" s="1">
        <v>0</v>
      </c>
      <c r="H36" s="1">
        <v>2493.3817264070872</v>
      </c>
      <c r="I36" s="17">
        <v>0.36300881630304499</v>
      </c>
      <c r="J36" s="17">
        <v>0.30076379663747849</v>
      </c>
      <c r="K36" s="17">
        <v>0.12277766504156533</v>
      </c>
      <c r="L36" s="17">
        <v>7.5555486179424813E-2</v>
      </c>
      <c r="M36" s="17">
        <v>8.6502284231621956E-2</v>
      </c>
      <c r="N36" s="17">
        <v>0</v>
      </c>
      <c r="O36" s="17">
        <v>5.1391951606864494E-2</v>
      </c>
      <c r="P36" s="17">
        <f t="shared" si="15"/>
        <v>-3.6561572982503371E-2</v>
      </c>
      <c r="Q36" s="17">
        <f t="shared" si="16"/>
        <v>2.3205610970217116E-2</v>
      </c>
      <c r="T36" t="str">
        <f t="shared" si="17"/>
        <v>Nem</v>
      </c>
      <c r="U36" s="1" t="str">
        <f t="shared" si="18"/>
        <v>JOBBIK</v>
      </c>
      <c r="V36">
        <f t="shared" si="19"/>
        <v>1</v>
      </c>
      <c r="W36">
        <f t="shared" si="20"/>
        <v>1</v>
      </c>
      <c r="X36">
        <f t="shared" si="21"/>
        <v>1</v>
      </c>
      <c r="Y36">
        <f t="shared" si="22"/>
        <v>1</v>
      </c>
      <c r="Z36" s="3">
        <f t="shared" si="23"/>
        <v>0.49999288230166128</v>
      </c>
      <c r="AA36" s="3">
        <f t="shared" si="24"/>
        <v>0.50000451759935882</v>
      </c>
      <c r="AB36">
        <f t="shared" si="10"/>
        <v>0</v>
      </c>
      <c r="AC36">
        <f t="shared" si="11"/>
        <v>0</v>
      </c>
      <c r="AD36">
        <f t="shared" si="12"/>
        <v>1</v>
      </c>
      <c r="AE36">
        <f t="shared" si="13"/>
        <v>1</v>
      </c>
      <c r="AF36">
        <f t="shared" si="14"/>
        <v>0</v>
      </c>
    </row>
    <row r="37" spans="1:32" x14ac:dyDescent="0.3">
      <c r="A37" t="s">
        <v>43</v>
      </c>
      <c r="B37" s="1">
        <v>16053.89576799878</v>
      </c>
      <c r="C37" s="1">
        <v>12683.997385635144</v>
      </c>
      <c r="D37" s="1">
        <v>5991.1457900728028</v>
      </c>
      <c r="E37" s="1">
        <v>3594.687474043681</v>
      </c>
      <c r="F37" s="1">
        <v>4127.7658741191572</v>
      </c>
      <c r="G37" s="1">
        <v>0</v>
      </c>
      <c r="H37" s="1">
        <v>2506.0354222476744</v>
      </c>
      <c r="I37" s="17">
        <v>0.3570902712908221</v>
      </c>
      <c r="J37" s="17">
        <v>0.28213289365669914</v>
      </c>
      <c r="K37" s="17">
        <v>0.13859284392364765</v>
      </c>
      <c r="L37" s="17">
        <v>8.5287903953013944E-2</v>
      </c>
      <c r="M37" s="17">
        <v>9.1814787956477989E-2</v>
      </c>
      <c r="N37" s="17">
        <v>0</v>
      </c>
      <c r="O37" s="17">
        <v>4.5081299219339122E-2</v>
      </c>
      <c r="P37" s="17">
        <f t="shared" si="15"/>
        <v>-9.8856749335203831E-3</v>
      </c>
      <c r="Q37" s="17">
        <f t="shared" si="16"/>
        <v>1.9751283115818918E-2</v>
      </c>
      <c r="T37" t="str">
        <f t="shared" si="17"/>
        <v>Nem</v>
      </c>
      <c r="U37" s="1" t="str">
        <f t="shared" si="18"/>
        <v>JOBBIK</v>
      </c>
      <c r="V37">
        <f t="shared" si="19"/>
        <v>1</v>
      </c>
      <c r="W37">
        <f t="shared" si="20"/>
        <v>1</v>
      </c>
      <c r="X37">
        <f t="shared" si="21"/>
        <v>1</v>
      </c>
      <c r="Y37">
        <f t="shared" si="22"/>
        <v>1</v>
      </c>
      <c r="Z37" s="3">
        <f t="shared" si="23"/>
        <v>0.49999824553799915</v>
      </c>
      <c r="AA37" s="3">
        <f t="shared" si="24"/>
        <v>0.50000350536265126</v>
      </c>
      <c r="AB37">
        <f t="shared" si="10"/>
        <v>0</v>
      </c>
      <c r="AC37">
        <f t="shared" si="11"/>
        <v>0</v>
      </c>
      <c r="AD37">
        <f t="shared" si="12"/>
        <v>1</v>
      </c>
      <c r="AE37">
        <f t="shared" si="13"/>
        <v>1</v>
      </c>
      <c r="AF37">
        <f t="shared" si="14"/>
        <v>0</v>
      </c>
    </row>
    <row r="38" spans="1:32" x14ac:dyDescent="0.3">
      <c r="A38" t="s">
        <v>44</v>
      </c>
      <c r="B38" s="1">
        <v>19165.443845696675</v>
      </c>
      <c r="C38" s="1">
        <v>11731.17550202623</v>
      </c>
      <c r="D38" s="1">
        <v>4561.9120136779784</v>
      </c>
      <c r="E38" s="1">
        <v>2737.1472082067867</v>
      </c>
      <c r="F38" s="1">
        <v>4285.8831764936758</v>
      </c>
      <c r="G38" s="1">
        <v>0</v>
      </c>
      <c r="H38" s="1">
        <v>1311.8228317987684</v>
      </c>
      <c r="I38" s="17">
        <v>0.43763330992618277</v>
      </c>
      <c r="J38" s="17">
        <v>0.26787551624740713</v>
      </c>
      <c r="K38" s="17">
        <v>0.10833573472234674</v>
      </c>
      <c r="L38" s="17">
        <v>6.6668144444521071E-2</v>
      </c>
      <c r="M38" s="17">
        <v>9.7865995464906444E-2</v>
      </c>
      <c r="N38" s="17">
        <v>0</v>
      </c>
      <c r="O38" s="17">
        <v>2.1621299194635846E-2</v>
      </c>
      <c r="P38" s="17">
        <f t="shared" si="15"/>
        <v>-0.13376102239301463</v>
      </c>
      <c r="Q38" s="17">
        <f t="shared" si="16"/>
        <v>-8.789683128924336E-2</v>
      </c>
      <c r="T38" t="str">
        <f t="shared" si="17"/>
        <v>Nem</v>
      </c>
      <c r="U38" s="1" t="str">
        <f t="shared" si="18"/>
        <v>JOBBIK</v>
      </c>
      <c r="V38">
        <f t="shared" si="19"/>
        <v>1</v>
      </c>
      <c r="W38">
        <f t="shared" si="20"/>
        <v>1</v>
      </c>
      <c r="X38">
        <f t="shared" si="21"/>
        <v>1</v>
      </c>
      <c r="Y38">
        <f t="shared" si="22"/>
        <v>1</v>
      </c>
      <c r="Z38" s="3">
        <f t="shared" si="23"/>
        <v>0.49997562968572384</v>
      </c>
      <c r="AA38" s="3">
        <f t="shared" si="24"/>
        <v>0.49998398581765557</v>
      </c>
      <c r="AB38">
        <f t="shared" si="10"/>
        <v>0</v>
      </c>
      <c r="AC38">
        <f t="shared" si="11"/>
        <v>0</v>
      </c>
      <c r="AD38">
        <f t="shared" si="12"/>
        <v>1</v>
      </c>
      <c r="AE38">
        <f t="shared" si="13"/>
        <v>1</v>
      </c>
      <c r="AF38">
        <f t="shared" si="14"/>
        <v>0</v>
      </c>
    </row>
    <row r="39" spans="1:32" x14ac:dyDescent="0.3">
      <c r="A39" t="s">
        <v>45</v>
      </c>
      <c r="B39" s="1">
        <v>18412.556903534296</v>
      </c>
      <c r="C39" s="1">
        <v>14215.209550029018</v>
      </c>
      <c r="D39" s="1">
        <v>5309.1957399411376</v>
      </c>
      <c r="E39" s="1">
        <v>3185.5174439646826</v>
      </c>
      <c r="F39" s="1">
        <v>4738.4035198226156</v>
      </c>
      <c r="G39" s="1">
        <v>0</v>
      </c>
      <c r="H39" s="1">
        <v>1506.9409127389656</v>
      </c>
      <c r="I39" s="17">
        <v>0.38871443358496571</v>
      </c>
      <c r="J39" s="17">
        <v>0.3001026504618961</v>
      </c>
      <c r="K39" s="17">
        <v>0.11656781112375894</v>
      </c>
      <c r="L39" s="17">
        <v>7.1734037614620882E-2</v>
      </c>
      <c r="M39" s="17">
        <v>0.10003422392417999</v>
      </c>
      <c r="N39" s="17">
        <v>0</v>
      </c>
      <c r="O39" s="17">
        <v>2.28468432905784E-2</v>
      </c>
      <c r="P39" s="17">
        <f t="shared" si="15"/>
        <v>-6.1878044245477368E-2</v>
      </c>
      <c r="Q39" s="17">
        <f t="shared" si="16"/>
        <v>-2.1109613243016634E-3</v>
      </c>
      <c r="T39" t="str">
        <f t="shared" si="17"/>
        <v>Nem</v>
      </c>
      <c r="U39" s="1" t="str">
        <f t="shared" si="18"/>
        <v>JOBBIK</v>
      </c>
      <c r="V39">
        <f t="shared" si="19"/>
        <v>1</v>
      </c>
      <c r="W39">
        <f t="shared" si="20"/>
        <v>1</v>
      </c>
      <c r="X39">
        <f t="shared" si="21"/>
        <v>1</v>
      </c>
      <c r="Y39">
        <f t="shared" si="22"/>
        <v>1</v>
      </c>
      <c r="Z39" s="3">
        <f t="shared" si="23"/>
        <v>0.49998957698878516</v>
      </c>
      <c r="AA39" s="3">
        <f t="shared" si="24"/>
        <v>0.49999964442034633</v>
      </c>
      <c r="AB39">
        <f t="shared" si="10"/>
        <v>0</v>
      </c>
      <c r="AC39">
        <f t="shared" si="11"/>
        <v>0</v>
      </c>
      <c r="AD39">
        <f t="shared" si="12"/>
        <v>1</v>
      </c>
      <c r="AE39">
        <f t="shared" si="13"/>
        <v>1</v>
      </c>
      <c r="AF39">
        <f t="shared" si="14"/>
        <v>0</v>
      </c>
    </row>
    <row r="40" spans="1:32" x14ac:dyDescent="0.3">
      <c r="A40" t="s">
        <v>46</v>
      </c>
      <c r="B40" s="1">
        <v>21273.142667178068</v>
      </c>
      <c r="C40" s="1">
        <v>13017.84019682506</v>
      </c>
      <c r="D40" s="1">
        <v>4241.4431789307901</v>
      </c>
      <c r="E40" s="1">
        <v>2544.865907358474</v>
      </c>
      <c r="F40" s="1">
        <v>4331.5280831684595</v>
      </c>
      <c r="G40" s="1">
        <v>0</v>
      </c>
      <c r="H40" s="1">
        <v>1473.9443964794016</v>
      </c>
      <c r="I40" s="17">
        <v>0.45375188357264662</v>
      </c>
      <c r="J40" s="17">
        <v>0.27766793095740772</v>
      </c>
      <c r="K40" s="17">
        <v>9.4087901166318724E-2</v>
      </c>
      <c r="L40" s="17">
        <v>5.7900246871580754E-2</v>
      </c>
      <c r="M40" s="17">
        <v>9.2390628748893922E-2</v>
      </c>
      <c r="N40" s="17">
        <v>0</v>
      </c>
      <c r="O40" s="17">
        <v>2.4201408683152237E-2</v>
      </c>
      <c r="P40" s="17">
        <f t="shared" si="15"/>
        <v>-0.17115999018477332</v>
      </c>
      <c r="Q40" s="17">
        <f t="shared" si="16"/>
        <v>-0.10277031957920091</v>
      </c>
      <c r="T40" t="str">
        <f t="shared" si="17"/>
        <v>Nem</v>
      </c>
      <c r="U40" s="1" t="str">
        <f t="shared" si="18"/>
        <v>JOBBIK</v>
      </c>
      <c r="V40">
        <f t="shared" si="19"/>
        <v>1</v>
      </c>
      <c r="W40">
        <f t="shared" si="20"/>
        <v>1</v>
      </c>
      <c r="X40">
        <f t="shared" si="21"/>
        <v>1</v>
      </c>
      <c r="Y40">
        <f t="shared" si="22"/>
        <v>1</v>
      </c>
      <c r="Z40" s="3">
        <f t="shared" si="23"/>
        <v>0.49997087076345942</v>
      </c>
      <c r="AA40" s="3">
        <f t="shared" si="24"/>
        <v>0.49998250980882375</v>
      </c>
      <c r="AB40">
        <f t="shared" si="10"/>
        <v>0</v>
      </c>
      <c r="AC40">
        <f t="shared" si="11"/>
        <v>0</v>
      </c>
      <c r="AD40">
        <f t="shared" si="12"/>
        <v>1</v>
      </c>
      <c r="AE40">
        <f t="shared" si="13"/>
        <v>1</v>
      </c>
      <c r="AF40">
        <f t="shared" si="14"/>
        <v>0</v>
      </c>
    </row>
    <row r="41" spans="1:32" x14ac:dyDescent="0.3">
      <c r="A41" t="s">
        <v>47</v>
      </c>
      <c r="B41" s="1">
        <v>19356.790590895034</v>
      </c>
      <c r="C41" s="1">
        <v>7572.8537991196072</v>
      </c>
      <c r="D41" s="1">
        <v>8272.1017969117929</v>
      </c>
      <c r="E41" s="1">
        <v>4963.2610781470758</v>
      </c>
      <c r="F41" s="1">
        <v>8480.4956899942135</v>
      </c>
      <c r="G41" s="1">
        <v>0</v>
      </c>
      <c r="H41" s="1">
        <v>2409.77450261984</v>
      </c>
      <c r="I41" s="17">
        <v>0.37913398094716289</v>
      </c>
      <c r="J41" s="17">
        <v>0.14832656242825562</v>
      </c>
      <c r="K41" s="17">
        <v>0.16850336139918254</v>
      </c>
      <c r="L41" s="17">
        <v>0.10369437624565078</v>
      </c>
      <c r="M41" s="17">
        <v>0.16610419357768619</v>
      </c>
      <c r="N41" s="17">
        <v>0</v>
      </c>
      <c r="O41" s="17">
        <v>3.423752540206193E-2</v>
      </c>
      <c r="P41" s="17">
        <f t="shared" si="15"/>
        <v>2.2726348056832178E-2</v>
      </c>
      <c r="Q41" s="17">
        <f t="shared" si="16"/>
        <v>-9.931683915215142E-2</v>
      </c>
      <c r="T41" t="str">
        <f t="shared" si="17"/>
        <v>Nem</v>
      </c>
      <c r="U41" s="1" t="str">
        <f t="shared" si="18"/>
        <v>Baloldal</v>
      </c>
      <c r="V41">
        <f t="shared" si="19"/>
        <v>1</v>
      </c>
      <c r="W41">
        <f t="shared" si="20"/>
        <v>1</v>
      </c>
      <c r="X41">
        <f t="shared" si="21"/>
        <v>1</v>
      </c>
      <c r="Y41">
        <f t="shared" si="22"/>
        <v>1</v>
      </c>
      <c r="Z41" s="3">
        <f t="shared" si="23"/>
        <v>0.50000355164111132</v>
      </c>
      <c r="AA41" s="3">
        <f t="shared" si="24"/>
        <v>0.49998447890668468</v>
      </c>
      <c r="AB41">
        <f t="shared" si="10"/>
        <v>0</v>
      </c>
      <c r="AC41">
        <f t="shared" si="11"/>
        <v>0</v>
      </c>
      <c r="AD41">
        <f t="shared" si="12"/>
        <v>1</v>
      </c>
      <c r="AE41">
        <f t="shared" si="13"/>
        <v>1</v>
      </c>
      <c r="AF41">
        <f t="shared" si="14"/>
        <v>0</v>
      </c>
    </row>
    <row r="42" spans="1:32" x14ac:dyDescent="0.3">
      <c r="A42" t="s">
        <v>48</v>
      </c>
      <c r="B42" s="1">
        <v>22279.876547694043</v>
      </c>
      <c r="C42" s="1">
        <v>8280.113493342622</v>
      </c>
      <c r="D42" s="1">
        <v>8084.2078670153751</v>
      </c>
      <c r="E42" s="1">
        <v>4850.5247202092251</v>
      </c>
      <c r="F42" s="1">
        <v>7989.5696499168425</v>
      </c>
      <c r="G42" s="1">
        <v>0</v>
      </c>
      <c r="H42" s="1">
        <v>1366.2059093288301</v>
      </c>
      <c r="I42" s="17">
        <v>0.42156417274720542</v>
      </c>
      <c r="J42" s="17">
        <v>0.15667049086208834</v>
      </c>
      <c r="K42" s="17">
        <v>0.15908225031043161</v>
      </c>
      <c r="L42" s="17">
        <v>9.7896769421804072E-2</v>
      </c>
      <c r="M42" s="17">
        <v>0.15117302435959737</v>
      </c>
      <c r="N42" s="17">
        <v>0</v>
      </c>
      <c r="O42" s="17">
        <v>1.3613292298873314E-2</v>
      </c>
      <c r="P42" s="17">
        <f t="shared" si="15"/>
        <v>-4.1131919531166322E-2</v>
      </c>
      <c r="Q42" s="17">
        <f t="shared" si="16"/>
        <v>-0.14244806865756715</v>
      </c>
      <c r="T42" t="str">
        <f t="shared" si="17"/>
        <v>Nem</v>
      </c>
      <c r="U42" s="1" t="str">
        <f t="shared" si="18"/>
        <v>Baloldal</v>
      </c>
      <c r="V42">
        <f t="shared" si="19"/>
        <v>1</v>
      </c>
      <c r="W42">
        <f t="shared" si="20"/>
        <v>1</v>
      </c>
      <c r="X42">
        <f t="shared" si="21"/>
        <v>1</v>
      </c>
      <c r="Y42">
        <f t="shared" si="22"/>
        <v>1</v>
      </c>
      <c r="Z42" s="3">
        <f t="shared" si="23"/>
        <v>0.49999379030951963</v>
      </c>
      <c r="AA42" s="3">
        <f t="shared" si="24"/>
        <v>0.4999784945991918</v>
      </c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1</v>
      </c>
      <c r="AF42">
        <f t="shared" si="14"/>
        <v>0</v>
      </c>
    </row>
    <row r="43" spans="1:32" x14ac:dyDescent="0.3">
      <c r="A43" t="s">
        <v>49</v>
      </c>
      <c r="B43" s="1">
        <v>21068.33434191551</v>
      </c>
      <c r="C43" s="1">
        <v>11780.896771777923</v>
      </c>
      <c r="D43" s="1">
        <v>4864.7359869881939</v>
      </c>
      <c r="E43" s="1">
        <v>2918.8415921929163</v>
      </c>
      <c r="F43" s="1">
        <v>5512.9150292092127</v>
      </c>
      <c r="G43" s="1">
        <v>0</v>
      </c>
      <c r="H43" s="1">
        <v>1705.1597420989353</v>
      </c>
      <c r="I43" s="17">
        <v>0.44029143908462143</v>
      </c>
      <c r="J43" s="17">
        <v>0.24620019357837256</v>
      </c>
      <c r="K43" s="17">
        <v>0.10573107663215299</v>
      </c>
      <c r="L43" s="17">
        <v>6.5065277927478765E-2</v>
      </c>
      <c r="M43" s="17">
        <v>0.11521030815106553</v>
      </c>
      <c r="N43" s="17">
        <v>0</v>
      </c>
      <c r="O43" s="17">
        <v>2.7501704626308854E-2</v>
      </c>
      <c r="P43" s="17">
        <f t="shared" si="15"/>
        <v>-0.13166362466830192</v>
      </c>
      <c r="Q43" s="17">
        <f t="shared" si="16"/>
        <v>-0.10828924669303971</v>
      </c>
      <c r="T43" t="str">
        <f t="shared" si="17"/>
        <v>Nem</v>
      </c>
      <c r="U43" s="1" t="str">
        <f t="shared" si="18"/>
        <v>JOBBIK</v>
      </c>
      <c r="V43">
        <f t="shared" si="19"/>
        <v>1</v>
      </c>
      <c r="W43">
        <f t="shared" si="20"/>
        <v>1</v>
      </c>
      <c r="X43">
        <f t="shared" si="21"/>
        <v>1</v>
      </c>
      <c r="Y43">
        <f t="shared" si="22"/>
        <v>1</v>
      </c>
      <c r="Z43" s="3">
        <f t="shared" si="23"/>
        <v>0.49997804588636979</v>
      </c>
      <c r="AA43" s="3">
        <f t="shared" si="24"/>
        <v>0.49998194342261748</v>
      </c>
      <c r="AB43">
        <f t="shared" si="10"/>
        <v>0</v>
      </c>
      <c r="AC43">
        <f t="shared" si="11"/>
        <v>0</v>
      </c>
      <c r="AD43">
        <f t="shared" si="12"/>
        <v>1</v>
      </c>
      <c r="AE43">
        <f t="shared" si="13"/>
        <v>1</v>
      </c>
      <c r="AF43">
        <f t="shared" si="14"/>
        <v>0</v>
      </c>
    </row>
    <row r="44" spans="1:32" x14ac:dyDescent="0.3">
      <c r="A44" t="s">
        <v>50</v>
      </c>
      <c r="B44" s="1">
        <v>19992.369478212182</v>
      </c>
      <c r="C44" s="1">
        <v>11998.046807019995</v>
      </c>
      <c r="D44" s="1">
        <v>4446.02819397029</v>
      </c>
      <c r="E44" s="1">
        <v>2667.6169163821742</v>
      </c>
      <c r="F44" s="1">
        <v>7435.9591006963692</v>
      </c>
      <c r="G44" s="1">
        <v>0</v>
      </c>
      <c r="H44" s="1">
        <v>1181.847104867292</v>
      </c>
      <c r="I44" s="17">
        <v>0.41893518596768242</v>
      </c>
      <c r="J44" s="17">
        <v>0.251416120326592</v>
      </c>
      <c r="K44" s="17">
        <v>9.6892044552293263E-2</v>
      </c>
      <c r="L44" s="17">
        <v>5.9625873570642009E-2</v>
      </c>
      <c r="M44" s="17">
        <v>0.15581869433201817</v>
      </c>
      <c r="N44" s="17">
        <v>0</v>
      </c>
      <c r="O44" s="17">
        <v>1.7312081250772104E-2</v>
      </c>
      <c r="P44" s="17">
        <f t="shared" si="15"/>
        <v>-7.812911285163196E-2</v>
      </c>
      <c r="Q44" s="17">
        <f t="shared" si="16"/>
        <v>-7.3818081904604371E-2</v>
      </c>
      <c r="T44" t="str">
        <f t="shared" si="17"/>
        <v>Nem</v>
      </c>
      <c r="U44" s="1" t="str">
        <f t="shared" si="18"/>
        <v>JOBBIK</v>
      </c>
      <c r="V44">
        <f t="shared" si="19"/>
        <v>1</v>
      </c>
      <c r="W44">
        <f t="shared" si="20"/>
        <v>1</v>
      </c>
      <c r="X44">
        <f t="shared" si="21"/>
        <v>1</v>
      </c>
      <c r="Y44">
        <f t="shared" si="22"/>
        <v>1</v>
      </c>
      <c r="Z44" s="3">
        <f t="shared" si="23"/>
        <v>0.49998693722269982</v>
      </c>
      <c r="AA44" s="3">
        <f t="shared" si="24"/>
        <v>0.49998765800443018</v>
      </c>
      <c r="AB44">
        <f t="shared" si="10"/>
        <v>0</v>
      </c>
      <c r="AC44">
        <f t="shared" si="11"/>
        <v>0</v>
      </c>
      <c r="AD44">
        <f t="shared" si="12"/>
        <v>1</v>
      </c>
      <c r="AE44">
        <f t="shared" si="13"/>
        <v>1</v>
      </c>
      <c r="AF44">
        <f t="shared" si="14"/>
        <v>0</v>
      </c>
    </row>
    <row r="45" spans="1:32" x14ac:dyDescent="0.3">
      <c r="A45" t="s">
        <v>51</v>
      </c>
      <c r="B45" s="1">
        <v>18848.135172754679</v>
      </c>
      <c r="C45" s="1">
        <v>7559.6624418385481</v>
      </c>
      <c r="D45" s="1">
        <v>6393.6393860945709</v>
      </c>
      <c r="E45" s="1">
        <v>3836.1836316567428</v>
      </c>
      <c r="F45" s="1">
        <v>6460.0431963821729</v>
      </c>
      <c r="G45" s="1">
        <v>0</v>
      </c>
      <c r="H45" s="1">
        <v>1232.7867836653359</v>
      </c>
      <c r="I45" s="17">
        <v>0.42517355254417172</v>
      </c>
      <c r="J45" s="17">
        <v>0.17052979018727446</v>
      </c>
      <c r="K45" s="17">
        <v>0.14999588025120589</v>
      </c>
      <c r="L45" s="17">
        <v>9.2305157077665165E-2</v>
      </c>
      <c r="M45" s="17">
        <v>0.14572473564201366</v>
      </c>
      <c r="N45" s="17">
        <v>0</v>
      </c>
      <c r="O45" s="17">
        <v>1.6270884297669097E-2</v>
      </c>
      <c r="P45" s="17">
        <f t="shared" si="15"/>
        <v>-5.7397810333008351E-2</v>
      </c>
      <c r="Q45" s="17">
        <f t="shared" si="16"/>
        <v>-0.13823603046563185</v>
      </c>
      <c r="T45" t="str">
        <f t="shared" si="17"/>
        <v>Nem</v>
      </c>
      <c r="U45" s="1" t="str">
        <f t="shared" si="18"/>
        <v>Baloldal</v>
      </c>
      <c r="V45">
        <f t="shared" si="19"/>
        <v>1</v>
      </c>
      <c r="W45">
        <f t="shared" si="20"/>
        <v>1</v>
      </c>
      <c r="X45">
        <f t="shared" si="21"/>
        <v>1</v>
      </c>
      <c r="Y45">
        <f t="shared" si="22"/>
        <v>1</v>
      </c>
      <c r="Z45" s="3">
        <f t="shared" si="23"/>
        <v>0.49998966921697113</v>
      </c>
      <c r="AA45" s="3">
        <f t="shared" si="24"/>
        <v>0.49997511949622414</v>
      </c>
      <c r="AB45">
        <f t="shared" si="10"/>
        <v>0</v>
      </c>
      <c r="AC45">
        <f t="shared" si="11"/>
        <v>0</v>
      </c>
      <c r="AD45">
        <f t="shared" si="12"/>
        <v>1</v>
      </c>
      <c r="AE45">
        <f t="shared" si="13"/>
        <v>1</v>
      </c>
      <c r="AF45">
        <f t="shared" si="14"/>
        <v>0</v>
      </c>
    </row>
    <row r="46" spans="1:32" x14ac:dyDescent="0.3">
      <c r="A46" t="s">
        <v>52</v>
      </c>
      <c r="B46" s="1">
        <v>21324.104363135419</v>
      </c>
      <c r="C46" s="1">
        <v>9810.3109379456455</v>
      </c>
      <c r="D46" s="1">
        <v>4013.0137565440291</v>
      </c>
      <c r="E46" s="1">
        <v>2407.8082539264178</v>
      </c>
      <c r="F46" s="1">
        <v>5457.1918561997072</v>
      </c>
      <c r="G46" s="1">
        <v>0</v>
      </c>
      <c r="H46" s="1">
        <v>1185.0050897294104</v>
      </c>
      <c r="I46" s="17">
        <v>0.48247380693883174</v>
      </c>
      <c r="J46" s="17">
        <v>0.22196562091803335</v>
      </c>
      <c r="K46" s="17">
        <v>9.4429334573859339E-2</v>
      </c>
      <c r="L46" s="17">
        <v>5.811035973775959E-2</v>
      </c>
      <c r="M46" s="17">
        <v>0.12347304652138379</v>
      </c>
      <c r="N46" s="17">
        <v>0</v>
      </c>
      <c r="O46" s="17">
        <v>1.9547831310132158E-2</v>
      </c>
      <c r="P46" s="17">
        <f t="shared" si="15"/>
        <v>-0.18563328812390473</v>
      </c>
      <c r="Q46" s="17">
        <f t="shared" si="16"/>
        <v>-0.1777043637708976</v>
      </c>
      <c r="T46" t="str">
        <f t="shared" si="17"/>
        <v>IGEN</v>
      </c>
      <c r="U46" s="1" t="str">
        <f t="shared" si="18"/>
        <v>JOBBIK</v>
      </c>
      <c r="V46">
        <f t="shared" si="19"/>
        <v>1</v>
      </c>
      <c r="W46">
        <f t="shared" si="20"/>
        <v>1</v>
      </c>
      <c r="X46">
        <f t="shared" si="21"/>
        <v>1</v>
      </c>
      <c r="Y46">
        <f t="shared" si="22"/>
        <v>1</v>
      </c>
      <c r="Z46" s="3">
        <f t="shared" si="23"/>
        <v>0.49996648811477851</v>
      </c>
      <c r="AA46" s="3">
        <f t="shared" si="24"/>
        <v>0.49996791950246233</v>
      </c>
      <c r="AB46">
        <f t="shared" si="10"/>
        <v>0</v>
      </c>
      <c r="AC46">
        <f t="shared" si="11"/>
        <v>0</v>
      </c>
      <c r="AD46">
        <f t="shared" si="12"/>
        <v>1</v>
      </c>
      <c r="AE46">
        <f t="shared" si="13"/>
        <v>1</v>
      </c>
      <c r="AF46">
        <f t="shared" si="14"/>
        <v>0</v>
      </c>
    </row>
    <row r="47" spans="1:32" x14ac:dyDescent="0.3">
      <c r="A47" t="s">
        <v>53</v>
      </c>
      <c r="B47" s="1">
        <v>21702.951687799505</v>
      </c>
      <c r="C47" s="1">
        <v>8139.0674424143599</v>
      </c>
      <c r="D47" s="1">
        <v>4546.6515929757315</v>
      </c>
      <c r="E47" s="1">
        <v>2727.9909557854389</v>
      </c>
      <c r="F47" s="1">
        <v>6428.2587112648835</v>
      </c>
      <c r="G47" s="1">
        <v>0</v>
      </c>
      <c r="H47" s="1">
        <v>1219.5835908104018</v>
      </c>
      <c r="I47" s="17">
        <v>0.4848250233485617</v>
      </c>
      <c r="J47" s="17">
        <v>0.18181967225326084</v>
      </c>
      <c r="K47" s="17">
        <v>0.10563096284271202</v>
      </c>
      <c r="L47" s="17">
        <v>6.5003669441668938E-2</v>
      </c>
      <c r="M47" s="17">
        <v>0.14360169642415985</v>
      </c>
      <c r="N47" s="17">
        <v>0</v>
      </c>
      <c r="O47" s="17">
        <v>1.9118975689636608E-2</v>
      </c>
      <c r="P47" s="17">
        <f t="shared" si="15"/>
        <v>-0.16723318264935697</v>
      </c>
      <c r="Q47" s="17">
        <f t="shared" si="16"/>
        <v>-0.20873445248273864</v>
      </c>
      <c r="T47" t="str">
        <f t="shared" si="17"/>
        <v>IGEN</v>
      </c>
      <c r="U47" s="1" t="str">
        <f t="shared" si="18"/>
        <v>Baloldal</v>
      </c>
      <c r="V47">
        <f t="shared" si="19"/>
        <v>1</v>
      </c>
      <c r="W47">
        <f t="shared" si="20"/>
        <v>1</v>
      </c>
      <c r="X47">
        <f t="shared" si="21"/>
        <v>1</v>
      </c>
      <c r="Y47">
        <f t="shared" si="22"/>
        <v>1</v>
      </c>
      <c r="Z47" s="3">
        <f t="shared" si="23"/>
        <v>0.49997019228127237</v>
      </c>
      <c r="AA47" s="3">
        <f t="shared" si="24"/>
        <v>0.49996279507603303</v>
      </c>
      <c r="AB47">
        <f t="shared" si="10"/>
        <v>0</v>
      </c>
      <c r="AC47">
        <f t="shared" si="11"/>
        <v>0</v>
      </c>
      <c r="AD47">
        <f t="shared" si="12"/>
        <v>1</v>
      </c>
      <c r="AE47">
        <f t="shared" si="13"/>
        <v>1</v>
      </c>
      <c r="AF47">
        <f t="shared" si="14"/>
        <v>0</v>
      </c>
    </row>
    <row r="48" spans="1:32" x14ac:dyDescent="0.3">
      <c r="A48" t="s">
        <v>54</v>
      </c>
      <c r="B48" s="1">
        <v>14255.813287994128</v>
      </c>
      <c r="C48" s="1">
        <v>10575.40966024716</v>
      </c>
      <c r="D48" s="1">
        <v>5783.6994461516342</v>
      </c>
      <c r="E48" s="1">
        <v>3470.2196676909798</v>
      </c>
      <c r="F48" s="1">
        <v>5094.0569624265263</v>
      </c>
      <c r="G48" s="1">
        <v>0</v>
      </c>
      <c r="H48" s="1">
        <v>2145.8820652592131</v>
      </c>
      <c r="I48" s="17">
        <v>0.34496758172177594</v>
      </c>
      <c r="J48" s="17">
        <v>0.25590777758607203</v>
      </c>
      <c r="K48" s="17">
        <v>0.14555440099273689</v>
      </c>
      <c r="L48" s="17">
        <v>8.9571939072453477E-2</v>
      </c>
      <c r="M48" s="17">
        <v>0.12326792417807503</v>
      </c>
      <c r="N48" s="17">
        <v>0</v>
      </c>
      <c r="O48" s="17">
        <v>4.0730376448886663E-2</v>
      </c>
      <c r="P48" s="17">
        <f t="shared" si="15"/>
        <v>2.6347056822152479E-2</v>
      </c>
      <c r="Q48" s="17">
        <f t="shared" si="16"/>
        <v>1.8458475137275693E-2</v>
      </c>
      <c r="T48" t="str">
        <f t="shared" si="17"/>
        <v>Nem</v>
      </c>
      <c r="U48" s="1" t="str">
        <f t="shared" si="18"/>
        <v>Baloldal</v>
      </c>
      <c r="V48">
        <f t="shared" si="19"/>
        <v>1</v>
      </c>
      <c r="W48">
        <f t="shared" si="20"/>
        <v>1</v>
      </c>
      <c r="X48">
        <f t="shared" si="21"/>
        <v>1</v>
      </c>
      <c r="Y48">
        <f t="shared" si="22"/>
        <v>1</v>
      </c>
      <c r="Z48" s="3">
        <f t="shared" si="23"/>
        <v>0.50000508696155133</v>
      </c>
      <c r="AA48" s="3">
        <f t="shared" si="24"/>
        <v>0.50000356387257794</v>
      </c>
      <c r="AB48">
        <f t="shared" si="10"/>
        <v>0</v>
      </c>
      <c r="AC48">
        <f t="shared" si="11"/>
        <v>0</v>
      </c>
      <c r="AD48">
        <f t="shared" si="12"/>
        <v>1</v>
      </c>
      <c r="AE48">
        <f t="shared" si="13"/>
        <v>1</v>
      </c>
      <c r="AF48">
        <f t="shared" si="14"/>
        <v>0</v>
      </c>
    </row>
    <row r="49" spans="1:32" x14ac:dyDescent="0.3">
      <c r="A49" t="s">
        <v>55</v>
      </c>
      <c r="B49" s="1">
        <v>16900.052229177443</v>
      </c>
      <c r="C49" s="1">
        <v>11086.828434835967</v>
      </c>
      <c r="D49" s="1">
        <v>2756.8903774903192</v>
      </c>
      <c r="E49" s="1">
        <v>1654.1342264941916</v>
      </c>
      <c r="F49" s="1">
        <v>3689.676861301572</v>
      </c>
      <c r="G49" s="1">
        <v>0</v>
      </c>
      <c r="H49" s="1">
        <v>814.95519040815645</v>
      </c>
      <c r="I49" s="17">
        <v>0.45796450479170814</v>
      </c>
      <c r="J49" s="17">
        <v>0.30043539659033397</v>
      </c>
      <c r="K49" s="17">
        <v>7.7695632897815239E-2</v>
      </c>
      <c r="L49" s="17">
        <v>4.7812697167886303E-2</v>
      </c>
      <c r="M49" s="17">
        <v>9.9984367723438772E-2</v>
      </c>
      <c r="N49" s="17">
        <v>0</v>
      </c>
      <c r="O49" s="17">
        <v>1.6107400828817564E-2</v>
      </c>
      <c r="P49" s="17">
        <f t="shared" si="15"/>
        <v>-0.17999368704517815</v>
      </c>
      <c r="Q49" s="17">
        <f t="shared" si="16"/>
        <v>-8.9881298864632087E-2</v>
      </c>
      <c r="T49" t="str">
        <f t="shared" si="17"/>
        <v>Nem</v>
      </c>
      <c r="U49" s="1" t="str">
        <f t="shared" si="18"/>
        <v>JOBBIK</v>
      </c>
      <c r="V49">
        <f t="shared" si="19"/>
        <v>1</v>
      </c>
      <c r="W49">
        <f t="shared" si="20"/>
        <v>1</v>
      </c>
      <c r="X49">
        <f t="shared" si="21"/>
        <v>1</v>
      </c>
      <c r="Y49">
        <f t="shared" si="22"/>
        <v>1</v>
      </c>
      <c r="Z49" s="3">
        <f t="shared" si="23"/>
        <v>0.49996108284304058</v>
      </c>
      <c r="AA49" s="3">
        <f t="shared" si="24"/>
        <v>0.49998056640387123</v>
      </c>
      <c r="AB49">
        <f t="shared" si="10"/>
        <v>0</v>
      </c>
      <c r="AC49">
        <f t="shared" si="11"/>
        <v>0</v>
      </c>
      <c r="AD49">
        <f t="shared" si="12"/>
        <v>1</v>
      </c>
      <c r="AE49">
        <f t="shared" si="13"/>
        <v>1</v>
      </c>
      <c r="AF49">
        <f t="shared" si="14"/>
        <v>0</v>
      </c>
    </row>
    <row r="50" spans="1:32" x14ac:dyDescent="0.3">
      <c r="A50" t="s">
        <v>56</v>
      </c>
      <c r="B50" s="1">
        <v>20730.833298877198</v>
      </c>
      <c r="C50" s="1">
        <v>6457.6767489745653</v>
      </c>
      <c r="D50" s="1">
        <v>6148.518878564726</v>
      </c>
      <c r="E50" s="1">
        <v>3689.1113271388358</v>
      </c>
      <c r="F50" s="1">
        <v>6125.6357606370439</v>
      </c>
      <c r="G50" s="1">
        <v>0</v>
      </c>
      <c r="H50" s="1">
        <v>1069.6611945504758</v>
      </c>
      <c r="I50" s="17">
        <v>0.46879600952405476</v>
      </c>
      <c r="J50" s="17">
        <v>0.14603045845144635</v>
      </c>
      <c r="K50" s="17">
        <v>0.1446009003172582</v>
      </c>
      <c r="L50" s="17">
        <v>8.898516942600504E-2</v>
      </c>
      <c r="M50" s="17">
        <v>0.1385218606017167</v>
      </c>
      <c r="N50" s="17">
        <v>0</v>
      </c>
      <c r="O50" s="17">
        <v>1.3065601679518979E-2</v>
      </c>
      <c r="P50" s="17">
        <f t="shared" si="15"/>
        <v>-0.12113105065195746</v>
      </c>
      <c r="Q50" s="17">
        <f t="shared" si="16"/>
        <v>-0.21113317196911441</v>
      </c>
      <c r="T50" t="str">
        <f t="shared" si="17"/>
        <v>IGEN</v>
      </c>
      <c r="U50" s="1" t="str">
        <f t="shared" si="18"/>
        <v>Baloldal</v>
      </c>
      <c r="V50">
        <f t="shared" si="19"/>
        <v>1</v>
      </c>
      <c r="W50">
        <f t="shared" si="20"/>
        <v>1</v>
      </c>
      <c r="X50">
        <f t="shared" si="21"/>
        <v>1</v>
      </c>
      <c r="Y50">
        <f t="shared" si="22"/>
        <v>1</v>
      </c>
      <c r="Z50" s="3">
        <f t="shared" si="23"/>
        <v>0.49997814440208171</v>
      </c>
      <c r="AA50" s="3">
        <f t="shared" si="24"/>
        <v>0.49996190537699275</v>
      </c>
      <c r="AB50">
        <f t="shared" si="10"/>
        <v>0</v>
      </c>
      <c r="AC50">
        <f t="shared" si="11"/>
        <v>0</v>
      </c>
      <c r="AD50">
        <f t="shared" si="12"/>
        <v>1</v>
      </c>
      <c r="AE50">
        <f t="shared" si="13"/>
        <v>1</v>
      </c>
      <c r="AF50">
        <f t="shared" si="14"/>
        <v>0</v>
      </c>
    </row>
    <row r="51" spans="1:32" x14ac:dyDescent="0.3">
      <c r="A51" t="s">
        <v>57</v>
      </c>
      <c r="B51" s="1">
        <v>23647.188465644103</v>
      </c>
      <c r="C51" s="1">
        <v>7827.5484666231596</v>
      </c>
      <c r="D51" s="1">
        <v>4424.5682273577549</v>
      </c>
      <c r="E51" s="1">
        <v>2654.7409364146529</v>
      </c>
      <c r="F51" s="1">
        <v>5663.451355764666</v>
      </c>
      <c r="G51" s="1">
        <v>0</v>
      </c>
      <c r="H51" s="1">
        <v>301.9764017775945</v>
      </c>
      <c r="I51" s="17">
        <v>0.53116504798363662</v>
      </c>
      <c r="J51" s="17">
        <v>0.17582302280496007</v>
      </c>
      <c r="K51" s="17">
        <v>0.10336040743845933</v>
      </c>
      <c r="L51" s="17">
        <v>6.3606404577513431E-2</v>
      </c>
      <c r="M51" s="17">
        <v>0.12721289955921161</v>
      </c>
      <c r="N51" s="17">
        <v>0</v>
      </c>
      <c r="O51" s="17">
        <v>-1.1677823637810114E-3</v>
      </c>
      <c r="P51" s="17">
        <f t="shared" si="15"/>
        <v>-0.23432847317175604</v>
      </c>
      <c r="Q51" s="17">
        <f t="shared" si="16"/>
        <v>-0.26708811170612123</v>
      </c>
      <c r="T51" s="2" t="str">
        <f t="shared" si="17"/>
        <v>IGEN</v>
      </c>
      <c r="U51" s="1" t="str">
        <f t="shared" si="18"/>
        <v>Baloldal</v>
      </c>
      <c r="V51">
        <f t="shared" si="19"/>
        <v>1</v>
      </c>
      <c r="W51">
        <f t="shared" si="20"/>
        <v>1</v>
      </c>
      <c r="X51">
        <f t="shared" si="21"/>
        <v>1</v>
      </c>
      <c r="Y51">
        <f t="shared" si="22"/>
        <v>1</v>
      </c>
      <c r="Z51" s="3">
        <f t="shared" si="23"/>
        <v>0.49995800330633505</v>
      </c>
      <c r="AA51" s="3">
        <f t="shared" si="24"/>
        <v>0.49995213207575351</v>
      </c>
      <c r="AB51">
        <f t="shared" si="10"/>
        <v>0</v>
      </c>
      <c r="AC51">
        <f t="shared" si="11"/>
        <v>0</v>
      </c>
      <c r="AD51">
        <f t="shared" si="12"/>
        <v>1</v>
      </c>
      <c r="AE51">
        <f t="shared" si="13"/>
        <v>1</v>
      </c>
      <c r="AF51">
        <f t="shared" si="14"/>
        <v>0</v>
      </c>
    </row>
    <row r="52" spans="1:32" x14ac:dyDescent="0.3">
      <c r="A52" t="s">
        <v>58</v>
      </c>
      <c r="B52" s="1">
        <v>23756.804189024071</v>
      </c>
      <c r="C52" s="1">
        <v>8602.7943868331804</v>
      </c>
      <c r="D52" s="1">
        <v>3340.6014693512693</v>
      </c>
      <c r="E52" s="1">
        <v>2004.3608816107615</v>
      </c>
      <c r="F52" s="1">
        <v>4447.8125382450389</v>
      </c>
      <c r="G52" s="1">
        <v>0</v>
      </c>
      <c r="H52" s="1">
        <v>1000</v>
      </c>
      <c r="I52" s="17">
        <v>0.56579766075832272</v>
      </c>
      <c r="J52" s="17">
        <v>0.20488618339935888</v>
      </c>
      <c r="K52" s="17">
        <v>8.274297591206882E-2</v>
      </c>
      <c r="L52" s="17">
        <v>5.0918754407426964E-2</v>
      </c>
      <c r="M52" s="17">
        <v>0.10593015414056671</v>
      </c>
      <c r="N52" s="17">
        <v>0</v>
      </c>
      <c r="O52" s="17">
        <v>-1.0275728617743951E-2</v>
      </c>
      <c r="P52" s="17">
        <f t="shared" si="15"/>
        <v>-0.30483844037430124</v>
      </c>
      <c r="Q52" s="17">
        <f t="shared" si="16"/>
        <v>-0.28903391202094508</v>
      </c>
      <c r="T52" s="2" t="str">
        <f t="shared" si="17"/>
        <v>IGEN</v>
      </c>
      <c r="U52" s="1" t="str">
        <f t="shared" si="18"/>
        <v>JOBBIK</v>
      </c>
      <c r="V52">
        <f t="shared" si="19"/>
        <v>1</v>
      </c>
      <c r="W52">
        <f t="shared" si="20"/>
        <v>1</v>
      </c>
      <c r="X52">
        <f t="shared" si="21"/>
        <v>1</v>
      </c>
      <c r="Y52">
        <f t="shared" si="22"/>
        <v>1</v>
      </c>
      <c r="Z52" s="3">
        <f t="shared" si="23"/>
        <v>0.49994363557209637</v>
      </c>
      <c r="AA52" s="3">
        <f t="shared" si="24"/>
        <v>0.49994655781901626</v>
      </c>
      <c r="AB52">
        <f t="shared" si="10"/>
        <v>0</v>
      </c>
      <c r="AC52">
        <f t="shared" si="11"/>
        <v>0</v>
      </c>
      <c r="AD52">
        <f t="shared" si="12"/>
        <v>1</v>
      </c>
      <c r="AE52">
        <f t="shared" si="13"/>
        <v>1</v>
      </c>
      <c r="AF52">
        <f t="shared" si="14"/>
        <v>0</v>
      </c>
    </row>
    <row r="53" spans="1:32" x14ac:dyDescent="0.3">
      <c r="A53" t="s">
        <v>59</v>
      </c>
      <c r="B53" s="1">
        <v>23748.150316125655</v>
      </c>
      <c r="C53" s="1">
        <v>8298.3784495779382</v>
      </c>
      <c r="D53" s="1">
        <v>5532.3793927115021</v>
      </c>
      <c r="E53" s="1">
        <v>3319.4276356269015</v>
      </c>
      <c r="F53" s="1">
        <v>7237.7645428362548</v>
      </c>
      <c r="G53" s="1">
        <v>0</v>
      </c>
      <c r="H53" s="1">
        <v>702.90462093202916</v>
      </c>
      <c r="I53" s="17">
        <v>0.48625377066221076</v>
      </c>
      <c r="J53" s="17">
        <v>0.16991293038722874</v>
      </c>
      <c r="K53" s="17">
        <v>0.11780900477784695</v>
      </c>
      <c r="L53" s="17">
        <v>7.2497849094059652E-2</v>
      </c>
      <c r="M53" s="17">
        <v>0.14819639648859798</v>
      </c>
      <c r="N53" s="17">
        <v>0</v>
      </c>
      <c r="O53" s="17">
        <v>5.3300485900559247E-3</v>
      </c>
      <c r="P53" s="17">
        <f t="shared" si="15"/>
        <v>-0.15386869734710956</v>
      </c>
      <c r="Q53" s="17">
        <f t="shared" si="16"/>
        <v>-0.21478986516683066</v>
      </c>
      <c r="T53" s="2" t="str">
        <f t="shared" si="17"/>
        <v>IGEN</v>
      </c>
      <c r="U53" s="1" t="str">
        <f t="shared" si="18"/>
        <v>Baloldal</v>
      </c>
      <c r="V53">
        <f t="shared" si="19"/>
        <v>1</v>
      </c>
      <c r="W53">
        <f t="shared" si="20"/>
        <v>1</v>
      </c>
      <c r="X53">
        <f t="shared" si="21"/>
        <v>1</v>
      </c>
      <c r="Y53">
        <f t="shared" si="22"/>
        <v>1</v>
      </c>
      <c r="Z53" s="3">
        <f t="shared" si="23"/>
        <v>0.49997486241621242</v>
      </c>
      <c r="AA53" s="3">
        <f t="shared" si="24"/>
        <v>0.49996490970338953</v>
      </c>
      <c r="AB53">
        <f t="shared" si="10"/>
        <v>0</v>
      </c>
      <c r="AC53">
        <f t="shared" si="11"/>
        <v>0</v>
      </c>
      <c r="AD53">
        <f t="shared" si="12"/>
        <v>1</v>
      </c>
      <c r="AE53">
        <f t="shared" si="13"/>
        <v>1</v>
      </c>
      <c r="AF53">
        <f t="shared" si="14"/>
        <v>0</v>
      </c>
    </row>
    <row r="54" spans="1:32" x14ac:dyDescent="0.3">
      <c r="A54" t="s">
        <v>60</v>
      </c>
      <c r="B54" s="1">
        <v>21596.220588719014</v>
      </c>
      <c r="C54" s="1">
        <v>8519.5873639834153</v>
      </c>
      <c r="D54" s="1">
        <v>4684.4722674429013</v>
      </c>
      <c r="E54" s="1">
        <v>2810.6833604657404</v>
      </c>
      <c r="F54" s="1">
        <v>5780.2301055146645</v>
      </c>
      <c r="G54" s="1">
        <v>0</v>
      </c>
      <c r="H54" s="1">
        <v>1199.2888982735744</v>
      </c>
      <c r="I54" s="17">
        <v>0.48432354477981798</v>
      </c>
      <c r="J54" s="17">
        <v>0.19106291006960593</v>
      </c>
      <c r="K54" s="17">
        <v>0.10925764593193957</v>
      </c>
      <c r="L54" s="17">
        <v>6.723547441965512E-2</v>
      </c>
      <c r="M54" s="17">
        <v>0.12962923409886956</v>
      </c>
      <c r="N54" s="17">
        <v>0</v>
      </c>
      <c r="O54" s="17">
        <v>1.8491190700111737E-2</v>
      </c>
      <c r="P54" s="17">
        <f t="shared" si="15"/>
        <v>-0.17383025341395036</v>
      </c>
      <c r="Q54" s="17">
        <f t="shared" si="16"/>
        <v>-0.20142392837507275</v>
      </c>
      <c r="T54" s="2" t="str">
        <f t="shared" si="17"/>
        <v>IGEN</v>
      </c>
      <c r="U54" s="1" t="str">
        <f t="shared" si="18"/>
        <v>Baloldal</v>
      </c>
      <c r="V54">
        <f t="shared" si="19"/>
        <v>1</v>
      </c>
      <c r="W54">
        <f t="shared" si="20"/>
        <v>1</v>
      </c>
      <c r="X54">
        <f t="shared" si="21"/>
        <v>1</v>
      </c>
      <c r="Y54">
        <f t="shared" si="22"/>
        <v>1</v>
      </c>
      <c r="Z54" s="3">
        <f t="shared" si="23"/>
        <v>0.49996889549804796</v>
      </c>
      <c r="AA54" s="3">
        <f t="shared" si="24"/>
        <v>0.49996395799437615</v>
      </c>
      <c r="AB54">
        <f t="shared" si="10"/>
        <v>0</v>
      </c>
      <c r="AC54">
        <f t="shared" si="11"/>
        <v>0</v>
      </c>
      <c r="AD54">
        <f t="shared" si="12"/>
        <v>1</v>
      </c>
      <c r="AE54">
        <f t="shared" si="13"/>
        <v>1</v>
      </c>
      <c r="AF54">
        <f t="shared" si="14"/>
        <v>0</v>
      </c>
    </row>
    <row r="55" spans="1:32" x14ac:dyDescent="0.3">
      <c r="A55" t="s">
        <v>61</v>
      </c>
      <c r="B55" s="1">
        <v>20204.870134940007</v>
      </c>
      <c r="C55" s="1">
        <v>7919.8879675905855</v>
      </c>
      <c r="D55" s="1">
        <v>5728.3804211059878</v>
      </c>
      <c r="E55" s="1">
        <v>3437.0282526635924</v>
      </c>
      <c r="F55" s="1">
        <v>6091.6436883759761</v>
      </c>
      <c r="G55" s="1">
        <v>0</v>
      </c>
      <c r="H55" s="1">
        <v>1278.680727571269</v>
      </c>
      <c r="I55" s="17">
        <v>0.4524103876951393</v>
      </c>
      <c r="J55" s="17">
        <v>0.17733544249431349</v>
      </c>
      <c r="K55" s="17">
        <v>0.13339565864390646</v>
      </c>
      <c r="L55" s="17">
        <v>8.2089636088557821E-2</v>
      </c>
      <c r="M55" s="17">
        <v>0.13639894066891545</v>
      </c>
      <c r="N55" s="17">
        <v>0</v>
      </c>
      <c r="O55" s="17">
        <v>1.8369934409167565E-2</v>
      </c>
      <c r="P55" s="17">
        <f t="shared" si="15"/>
        <v>-0.11197110796520485</v>
      </c>
      <c r="Q55" s="17">
        <f t="shared" si="16"/>
        <v>-0.16950967458041194</v>
      </c>
      <c r="T55" t="str">
        <f t="shared" si="17"/>
        <v>Nem</v>
      </c>
      <c r="U55" s="1" t="str">
        <f t="shared" si="18"/>
        <v>Baloldal</v>
      </c>
      <c r="V55">
        <f t="shared" si="19"/>
        <v>1</v>
      </c>
      <c r="W55">
        <f t="shared" si="20"/>
        <v>1</v>
      </c>
      <c r="X55">
        <f t="shared" si="21"/>
        <v>1</v>
      </c>
      <c r="Y55">
        <f t="shared" si="22"/>
        <v>1</v>
      </c>
      <c r="Z55" s="3">
        <f t="shared" si="23"/>
        <v>0.4999799957376464</v>
      </c>
      <c r="AA55" s="3">
        <f t="shared" si="24"/>
        <v>0.49996971615212626</v>
      </c>
      <c r="AB55">
        <f t="shared" si="10"/>
        <v>0</v>
      </c>
      <c r="AC55">
        <f t="shared" si="11"/>
        <v>0</v>
      </c>
      <c r="AD55">
        <f t="shared" si="12"/>
        <v>1</v>
      </c>
      <c r="AE55">
        <f t="shared" si="13"/>
        <v>1</v>
      </c>
      <c r="AF55">
        <f t="shared" si="14"/>
        <v>0</v>
      </c>
    </row>
    <row r="56" spans="1:32" x14ac:dyDescent="0.3">
      <c r="A56" t="s">
        <v>62</v>
      </c>
      <c r="B56" s="1">
        <v>19083.712823878286</v>
      </c>
      <c r="C56" s="1">
        <v>9793.0607015011847</v>
      </c>
      <c r="D56" s="1">
        <v>5007.802431071761</v>
      </c>
      <c r="E56" s="1">
        <v>3004.681458643056</v>
      </c>
      <c r="F56" s="1">
        <v>5956.6421573043472</v>
      </c>
      <c r="G56" s="1">
        <v>0</v>
      </c>
      <c r="H56" s="1">
        <v>851.47320045265815</v>
      </c>
      <c r="I56" s="17">
        <v>0.43672448966393679</v>
      </c>
      <c r="J56" s="17">
        <v>0.22411097235542518</v>
      </c>
      <c r="K56" s="17">
        <v>0.11918598757384281</v>
      </c>
      <c r="L56" s="17">
        <v>7.3345223122364814E-2</v>
      </c>
      <c r="M56" s="17">
        <v>0.13631579610674319</v>
      </c>
      <c r="N56" s="17">
        <v>0</v>
      </c>
      <c r="O56" s="17">
        <v>1.03175311776873E-2</v>
      </c>
      <c r="P56" s="17">
        <f t="shared" si="15"/>
        <v>-9.8403554363220749E-2</v>
      </c>
      <c r="Q56" s="17">
        <f t="shared" si="16"/>
        <v>-0.11395941526762635</v>
      </c>
      <c r="T56" t="str">
        <f t="shared" si="17"/>
        <v>Nem</v>
      </c>
      <c r="U56" s="1" t="str">
        <f t="shared" si="18"/>
        <v>Baloldal</v>
      </c>
      <c r="V56">
        <f t="shared" si="19"/>
        <v>1</v>
      </c>
      <c r="W56">
        <f t="shared" si="20"/>
        <v>1</v>
      </c>
      <c r="X56">
        <f t="shared" si="21"/>
        <v>1</v>
      </c>
      <c r="Y56">
        <f t="shared" si="22"/>
        <v>1</v>
      </c>
      <c r="Z56" s="3">
        <f t="shared" si="23"/>
        <v>0.49998203217453474</v>
      </c>
      <c r="AA56" s="3">
        <f t="shared" si="24"/>
        <v>0.49997919177923333</v>
      </c>
      <c r="AB56">
        <f t="shared" si="10"/>
        <v>0</v>
      </c>
      <c r="AC56">
        <f t="shared" si="11"/>
        <v>0</v>
      </c>
      <c r="AD56">
        <f t="shared" si="12"/>
        <v>1</v>
      </c>
      <c r="AE56">
        <f t="shared" si="13"/>
        <v>1</v>
      </c>
      <c r="AF56">
        <f t="shared" si="14"/>
        <v>0</v>
      </c>
    </row>
    <row r="57" spans="1:32" x14ac:dyDescent="0.3">
      <c r="A57" t="s">
        <v>63</v>
      </c>
      <c r="B57" s="1">
        <v>20787.564243433499</v>
      </c>
      <c r="C57" s="1">
        <v>10594.689336273324</v>
      </c>
      <c r="D57" s="1">
        <v>3475.5608149367663</v>
      </c>
      <c r="E57" s="1">
        <v>2085.3364889620598</v>
      </c>
      <c r="F57" s="1">
        <v>4480.3660922281015</v>
      </c>
      <c r="G57" s="1">
        <v>0</v>
      </c>
      <c r="H57" s="1">
        <v>443.63076327411011</v>
      </c>
      <c r="I57" s="17">
        <v>0.49651254900309233</v>
      </c>
      <c r="J57" s="17">
        <v>0.25305495856305699</v>
      </c>
      <c r="K57" s="17">
        <v>8.6334595087734528E-2</v>
      </c>
      <c r="L57" s="17">
        <v>5.3128981592452017E-2</v>
      </c>
      <c r="M57" s="17">
        <v>0.10701388401586806</v>
      </c>
      <c r="N57" s="17">
        <v>0</v>
      </c>
      <c r="O57" s="17">
        <v>3.9550317377959887E-3</v>
      </c>
      <c r="P57" s="17">
        <f t="shared" si="15"/>
        <v>-0.21595767374217656</v>
      </c>
      <c r="Q57" s="17">
        <f t="shared" si="16"/>
        <v>-0.16951435223121897</v>
      </c>
      <c r="T57" s="2" t="str">
        <f t="shared" si="17"/>
        <v>IGEN</v>
      </c>
      <c r="U57" s="1" t="str">
        <f t="shared" si="18"/>
        <v>JOBBIK</v>
      </c>
      <c r="V57">
        <f t="shared" si="19"/>
        <v>1</v>
      </c>
      <c r="W57">
        <f t="shared" si="20"/>
        <v>1</v>
      </c>
      <c r="X57">
        <f t="shared" si="21"/>
        <v>1</v>
      </c>
      <c r="Y57">
        <f t="shared" si="22"/>
        <v>1</v>
      </c>
      <c r="Z57" s="3">
        <f t="shared" si="23"/>
        <v>0.49995884379455829</v>
      </c>
      <c r="AA57" s="3">
        <f t="shared" si="24"/>
        <v>0.49996769474596792</v>
      </c>
      <c r="AB57">
        <f t="shared" si="10"/>
        <v>0</v>
      </c>
      <c r="AC57">
        <f t="shared" si="11"/>
        <v>0</v>
      </c>
      <c r="AD57">
        <f t="shared" si="12"/>
        <v>1</v>
      </c>
      <c r="AE57">
        <f t="shared" si="13"/>
        <v>1</v>
      </c>
      <c r="AF57">
        <f t="shared" si="14"/>
        <v>0</v>
      </c>
    </row>
    <row r="58" spans="1:32" x14ac:dyDescent="0.3">
      <c r="A58" t="s">
        <v>64</v>
      </c>
      <c r="B58" s="1">
        <v>17114.475968771581</v>
      </c>
      <c r="C58" s="1">
        <v>11033.048285920875</v>
      </c>
      <c r="D58" s="1">
        <v>3331.0637064123648</v>
      </c>
      <c r="E58" s="1">
        <v>1998.6382238474187</v>
      </c>
      <c r="F58" s="1">
        <v>3855.0817741277865</v>
      </c>
      <c r="G58" s="1">
        <v>0</v>
      </c>
      <c r="H58" s="1">
        <v>399.33130214308756</v>
      </c>
      <c r="I58" s="17">
        <v>0.45358421483585432</v>
      </c>
      <c r="J58" s="17">
        <v>0.29240840053454986</v>
      </c>
      <c r="K58" s="17">
        <v>9.1814358519777706E-2</v>
      </c>
      <c r="L58" s="17">
        <v>5.6501143704478583E-2</v>
      </c>
      <c r="M58" s="17">
        <v>0.10217106517525895</v>
      </c>
      <c r="N58" s="17">
        <v>0</v>
      </c>
      <c r="O58" s="17">
        <v>3.5208172300805751E-3</v>
      </c>
      <c r="P58" s="17">
        <f t="shared" si="15"/>
        <v>-0.15986977794325102</v>
      </c>
      <c r="Q58" s="17">
        <f t="shared" si="16"/>
        <v>-8.6029844081449869E-2</v>
      </c>
      <c r="T58" t="str">
        <f t="shared" si="17"/>
        <v>Nem</v>
      </c>
      <c r="U58" s="1" t="str">
        <f t="shared" si="18"/>
        <v>JOBBIK</v>
      </c>
      <c r="V58">
        <f t="shared" si="19"/>
        <v>1</v>
      </c>
      <c r="W58">
        <f t="shared" si="20"/>
        <v>1</v>
      </c>
      <c r="X58">
        <f t="shared" si="21"/>
        <v>1</v>
      </c>
      <c r="Y58">
        <f t="shared" si="22"/>
        <v>1</v>
      </c>
      <c r="Z58" s="3">
        <f t="shared" si="23"/>
        <v>0.49996619345729321</v>
      </c>
      <c r="AA58" s="3">
        <f t="shared" si="24"/>
        <v>0.49998180787114432</v>
      </c>
      <c r="AB58">
        <f t="shared" si="10"/>
        <v>0</v>
      </c>
      <c r="AC58">
        <f t="shared" si="11"/>
        <v>0</v>
      </c>
      <c r="AD58">
        <f t="shared" si="12"/>
        <v>1</v>
      </c>
      <c r="AE58">
        <f t="shared" si="13"/>
        <v>1</v>
      </c>
      <c r="AF58">
        <f t="shared" si="14"/>
        <v>0</v>
      </c>
    </row>
    <row r="59" spans="1:32" x14ac:dyDescent="0.3">
      <c r="A59" t="s">
        <v>65</v>
      </c>
      <c r="B59" s="1">
        <v>16977.937085263209</v>
      </c>
      <c r="C59" s="1">
        <v>11232.948084718486</v>
      </c>
      <c r="D59" s="1">
        <v>3489.3905711981783</v>
      </c>
      <c r="E59" s="1">
        <v>2093.6343427189072</v>
      </c>
      <c r="F59" s="1">
        <v>4113.8645624211122</v>
      </c>
      <c r="G59" s="1">
        <v>0</v>
      </c>
      <c r="H59" s="1">
        <v>1810.1088318510128</v>
      </c>
      <c r="I59" s="17">
        <v>0.42746328853586429</v>
      </c>
      <c r="J59" s="17">
        <v>0.28281839567035727</v>
      </c>
      <c r="K59" s="17">
        <v>9.1368569426429749E-2</v>
      </c>
      <c r="L59" s="17">
        <v>5.6226811954726001E-2</v>
      </c>
      <c r="M59" s="17">
        <v>0.1035771345842763</v>
      </c>
      <c r="N59" s="17">
        <v>0</v>
      </c>
      <c r="O59" s="17">
        <v>3.8545799828346272E-2</v>
      </c>
      <c r="P59" s="17">
        <f t="shared" si="15"/>
        <v>-0.13572386828367181</v>
      </c>
      <c r="Q59" s="17">
        <f t="shared" si="16"/>
        <v>-6.9293138075877392E-2</v>
      </c>
      <c r="T59" t="str">
        <f t="shared" si="17"/>
        <v>Nem</v>
      </c>
      <c r="U59" s="1" t="str">
        <f t="shared" si="18"/>
        <v>JOBBIK</v>
      </c>
      <c r="V59">
        <f t="shared" si="19"/>
        <v>1</v>
      </c>
      <c r="W59">
        <f t="shared" si="20"/>
        <v>1</v>
      </c>
      <c r="X59">
        <f t="shared" si="21"/>
        <v>1</v>
      </c>
      <c r="Y59">
        <f t="shared" si="22"/>
        <v>1</v>
      </c>
      <c r="Z59" s="3">
        <f t="shared" si="23"/>
        <v>0.49997273470551101</v>
      </c>
      <c r="AA59" s="3">
        <f t="shared" si="24"/>
        <v>0.49998607984107213</v>
      </c>
      <c r="AB59">
        <f t="shared" si="10"/>
        <v>0</v>
      </c>
      <c r="AC59">
        <f t="shared" si="11"/>
        <v>0</v>
      </c>
      <c r="AD59">
        <f t="shared" si="12"/>
        <v>1</v>
      </c>
      <c r="AE59">
        <f t="shared" si="13"/>
        <v>1</v>
      </c>
      <c r="AF59">
        <f t="shared" si="14"/>
        <v>0</v>
      </c>
    </row>
    <row r="60" spans="1:32" x14ac:dyDescent="0.3">
      <c r="A60" t="s">
        <v>66</v>
      </c>
      <c r="B60" s="1">
        <v>18251.979484196989</v>
      </c>
      <c r="C60" s="1">
        <v>10987.385895332589</v>
      </c>
      <c r="D60" s="1">
        <v>3421.1955661850116</v>
      </c>
      <c r="E60" s="1">
        <v>2052.7173397110068</v>
      </c>
      <c r="F60" s="1">
        <v>4134.8937266029079</v>
      </c>
      <c r="G60" s="1">
        <v>0</v>
      </c>
      <c r="H60" s="1">
        <v>992.7265913612199</v>
      </c>
      <c r="I60" s="17">
        <v>0.45812168209087739</v>
      </c>
      <c r="J60" s="17">
        <v>0.27578157823974797</v>
      </c>
      <c r="K60" s="17">
        <v>8.9306303661777553E-2</v>
      </c>
      <c r="L60" s="17">
        <v>5.4957725330324649E-2</v>
      </c>
      <c r="M60" s="17">
        <v>0.10378515223175978</v>
      </c>
      <c r="N60" s="17">
        <v>0</v>
      </c>
      <c r="O60" s="17">
        <v>1.8047558445512757E-2</v>
      </c>
      <c r="P60" s="17">
        <f t="shared" si="15"/>
        <v>-0.1706172360927217</v>
      </c>
      <c r="Q60" s="17">
        <f t="shared" si="16"/>
        <v>-0.10792534948397081</v>
      </c>
      <c r="T60" t="str">
        <f t="shared" si="17"/>
        <v>Nem</v>
      </c>
      <c r="U60" s="1" t="str">
        <f t="shared" si="18"/>
        <v>JOBBIK</v>
      </c>
      <c r="V60">
        <f t="shared" si="19"/>
        <v>1</v>
      </c>
      <c r="W60">
        <f t="shared" si="20"/>
        <v>1</v>
      </c>
      <c r="X60">
        <f t="shared" si="21"/>
        <v>1</v>
      </c>
      <c r="Y60">
        <f t="shared" si="22"/>
        <v>1</v>
      </c>
      <c r="Z60" s="3">
        <f t="shared" si="23"/>
        <v>0.49996583087653851</v>
      </c>
      <c r="AA60" s="3">
        <f t="shared" si="24"/>
        <v>0.49997838603720096</v>
      </c>
      <c r="AB60">
        <f t="shared" si="10"/>
        <v>0</v>
      </c>
      <c r="AC60">
        <f t="shared" si="11"/>
        <v>0</v>
      </c>
      <c r="AD60">
        <f t="shared" si="12"/>
        <v>1</v>
      </c>
      <c r="AE60">
        <f t="shared" si="13"/>
        <v>1</v>
      </c>
      <c r="AF60">
        <f t="shared" si="14"/>
        <v>0</v>
      </c>
    </row>
    <row r="61" spans="1:32" x14ac:dyDescent="0.3">
      <c r="A61" t="s">
        <v>67</v>
      </c>
      <c r="B61" s="1">
        <v>20337.56285271575</v>
      </c>
      <c r="C61" s="1">
        <v>15636.831977011008</v>
      </c>
      <c r="D61" s="1">
        <v>6571.9955530520829</v>
      </c>
      <c r="E61" s="1">
        <v>3943.1973318312494</v>
      </c>
      <c r="F61" s="1">
        <v>6883.4859128041944</v>
      </c>
      <c r="G61" s="1">
        <v>0</v>
      </c>
      <c r="H61" s="1">
        <v>944.60495599516344</v>
      </c>
      <c r="I61" s="17">
        <v>0.37441885189341584</v>
      </c>
      <c r="J61" s="17">
        <v>0.28787739801875573</v>
      </c>
      <c r="K61" s="17">
        <v>0.12583150741021873</v>
      </c>
      <c r="L61" s="17">
        <v>7.7434773790903841E-2</v>
      </c>
      <c r="M61" s="17">
        <v>0.12672643773304876</v>
      </c>
      <c r="N61" s="17">
        <v>0</v>
      </c>
      <c r="O61" s="17">
        <v>7.7110311536570109E-3</v>
      </c>
      <c r="P61" s="17">
        <f t="shared" si="15"/>
        <v>-1.9042797913954607E-2</v>
      </c>
      <c r="Q61" s="17">
        <f t="shared" si="16"/>
        <v>1.2456361805591287E-2</v>
      </c>
      <c r="T61" t="str">
        <f t="shared" si="17"/>
        <v>Nem</v>
      </c>
      <c r="U61" s="1" t="str">
        <f t="shared" si="18"/>
        <v>JOBBIK</v>
      </c>
      <c r="V61">
        <f t="shared" si="19"/>
        <v>1</v>
      </c>
      <c r="W61">
        <f t="shared" si="20"/>
        <v>1</v>
      </c>
      <c r="X61">
        <f t="shared" si="21"/>
        <v>1</v>
      </c>
      <c r="Y61">
        <f t="shared" si="22"/>
        <v>1</v>
      </c>
      <c r="Z61" s="3">
        <f t="shared" si="23"/>
        <v>0.49999720276071319</v>
      </c>
      <c r="AA61" s="3">
        <f t="shared" si="24"/>
        <v>0.5000018297429174</v>
      </c>
      <c r="AB61">
        <f t="shared" si="10"/>
        <v>0</v>
      </c>
      <c r="AC61">
        <f t="shared" si="11"/>
        <v>0</v>
      </c>
      <c r="AD61">
        <f t="shared" si="12"/>
        <v>1</v>
      </c>
      <c r="AE61">
        <f t="shared" si="13"/>
        <v>1</v>
      </c>
      <c r="AF61">
        <f t="shared" si="14"/>
        <v>0</v>
      </c>
    </row>
    <row r="62" spans="1:32" x14ac:dyDescent="0.3">
      <c r="A62" t="s">
        <v>68</v>
      </c>
      <c r="B62" s="1">
        <v>19036.597293653562</v>
      </c>
      <c r="C62" s="1">
        <v>19441.016472910698</v>
      </c>
      <c r="D62" s="1">
        <v>5662.5698568275466</v>
      </c>
      <c r="E62" s="1">
        <v>3397.5419140965278</v>
      </c>
      <c r="F62" s="1">
        <v>5345.9594918734902</v>
      </c>
      <c r="G62" s="1">
        <v>0</v>
      </c>
      <c r="H62" s="1">
        <v>675.90034334952873</v>
      </c>
      <c r="I62" s="17">
        <v>0.35542839178424113</v>
      </c>
      <c r="J62" s="17">
        <v>0.36297921908140662</v>
      </c>
      <c r="K62" s="17">
        <v>0.10995366394492545</v>
      </c>
      <c r="L62" s="17">
        <v>6.7663793196877195E-2</v>
      </c>
      <c r="M62" s="17">
        <v>9.98133098804245E-2</v>
      </c>
      <c r="N62" s="17">
        <v>0</v>
      </c>
      <c r="O62" s="17">
        <v>4.1616221121251185E-3</v>
      </c>
      <c r="P62" s="17">
        <f t="shared" si="15"/>
        <v>-1.9346989960782532E-2</v>
      </c>
      <c r="Q62" s="17">
        <f t="shared" si="16"/>
        <v>9.0780057403833658E-2</v>
      </c>
      <c r="T62" t="str">
        <f t="shared" si="17"/>
        <v>Nem</v>
      </c>
      <c r="U62" s="1" t="str">
        <f t="shared" si="18"/>
        <v>JOBBIK</v>
      </c>
      <c r="V62">
        <f t="shared" si="19"/>
        <v>1</v>
      </c>
      <c r="W62">
        <f t="shared" si="20"/>
        <v>1</v>
      </c>
      <c r="X62">
        <f t="shared" si="21"/>
        <v>1</v>
      </c>
      <c r="Y62">
        <f t="shared" si="22"/>
        <v>1</v>
      </c>
      <c r="Z62" s="3">
        <f t="shared" si="23"/>
        <v>0.49999711785211182</v>
      </c>
      <c r="AA62" s="3">
        <f t="shared" si="24"/>
        <v>0.50001352363087059</v>
      </c>
      <c r="AB62">
        <f t="shared" si="10"/>
        <v>0</v>
      </c>
      <c r="AC62">
        <f t="shared" si="11"/>
        <v>0</v>
      </c>
      <c r="AD62">
        <f t="shared" si="12"/>
        <v>1</v>
      </c>
      <c r="AE62">
        <f t="shared" si="13"/>
        <v>1</v>
      </c>
      <c r="AF62">
        <f t="shared" si="14"/>
        <v>0</v>
      </c>
    </row>
    <row r="63" spans="1:32" x14ac:dyDescent="0.3">
      <c r="A63" t="s">
        <v>69</v>
      </c>
      <c r="B63" s="1">
        <v>19523.137258831288</v>
      </c>
      <c r="C63" s="1">
        <v>15492.741766710193</v>
      </c>
      <c r="D63" s="1">
        <v>5148.9613225675439</v>
      </c>
      <c r="E63" s="1">
        <v>3089.3767935405267</v>
      </c>
      <c r="F63" s="1">
        <v>4746.1334082219209</v>
      </c>
      <c r="G63" s="1">
        <v>0</v>
      </c>
      <c r="H63" s="1">
        <v>1310.7124494289087</v>
      </c>
      <c r="I63" s="17">
        <v>0.39591799631470692</v>
      </c>
      <c r="J63" s="17">
        <v>0.31418389351959419</v>
      </c>
      <c r="K63" s="17">
        <v>0.1085946935588515</v>
      </c>
      <c r="L63" s="17">
        <v>6.6827503728524001E-2</v>
      </c>
      <c r="M63" s="17">
        <v>9.6248856129693625E-2</v>
      </c>
      <c r="N63" s="17">
        <v>0</v>
      </c>
      <c r="O63" s="17">
        <v>1.8227056748629789E-2</v>
      </c>
      <c r="P63" s="17">
        <f t="shared" si="15"/>
        <v>-7.8914682799224825E-2</v>
      </c>
      <c r="Q63" s="17">
        <f t="shared" si="16"/>
        <v>-2.3278676999199943E-4</v>
      </c>
      <c r="T63" t="str">
        <f t="shared" si="17"/>
        <v>Nem</v>
      </c>
      <c r="U63" s="1" t="str">
        <f t="shared" si="18"/>
        <v>JOBBIK</v>
      </c>
      <c r="V63">
        <f t="shared" si="19"/>
        <v>1</v>
      </c>
      <c r="W63">
        <f t="shared" si="20"/>
        <v>1</v>
      </c>
      <c r="X63">
        <f t="shared" si="21"/>
        <v>1</v>
      </c>
      <c r="Y63">
        <f t="shared" si="22"/>
        <v>1</v>
      </c>
      <c r="Z63" s="3">
        <f t="shared" si="23"/>
        <v>0.49998723109923299</v>
      </c>
      <c r="AA63" s="3">
        <f t="shared" si="24"/>
        <v>0.49999996233361071</v>
      </c>
      <c r="AB63">
        <f t="shared" si="10"/>
        <v>0</v>
      </c>
      <c r="AC63">
        <f t="shared" si="11"/>
        <v>0</v>
      </c>
      <c r="AD63">
        <f t="shared" si="12"/>
        <v>1</v>
      </c>
      <c r="AE63">
        <f t="shared" si="13"/>
        <v>1</v>
      </c>
      <c r="AF63">
        <f t="shared" si="14"/>
        <v>0</v>
      </c>
    </row>
    <row r="64" spans="1:32" x14ac:dyDescent="0.3">
      <c r="A64" t="s">
        <v>70</v>
      </c>
      <c r="B64" s="1">
        <v>18409.672279234826</v>
      </c>
      <c r="C64" s="1">
        <v>13350.668288224131</v>
      </c>
      <c r="D64" s="1">
        <v>6950.1678535796445</v>
      </c>
      <c r="E64" s="1">
        <v>4170.100712147786</v>
      </c>
      <c r="F64" s="1">
        <v>6396.2542380751829</v>
      </c>
      <c r="G64" s="1">
        <v>0</v>
      </c>
      <c r="H64" s="1">
        <v>2064.449255633991</v>
      </c>
      <c r="I64" s="17">
        <v>0.35857424240436681</v>
      </c>
      <c r="J64" s="17">
        <v>0.26003753322875262</v>
      </c>
      <c r="K64" s="17">
        <v>0.14078671147835617</v>
      </c>
      <c r="L64" s="17">
        <v>8.6637976294373031E-2</v>
      </c>
      <c r="M64" s="17">
        <v>0.12458299000957863</v>
      </c>
      <c r="N64" s="17">
        <v>0</v>
      </c>
      <c r="O64" s="17">
        <v>2.9380546584572786E-2</v>
      </c>
      <c r="P64" s="17">
        <f t="shared" si="15"/>
        <v>8.0784054553812851E-3</v>
      </c>
      <c r="Q64" s="17">
        <f t="shared" si="16"/>
        <v>7.0655941590781479E-3</v>
      </c>
      <c r="T64" t="str">
        <f t="shared" si="17"/>
        <v>Nem</v>
      </c>
      <c r="U64" s="1" t="str">
        <f t="shared" si="18"/>
        <v>Baloldal</v>
      </c>
      <c r="V64">
        <f t="shared" si="19"/>
        <v>1</v>
      </c>
      <c r="W64">
        <f t="shared" si="20"/>
        <v>1</v>
      </c>
      <c r="X64">
        <f t="shared" si="21"/>
        <v>1</v>
      </c>
      <c r="Y64">
        <f t="shared" si="22"/>
        <v>1</v>
      </c>
      <c r="Z64" s="3">
        <f t="shared" si="23"/>
        <v>0.50000125544803176</v>
      </c>
      <c r="AA64" s="3">
        <f t="shared" si="24"/>
        <v>0.50000109804915471</v>
      </c>
      <c r="AB64">
        <f t="shared" si="10"/>
        <v>0</v>
      </c>
      <c r="AC64">
        <f t="shared" si="11"/>
        <v>0</v>
      </c>
      <c r="AD64">
        <f t="shared" si="12"/>
        <v>1</v>
      </c>
      <c r="AE64">
        <f t="shared" si="13"/>
        <v>1</v>
      </c>
      <c r="AF64">
        <f t="shared" si="14"/>
        <v>0</v>
      </c>
    </row>
    <row r="65" spans="1:32" x14ac:dyDescent="0.3">
      <c r="A65" t="s">
        <v>71</v>
      </c>
      <c r="B65" s="1">
        <v>17500.054083467767</v>
      </c>
      <c r="C65" s="1">
        <v>12971.163086445929</v>
      </c>
      <c r="D65" s="1">
        <v>4098.3767348472256</v>
      </c>
      <c r="E65" s="1">
        <v>2459.0260409083348</v>
      </c>
      <c r="F65" s="1">
        <v>4177.3089854412547</v>
      </c>
      <c r="G65" s="1">
        <v>0</v>
      </c>
      <c r="H65" s="1">
        <v>1318.2995988003202</v>
      </c>
      <c r="I65" s="17">
        <v>0.41153137137240531</v>
      </c>
      <c r="J65" s="17">
        <v>0.305029944924744</v>
      </c>
      <c r="K65" s="17">
        <v>0.10023254863384706</v>
      </c>
      <c r="L65" s="17">
        <v>6.1681568390059734E-2</v>
      </c>
      <c r="M65" s="17">
        <v>9.8233621863427933E-2</v>
      </c>
      <c r="N65" s="17">
        <v>0</v>
      </c>
      <c r="O65" s="17">
        <v>2.3290944815515857E-2</v>
      </c>
      <c r="P65" s="17">
        <f t="shared" si="15"/>
        <v>-0.10784920608369369</v>
      </c>
      <c r="Q65" s="17">
        <f t="shared" si="16"/>
        <v>-2.8457104781460907E-2</v>
      </c>
      <c r="T65" t="str">
        <f t="shared" si="17"/>
        <v>Nem</v>
      </c>
      <c r="U65" s="1" t="str">
        <f t="shared" si="18"/>
        <v>JOBBIK</v>
      </c>
      <c r="V65">
        <f t="shared" si="19"/>
        <v>1</v>
      </c>
      <c r="W65">
        <f t="shared" si="20"/>
        <v>1</v>
      </c>
      <c r="X65">
        <f t="shared" si="21"/>
        <v>1</v>
      </c>
      <c r="Y65">
        <f t="shared" si="22"/>
        <v>1</v>
      </c>
      <c r="Z65" s="3">
        <f t="shared" si="23"/>
        <v>0.49997976419105827</v>
      </c>
      <c r="AA65" s="3">
        <f t="shared" si="24"/>
        <v>0.49999466057696179</v>
      </c>
      <c r="AB65">
        <f t="shared" si="10"/>
        <v>0</v>
      </c>
      <c r="AC65">
        <f t="shared" si="11"/>
        <v>0</v>
      </c>
      <c r="AD65">
        <f t="shared" si="12"/>
        <v>1</v>
      </c>
      <c r="AE65">
        <f t="shared" si="13"/>
        <v>1</v>
      </c>
      <c r="AF65">
        <f t="shared" si="14"/>
        <v>0</v>
      </c>
    </row>
    <row r="66" spans="1:32" x14ac:dyDescent="0.3">
      <c r="A66" t="s">
        <v>72</v>
      </c>
      <c r="B66" s="1">
        <v>22308.722790688771</v>
      </c>
      <c r="C66" s="1">
        <v>11680.439512483694</v>
      </c>
      <c r="D66" s="1">
        <v>3681.0996062701565</v>
      </c>
      <c r="E66" s="1">
        <v>2208.6597637620939</v>
      </c>
      <c r="F66" s="1">
        <v>4231.7754617037153</v>
      </c>
      <c r="G66" s="1">
        <v>0</v>
      </c>
      <c r="H66" s="1">
        <v>709.81373242037364</v>
      </c>
      <c r="I66" s="17">
        <v>0.49773468349621952</v>
      </c>
      <c r="J66" s="17">
        <v>0.26060478308822588</v>
      </c>
      <c r="K66" s="17">
        <v>8.5414992297902906E-2</v>
      </c>
      <c r="L66" s="17">
        <v>5.2563072183324858E-2</v>
      </c>
      <c r="M66" s="17">
        <v>9.4416047024318953E-2</v>
      </c>
      <c r="N66" s="17">
        <v>0</v>
      </c>
      <c r="O66" s="17">
        <v>9.266421910007816E-3</v>
      </c>
      <c r="P66" s="17">
        <f t="shared" ref="P66:P97" si="25">(0.3*J66)+(0.7*SUM(K66:M66)+0.3*(MAX(K66:M66))-I66)</f>
        <v>-0.22855255640857339</v>
      </c>
      <c r="Q66" s="17">
        <f t="shared" ref="Q66:Q97" si="26">J66+(0.3*(SUM(K66:M66))-I66)</f>
        <v>-0.16741166695632964</v>
      </c>
      <c r="T66" s="2" t="str">
        <f t="shared" ref="T66:T97" si="27">IF(B66&gt;SUM(C66:F66)*0.9,"IGEN","Nem")</f>
        <v>IGEN</v>
      </c>
      <c r="U66" s="1" t="str">
        <f t="shared" ref="U66:U97" si="28">IF(P66&gt;Q66,"Baloldal", "JOBBIK")</f>
        <v>JOBBIK</v>
      </c>
      <c r="V66">
        <f t="shared" ref="V66:V97" si="29">IF(AND(P66-Q66&lt;500,Q66-P66&lt;500),1,0)</f>
        <v>1</v>
      </c>
      <c r="W66">
        <f t="shared" ref="W66:W97" si="30">IF(AND(P66&gt;-500,P66&lt;500),1,0)</f>
        <v>1</v>
      </c>
      <c r="X66">
        <f t="shared" ref="X66:X97" si="31">IF(AND(Q66&gt;-500,Q66&lt;500),1,0)</f>
        <v>1</v>
      </c>
      <c r="Y66">
        <f t="shared" ref="Y66:Y97" si="32">IF(AND(Q66&gt;-1500,Q66&lt;1500,P66&gt;-1500,P66&lt;1500),1,0)</f>
        <v>1</v>
      </c>
      <c r="Z66" s="3">
        <f t="shared" ref="Z66:Z97" si="33">NORMDIST(B66+P66,B66,SUM(B66:H66)*0.05,TRUE)</f>
        <v>0.49995931359276263</v>
      </c>
      <c r="AA66" s="3">
        <f t="shared" ref="AA66:AA97" si="34">NORMDIST(B66+Q66,B66,SUM(B66:H66)*0.05,TRUE)</f>
        <v>0.49997019775507823</v>
      </c>
      <c r="AB66">
        <f t="shared" si="10"/>
        <v>0</v>
      </c>
      <c r="AC66">
        <f t="shared" si="11"/>
        <v>0</v>
      </c>
      <c r="AD66">
        <f t="shared" si="12"/>
        <v>1</v>
      </c>
      <c r="AE66">
        <f t="shared" si="13"/>
        <v>1</v>
      </c>
      <c r="AF66">
        <f t="shared" si="14"/>
        <v>0</v>
      </c>
    </row>
    <row r="67" spans="1:32" x14ac:dyDescent="0.3">
      <c r="A67" t="s">
        <v>73</v>
      </c>
      <c r="B67" s="1">
        <v>17811.59350781082</v>
      </c>
      <c r="C67" s="1">
        <v>13633.775109871505</v>
      </c>
      <c r="D67" s="1">
        <v>4476.0721472278392</v>
      </c>
      <c r="E67" s="1">
        <v>2685.6432883367033</v>
      </c>
      <c r="F67" s="1">
        <v>4397.9868121395357</v>
      </c>
      <c r="G67" s="1">
        <v>0</v>
      </c>
      <c r="H67" s="1">
        <v>884.32551756255589</v>
      </c>
      <c r="I67" s="17">
        <v>0.40582908346241531</v>
      </c>
      <c r="J67" s="17">
        <v>0.31063938521533713</v>
      </c>
      <c r="K67" s="17">
        <v>0.10606468570448296</v>
      </c>
      <c r="L67" s="17">
        <v>6.527057581814337E-2</v>
      </c>
      <c r="M67" s="17">
        <v>0.10020613575465245</v>
      </c>
      <c r="N67" s="17">
        <v>0</v>
      </c>
      <c r="O67" s="17">
        <v>1.1990134044968848E-2</v>
      </c>
      <c r="P67" s="17">
        <f t="shared" si="25"/>
        <v>-9.0738884092374142E-2</v>
      </c>
      <c r="Q67" s="17">
        <f t="shared" si="26"/>
        <v>-1.3727279063894537E-2</v>
      </c>
      <c r="T67" t="str">
        <f t="shared" si="27"/>
        <v>Nem</v>
      </c>
      <c r="U67" s="1" t="str">
        <f t="shared" si="28"/>
        <v>JOBBIK</v>
      </c>
      <c r="V67">
        <f t="shared" si="29"/>
        <v>1</v>
      </c>
      <c r="W67">
        <f t="shared" si="30"/>
        <v>1</v>
      </c>
      <c r="X67">
        <f t="shared" si="31"/>
        <v>1</v>
      </c>
      <c r="Y67">
        <f t="shared" si="32"/>
        <v>1</v>
      </c>
      <c r="Z67" s="3">
        <f t="shared" si="33"/>
        <v>0.49998350418082077</v>
      </c>
      <c r="AA67" s="3">
        <f t="shared" si="34"/>
        <v>0.49999750445781233</v>
      </c>
      <c r="AB67">
        <f t="shared" ref="AB67:AB107" si="35">IF(OR(Z67&gt;0.85,AA67&gt;0.85),1,0)</f>
        <v>0</v>
      </c>
      <c r="AC67">
        <f t="shared" ref="AC67:AC107" si="36">IF(OR(Z67&gt;0.65,AA67&gt;0.65),1,0)</f>
        <v>0</v>
      </c>
      <c r="AD67">
        <f t="shared" ref="AD67:AD107" si="37">IF(OR(Z67&gt;0.45,AA67&gt;0.4),1,0)</f>
        <v>1</v>
      </c>
      <c r="AE67">
        <f t="shared" ref="AE67:AE107" si="38">IF(OR(Z67&gt;0.25,AA67&gt;0.25),1,0)</f>
        <v>1</v>
      </c>
      <c r="AF67">
        <f t="shared" ref="AF67:AF107" si="39">IF(AND(Z67&lt;0.25,AA67&lt;0.25),1,0)</f>
        <v>0</v>
      </c>
    </row>
    <row r="68" spans="1:32" x14ac:dyDescent="0.3">
      <c r="A68" t="s">
        <v>74</v>
      </c>
      <c r="B68" s="1">
        <v>20609.679078299348</v>
      </c>
      <c r="C68" s="1">
        <v>7983.815314414187</v>
      </c>
      <c r="D68" s="1">
        <v>7608.2734963640469</v>
      </c>
      <c r="E68" s="1">
        <v>4564.9640978184279</v>
      </c>
      <c r="F68" s="1">
        <v>6520.8463926995919</v>
      </c>
      <c r="G68" s="1">
        <v>0</v>
      </c>
      <c r="H68" s="1">
        <v>2694.5671320773813</v>
      </c>
      <c r="I68" s="17">
        <v>0.41234082425465513</v>
      </c>
      <c r="J68" s="17">
        <v>0.15973334543131251</v>
      </c>
      <c r="K68" s="17">
        <v>0.15830861911221228</v>
      </c>
      <c r="L68" s="17">
        <v>9.7420688684438317E-2</v>
      </c>
      <c r="M68" s="17">
        <v>0.13046351504011955</v>
      </c>
      <c r="N68" s="17">
        <v>0</v>
      </c>
      <c r="O68" s="17">
        <v>4.1733007477262163E-2</v>
      </c>
      <c r="P68" s="17">
        <f t="shared" si="25"/>
        <v>-4.659325890585863E-2</v>
      </c>
      <c r="Q68" s="17">
        <f t="shared" si="26"/>
        <v>-0.13674963197231155</v>
      </c>
      <c r="T68" t="str">
        <f t="shared" si="27"/>
        <v>Nem</v>
      </c>
      <c r="U68" s="1" t="str">
        <f t="shared" si="28"/>
        <v>Baloldal</v>
      </c>
      <c r="V68">
        <f t="shared" si="29"/>
        <v>1</v>
      </c>
      <c r="W68">
        <f t="shared" si="30"/>
        <v>1</v>
      </c>
      <c r="X68">
        <f t="shared" si="31"/>
        <v>1</v>
      </c>
      <c r="Y68">
        <f t="shared" si="32"/>
        <v>1</v>
      </c>
      <c r="Z68" s="3">
        <f t="shared" si="33"/>
        <v>0.49999256213563131</v>
      </c>
      <c r="AA68" s="3">
        <f t="shared" si="34"/>
        <v>0.49997817012077511</v>
      </c>
      <c r="AB68">
        <f t="shared" si="35"/>
        <v>0</v>
      </c>
      <c r="AC68">
        <f t="shared" si="36"/>
        <v>0</v>
      </c>
      <c r="AD68">
        <f t="shared" si="37"/>
        <v>1</v>
      </c>
      <c r="AE68">
        <f t="shared" si="38"/>
        <v>1</v>
      </c>
      <c r="AF68">
        <f t="shared" si="39"/>
        <v>0</v>
      </c>
    </row>
    <row r="69" spans="1:32" x14ac:dyDescent="0.3">
      <c r="A69" t="s">
        <v>75</v>
      </c>
      <c r="B69" s="1">
        <v>22572.185143373947</v>
      </c>
      <c r="C69" s="1">
        <v>10290.273399018082</v>
      </c>
      <c r="D69" s="1">
        <v>6626.8376899507848</v>
      </c>
      <c r="E69" s="1">
        <v>3976.1026139704709</v>
      </c>
      <c r="F69" s="1">
        <v>6267.2766727185108</v>
      </c>
      <c r="G69" s="1">
        <v>0</v>
      </c>
      <c r="H69" s="1">
        <v>1394.6107924423973</v>
      </c>
      <c r="I69" s="17">
        <v>0.44148999041062353</v>
      </c>
      <c r="J69" s="17">
        <v>0.20126774060192387</v>
      </c>
      <c r="K69" s="17">
        <v>0.13479908077973043</v>
      </c>
      <c r="L69" s="17">
        <v>8.2953280479834107E-2</v>
      </c>
      <c r="M69" s="17">
        <v>0.1225818369184985</v>
      </c>
      <c r="N69" s="17">
        <v>0</v>
      </c>
      <c r="O69" s="17">
        <v>1.6908070809389608E-2</v>
      </c>
      <c r="P69" s="17">
        <f t="shared" si="25"/>
        <v>-0.10243600527148317</v>
      </c>
      <c r="Q69" s="17">
        <f t="shared" si="26"/>
        <v>-0.13812199035528072</v>
      </c>
      <c r="T69" t="str">
        <f t="shared" si="27"/>
        <v>Nem</v>
      </c>
      <c r="U69" s="1" t="str">
        <f t="shared" si="28"/>
        <v>Baloldal</v>
      </c>
      <c r="V69">
        <f t="shared" si="29"/>
        <v>1</v>
      </c>
      <c r="W69">
        <f t="shared" si="30"/>
        <v>1</v>
      </c>
      <c r="X69">
        <f t="shared" si="31"/>
        <v>1</v>
      </c>
      <c r="Y69">
        <f t="shared" si="32"/>
        <v>1</v>
      </c>
      <c r="Z69" s="3">
        <f t="shared" si="33"/>
        <v>0.49998401399468817</v>
      </c>
      <c r="AA69" s="3">
        <f t="shared" si="34"/>
        <v>0.49997844489478915</v>
      </c>
      <c r="AB69">
        <f t="shared" si="35"/>
        <v>0</v>
      </c>
      <c r="AC69">
        <f t="shared" si="36"/>
        <v>0</v>
      </c>
      <c r="AD69">
        <f t="shared" si="37"/>
        <v>1</v>
      </c>
      <c r="AE69">
        <f t="shared" si="38"/>
        <v>1</v>
      </c>
      <c r="AF69">
        <f t="shared" si="39"/>
        <v>0</v>
      </c>
    </row>
    <row r="70" spans="1:32" x14ac:dyDescent="0.3">
      <c r="A70" t="s">
        <v>76</v>
      </c>
      <c r="B70" s="1">
        <v>22491.415662988711</v>
      </c>
      <c r="C70" s="1">
        <v>10054.858407540692</v>
      </c>
      <c r="D70" s="1">
        <v>5927.7196665290903</v>
      </c>
      <c r="E70" s="1">
        <v>3556.6317999174539</v>
      </c>
      <c r="F70" s="1">
        <v>6198.3040336532822</v>
      </c>
      <c r="G70" s="1">
        <v>0</v>
      </c>
      <c r="H70" s="1">
        <v>1537.1893796838715</v>
      </c>
      <c r="I70" s="17">
        <v>0.45194232818203733</v>
      </c>
      <c r="J70" s="17">
        <v>0.20204224519857666</v>
      </c>
      <c r="K70" s="17">
        <v>0.12387601410801732</v>
      </c>
      <c r="L70" s="17">
        <v>7.623139329724142E-2</v>
      </c>
      <c r="M70" s="17">
        <v>0.12454867215668795</v>
      </c>
      <c r="N70" s="17">
        <v>0</v>
      </c>
      <c r="O70" s="17">
        <v>2.135934705743936E-2</v>
      </c>
      <c r="P70" s="17">
        <f t="shared" si="25"/>
        <v>-0.1267057972820953</v>
      </c>
      <c r="Q70" s="17">
        <f t="shared" si="26"/>
        <v>-0.15250325911487667</v>
      </c>
      <c r="T70" t="str">
        <f t="shared" si="27"/>
        <v>Nem</v>
      </c>
      <c r="U70" s="1" t="str">
        <f t="shared" si="28"/>
        <v>Baloldal</v>
      </c>
      <c r="V70">
        <f t="shared" si="29"/>
        <v>1</v>
      </c>
      <c r="W70">
        <f t="shared" si="30"/>
        <v>1</v>
      </c>
      <c r="X70">
        <f t="shared" si="31"/>
        <v>1</v>
      </c>
      <c r="Y70">
        <f t="shared" si="32"/>
        <v>1</v>
      </c>
      <c r="Z70" s="3">
        <f t="shared" si="33"/>
        <v>0.49997968565732964</v>
      </c>
      <c r="AA70" s="3">
        <f t="shared" si="34"/>
        <v>0.499975549631273</v>
      </c>
      <c r="AB70">
        <f t="shared" si="35"/>
        <v>0</v>
      </c>
      <c r="AC70">
        <f t="shared" si="36"/>
        <v>0</v>
      </c>
      <c r="AD70">
        <f t="shared" si="37"/>
        <v>1</v>
      </c>
      <c r="AE70">
        <f t="shared" si="38"/>
        <v>1</v>
      </c>
      <c r="AF70">
        <f t="shared" si="39"/>
        <v>0</v>
      </c>
    </row>
    <row r="71" spans="1:32" x14ac:dyDescent="0.3">
      <c r="A71" t="s">
        <v>77</v>
      </c>
      <c r="B71" s="1">
        <v>17701.977784430856</v>
      </c>
      <c r="C71" s="1">
        <v>11668.262874993483</v>
      </c>
      <c r="D71" s="1">
        <v>6266.3102508601969</v>
      </c>
      <c r="E71" s="1">
        <v>3759.7861505161181</v>
      </c>
      <c r="F71" s="1">
        <v>4938.0786599002004</v>
      </c>
      <c r="G71" s="1">
        <v>0</v>
      </c>
      <c r="H71" s="1">
        <v>4577.5982138653126</v>
      </c>
      <c r="I71" s="17">
        <v>0.36191471911404677</v>
      </c>
      <c r="J71" s="17">
        <v>0.2385561733483951</v>
      </c>
      <c r="K71" s="17">
        <v>0.13323848553062873</v>
      </c>
      <c r="L71" s="17">
        <v>8.1992914172694609E-2</v>
      </c>
      <c r="M71" s="17">
        <v>0.10095839984234335</v>
      </c>
      <c r="N71" s="17">
        <v>0</v>
      </c>
      <c r="O71" s="17">
        <v>8.3339307991891487E-2</v>
      </c>
      <c r="P71" s="17">
        <f t="shared" si="25"/>
        <v>-2.9043461768372955E-2</v>
      </c>
      <c r="Q71" s="17">
        <f t="shared" si="26"/>
        <v>-2.8501605901951693E-2</v>
      </c>
      <c r="T71" t="str">
        <f t="shared" si="27"/>
        <v>Nem</v>
      </c>
      <c r="U71" s="1" t="str">
        <f t="shared" si="28"/>
        <v>JOBBIK</v>
      </c>
      <c r="V71">
        <f t="shared" si="29"/>
        <v>1</v>
      </c>
      <c r="W71">
        <f t="shared" si="30"/>
        <v>1</v>
      </c>
      <c r="X71">
        <f t="shared" si="31"/>
        <v>1</v>
      </c>
      <c r="Y71">
        <f t="shared" si="32"/>
        <v>1</v>
      </c>
      <c r="Z71" s="3">
        <f t="shared" si="33"/>
        <v>0.49999526224175378</v>
      </c>
      <c r="AA71" s="3">
        <f t="shared" si="34"/>
        <v>0.49999535063280415</v>
      </c>
      <c r="AB71">
        <f t="shared" si="35"/>
        <v>0</v>
      </c>
      <c r="AC71">
        <f t="shared" si="36"/>
        <v>0</v>
      </c>
      <c r="AD71">
        <f t="shared" si="37"/>
        <v>1</v>
      </c>
      <c r="AE71">
        <f t="shared" si="38"/>
        <v>1</v>
      </c>
      <c r="AF71">
        <f t="shared" si="39"/>
        <v>0</v>
      </c>
    </row>
    <row r="72" spans="1:32" x14ac:dyDescent="0.3">
      <c r="A72" t="s">
        <v>78</v>
      </c>
      <c r="B72" s="1">
        <v>23619.303764082539</v>
      </c>
      <c r="C72" s="1">
        <v>11421.685965816736</v>
      </c>
      <c r="D72" s="1">
        <v>4939.6074260585929</v>
      </c>
      <c r="E72" s="1">
        <v>2963.7644556351556</v>
      </c>
      <c r="F72" s="1">
        <v>5359.3118633769518</v>
      </c>
      <c r="G72" s="1">
        <v>0</v>
      </c>
      <c r="H72" s="1">
        <v>2022.5143381280047</v>
      </c>
      <c r="I72" s="17">
        <v>0.46932431782435424</v>
      </c>
      <c r="J72" s="17">
        <v>0.226953132397684</v>
      </c>
      <c r="K72" s="17">
        <v>0.10207790310244647</v>
      </c>
      <c r="L72" s="17">
        <v>6.2817171139967057E-2</v>
      </c>
      <c r="M72" s="17">
        <v>0.10649151259539927</v>
      </c>
      <c r="N72" s="17">
        <v>0</v>
      </c>
      <c r="O72" s="17">
        <v>3.2335962940148955E-2</v>
      </c>
      <c r="P72" s="17">
        <f t="shared" si="25"/>
        <v>-0.17932031353996031</v>
      </c>
      <c r="Q72" s="17">
        <f t="shared" si="26"/>
        <v>-0.16095520937532642</v>
      </c>
      <c r="T72" s="2" t="str">
        <f t="shared" si="27"/>
        <v>IGEN</v>
      </c>
      <c r="U72" s="1" t="str">
        <f t="shared" si="28"/>
        <v>JOBBIK</v>
      </c>
      <c r="V72">
        <f t="shared" si="29"/>
        <v>1</v>
      </c>
      <c r="W72">
        <f t="shared" si="30"/>
        <v>1</v>
      </c>
      <c r="X72">
        <f t="shared" si="31"/>
        <v>1</v>
      </c>
      <c r="Y72">
        <f t="shared" si="32"/>
        <v>1</v>
      </c>
      <c r="Z72" s="3">
        <f t="shared" si="33"/>
        <v>0.49997157008791904</v>
      </c>
      <c r="AA72" s="3">
        <f t="shared" si="34"/>
        <v>0.49997448173962011</v>
      </c>
      <c r="AB72">
        <f t="shared" si="35"/>
        <v>0</v>
      </c>
      <c r="AC72">
        <f t="shared" si="36"/>
        <v>0</v>
      </c>
      <c r="AD72">
        <f t="shared" si="37"/>
        <v>1</v>
      </c>
      <c r="AE72">
        <f t="shared" si="38"/>
        <v>1</v>
      </c>
      <c r="AF72">
        <f t="shared" si="39"/>
        <v>0</v>
      </c>
    </row>
    <row r="73" spans="1:32" x14ac:dyDescent="0.3">
      <c r="A73" t="s">
        <v>79</v>
      </c>
      <c r="B73" s="1">
        <v>21414.48925785223</v>
      </c>
      <c r="C73" s="1">
        <v>8417.1006651074822</v>
      </c>
      <c r="D73" s="1">
        <v>7814.289175844382</v>
      </c>
      <c r="E73" s="1">
        <v>4688.5735055066289</v>
      </c>
      <c r="F73" s="1">
        <v>7218.3231855139966</v>
      </c>
      <c r="G73" s="1">
        <v>0</v>
      </c>
      <c r="H73" s="1">
        <v>2278.597092007602</v>
      </c>
      <c r="I73" s="17">
        <v>0.41315689836489616</v>
      </c>
      <c r="J73" s="17">
        <v>0.16239393628058427</v>
      </c>
      <c r="K73" s="17">
        <v>0.15679424045753465</v>
      </c>
      <c r="L73" s="17">
        <v>9.648876335848286E-2</v>
      </c>
      <c r="M73" s="17">
        <v>0.1392655217134742</v>
      </c>
      <c r="N73" s="17">
        <v>0</v>
      </c>
      <c r="O73" s="17">
        <v>3.1900639825027888E-2</v>
      </c>
      <c r="P73" s="17">
        <f t="shared" si="25"/>
        <v>-4.2616477472816279E-2</v>
      </c>
      <c r="Q73" s="17">
        <f t="shared" si="26"/>
        <v>-0.13299840442546437</v>
      </c>
      <c r="T73" t="str">
        <f t="shared" si="27"/>
        <v>Nem</v>
      </c>
      <c r="U73" s="1" t="str">
        <f t="shared" si="28"/>
        <v>Baloldal</v>
      </c>
      <c r="V73">
        <f t="shared" si="29"/>
        <v>1</v>
      </c>
      <c r="W73">
        <f t="shared" si="30"/>
        <v>1</v>
      </c>
      <c r="X73">
        <f t="shared" si="31"/>
        <v>1</v>
      </c>
      <c r="Y73">
        <f t="shared" si="32"/>
        <v>1</v>
      </c>
      <c r="Z73" s="3">
        <f t="shared" si="33"/>
        <v>0.49999343968189164</v>
      </c>
      <c r="AA73" s="3">
        <f t="shared" si="34"/>
        <v>0.49997952642047572</v>
      </c>
      <c r="AB73">
        <f t="shared" si="35"/>
        <v>0</v>
      </c>
      <c r="AC73">
        <f t="shared" si="36"/>
        <v>0</v>
      </c>
      <c r="AD73">
        <f t="shared" si="37"/>
        <v>1</v>
      </c>
      <c r="AE73">
        <f t="shared" si="38"/>
        <v>1</v>
      </c>
      <c r="AF73">
        <f t="shared" si="39"/>
        <v>0</v>
      </c>
    </row>
    <row r="74" spans="1:32" x14ac:dyDescent="0.3">
      <c r="A74" t="s">
        <v>80</v>
      </c>
      <c r="B74" s="1">
        <v>27237.584177054468</v>
      </c>
      <c r="C74" s="1">
        <v>6927.4920121384894</v>
      </c>
      <c r="D74" s="1">
        <v>7768.5079137376397</v>
      </c>
      <c r="E74" s="1">
        <v>4661.1047482425838</v>
      </c>
      <c r="F74" s="1">
        <v>12516.657678812438</v>
      </c>
      <c r="G74" s="1">
        <v>0</v>
      </c>
      <c r="H74" s="1">
        <v>1760.1378709761095</v>
      </c>
      <c r="I74" s="17">
        <v>0.44746048901386948</v>
      </c>
      <c r="J74" s="17">
        <v>0.11380520912726483</v>
      </c>
      <c r="K74" s="17">
        <v>0.13272632185325017</v>
      </c>
      <c r="L74" s="17">
        <v>8.1677736525077038E-2</v>
      </c>
      <c r="M74" s="17">
        <v>0.20562432150274099</v>
      </c>
      <c r="N74" s="17">
        <v>0</v>
      </c>
      <c r="O74" s="17">
        <v>1.8705921977797413E-2</v>
      </c>
      <c r="P74" s="17">
        <f t="shared" si="25"/>
        <v>-5.7611763908120034E-2</v>
      </c>
      <c r="Q74" s="17">
        <f t="shared" si="26"/>
        <v>-0.2076467659222842</v>
      </c>
      <c r="T74" t="str">
        <f t="shared" si="27"/>
        <v>Nem</v>
      </c>
      <c r="U74" s="1" t="str">
        <f t="shared" si="28"/>
        <v>Baloldal</v>
      </c>
      <c r="V74">
        <f t="shared" si="29"/>
        <v>1</v>
      </c>
      <c r="W74">
        <f t="shared" si="30"/>
        <v>1</v>
      </c>
      <c r="X74">
        <f t="shared" si="31"/>
        <v>1</v>
      </c>
      <c r="Y74">
        <f t="shared" si="32"/>
        <v>1</v>
      </c>
      <c r="Z74" s="3">
        <f t="shared" si="33"/>
        <v>0.49999244842845686</v>
      </c>
      <c r="AA74" s="3">
        <f t="shared" si="34"/>
        <v>0.49997278230519088</v>
      </c>
      <c r="AB74">
        <f t="shared" si="35"/>
        <v>0</v>
      </c>
      <c r="AC74">
        <f t="shared" si="36"/>
        <v>0</v>
      </c>
      <c r="AD74">
        <f t="shared" si="37"/>
        <v>1</v>
      </c>
      <c r="AE74">
        <f t="shared" si="38"/>
        <v>1</v>
      </c>
      <c r="AF74">
        <f t="shared" si="39"/>
        <v>0</v>
      </c>
    </row>
    <row r="75" spans="1:32" x14ac:dyDescent="0.3">
      <c r="A75" t="s">
        <v>81</v>
      </c>
      <c r="B75" s="1">
        <v>26311.619776923737</v>
      </c>
      <c r="C75" s="1">
        <v>8287.2165318785774</v>
      </c>
      <c r="D75" s="1">
        <v>7360.2916599525333</v>
      </c>
      <c r="E75" s="1">
        <v>4416.1749959715198</v>
      </c>
      <c r="F75" s="1">
        <v>9231.5195226286141</v>
      </c>
      <c r="G75" s="1">
        <v>0</v>
      </c>
      <c r="H75" s="1">
        <v>2276.2944814617504</v>
      </c>
      <c r="I75" s="17">
        <v>0.45456466677664487</v>
      </c>
      <c r="J75" s="17">
        <v>0.14317156652678423</v>
      </c>
      <c r="K75" s="17">
        <v>0.13224414522242192</v>
      </c>
      <c r="L75" s="17">
        <v>8.138101244456733E-2</v>
      </c>
      <c r="M75" s="17">
        <v>0.15948552887367648</v>
      </c>
      <c r="N75" s="17">
        <v>0</v>
      </c>
      <c r="O75" s="17">
        <v>2.9153080155905231E-2</v>
      </c>
      <c r="P75" s="17">
        <f t="shared" si="25"/>
        <v>-0.1025900575780407</v>
      </c>
      <c r="Q75" s="17">
        <f t="shared" si="26"/>
        <v>-0.19945989428766095</v>
      </c>
      <c r="T75" t="str">
        <f t="shared" si="27"/>
        <v>Nem</v>
      </c>
      <c r="U75" s="1" t="str">
        <f t="shared" si="28"/>
        <v>Baloldal</v>
      </c>
      <c r="V75">
        <f t="shared" si="29"/>
        <v>1</v>
      </c>
      <c r="W75">
        <f t="shared" si="30"/>
        <v>1</v>
      </c>
      <c r="X75">
        <f t="shared" si="31"/>
        <v>1</v>
      </c>
      <c r="Y75">
        <f t="shared" si="32"/>
        <v>1</v>
      </c>
      <c r="Z75" s="3">
        <f t="shared" si="33"/>
        <v>0.49998585856683231</v>
      </c>
      <c r="AA75" s="3">
        <f t="shared" si="34"/>
        <v>0.49997250563232265</v>
      </c>
      <c r="AB75">
        <f t="shared" si="35"/>
        <v>0</v>
      </c>
      <c r="AC75">
        <f t="shared" si="36"/>
        <v>0</v>
      </c>
      <c r="AD75">
        <f t="shared" si="37"/>
        <v>1</v>
      </c>
      <c r="AE75">
        <f t="shared" si="38"/>
        <v>1</v>
      </c>
      <c r="AF75">
        <f t="shared" si="39"/>
        <v>0</v>
      </c>
    </row>
    <row r="76" spans="1:32" x14ac:dyDescent="0.3">
      <c r="A76" t="s">
        <v>82</v>
      </c>
      <c r="B76" s="1">
        <v>21339.489026065941</v>
      </c>
      <c r="C76" s="1">
        <v>9632.7349745467545</v>
      </c>
      <c r="D76" s="1">
        <v>5611.5428251044086</v>
      </c>
      <c r="E76" s="1">
        <v>3366.925695062645</v>
      </c>
      <c r="F76" s="1">
        <v>5736.3368474591807</v>
      </c>
      <c r="G76" s="1">
        <v>0</v>
      </c>
      <c r="H76" s="1">
        <v>1759.8044163632303</v>
      </c>
      <c r="I76" s="17">
        <v>0.44975580716180913</v>
      </c>
      <c r="J76" s="17">
        <v>0.20302166037626834</v>
      </c>
      <c r="K76" s="17">
        <v>0.12300092698709295</v>
      </c>
      <c r="L76" s="17">
        <v>7.569287814590335E-2</v>
      </c>
      <c r="M76" s="17">
        <v>0.12090030861702693</v>
      </c>
      <c r="N76" s="17">
        <v>0</v>
      </c>
      <c r="O76" s="17">
        <v>2.762841871189925E-2</v>
      </c>
      <c r="P76" s="17">
        <f t="shared" si="25"/>
        <v>-0.12823315132778451</v>
      </c>
      <c r="Q76" s="17">
        <f t="shared" si="26"/>
        <v>-0.15085591266053383</v>
      </c>
      <c r="T76" t="str">
        <f t="shared" si="27"/>
        <v>Nem</v>
      </c>
      <c r="U76" s="1" t="str">
        <f t="shared" si="28"/>
        <v>Baloldal</v>
      </c>
      <c r="V76">
        <f t="shared" si="29"/>
        <v>1</v>
      </c>
      <c r="W76">
        <f t="shared" si="30"/>
        <v>1</v>
      </c>
      <c r="X76">
        <f t="shared" si="31"/>
        <v>1</v>
      </c>
      <c r="Y76">
        <f t="shared" si="32"/>
        <v>1</v>
      </c>
      <c r="Z76" s="3">
        <f t="shared" si="33"/>
        <v>0.49997843581048151</v>
      </c>
      <c r="AA76" s="3">
        <f t="shared" si="34"/>
        <v>0.49997463147823895</v>
      </c>
      <c r="AB76">
        <f t="shared" si="35"/>
        <v>0</v>
      </c>
      <c r="AC76">
        <f t="shared" si="36"/>
        <v>0</v>
      </c>
      <c r="AD76">
        <f t="shared" si="37"/>
        <v>1</v>
      </c>
      <c r="AE76">
        <f t="shared" si="38"/>
        <v>1</v>
      </c>
      <c r="AF76">
        <f t="shared" si="39"/>
        <v>0</v>
      </c>
    </row>
    <row r="77" spans="1:32" x14ac:dyDescent="0.3">
      <c r="A77" t="s">
        <v>83</v>
      </c>
      <c r="B77" s="1">
        <v>23407.764648787877</v>
      </c>
      <c r="C77" s="1">
        <v>9782.9135035926756</v>
      </c>
      <c r="D77" s="1">
        <v>8663.1500774068736</v>
      </c>
      <c r="E77" s="1">
        <v>5197.890046444124</v>
      </c>
      <c r="F77" s="1">
        <v>9722.2718629636238</v>
      </c>
      <c r="G77" s="1">
        <v>0</v>
      </c>
      <c r="H77" s="1">
        <v>2139.2534879580403</v>
      </c>
      <c r="I77" s="17">
        <v>0.39732602056219496</v>
      </c>
      <c r="J77" s="17">
        <v>0.1660562702251844</v>
      </c>
      <c r="K77" s="17">
        <v>0.15293125154546022</v>
      </c>
      <c r="L77" s="17">
        <v>9.4111539412590914E-2</v>
      </c>
      <c r="M77" s="17">
        <v>0.16502693222076492</v>
      </c>
      <c r="N77" s="17">
        <v>0</v>
      </c>
      <c r="O77" s="17">
        <v>2.4547986033804703E-2</v>
      </c>
      <c r="P77" s="17">
        <f t="shared" si="25"/>
        <v>-9.5522536032389208E-3</v>
      </c>
      <c r="Q77" s="17">
        <f t="shared" si="26"/>
        <v>-0.10764883338336576</v>
      </c>
      <c r="T77" t="str">
        <f t="shared" si="27"/>
        <v>Nem</v>
      </c>
      <c r="U77" s="1" t="str">
        <f t="shared" si="28"/>
        <v>Baloldal</v>
      </c>
      <c r="V77">
        <f t="shared" si="29"/>
        <v>1</v>
      </c>
      <c r="W77">
        <f t="shared" si="30"/>
        <v>1</v>
      </c>
      <c r="X77">
        <f t="shared" si="31"/>
        <v>1</v>
      </c>
      <c r="Y77">
        <f t="shared" si="32"/>
        <v>1</v>
      </c>
      <c r="Z77" s="3">
        <f t="shared" si="33"/>
        <v>0.49999870630180898</v>
      </c>
      <c r="AA77" s="3">
        <f t="shared" si="34"/>
        <v>0.49998542070732543</v>
      </c>
      <c r="AB77">
        <f t="shared" si="35"/>
        <v>0</v>
      </c>
      <c r="AC77">
        <f t="shared" si="36"/>
        <v>0</v>
      </c>
      <c r="AD77">
        <f t="shared" si="37"/>
        <v>1</v>
      </c>
      <c r="AE77">
        <f t="shared" si="38"/>
        <v>1</v>
      </c>
      <c r="AF77">
        <f t="shared" si="39"/>
        <v>0</v>
      </c>
    </row>
    <row r="78" spans="1:32" x14ac:dyDescent="0.3">
      <c r="A78" t="s">
        <v>84</v>
      </c>
      <c r="B78" s="1">
        <v>22831.801330326485</v>
      </c>
      <c r="C78" s="1">
        <v>10743.853145528392</v>
      </c>
      <c r="D78" s="1">
        <v>6689.3100372006056</v>
      </c>
      <c r="E78" s="1">
        <v>4013.5860223203636</v>
      </c>
      <c r="F78" s="1">
        <v>8244.9996981557506</v>
      </c>
      <c r="G78" s="1">
        <v>0</v>
      </c>
      <c r="H78" s="1">
        <v>2810.2532866446941</v>
      </c>
      <c r="I78" s="17">
        <v>0.41261940943570519</v>
      </c>
      <c r="J78" s="17">
        <v>0.19416437081920232</v>
      </c>
      <c r="K78" s="17">
        <v>0.12572572272484309</v>
      </c>
      <c r="L78" s="17">
        <v>7.7369675522980352E-2</v>
      </c>
      <c r="M78" s="17">
        <v>0.14900475249545039</v>
      </c>
      <c r="N78" s="17">
        <v>0</v>
      </c>
      <c r="O78" s="17">
        <v>4.1116069001818634E-2</v>
      </c>
      <c r="P78" s="17">
        <f t="shared" si="25"/>
        <v>-6.319856692101769E-2</v>
      </c>
      <c r="Q78" s="17">
        <f t="shared" si="26"/>
        <v>-0.11282499339352073</v>
      </c>
      <c r="T78" t="str">
        <f t="shared" si="27"/>
        <v>Nem</v>
      </c>
      <c r="U78" s="1" t="str">
        <f t="shared" si="28"/>
        <v>Baloldal</v>
      </c>
      <c r="V78">
        <f t="shared" si="29"/>
        <v>1</v>
      </c>
      <c r="W78">
        <f t="shared" si="30"/>
        <v>1</v>
      </c>
      <c r="X78">
        <f t="shared" si="31"/>
        <v>1</v>
      </c>
      <c r="Y78">
        <f t="shared" si="32"/>
        <v>1</v>
      </c>
      <c r="Z78" s="3">
        <f t="shared" si="33"/>
        <v>0.49999088709656692</v>
      </c>
      <c r="AA78" s="3">
        <f t="shared" si="34"/>
        <v>0.49998373122493855</v>
      </c>
      <c r="AB78">
        <f t="shared" si="35"/>
        <v>0</v>
      </c>
      <c r="AC78">
        <f t="shared" si="36"/>
        <v>0</v>
      </c>
      <c r="AD78">
        <f t="shared" si="37"/>
        <v>1</v>
      </c>
      <c r="AE78">
        <f t="shared" si="38"/>
        <v>1</v>
      </c>
      <c r="AF78">
        <f t="shared" si="39"/>
        <v>0</v>
      </c>
    </row>
    <row r="79" spans="1:32" x14ac:dyDescent="0.3">
      <c r="A79" t="s">
        <v>85</v>
      </c>
      <c r="B79" s="1">
        <v>21258.719545680706</v>
      </c>
      <c r="C79" s="1">
        <v>10246.640448011496</v>
      </c>
      <c r="D79" s="1">
        <v>7139.4924479168958</v>
      </c>
      <c r="E79" s="1">
        <v>4283.6954687501375</v>
      </c>
      <c r="F79" s="1">
        <v>6396.4599083718831</v>
      </c>
      <c r="G79" s="1">
        <v>0</v>
      </c>
      <c r="H79" s="1">
        <v>2151.3214090143661</v>
      </c>
      <c r="I79" s="17">
        <v>0.41298048762619155</v>
      </c>
      <c r="J79" s="17">
        <v>0.19905538335256059</v>
      </c>
      <c r="K79" s="17">
        <v>0.14424245584767717</v>
      </c>
      <c r="L79" s="17">
        <v>8.8764588213955178E-2</v>
      </c>
      <c r="M79" s="17">
        <v>0.12426021832427445</v>
      </c>
      <c r="N79" s="17">
        <v>0</v>
      </c>
      <c r="O79" s="17">
        <v>3.0696866635341102E-2</v>
      </c>
      <c r="P79" s="17">
        <f t="shared" si="25"/>
        <v>-5.9904052195985505E-2</v>
      </c>
      <c r="Q79" s="17">
        <f t="shared" si="26"/>
        <v>-0.10674492555785894</v>
      </c>
      <c r="T79" t="str">
        <f t="shared" si="27"/>
        <v>Nem</v>
      </c>
      <c r="U79" s="1" t="str">
        <f t="shared" si="28"/>
        <v>Baloldal</v>
      </c>
      <c r="V79">
        <f t="shared" si="29"/>
        <v>1</v>
      </c>
      <c r="W79">
        <f t="shared" si="30"/>
        <v>1</v>
      </c>
      <c r="X79">
        <f t="shared" si="31"/>
        <v>1</v>
      </c>
      <c r="Y79">
        <f t="shared" si="32"/>
        <v>1</v>
      </c>
      <c r="Z79" s="3">
        <f t="shared" si="33"/>
        <v>0.49999071485494612</v>
      </c>
      <c r="AA79" s="3">
        <f t="shared" si="34"/>
        <v>0.49998345450631398</v>
      </c>
      <c r="AB79">
        <f t="shared" si="35"/>
        <v>0</v>
      </c>
      <c r="AC79">
        <f t="shared" si="36"/>
        <v>0</v>
      </c>
      <c r="AD79">
        <f t="shared" si="37"/>
        <v>1</v>
      </c>
      <c r="AE79">
        <f t="shared" si="38"/>
        <v>1</v>
      </c>
      <c r="AF79">
        <f t="shared" si="39"/>
        <v>0</v>
      </c>
    </row>
    <row r="80" spans="1:32" x14ac:dyDescent="0.3">
      <c r="A80" t="s">
        <v>86</v>
      </c>
      <c r="B80" s="1">
        <v>20140.446858918451</v>
      </c>
      <c r="C80" s="1">
        <v>9718.9861567690732</v>
      </c>
      <c r="D80" s="1">
        <v>8171.001509759406</v>
      </c>
      <c r="E80" s="1">
        <v>4902.6009058556428</v>
      </c>
      <c r="F80" s="1">
        <v>6827.1493909000774</v>
      </c>
      <c r="G80" s="1">
        <v>0</v>
      </c>
      <c r="H80" s="1">
        <v>2271.2126534814051</v>
      </c>
      <c r="I80" s="17">
        <v>0.38708256622034276</v>
      </c>
      <c r="J80" s="17">
        <v>0.18679079610173965</v>
      </c>
      <c r="K80" s="17">
        <v>0.16332141711398576</v>
      </c>
      <c r="L80" s="17">
        <v>0.10050548745476047</v>
      </c>
      <c r="M80" s="17">
        <v>0.13121210888273033</v>
      </c>
      <c r="N80" s="17">
        <v>0</v>
      </c>
      <c r="O80" s="17">
        <v>3.1087624226441068E-2</v>
      </c>
      <c r="P80" s="17">
        <f t="shared" si="25"/>
        <v>-5.5215928395915478E-3</v>
      </c>
      <c r="Q80" s="17">
        <f t="shared" si="26"/>
        <v>-8.178006608316013E-2</v>
      </c>
      <c r="T80" t="str">
        <f t="shared" si="27"/>
        <v>Nem</v>
      </c>
      <c r="U80" s="1" t="str">
        <f t="shared" si="28"/>
        <v>Baloldal</v>
      </c>
      <c r="V80">
        <f t="shared" si="29"/>
        <v>1</v>
      </c>
      <c r="W80">
        <f t="shared" si="30"/>
        <v>1</v>
      </c>
      <c r="X80">
        <f t="shared" si="31"/>
        <v>1</v>
      </c>
      <c r="Y80">
        <f t="shared" si="32"/>
        <v>1</v>
      </c>
      <c r="Z80" s="3">
        <f t="shared" si="33"/>
        <v>0.49999915328169292</v>
      </c>
      <c r="AA80" s="3">
        <f t="shared" si="34"/>
        <v>0.49998745929279914</v>
      </c>
      <c r="AB80">
        <f t="shared" si="35"/>
        <v>0</v>
      </c>
      <c r="AC80">
        <f t="shared" si="36"/>
        <v>0</v>
      </c>
      <c r="AD80">
        <f t="shared" si="37"/>
        <v>1</v>
      </c>
      <c r="AE80">
        <f t="shared" si="38"/>
        <v>1</v>
      </c>
      <c r="AF80">
        <f t="shared" si="39"/>
        <v>0</v>
      </c>
    </row>
    <row r="81" spans="1:32" x14ac:dyDescent="0.3">
      <c r="A81" t="s">
        <v>87</v>
      </c>
      <c r="B81" s="1">
        <v>19802.945815880146</v>
      </c>
      <c r="C81" s="1">
        <v>10348.112427096577</v>
      </c>
      <c r="D81" s="1">
        <v>3837.5189184681885</v>
      </c>
      <c r="E81" s="1">
        <v>2302.5113510809128</v>
      </c>
      <c r="F81" s="1">
        <v>4276.1867683946075</v>
      </c>
      <c r="G81" s="1">
        <v>0</v>
      </c>
      <c r="H81" s="1">
        <v>480.77174636455192</v>
      </c>
      <c r="I81" s="17">
        <v>0.4824333250913731</v>
      </c>
      <c r="J81" s="17">
        <v>0.25209755826429697</v>
      </c>
      <c r="K81" s="17">
        <v>9.7228003869564178E-2</v>
      </c>
      <c r="L81" s="17">
        <v>5.9832617765885651E-2</v>
      </c>
      <c r="M81" s="17">
        <v>0.10417515760377566</v>
      </c>
      <c r="N81" s="17">
        <v>0</v>
      </c>
      <c r="O81" s="17">
        <v>4.2333374051044537E-3</v>
      </c>
      <c r="P81" s="17">
        <f t="shared" si="25"/>
        <v>-0.1926864648634935</v>
      </c>
      <c r="Q81" s="17">
        <f t="shared" si="26"/>
        <v>-0.15196503305530851</v>
      </c>
      <c r="T81" s="2" t="str">
        <f t="shared" si="27"/>
        <v>IGEN</v>
      </c>
      <c r="U81" s="1" t="str">
        <f t="shared" si="28"/>
        <v>JOBBIK</v>
      </c>
      <c r="V81">
        <f t="shared" si="29"/>
        <v>1</v>
      </c>
      <c r="W81">
        <f t="shared" si="30"/>
        <v>1</v>
      </c>
      <c r="X81">
        <f t="shared" si="31"/>
        <v>1</v>
      </c>
      <c r="Y81">
        <f t="shared" si="32"/>
        <v>1</v>
      </c>
      <c r="Z81" s="3">
        <f t="shared" si="33"/>
        <v>0.4999625459513185</v>
      </c>
      <c r="AA81" s="3">
        <f t="shared" si="34"/>
        <v>0.49997046131001904</v>
      </c>
      <c r="AB81">
        <f t="shared" si="35"/>
        <v>0</v>
      </c>
      <c r="AC81">
        <f t="shared" si="36"/>
        <v>0</v>
      </c>
      <c r="AD81">
        <f t="shared" si="37"/>
        <v>1</v>
      </c>
      <c r="AE81">
        <f t="shared" si="38"/>
        <v>1</v>
      </c>
      <c r="AF81">
        <f t="shared" si="39"/>
        <v>0</v>
      </c>
    </row>
    <row r="82" spans="1:32" x14ac:dyDescent="0.3">
      <c r="A82" t="s">
        <v>88</v>
      </c>
      <c r="B82" s="1">
        <v>18726.019410743669</v>
      </c>
      <c r="C82" s="1">
        <v>10804.736332979444</v>
      </c>
      <c r="D82" s="1">
        <v>4313.9301772664639</v>
      </c>
      <c r="E82" s="1">
        <v>2588.3581063598785</v>
      </c>
      <c r="F82" s="1">
        <v>4764.8362580313187</v>
      </c>
      <c r="G82" s="1">
        <v>0</v>
      </c>
      <c r="H82" s="1">
        <v>830.28725177773583</v>
      </c>
      <c r="I82" s="17">
        <v>0.44555878850029257</v>
      </c>
      <c r="J82" s="17">
        <v>0.25708321266747153</v>
      </c>
      <c r="K82" s="17">
        <v>0.10674953601987214</v>
      </c>
      <c r="L82" s="17">
        <v>6.5692022166075156E-2</v>
      </c>
      <c r="M82" s="17">
        <v>0.11337244846134602</v>
      </c>
      <c r="N82" s="17">
        <v>0</v>
      </c>
      <c r="O82" s="17">
        <v>1.154399218494262E-2</v>
      </c>
      <c r="P82" s="17">
        <f t="shared" si="25"/>
        <v>-0.13435228550854195</v>
      </c>
      <c r="Q82" s="17">
        <f t="shared" si="26"/>
        <v>-0.10273137383863301</v>
      </c>
      <c r="T82" t="str">
        <f t="shared" si="27"/>
        <v>Nem</v>
      </c>
      <c r="U82" s="1" t="str">
        <f t="shared" si="28"/>
        <v>JOBBIK</v>
      </c>
      <c r="V82">
        <f t="shared" si="29"/>
        <v>1</v>
      </c>
      <c r="W82">
        <f t="shared" si="30"/>
        <v>1</v>
      </c>
      <c r="X82">
        <f t="shared" si="31"/>
        <v>1</v>
      </c>
      <c r="Y82">
        <f t="shared" si="32"/>
        <v>1</v>
      </c>
      <c r="Z82" s="3">
        <f t="shared" si="33"/>
        <v>0.49997449386434734</v>
      </c>
      <c r="AA82" s="3">
        <f t="shared" si="34"/>
        <v>0.49998049694243984</v>
      </c>
      <c r="AB82">
        <f t="shared" si="35"/>
        <v>0</v>
      </c>
      <c r="AC82">
        <f t="shared" si="36"/>
        <v>0</v>
      </c>
      <c r="AD82">
        <f t="shared" si="37"/>
        <v>1</v>
      </c>
      <c r="AE82">
        <f t="shared" si="38"/>
        <v>1</v>
      </c>
      <c r="AF82">
        <f t="shared" si="39"/>
        <v>0</v>
      </c>
    </row>
    <row r="83" spans="1:32" x14ac:dyDescent="0.3">
      <c r="A83" t="s">
        <v>89</v>
      </c>
      <c r="B83" s="1">
        <v>22582.762099138683</v>
      </c>
      <c r="C83" s="1">
        <v>10150.24206788067</v>
      </c>
      <c r="D83" s="1">
        <v>5426.510224089664</v>
      </c>
      <c r="E83" s="1">
        <v>3255.9061344537981</v>
      </c>
      <c r="F83" s="1">
        <v>6053.1257905923012</v>
      </c>
      <c r="G83" s="1">
        <v>0</v>
      </c>
      <c r="H83" s="1">
        <v>1089.4240872934788</v>
      </c>
      <c r="I83" s="17">
        <v>0.46506808071893491</v>
      </c>
      <c r="J83" s="17">
        <v>0.20903349097061519</v>
      </c>
      <c r="K83" s="17">
        <v>0.11622336325351119</v>
      </c>
      <c r="L83" s="17">
        <v>7.1522069694468421E-2</v>
      </c>
      <c r="M83" s="17">
        <v>0.12465771819331245</v>
      </c>
      <c r="N83" s="17">
        <v>0</v>
      </c>
      <c r="O83" s="17">
        <v>1.3495277169157882E-2</v>
      </c>
      <c r="P83" s="17">
        <f t="shared" si="25"/>
        <v>-0.14627851217085219</v>
      </c>
      <c r="Q83" s="17">
        <f t="shared" si="26"/>
        <v>-0.1623136444059321</v>
      </c>
      <c r="T83" t="str">
        <f t="shared" si="27"/>
        <v>IGEN</v>
      </c>
      <c r="U83" s="1" t="str">
        <f t="shared" si="28"/>
        <v>Baloldal</v>
      </c>
      <c r="V83">
        <f t="shared" si="29"/>
        <v>1</v>
      </c>
      <c r="W83">
        <f t="shared" si="30"/>
        <v>1</v>
      </c>
      <c r="X83">
        <f t="shared" si="31"/>
        <v>1</v>
      </c>
      <c r="Y83">
        <f t="shared" si="32"/>
        <v>1</v>
      </c>
      <c r="Z83" s="3">
        <f t="shared" si="33"/>
        <v>0.49997596411765222</v>
      </c>
      <c r="AA83" s="3">
        <f t="shared" si="34"/>
        <v>0.49997332929080285</v>
      </c>
      <c r="AB83">
        <f t="shared" si="35"/>
        <v>0</v>
      </c>
      <c r="AC83">
        <f t="shared" si="36"/>
        <v>0</v>
      </c>
      <c r="AD83">
        <f t="shared" si="37"/>
        <v>1</v>
      </c>
      <c r="AE83">
        <f t="shared" si="38"/>
        <v>1</v>
      </c>
      <c r="AF83">
        <f t="shared" si="39"/>
        <v>0</v>
      </c>
    </row>
    <row r="84" spans="1:32" x14ac:dyDescent="0.3">
      <c r="A84" t="s">
        <v>90</v>
      </c>
      <c r="B84" s="1">
        <v>18011.594125907595</v>
      </c>
      <c r="C84" s="1">
        <v>12465.832630602221</v>
      </c>
      <c r="D84" s="1">
        <v>4209.9685612324056</v>
      </c>
      <c r="E84" s="1">
        <v>2525.9811367394436</v>
      </c>
      <c r="F84" s="1">
        <v>4599.867848961926</v>
      </c>
      <c r="G84" s="1">
        <v>0</v>
      </c>
      <c r="H84" s="1">
        <v>711.98434943649522</v>
      </c>
      <c r="I84" s="17">
        <v>0.42355078847266192</v>
      </c>
      <c r="J84" s="17">
        <v>0.2931396967281904</v>
      </c>
      <c r="K84" s="17">
        <v>0.10295928892989434</v>
      </c>
      <c r="L84" s="17">
        <v>6.335956241839652E-2</v>
      </c>
      <c r="M84" s="17">
        <v>0.10816797451012397</v>
      </c>
      <c r="N84" s="17">
        <v>0</v>
      </c>
      <c r="O84" s="17">
        <v>8.8226889407329034E-3</v>
      </c>
      <c r="P84" s="17">
        <f t="shared" si="25"/>
        <v>-0.11101770900027723</v>
      </c>
      <c r="Q84" s="17">
        <f t="shared" si="26"/>
        <v>-4.8065043986947054E-2</v>
      </c>
      <c r="T84" t="str">
        <f t="shared" si="27"/>
        <v>Nem</v>
      </c>
      <c r="U84" s="1" t="str">
        <f t="shared" si="28"/>
        <v>JOBBIK</v>
      </c>
      <c r="V84">
        <f t="shared" si="29"/>
        <v>1</v>
      </c>
      <c r="W84">
        <f t="shared" si="30"/>
        <v>1</v>
      </c>
      <c r="X84">
        <f t="shared" si="31"/>
        <v>1</v>
      </c>
      <c r="Y84">
        <f t="shared" si="32"/>
        <v>1</v>
      </c>
      <c r="Z84" s="3">
        <f t="shared" si="33"/>
        <v>0.49997917017291765</v>
      </c>
      <c r="AA84" s="3">
        <f t="shared" si="34"/>
        <v>0.49999098174008177</v>
      </c>
      <c r="AB84">
        <f t="shared" si="35"/>
        <v>0</v>
      </c>
      <c r="AC84">
        <f t="shared" si="36"/>
        <v>0</v>
      </c>
      <c r="AD84">
        <f t="shared" si="37"/>
        <v>1</v>
      </c>
      <c r="AE84">
        <f t="shared" si="38"/>
        <v>1</v>
      </c>
      <c r="AF84">
        <f t="shared" si="39"/>
        <v>0</v>
      </c>
    </row>
    <row r="85" spans="1:32" x14ac:dyDescent="0.3">
      <c r="A85" t="s">
        <v>91</v>
      </c>
      <c r="B85" s="1">
        <v>15888.510641495679</v>
      </c>
      <c r="C85" s="1">
        <v>9062.4624520885973</v>
      </c>
      <c r="D85" s="1">
        <v>5542.8709319442969</v>
      </c>
      <c r="E85" s="1">
        <v>3325.7225591665779</v>
      </c>
      <c r="F85" s="1">
        <v>5377.7315818028719</v>
      </c>
      <c r="G85" s="1">
        <v>0</v>
      </c>
      <c r="H85" s="1">
        <v>1673.7270952281551</v>
      </c>
      <c r="I85" s="17">
        <v>0.38874754278245455</v>
      </c>
      <c r="J85" s="17">
        <v>0.22173318124649968</v>
      </c>
      <c r="K85" s="17">
        <v>0.14104333650324</v>
      </c>
      <c r="L85" s="17">
        <v>8.679589938660924E-2</v>
      </c>
      <c r="M85" s="17">
        <v>0.13157809346267779</v>
      </c>
      <c r="N85" s="17">
        <v>0</v>
      </c>
      <c r="O85" s="17">
        <v>3.0101946618518727E-2</v>
      </c>
      <c r="P85" s="17">
        <f t="shared" si="25"/>
        <v>-2.8322456910763752E-2</v>
      </c>
      <c r="Q85" s="17">
        <f t="shared" si="26"/>
        <v>-5.9189162730196782E-2</v>
      </c>
      <c r="T85" t="str">
        <f t="shared" si="27"/>
        <v>Nem</v>
      </c>
      <c r="U85" s="1" t="str">
        <f t="shared" si="28"/>
        <v>Baloldal</v>
      </c>
      <c r="V85">
        <f t="shared" si="29"/>
        <v>1</v>
      </c>
      <c r="W85">
        <f t="shared" si="30"/>
        <v>1</v>
      </c>
      <c r="X85">
        <f t="shared" si="31"/>
        <v>1</v>
      </c>
      <c r="Y85">
        <f t="shared" si="32"/>
        <v>1</v>
      </c>
      <c r="Z85" s="3">
        <f t="shared" si="33"/>
        <v>0.49999447088715115</v>
      </c>
      <c r="AA85" s="3">
        <f t="shared" si="34"/>
        <v>0.49998844508577894</v>
      </c>
      <c r="AB85">
        <f t="shared" si="35"/>
        <v>0</v>
      </c>
      <c r="AC85">
        <f t="shared" si="36"/>
        <v>0</v>
      </c>
      <c r="AD85">
        <f t="shared" si="37"/>
        <v>1</v>
      </c>
      <c r="AE85">
        <f t="shared" si="38"/>
        <v>1</v>
      </c>
      <c r="AF85">
        <f t="shared" si="39"/>
        <v>0</v>
      </c>
    </row>
    <row r="86" spans="1:32" x14ac:dyDescent="0.3">
      <c r="A86" t="s">
        <v>92</v>
      </c>
      <c r="B86" s="1">
        <v>15295.239577237453</v>
      </c>
      <c r="C86" s="1">
        <v>8348.0997193296262</v>
      </c>
      <c r="D86" s="1">
        <v>3620.5348116081122</v>
      </c>
      <c r="E86" s="1">
        <v>2172.320886964867</v>
      </c>
      <c r="F86" s="1">
        <v>3282.7782330805171</v>
      </c>
      <c r="G86" s="1">
        <v>0</v>
      </c>
      <c r="H86" s="1">
        <v>1511.2355176278058</v>
      </c>
      <c r="I86" s="17">
        <v>0.44683453994689815</v>
      </c>
      <c r="J86" s="17">
        <v>0.24388106369179316</v>
      </c>
      <c r="K86" s="17">
        <v>0.1100009711313583</v>
      </c>
      <c r="L86" s="17">
        <v>6.7692905311605114E-2</v>
      </c>
      <c r="M86" s="17">
        <v>9.5902956872229675E-2</v>
      </c>
      <c r="N86" s="17">
        <v>0</v>
      </c>
      <c r="O86" s="17">
        <v>3.5687563046115534E-2</v>
      </c>
      <c r="P86" s="17">
        <f t="shared" si="25"/>
        <v>-0.14915214617931755</v>
      </c>
      <c r="Q86" s="17">
        <f t="shared" si="26"/>
        <v>-0.12087442626054704</v>
      </c>
      <c r="T86" t="str">
        <f t="shared" si="27"/>
        <v>Nem</v>
      </c>
      <c r="U86" s="1" t="str">
        <f t="shared" si="28"/>
        <v>JOBBIK</v>
      </c>
      <c r="V86">
        <f t="shared" si="29"/>
        <v>1</v>
      </c>
      <c r="W86">
        <f t="shared" si="30"/>
        <v>1</v>
      </c>
      <c r="X86">
        <f t="shared" si="31"/>
        <v>1</v>
      </c>
      <c r="Y86">
        <f t="shared" si="32"/>
        <v>1</v>
      </c>
      <c r="Z86" s="3">
        <f t="shared" si="33"/>
        <v>0.4999652335761724</v>
      </c>
      <c r="AA86" s="3">
        <f t="shared" si="34"/>
        <v>0.49997182493418463</v>
      </c>
      <c r="AB86">
        <f t="shared" si="35"/>
        <v>0</v>
      </c>
      <c r="AC86">
        <f t="shared" si="36"/>
        <v>0</v>
      </c>
      <c r="AD86">
        <f t="shared" si="37"/>
        <v>1</v>
      </c>
      <c r="AE86">
        <f t="shared" si="38"/>
        <v>1</v>
      </c>
      <c r="AF86">
        <f t="shared" si="39"/>
        <v>0</v>
      </c>
    </row>
    <row r="87" spans="1:32" x14ac:dyDescent="0.3">
      <c r="A87" t="s">
        <v>93</v>
      </c>
      <c r="B87" s="1">
        <v>16938.513886503744</v>
      </c>
      <c r="C87" s="1">
        <v>8628.1623816044521</v>
      </c>
      <c r="D87" s="1">
        <v>4052.1185845935383</v>
      </c>
      <c r="E87" s="1">
        <v>2431.271150756123</v>
      </c>
      <c r="F87" s="1">
        <v>4022.7845979638091</v>
      </c>
      <c r="G87" s="1">
        <v>0</v>
      </c>
      <c r="H87" s="1">
        <v>1013.7093446295916</v>
      </c>
      <c r="I87" s="17">
        <v>0.45672917388789119</v>
      </c>
      <c r="J87" s="17">
        <v>0.2326493046040288</v>
      </c>
      <c r="K87" s="17">
        <v>0.11363155100142908</v>
      </c>
      <c r="L87" s="17">
        <v>6.9927108308571739E-2</v>
      </c>
      <c r="M87" s="17">
        <v>0.10847014670046609</v>
      </c>
      <c r="N87" s="17">
        <v>0</v>
      </c>
      <c r="O87" s="17">
        <v>1.8592715497613099E-2</v>
      </c>
      <c r="P87" s="17">
        <f t="shared" si="25"/>
        <v>-0.14842475299892702</v>
      </c>
      <c r="Q87" s="17">
        <f t="shared" si="26"/>
        <v>-0.13647122748072235</v>
      </c>
      <c r="T87" t="str">
        <f t="shared" si="27"/>
        <v>Nem</v>
      </c>
      <c r="U87" s="1" t="str">
        <f t="shared" si="28"/>
        <v>JOBBIK</v>
      </c>
      <c r="V87">
        <f t="shared" si="29"/>
        <v>1</v>
      </c>
      <c r="W87">
        <f t="shared" si="30"/>
        <v>1</v>
      </c>
      <c r="X87">
        <f t="shared" si="31"/>
        <v>1</v>
      </c>
      <c r="Y87">
        <f t="shared" si="32"/>
        <v>1</v>
      </c>
      <c r="Z87" s="3">
        <f t="shared" si="33"/>
        <v>0.49996806772617775</v>
      </c>
      <c r="AA87" s="3">
        <f t="shared" si="34"/>
        <v>0.49997063942154224</v>
      </c>
      <c r="AB87">
        <f t="shared" si="35"/>
        <v>0</v>
      </c>
      <c r="AC87">
        <f t="shared" si="36"/>
        <v>0</v>
      </c>
      <c r="AD87">
        <f t="shared" si="37"/>
        <v>1</v>
      </c>
      <c r="AE87">
        <f t="shared" si="38"/>
        <v>1</v>
      </c>
      <c r="AF87">
        <f t="shared" si="39"/>
        <v>0</v>
      </c>
    </row>
    <row r="88" spans="1:32" x14ac:dyDescent="0.3">
      <c r="A88" t="s">
        <v>94</v>
      </c>
      <c r="B88" s="1">
        <v>17876.016783832372</v>
      </c>
      <c r="C88" s="1">
        <v>7953.3737206886617</v>
      </c>
      <c r="D88" s="1">
        <v>4733.5917465782577</v>
      </c>
      <c r="E88" s="1">
        <v>2840.1550479469547</v>
      </c>
      <c r="F88" s="1">
        <v>4664.375128011533</v>
      </c>
      <c r="G88" s="1">
        <v>0</v>
      </c>
      <c r="H88" s="1">
        <v>1699.3770766067935</v>
      </c>
      <c r="I88" s="17">
        <v>0.44952011602982106</v>
      </c>
      <c r="J88" s="17">
        <v>0.19999989488631609</v>
      </c>
      <c r="K88" s="17">
        <v>0.12379483228095406</v>
      </c>
      <c r="L88" s="17">
        <v>7.618143524981788E-2</v>
      </c>
      <c r="M88" s="17">
        <v>0.11729293354919559</v>
      </c>
      <c r="N88" s="17">
        <v>0</v>
      </c>
      <c r="O88" s="17">
        <v>3.3210788003895209E-2</v>
      </c>
      <c r="P88" s="17">
        <f t="shared" si="25"/>
        <v>-0.13029325712366274</v>
      </c>
      <c r="Q88" s="17">
        <f t="shared" si="26"/>
        <v>-0.15433946081951472</v>
      </c>
      <c r="T88" t="str">
        <f t="shared" si="27"/>
        <v>Nem</v>
      </c>
      <c r="U88" s="1" t="str">
        <f t="shared" si="28"/>
        <v>Baloldal</v>
      </c>
      <c r="V88">
        <f t="shared" si="29"/>
        <v>1</v>
      </c>
      <c r="W88">
        <f t="shared" si="30"/>
        <v>1</v>
      </c>
      <c r="X88">
        <f t="shared" si="31"/>
        <v>1</v>
      </c>
      <c r="Y88">
        <f t="shared" si="32"/>
        <v>1</v>
      </c>
      <c r="Z88" s="3">
        <f t="shared" si="33"/>
        <v>0.49997385790554438</v>
      </c>
      <c r="AA88" s="3">
        <f t="shared" si="34"/>
        <v>0.49996903326502928</v>
      </c>
      <c r="AB88">
        <f t="shared" si="35"/>
        <v>0</v>
      </c>
      <c r="AC88">
        <f t="shared" si="36"/>
        <v>0</v>
      </c>
      <c r="AD88">
        <f t="shared" si="37"/>
        <v>1</v>
      </c>
      <c r="AE88">
        <f t="shared" si="38"/>
        <v>1</v>
      </c>
      <c r="AF88">
        <f t="shared" si="39"/>
        <v>0</v>
      </c>
    </row>
    <row r="89" spans="1:32" x14ac:dyDescent="0.3">
      <c r="A89" t="s">
        <v>95</v>
      </c>
      <c r="B89" s="1">
        <v>16811.590417326945</v>
      </c>
      <c r="C89" s="1">
        <v>11301.949030496338</v>
      </c>
      <c r="D89" s="1">
        <v>7525.7718469425236</v>
      </c>
      <c r="E89" s="1">
        <v>4515.4631081655143</v>
      </c>
      <c r="F89" s="1">
        <v>5692.9591498425207</v>
      </c>
      <c r="G89" s="1">
        <v>0</v>
      </c>
      <c r="H89" s="1">
        <v>3030.2762008375307</v>
      </c>
      <c r="I89" s="17">
        <v>0.34394997877516514</v>
      </c>
      <c r="J89" s="17">
        <v>0.23122768474960848</v>
      </c>
      <c r="K89" s="17">
        <v>0.1601293252379602</v>
      </c>
      <c r="L89" s="17">
        <v>9.8541123223360116E-2</v>
      </c>
      <c r="M89" s="17">
        <v>0.11647281013568468</v>
      </c>
      <c r="N89" s="17">
        <v>0</v>
      </c>
      <c r="O89" s="17">
        <v>4.9679077878221456E-2</v>
      </c>
      <c r="P89" s="17">
        <f t="shared" si="25"/>
        <v>3.6057405239008911E-2</v>
      </c>
      <c r="Q89" s="17">
        <f t="shared" si="26"/>
        <v>-1.7931644645519107E-4</v>
      </c>
      <c r="T89" t="str">
        <f t="shared" si="27"/>
        <v>Nem</v>
      </c>
      <c r="U89" s="1" t="str">
        <f t="shared" si="28"/>
        <v>Baloldal</v>
      </c>
      <c r="V89">
        <f t="shared" si="29"/>
        <v>1</v>
      </c>
      <c r="W89">
        <f t="shared" si="30"/>
        <v>1</v>
      </c>
      <c r="X89">
        <f t="shared" si="31"/>
        <v>1</v>
      </c>
      <c r="Y89">
        <f t="shared" si="32"/>
        <v>1</v>
      </c>
      <c r="Z89" s="3">
        <f t="shared" si="33"/>
        <v>0.5000058860103116</v>
      </c>
      <c r="AA89" s="3">
        <f t="shared" si="34"/>
        <v>0.49999997072838614</v>
      </c>
      <c r="AB89">
        <f t="shared" si="35"/>
        <v>0</v>
      </c>
      <c r="AC89">
        <f t="shared" si="36"/>
        <v>0</v>
      </c>
      <c r="AD89">
        <f t="shared" si="37"/>
        <v>1</v>
      </c>
      <c r="AE89">
        <f t="shared" si="38"/>
        <v>1</v>
      </c>
      <c r="AF89">
        <f t="shared" si="39"/>
        <v>0</v>
      </c>
    </row>
    <row r="90" spans="1:32" x14ac:dyDescent="0.3">
      <c r="A90" t="s">
        <v>96</v>
      </c>
      <c r="B90" s="1">
        <v>17617.36213831299</v>
      </c>
      <c r="C90" s="1">
        <v>11928.031141451289</v>
      </c>
      <c r="D90" s="1">
        <v>4523.284073775415</v>
      </c>
      <c r="E90" s="1">
        <v>2713.9704442652492</v>
      </c>
      <c r="F90" s="1">
        <v>4089.0395824396742</v>
      </c>
      <c r="G90" s="1">
        <v>0</v>
      </c>
      <c r="H90" s="1">
        <v>1664.542625297307</v>
      </c>
      <c r="I90" s="17">
        <v>0.4141730975222222</v>
      </c>
      <c r="J90" s="17">
        <v>0.2804205059991734</v>
      </c>
      <c r="K90" s="17">
        <v>0.11059314462314909</v>
      </c>
      <c r="L90" s="17">
        <v>6.8057319768091748E-2</v>
      </c>
      <c r="M90" s="17">
        <v>9.6130747410076656E-2</v>
      </c>
      <c r="N90" s="17">
        <v>0</v>
      </c>
      <c r="O90" s="17">
        <v>3.0625184677287032E-2</v>
      </c>
      <c r="P90" s="17">
        <f t="shared" si="25"/>
        <v>-0.10452215407460326</v>
      </c>
      <c r="Q90" s="17">
        <f t="shared" si="26"/>
        <v>-5.1318227982653564E-2</v>
      </c>
      <c r="T90" t="str">
        <f t="shared" si="27"/>
        <v>Nem</v>
      </c>
      <c r="U90" s="1" t="str">
        <f t="shared" si="28"/>
        <v>JOBBIK</v>
      </c>
      <c r="V90">
        <f t="shared" si="29"/>
        <v>1</v>
      </c>
      <c r="W90">
        <f t="shared" si="30"/>
        <v>1</v>
      </c>
      <c r="X90">
        <f t="shared" si="31"/>
        <v>1</v>
      </c>
      <c r="Y90">
        <f t="shared" si="32"/>
        <v>1</v>
      </c>
      <c r="Z90" s="3">
        <f t="shared" si="33"/>
        <v>0.49998039398109501</v>
      </c>
      <c r="AA90" s="3">
        <f t="shared" si="34"/>
        <v>0.4999903738479442</v>
      </c>
      <c r="AB90">
        <f t="shared" si="35"/>
        <v>0</v>
      </c>
      <c r="AC90">
        <f t="shared" si="36"/>
        <v>0</v>
      </c>
      <c r="AD90">
        <f t="shared" si="37"/>
        <v>1</v>
      </c>
      <c r="AE90">
        <f t="shared" si="38"/>
        <v>1</v>
      </c>
      <c r="AF90">
        <f t="shared" si="39"/>
        <v>0</v>
      </c>
    </row>
    <row r="91" spans="1:32" x14ac:dyDescent="0.3">
      <c r="A91" t="s">
        <v>97</v>
      </c>
      <c r="B91" s="1">
        <v>21401.027677788028</v>
      </c>
      <c r="C91" s="1">
        <v>12456.700152484564</v>
      </c>
      <c r="D91" s="1">
        <v>4152.2650954520341</v>
      </c>
      <c r="E91" s="1">
        <v>2491.3590572712205</v>
      </c>
      <c r="F91" s="1">
        <v>4087.940296062764</v>
      </c>
      <c r="G91" s="1">
        <v>0</v>
      </c>
      <c r="H91" s="1">
        <v>1173.3344253118951</v>
      </c>
      <c r="I91" s="17">
        <v>0.46765295654989458</v>
      </c>
      <c r="J91" s="17">
        <v>0.27220247283783866</v>
      </c>
      <c r="K91" s="17">
        <v>9.4364244586897725E-2</v>
      </c>
      <c r="L91" s="17">
        <v>5.8070304361167828E-2</v>
      </c>
      <c r="M91" s="17">
        <v>8.9329231961948322E-2</v>
      </c>
      <c r="N91" s="17">
        <v>0</v>
      </c>
      <c r="O91" s="17">
        <v>1.8380789702252875E-2</v>
      </c>
      <c r="P91" s="17">
        <f t="shared" si="25"/>
        <v>-0.18844829468546398</v>
      </c>
      <c r="Q91" s="17">
        <f t="shared" si="26"/>
        <v>-0.12292134943905175</v>
      </c>
      <c r="T91" s="2" t="str">
        <f t="shared" si="27"/>
        <v>IGEN</v>
      </c>
      <c r="U91" s="1" t="str">
        <f t="shared" si="28"/>
        <v>JOBBIK</v>
      </c>
      <c r="V91">
        <f t="shared" si="29"/>
        <v>1</v>
      </c>
      <c r="W91">
        <f t="shared" si="30"/>
        <v>1</v>
      </c>
      <c r="X91">
        <f t="shared" si="31"/>
        <v>1</v>
      </c>
      <c r="Y91">
        <f t="shared" si="32"/>
        <v>1</v>
      </c>
      <c r="Z91" s="3">
        <f t="shared" si="33"/>
        <v>0.499967143497763</v>
      </c>
      <c r="AA91" s="3">
        <f t="shared" si="34"/>
        <v>0.49997856830913612</v>
      </c>
      <c r="AB91">
        <f t="shared" si="35"/>
        <v>0</v>
      </c>
      <c r="AC91">
        <f t="shared" si="36"/>
        <v>0</v>
      </c>
      <c r="AD91">
        <f t="shared" si="37"/>
        <v>1</v>
      </c>
      <c r="AE91">
        <f t="shared" si="38"/>
        <v>1</v>
      </c>
      <c r="AF91">
        <f t="shared" si="39"/>
        <v>0</v>
      </c>
    </row>
    <row r="92" spans="1:32" x14ac:dyDescent="0.3">
      <c r="A92" t="s">
        <v>98</v>
      </c>
      <c r="B92" s="1">
        <v>22224.107144570899</v>
      </c>
      <c r="C92" s="1">
        <v>11685.513111437947</v>
      </c>
      <c r="D92" s="1">
        <v>3304.8348583303768</v>
      </c>
      <c r="E92" s="1">
        <v>1982.900914998226</v>
      </c>
      <c r="F92" s="1">
        <v>3518.9287941604093</v>
      </c>
      <c r="G92" s="1">
        <v>0</v>
      </c>
      <c r="H92" s="1">
        <v>951.08426027565702</v>
      </c>
      <c r="I92" s="17">
        <v>0.50894083181276928</v>
      </c>
      <c r="J92" s="17">
        <v>0.26760286586123183</v>
      </c>
      <c r="K92" s="17">
        <v>7.8709304562632032E-2</v>
      </c>
      <c r="L92" s="17">
        <v>4.8436495115465869E-2</v>
      </c>
      <c r="M92" s="17">
        <v>8.0584859312442941E-2</v>
      </c>
      <c r="N92" s="17">
        <v>0</v>
      </c>
      <c r="O92" s="17">
        <v>1.5725643335458006E-2</v>
      </c>
      <c r="P92" s="17">
        <f t="shared" si="25"/>
        <v>-0.25907305296728822</v>
      </c>
      <c r="Q92" s="17">
        <f t="shared" si="26"/>
        <v>-0.17901876825437518</v>
      </c>
      <c r="T92" s="2" t="str">
        <f t="shared" si="27"/>
        <v>IGEN</v>
      </c>
      <c r="U92" s="1" t="str">
        <f t="shared" si="28"/>
        <v>JOBBIK</v>
      </c>
      <c r="V92">
        <f t="shared" si="29"/>
        <v>1</v>
      </c>
      <c r="W92">
        <f t="shared" si="30"/>
        <v>1</v>
      </c>
      <c r="X92">
        <f t="shared" si="31"/>
        <v>1</v>
      </c>
      <c r="Y92">
        <f t="shared" si="32"/>
        <v>1</v>
      </c>
      <c r="Z92" s="3">
        <f t="shared" si="33"/>
        <v>0.49995266250453507</v>
      </c>
      <c r="AA92" s="3">
        <f t="shared" si="34"/>
        <v>0.49996728992057005</v>
      </c>
      <c r="AB92">
        <f t="shared" si="35"/>
        <v>0</v>
      </c>
      <c r="AC92">
        <f t="shared" si="36"/>
        <v>0</v>
      </c>
      <c r="AD92">
        <f t="shared" si="37"/>
        <v>1</v>
      </c>
      <c r="AE92">
        <f t="shared" si="38"/>
        <v>1</v>
      </c>
      <c r="AF92">
        <f t="shared" si="39"/>
        <v>0</v>
      </c>
    </row>
    <row r="93" spans="1:32" x14ac:dyDescent="0.3">
      <c r="A93" t="s">
        <v>99</v>
      </c>
      <c r="B93" s="1">
        <v>20885.641469615566</v>
      </c>
      <c r="C93" s="1">
        <v>11803.220607176643</v>
      </c>
      <c r="D93" s="1">
        <v>3719.2506580257741</v>
      </c>
      <c r="E93" s="1">
        <v>2231.5503948154646</v>
      </c>
      <c r="F93" s="1">
        <v>3517.7995088256826</v>
      </c>
      <c r="G93" s="1">
        <v>0</v>
      </c>
      <c r="H93" s="1">
        <v>644.80007690562013</v>
      </c>
      <c r="I93" s="17">
        <v>0.48795648044369017</v>
      </c>
      <c r="J93" s="17">
        <v>0.27576160367193941</v>
      </c>
      <c r="K93" s="17">
        <v>9.0369537472099581E-2</v>
      </c>
      <c r="L93" s="17">
        <v>5.5612023059753588E-2</v>
      </c>
      <c r="M93" s="17">
        <v>8.2187232301690824E-2</v>
      </c>
      <c r="N93" s="17">
        <v>0</v>
      </c>
      <c r="O93" s="17">
        <v>8.113123050826565E-3</v>
      </c>
      <c r="P93" s="17">
        <f t="shared" si="25"/>
        <v>-0.21839898311699768</v>
      </c>
      <c r="Q93" s="17">
        <f t="shared" si="26"/>
        <v>-0.14374423892168753</v>
      </c>
      <c r="T93" s="2" t="str">
        <f t="shared" si="27"/>
        <v>IGEN</v>
      </c>
      <c r="U93" s="1" t="str">
        <f t="shared" si="28"/>
        <v>JOBBIK</v>
      </c>
      <c r="V93">
        <f t="shared" si="29"/>
        <v>1</v>
      </c>
      <c r="W93">
        <f t="shared" si="30"/>
        <v>1</v>
      </c>
      <c r="X93">
        <f t="shared" si="31"/>
        <v>1</v>
      </c>
      <c r="Y93">
        <f t="shared" si="32"/>
        <v>1</v>
      </c>
      <c r="Z93" s="3">
        <f t="shared" si="33"/>
        <v>0.49995928785877963</v>
      </c>
      <c r="AA93" s="3">
        <f t="shared" si="34"/>
        <v>0.49997320438182991</v>
      </c>
      <c r="AB93">
        <f t="shared" si="35"/>
        <v>0</v>
      </c>
      <c r="AC93">
        <f t="shared" si="36"/>
        <v>0</v>
      </c>
      <c r="AD93">
        <f t="shared" si="37"/>
        <v>1</v>
      </c>
      <c r="AE93">
        <f t="shared" si="38"/>
        <v>1</v>
      </c>
      <c r="AF93">
        <f t="shared" si="39"/>
        <v>0</v>
      </c>
    </row>
    <row r="94" spans="1:32" x14ac:dyDescent="0.3">
      <c r="A94" t="s">
        <v>100</v>
      </c>
      <c r="B94" s="1">
        <v>19007.751050658837</v>
      </c>
      <c r="C94" s="1">
        <v>12026.45896116382</v>
      </c>
      <c r="D94" s="1">
        <v>3957.2178433514391</v>
      </c>
      <c r="E94" s="1">
        <v>2374.3307060108632</v>
      </c>
      <c r="F94" s="1">
        <v>3588.0820809576967</v>
      </c>
      <c r="G94" s="1">
        <v>0</v>
      </c>
      <c r="H94" s="1">
        <v>1136.3345191098899</v>
      </c>
      <c r="I94" s="17">
        <v>0.45159591229634577</v>
      </c>
      <c r="J94" s="17">
        <v>0.28573078907581168</v>
      </c>
      <c r="K94" s="17">
        <v>9.7778318605672071E-2</v>
      </c>
      <c r="L94" s="17">
        <v>6.0171272988105894E-2</v>
      </c>
      <c r="M94" s="17">
        <v>8.5247497004023398E-2</v>
      </c>
      <c r="N94" s="17">
        <v>0</v>
      </c>
      <c r="O94" s="17">
        <v>1.9476210030041186E-2</v>
      </c>
      <c r="P94" s="17">
        <f t="shared" si="25"/>
        <v>-0.16630521797343967</v>
      </c>
      <c r="Q94" s="17">
        <f t="shared" si="26"/>
        <v>-9.29059966411937E-2</v>
      </c>
      <c r="T94" t="str">
        <f t="shared" si="27"/>
        <v>Nem</v>
      </c>
      <c r="U94" s="1" t="str">
        <f t="shared" si="28"/>
        <v>JOBBIK</v>
      </c>
      <c r="V94">
        <f t="shared" si="29"/>
        <v>1</v>
      </c>
      <c r="W94">
        <f t="shared" si="30"/>
        <v>1</v>
      </c>
      <c r="X94">
        <f t="shared" si="31"/>
        <v>1</v>
      </c>
      <c r="Y94">
        <f t="shared" si="32"/>
        <v>1</v>
      </c>
      <c r="Z94" s="3">
        <f t="shared" si="33"/>
        <v>0.4999684742662262</v>
      </c>
      <c r="AA94" s="3">
        <f t="shared" si="34"/>
        <v>0.49998238822717722</v>
      </c>
      <c r="AB94">
        <f t="shared" si="35"/>
        <v>0</v>
      </c>
      <c r="AC94">
        <f t="shared" si="36"/>
        <v>0</v>
      </c>
      <c r="AD94">
        <f t="shared" si="37"/>
        <v>1</v>
      </c>
      <c r="AE94">
        <f t="shared" si="38"/>
        <v>1</v>
      </c>
      <c r="AF94">
        <f t="shared" si="39"/>
        <v>0</v>
      </c>
    </row>
    <row r="95" spans="1:32" x14ac:dyDescent="0.3">
      <c r="A95" t="s">
        <v>101</v>
      </c>
      <c r="B95" s="1">
        <v>15381.778306221642</v>
      </c>
      <c r="C95" s="1">
        <v>7642.8694646883123</v>
      </c>
      <c r="D95" s="1">
        <v>4522.3302974815251</v>
      </c>
      <c r="E95" s="1">
        <v>2713.3981784889152</v>
      </c>
      <c r="F95" s="1">
        <v>7905.2041309496208</v>
      </c>
      <c r="G95" s="1">
        <v>0</v>
      </c>
      <c r="H95" s="1">
        <v>106.12528679279859</v>
      </c>
      <c r="I95" s="17">
        <v>0.40190992377013612</v>
      </c>
      <c r="J95" s="17">
        <v>0.19970025719948889</v>
      </c>
      <c r="K95" s="17">
        <v>0.12289035536057388</v>
      </c>
      <c r="L95" s="17">
        <v>7.5624834068045474E-2</v>
      </c>
      <c r="M95" s="17">
        <v>0.20655479011631686</v>
      </c>
      <c r="N95" s="17">
        <v>0</v>
      </c>
      <c r="O95" s="17">
        <v>-6.6801605145612175E-3</v>
      </c>
      <c r="P95" s="17">
        <f t="shared" si="25"/>
        <v>3.5155761060609234E-3</v>
      </c>
      <c r="Q95" s="17">
        <f t="shared" si="26"/>
        <v>-8.068867270716637E-2</v>
      </c>
      <c r="T95" t="str">
        <f t="shared" si="27"/>
        <v>Nem</v>
      </c>
      <c r="U95" s="1" t="str">
        <f t="shared" si="28"/>
        <v>Baloldal</v>
      </c>
      <c r="V95">
        <f t="shared" si="29"/>
        <v>1</v>
      </c>
      <c r="W95">
        <f t="shared" si="30"/>
        <v>1</v>
      </c>
      <c r="X95">
        <f t="shared" si="31"/>
        <v>1</v>
      </c>
      <c r="Y95">
        <f t="shared" si="32"/>
        <v>1</v>
      </c>
      <c r="Z95" s="3">
        <f t="shared" si="33"/>
        <v>0.50000073292366976</v>
      </c>
      <c r="AA95" s="3">
        <f t="shared" si="34"/>
        <v>0.49998317810898468</v>
      </c>
      <c r="AB95">
        <f t="shared" si="35"/>
        <v>0</v>
      </c>
      <c r="AC95">
        <f t="shared" si="36"/>
        <v>0</v>
      </c>
      <c r="AD95">
        <f t="shared" si="37"/>
        <v>1</v>
      </c>
      <c r="AE95">
        <f t="shared" si="38"/>
        <v>1</v>
      </c>
      <c r="AF95">
        <f t="shared" si="39"/>
        <v>0</v>
      </c>
    </row>
    <row r="96" spans="1:32" x14ac:dyDescent="0.3">
      <c r="A96" t="s">
        <v>102</v>
      </c>
      <c r="B96" s="1">
        <v>16872.167527615875</v>
      </c>
      <c r="C96" s="1">
        <v>8732.678520062087</v>
      </c>
      <c r="D96" s="1">
        <v>4204.2459034690637</v>
      </c>
      <c r="E96" s="1">
        <v>2522.5475420814382</v>
      </c>
      <c r="F96" s="1">
        <v>3895.0795969300898</v>
      </c>
      <c r="G96" s="1">
        <v>0</v>
      </c>
      <c r="H96" s="1">
        <v>645.81454047133934</v>
      </c>
      <c r="I96" s="17">
        <v>0.45758091094668418</v>
      </c>
      <c r="J96" s="17">
        <v>0.23683424110590218</v>
      </c>
      <c r="K96" s="17">
        <v>0.11858191746215332</v>
      </c>
      <c r="L96" s="17">
        <v>7.2973487669017428E-2</v>
      </c>
      <c r="M96" s="17">
        <v>0.10563634264867712</v>
      </c>
      <c r="N96" s="17">
        <v>0</v>
      </c>
      <c r="O96" s="17">
        <v>8.3931001675657813E-3</v>
      </c>
      <c r="P96" s="17">
        <f t="shared" si="25"/>
        <v>-0.14292183993037405</v>
      </c>
      <c r="Q96" s="17">
        <f t="shared" si="26"/>
        <v>-0.13158914550682765</v>
      </c>
      <c r="T96" t="str">
        <f t="shared" si="27"/>
        <v>Nem</v>
      </c>
      <c r="U96" s="1" t="str">
        <f t="shared" si="28"/>
        <v>JOBBIK</v>
      </c>
      <c r="V96">
        <f t="shared" si="29"/>
        <v>1</v>
      </c>
      <c r="W96">
        <f t="shared" si="30"/>
        <v>1</v>
      </c>
      <c r="X96">
        <f t="shared" si="31"/>
        <v>1</v>
      </c>
      <c r="Y96">
        <f t="shared" si="32"/>
        <v>1</v>
      </c>
      <c r="Z96" s="3">
        <f t="shared" si="33"/>
        <v>0.4999690731506245</v>
      </c>
      <c r="AA96" s="3">
        <f t="shared" si="34"/>
        <v>0.49997152543176709</v>
      </c>
      <c r="AB96">
        <f t="shared" si="35"/>
        <v>0</v>
      </c>
      <c r="AC96">
        <f t="shared" si="36"/>
        <v>0</v>
      </c>
      <c r="AD96">
        <f t="shared" si="37"/>
        <v>1</v>
      </c>
      <c r="AE96">
        <f t="shared" si="38"/>
        <v>1</v>
      </c>
      <c r="AF96">
        <f t="shared" si="39"/>
        <v>0</v>
      </c>
    </row>
    <row r="97" spans="1:32" x14ac:dyDescent="0.3">
      <c r="A97" t="s">
        <v>103</v>
      </c>
      <c r="B97" s="1">
        <v>17582.746646719319</v>
      </c>
      <c r="C97" s="1">
        <v>8409.9976265715268</v>
      </c>
      <c r="D97" s="1">
        <v>3553.770471035783</v>
      </c>
      <c r="E97" s="1">
        <v>2132.2622826214697</v>
      </c>
      <c r="F97" s="1">
        <v>4106.7341269370309</v>
      </c>
      <c r="G97" s="1">
        <v>0</v>
      </c>
      <c r="H97" s="1">
        <v>847.99308709193258</v>
      </c>
      <c r="I97" s="17">
        <v>0.47996354733249413</v>
      </c>
      <c r="J97" s="17">
        <v>0.22957120266874098</v>
      </c>
      <c r="K97" s="17">
        <v>0.10088910046839242</v>
      </c>
      <c r="L97" s="17">
        <v>6.2085600288241491E-2</v>
      </c>
      <c r="M97" s="17">
        <v>0.11210322932588497</v>
      </c>
      <c r="N97" s="17">
        <v>0</v>
      </c>
      <c r="O97" s="17">
        <v>1.5387319916245978E-2</v>
      </c>
      <c r="P97" s="17">
        <f t="shared" si="25"/>
        <v>-0.1849066666763432</v>
      </c>
      <c r="Q97" s="17">
        <f t="shared" si="26"/>
        <v>-0.1678689656389975</v>
      </c>
      <c r="T97" s="2" t="str">
        <f t="shared" si="27"/>
        <v>IGEN</v>
      </c>
      <c r="U97" s="1" t="str">
        <f t="shared" si="28"/>
        <v>JOBBIK</v>
      </c>
      <c r="V97">
        <f t="shared" si="29"/>
        <v>1</v>
      </c>
      <c r="W97">
        <f t="shared" si="30"/>
        <v>1</v>
      </c>
      <c r="X97">
        <f t="shared" si="31"/>
        <v>1</v>
      </c>
      <c r="Y97">
        <f t="shared" si="32"/>
        <v>1</v>
      </c>
      <c r="Z97" s="3">
        <f t="shared" si="33"/>
        <v>0.49995972698289809</v>
      </c>
      <c r="AA97" s="3">
        <f t="shared" si="34"/>
        <v>0.49996343782597114</v>
      </c>
      <c r="AB97">
        <f t="shared" si="35"/>
        <v>0</v>
      </c>
      <c r="AC97">
        <f t="shared" si="36"/>
        <v>0</v>
      </c>
      <c r="AD97">
        <f t="shared" si="37"/>
        <v>1</v>
      </c>
      <c r="AE97">
        <f t="shared" si="38"/>
        <v>1</v>
      </c>
      <c r="AF97">
        <f t="shared" si="39"/>
        <v>0</v>
      </c>
    </row>
    <row r="98" spans="1:32" x14ac:dyDescent="0.3">
      <c r="A98" t="s">
        <v>104</v>
      </c>
      <c r="B98" s="1">
        <v>19819.292020243825</v>
      </c>
      <c r="C98" s="1">
        <v>7137.5390088446093</v>
      </c>
      <c r="D98" s="1">
        <v>6699.8015764334023</v>
      </c>
      <c r="E98" s="1">
        <v>4019.8809458600408</v>
      </c>
      <c r="F98" s="1">
        <v>6710.7458325935868</v>
      </c>
      <c r="G98" s="1">
        <v>0</v>
      </c>
      <c r="H98" s="1">
        <v>1470.3790024746213</v>
      </c>
      <c r="I98" s="17">
        <v>0.43219172895959657</v>
      </c>
      <c r="J98" s="17">
        <v>0.15564558620955052</v>
      </c>
      <c r="K98" s="17">
        <v>0.15194401379268513</v>
      </c>
      <c r="L98" s="17">
        <v>9.3504008487806239E-2</v>
      </c>
      <c r="M98" s="17">
        <v>0.14633867047493801</v>
      </c>
      <c r="N98" s="17">
        <v>0</v>
      </c>
      <c r="O98" s="17">
        <v>2.037599207542351E-2</v>
      </c>
      <c r="P98" s="17">
        <f t="shared" ref="P98:P107" si="40">(0.3*J98)+(0.7*SUM(K98:M98)+0.3*(MAX(K98:M98))-I98)</f>
        <v>-6.5664164030125316E-2</v>
      </c>
      <c r="Q98" s="17">
        <f t="shared" ref="Q98:Q107" si="41">J98+(0.3*(SUM(K98:M98))-I98)</f>
        <v>-0.15901013492341723</v>
      </c>
      <c r="T98" t="str">
        <f t="shared" ref="T98:T107" si="42">IF(B98&gt;SUM(C98:F98)*0.9,"IGEN","Nem")</f>
        <v>Nem</v>
      </c>
      <c r="U98" s="1" t="str">
        <f t="shared" ref="U98:U107" si="43">IF(P98&gt;Q98,"Baloldal", "JOBBIK")</f>
        <v>Baloldal</v>
      </c>
      <c r="V98">
        <f t="shared" ref="V98:V107" si="44">IF(AND(P98-Q98&lt;500,Q98-P98&lt;500),1,0)</f>
        <v>1</v>
      </c>
      <c r="W98">
        <f t="shared" ref="W98:W103" si="45">IF(AND(P98&gt;-500,P98&lt;500),1,0)</f>
        <v>1</v>
      </c>
      <c r="X98">
        <f t="shared" ref="X98:X103" si="46">IF(AND(Q98&gt;-500,Q98&lt;500),1,0)</f>
        <v>1</v>
      </c>
      <c r="Y98">
        <f t="shared" ref="Y98:Y107" si="47">IF(AND(Q98&gt;-1500,Q98&lt;1500,P98&gt;-1500,P98&lt;1500),1,0)</f>
        <v>1</v>
      </c>
      <c r="Z98" s="3">
        <f t="shared" ref="Z98:Z107" si="48">NORMDIST(B98+P98,B98,SUM(B98:H98)*0.05,TRUE)</f>
        <v>0.49998857498455773</v>
      </c>
      <c r="AA98" s="3">
        <f t="shared" ref="AA98:AA107" si="49">NORMDIST(B98+Q98,B98,SUM(B98:H98)*0.05,TRUE)</f>
        <v>0.49997233356622145</v>
      </c>
      <c r="AB98">
        <f t="shared" si="35"/>
        <v>0</v>
      </c>
      <c r="AC98">
        <f t="shared" si="36"/>
        <v>0</v>
      </c>
      <c r="AD98">
        <f t="shared" si="37"/>
        <v>1</v>
      </c>
      <c r="AE98">
        <f t="shared" si="38"/>
        <v>1</v>
      </c>
      <c r="AF98">
        <f t="shared" si="39"/>
        <v>0</v>
      </c>
    </row>
    <row r="99" spans="1:32" x14ac:dyDescent="0.3">
      <c r="A99" t="s">
        <v>105</v>
      </c>
      <c r="B99" s="1">
        <v>21915.45234452733</v>
      </c>
      <c r="C99" s="1">
        <v>7556.6182824659954</v>
      </c>
      <c r="D99" s="1">
        <v>5040.7077132109798</v>
      </c>
      <c r="E99" s="1">
        <v>3024.4246279265881</v>
      </c>
      <c r="F99" s="1">
        <v>5103.9596980211372</v>
      </c>
      <c r="G99" s="1">
        <v>0</v>
      </c>
      <c r="H99" s="1">
        <v>1187.226215672144</v>
      </c>
      <c r="I99" s="17">
        <v>0.50002870065834804</v>
      </c>
      <c r="J99" s="17">
        <v>0.17241378191749498</v>
      </c>
      <c r="K99" s="17">
        <v>0.11961051171364044</v>
      </c>
      <c r="L99" s="17">
        <v>7.3606468746855655E-2</v>
      </c>
      <c r="M99" s="17">
        <v>0.11645328126897614</v>
      </c>
      <c r="N99" s="17">
        <v>0</v>
      </c>
      <c r="O99" s="17">
        <v>1.7887255694684745E-2</v>
      </c>
      <c r="P99" s="17">
        <f t="shared" si="40"/>
        <v>-0.19565222935837689</v>
      </c>
      <c r="Q99" s="17">
        <f t="shared" si="41"/>
        <v>-0.23471384022201139</v>
      </c>
      <c r="T99" s="2" t="str">
        <f t="shared" si="42"/>
        <v>IGEN</v>
      </c>
      <c r="U99" s="1" t="str">
        <f t="shared" si="43"/>
        <v>Baloldal</v>
      </c>
      <c r="V99">
        <f t="shared" si="44"/>
        <v>1</v>
      </c>
      <c r="W99">
        <f t="shared" si="45"/>
        <v>1</v>
      </c>
      <c r="X99">
        <f t="shared" si="46"/>
        <v>1</v>
      </c>
      <c r="Y99">
        <f t="shared" si="47"/>
        <v>1</v>
      </c>
      <c r="Z99" s="3">
        <f t="shared" si="48"/>
        <v>0.49996438201429094</v>
      </c>
      <c r="AA99" s="3">
        <f t="shared" si="49"/>
        <v>0.49995727094841047</v>
      </c>
      <c r="AB99">
        <f t="shared" si="35"/>
        <v>0</v>
      </c>
      <c r="AC99">
        <f t="shared" si="36"/>
        <v>0</v>
      </c>
      <c r="AD99">
        <f t="shared" si="37"/>
        <v>1</v>
      </c>
      <c r="AE99">
        <f t="shared" si="38"/>
        <v>1</v>
      </c>
      <c r="AF99">
        <f t="shared" si="39"/>
        <v>0</v>
      </c>
    </row>
    <row r="100" spans="1:32" x14ac:dyDescent="0.3">
      <c r="A100" t="s">
        <v>106</v>
      </c>
      <c r="B100" s="1">
        <v>21915.45234452733</v>
      </c>
      <c r="C100" s="1">
        <v>7556.6182824659954</v>
      </c>
      <c r="D100" s="1">
        <v>5040.7077132109798</v>
      </c>
      <c r="E100" s="1">
        <v>3024.4246279265881</v>
      </c>
      <c r="F100" s="1">
        <v>5103.9596980211372</v>
      </c>
      <c r="G100" s="1">
        <v>0</v>
      </c>
      <c r="H100" s="1">
        <v>1187.226215672144</v>
      </c>
      <c r="I100" s="17">
        <v>0.50002870065834804</v>
      </c>
      <c r="J100" s="17">
        <v>0.17241378191749498</v>
      </c>
      <c r="K100" s="17">
        <v>0.11961051171364044</v>
      </c>
      <c r="L100" s="17">
        <v>7.3606468746855655E-2</v>
      </c>
      <c r="M100" s="17">
        <v>0.11645328126897614</v>
      </c>
      <c r="N100" s="17">
        <v>0</v>
      </c>
      <c r="O100" s="17">
        <v>1.7887255694684745E-2</v>
      </c>
      <c r="P100" s="17">
        <f t="shared" si="40"/>
        <v>-0.19565222935837689</v>
      </c>
      <c r="Q100" s="17">
        <f t="shared" si="41"/>
        <v>-0.23471384022201139</v>
      </c>
      <c r="T100" s="2" t="str">
        <f t="shared" si="42"/>
        <v>IGEN</v>
      </c>
      <c r="U100" s="1" t="str">
        <f t="shared" si="43"/>
        <v>Baloldal</v>
      </c>
      <c r="V100">
        <f t="shared" si="44"/>
        <v>1</v>
      </c>
      <c r="W100">
        <f t="shared" si="45"/>
        <v>1</v>
      </c>
      <c r="X100">
        <f t="shared" si="46"/>
        <v>1</v>
      </c>
      <c r="Y100">
        <f t="shared" si="47"/>
        <v>1</v>
      </c>
      <c r="Z100" s="3">
        <f t="shared" si="48"/>
        <v>0.49996438201429094</v>
      </c>
      <c r="AA100" s="3">
        <f t="shared" si="49"/>
        <v>0.49995727094841047</v>
      </c>
      <c r="AB100">
        <f t="shared" si="35"/>
        <v>0</v>
      </c>
      <c r="AC100">
        <f t="shared" si="36"/>
        <v>0</v>
      </c>
      <c r="AD100">
        <f t="shared" si="37"/>
        <v>1</v>
      </c>
      <c r="AE100">
        <f t="shared" si="38"/>
        <v>1</v>
      </c>
      <c r="AF100">
        <f t="shared" si="39"/>
        <v>0</v>
      </c>
    </row>
    <row r="101" spans="1:32" x14ac:dyDescent="0.3">
      <c r="A101" t="s">
        <v>107</v>
      </c>
      <c r="B101" s="1">
        <v>21340.450567499101</v>
      </c>
      <c r="C101" s="1">
        <v>7873.2108572114485</v>
      </c>
      <c r="D101" s="1">
        <v>6203.8379036103725</v>
      </c>
      <c r="E101" s="1">
        <v>3722.3027421662232</v>
      </c>
      <c r="F101" s="1">
        <v>6873.0074782563515</v>
      </c>
      <c r="G101" s="1">
        <v>0</v>
      </c>
      <c r="H101" s="1">
        <v>1060.9783683251778</v>
      </c>
      <c r="I101" s="17">
        <v>0.453340415372887</v>
      </c>
      <c r="J101" s="17">
        <v>0.16725254553727276</v>
      </c>
      <c r="K101" s="17">
        <v>0.13706123312450355</v>
      </c>
      <c r="L101" s="17">
        <v>8.4345374230463718E-2</v>
      </c>
      <c r="M101" s="17">
        <v>0.14600498031653494</v>
      </c>
      <c r="N101" s="17">
        <v>0</v>
      </c>
      <c r="O101" s="17">
        <v>1.1995451418338021E-2</v>
      </c>
      <c r="P101" s="17">
        <f t="shared" si="40"/>
        <v>-0.10217504624669321</v>
      </c>
      <c r="Q101" s="17">
        <f t="shared" si="41"/>
        <v>-0.17586439353416361</v>
      </c>
      <c r="T101" t="str">
        <f t="shared" si="42"/>
        <v>Nem</v>
      </c>
      <c r="U101" s="1" t="str">
        <f t="shared" si="43"/>
        <v>Baloldal</v>
      </c>
      <c r="V101">
        <f t="shared" si="44"/>
        <v>1</v>
      </c>
      <c r="W101">
        <f t="shared" si="45"/>
        <v>1</v>
      </c>
      <c r="X101">
        <f t="shared" si="46"/>
        <v>1</v>
      </c>
      <c r="Y101">
        <f t="shared" si="47"/>
        <v>1</v>
      </c>
      <c r="Z101" s="3">
        <f t="shared" si="48"/>
        <v>0.49998268168008553</v>
      </c>
      <c r="AA101" s="3">
        <f t="shared" si="49"/>
        <v>0.49997019158846667</v>
      </c>
      <c r="AB101">
        <f t="shared" si="35"/>
        <v>0</v>
      </c>
      <c r="AC101">
        <f t="shared" si="36"/>
        <v>0</v>
      </c>
      <c r="AD101">
        <f t="shared" si="37"/>
        <v>1</v>
      </c>
      <c r="AE101">
        <f t="shared" si="38"/>
        <v>1</v>
      </c>
      <c r="AF101">
        <f t="shared" si="39"/>
        <v>0</v>
      </c>
    </row>
    <row r="102" spans="1:32" x14ac:dyDescent="0.3">
      <c r="A102" t="s">
        <v>108</v>
      </c>
      <c r="B102" s="1">
        <v>20051.985047067956</v>
      </c>
      <c r="C102" s="1">
        <v>8844.2976970556756</v>
      </c>
      <c r="D102" s="1">
        <v>5926.7658902352014</v>
      </c>
      <c r="E102" s="1">
        <v>3556.0595341411204</v>
      </c>
      <c r="F102" s="1">
        <v>5944.0513900768983</v>
      </c>
      <c r="G102" s="1">
        <v>0</v>
      </c>
      <c r="H102" s="1">
        <v>1393.4614892077561</v>
      </c>
      <c r="I102" s="17">
        <v>0.43861476608494143</v>
      </c>
      <c r="J102" s="17">
        <v>0.19345912918217001</v>
      </c>
      <c r="K102" s="17">
        <v>0.13482703630703485</v>
      </c>
      <c r="L102" s="17">
        <v>8.2970483881252208E-2</v>
      </c>
      <c r="M102" s="17">
        <v>0.13001948205804553</v>
      </c>
      <c r="N102" s="17">
        <v>0</v>
      </c>
      <c r="O102" s="17">
        <v>2.0109102486556063E-2</v>
      </c>
      <c r="P102" s="17">
        <f t="shared" si="40"/>
        <v>-9.665701486574714E-2</v>
      </c>
      <c r="Q102" s="17">
        <f t="shared" si="41"/>
        <v>-0.14081053622887163</v>
      </c>
      <c r="T102" t="str">
        <f t="shared" si="42"/>
        <v>Nem</v>
      </c>
      <c r="U102" s="1" t="str">
        <f t="shared" si="43"/>
        <v>Baloldal</v>
      </c>
      <c r="V102">
        <f t="shared" si="44"/>
        <v>1</v>
      </c>
      <c r="W102">
        <f t="shared" si="45"/>
        <v>1</v>
      </c>
      <c r="X102">
        <f t="shared" si="46"/>
        <v>1</v>
      </c>
      <c r="Y102">
        <f t="shared" si="47"/>
        <v>1</v>
      </c>
      <c r="Z102" s="3">
        <f t="shared" si="48"/>
        <v>0.49998313061244143</v>
      </c>
      <c r="AA102" s="3">
        <f t="shared" si="49"/>
        <v>0.49997542457202465</v>
      </c>
      <c r="AB102">
        <f t="shared" si="35"/>
        <v>0</v>
      </c>
      <c r="AC102">
        <f t="shared" si="36"/>
        <v>0</v>
      </c>
      <c r="AD102">
        <f t="shared" si="37"/>
        <v>1</v>
      </c>
      <c r="AE102">
        <f t="shared" si="38"/>
        <v>1</v>
      </c>
      <c r="AF102">
        <f t="shared" si="39"/>
        <v>0</v>
      </c>
    </row>
    <row r="103" spans="1:32" x14ac:dyDescent="0.3">
      <c r="A103" t="s">
        <v>109</v>
      </c>
      <c r="B103" s="1">
        <v>17855.824413736067</v>
      </c>
      <c r="C103" s="1">
        <v>10258.817085501707</v>
      </c>
      <c r="D103" s="1">
        <v>5612.4966013982994</v>
      </c>
      <c r="E103" s="1">
        <v>3367.4979608389795</v>
      </c>
      <c r="F103" s="1">
        <v>4529.4843429786961</v>
      </c>
      <c r="G103" s="1">
        <v>0</v>
      </c>
      <c r="H103" s="1">
        <v>1423.1724383793876</v>
      </c>
      <c r="I103" s="17">
        <v>0.41479552451598251</v>
      </c>
      <c r="J103" s="17">
        <v>0.2383150346517012</v>
      </c>
      <c r="K103" s="17">
        <v>0.13559497194783582</v>
      </c>
      <c r="L103" s="17">
        <v>8.3443059660206653E-2</v>
      </c>
      <c r="M103" s="17">
        <v>0.10522111946774376</v>
      </c>
      <c r="N103" s="17">
        <v>0</v>
      </c>
      <c r="O103" s="17">
        <v>2.2630289756530031E-2</v>
      </c>
      <c r="P103" s="17">
        <f t="shared" si="40"/>
        <v>-7.5641116783071061E-2</v>
      </c>
      <c r="Q103" s="17">
        <f t="shared" si="41"/>
        <v>-7.9202744541545439E-2</v>
      </c>
      <c r="T103" t="str">
        <f t="shared" si="42"/>
        <v>Nem</v>
      </c>
      <c r="U103" s="1" t="str">
        <f t="shared" si="43"/>
        <v>Baloldal</v>
      </c>
      <c r="V103">
        <f t="shared" si="44"/>
        <v>1</v>
      </c>
      <c r="W103">
        <f t="shared" si="45"/>
        <v>1</v>
      </c>
      <c r="X103">
        <f t="shared" si="46"/>
        <v>1</v>
      </c>
      <c r="Y103">
        <f t="shared" si="47"/>
        <v>1</v>
      </c>
      <c r="Z103" s="3">
        <f t="shared" si="48"/>
        <v>0.49998597986650395</v>
      </c>
      <c r="AA103" s="3">
        <f t="shared" si="49"/>
        <v>0.49998531971632687</v>
      </c>
      <c r="AB103">
        <f t="shared" si="35"/>
        <v>0</v>
      </c>
      <c r="AC103">
        <f t="shared" si="36"/>
        <v>0</v>
      </c>
      <c r="AD103">
        <f t="shared" si="37"/>
        <v>1</v>
      </c>
      <c r="AE103">
        <f t="shared" si="38"/>
        <v>1</v>
      </c>
      <c r="AF103">
        <f t="shared" si="39"/>
        <v>0</v>
      </c>
    </row>
    <row r="104" spans="1:32" x14ac:dyDescent="0.3">
      <c r="A104" t="s">
        <v>110</v>
      </c>
      <c r="B104" s="1">
        <v>21390.450722023288</v>
      </c>
      <c r="C104" s="1">
        <v>10177.63950223364</v>
      </c>
      <c r="D104" s="1">
        <v>4523.284073775415</v>
      </c>
      <c r="E104" s="1">
        <v>2713.9704442652492</v>
      </c>
      <c r="F104" s="1">
        <v>4567.3766862873417</v>
      </c>
      <c r="G104" s="1">
        <v>0</v>
      </c>
      <c r="H104" s="1">
        <v>273.64507283415224</v>
      </c>
      <c r="I104" s="17">
        <v>0.49008548561144982</v>
      </c>
      <c r="J104" s="17">
        <v>0.2331841185887199</v>
      </c>
      <c r="K104" s="17">
        <v>0.10778023037893619</v>
      </c>
      <c r="L104" s="17">
        <v>6.6326295617806882E-2</v>
      </c>
      <c r="M104" s="17">
        <v>0.1046450610301969</v>
      </c>
      <c r="N104" s="17">
        <v>0</v>
      </c>
      <c r="O104" s="17">
        <v>-2.0211912271097532E-3</v>
      </c>
      <c r="P104" s="17">
        <f t="shared" si="40"/>
        <v>-0.19267007000229497</v>
      </c>
      <c r="Q104" s="17">
        <f t="shared" si="41"/>
        <v>-0.1732758909146479</v>
      </c>
      <c r="T104" s="2" t="str">
        <f t="shared" si="42"/>
        <v>IGEN</v>
      </c>
      <c r="U104" s="1" t="str">
        <f t="shared" si="43"/>
        <v>JOBBIK</v>
      </c>
      <c r="V104">
        <f t="shared" si="44"/>
        <v>1</v>
      </c>
      <c r="W104">
        <f>IF(AND(P104&gt;-5+W3000,P104&lt;500),1,0)</f>
        <v>1</v>
      </c>
      <c r="X104">
        <f>IF(AND(Q104&gt;-500,Q104&lt;500),1,0)</f>
        <v>1</v>
      </c>
      <c r="Y104">
        <f t="shared" si="47"/>
        <v>1</v>
      </c>
      <c r="Z104" s="3">
        <f t="shared" si="48"/>
        <v>0.4999647786319214</v>
      </c>
      <c r="AA104" s="3">
        <f t="shared" si="49"/>
        <v>0.49996832401662367</v>
      </c>
      <c r="AB104">
        <f t="shared" si="35"/>
        <v>0</v>
      </c>
      <c r="AC104">
        <f t="shared" si="36"/>
        <v>0</v>
      </c>
      <c r="AD104">
        <f t="shared" si="37"/>
        <v>1</v>
      </c>
      <c r="AE104">
        <f t="shared" si="38"/>
        <v>1</v>
      </c>
      <c r="AF104">
        <f t="shared" si="39"/>
        <v>0</v>
      </c>
    </row>
    <row r="105" spans="1:32" x14ac:dyDescent="0.3">
      <c r="A105" t="s">
        <v>111</v>
      </c>
      <c r="B105" s="1">
        <v>21938.529338923108</v>
      </c>
      <c r="C105" s="1">
        <v>11118.284748352342</v>
      </c>
      <c r="D105" s="1">
        <v>5904.3521473287738</v>
      </c>
      <c r="E105" s="1">
        <v>3542.6112883972637</v>
      </c>
      <c r="F105" s="1">
        <v>6265.55802785368</v>
      </c>
      <c r="G105" s="1">
        <v>0</v>
      </c>
      <c r="H105" s="1">
        <v>2652.987036550343</v>
      </c>
      <c r="I105" s="17">
        <v>0.42663435323507443</v>
      </c>
      <c r="J105" s="17">
        <v>0.21621514138055409</v>
      </c>
      <c r="K105" s="17">
        <v>0.11941363058396509</v>
      </c>
      <c r="L105" s="17">
        <v>7.3485311128593897E-2</v>
      </c>
      <c r="M105" s="17">
        <v>0.12184509980473456</v>
      </c>
      <c r="N105" s="17">
        <v>0</v>
      </c>
      <c r="O105" s="17">
        <v>4.2406463867078026E-2</v>
      </c>
      <c r="P105" s="17">
        <f t="shared" si="40"/>
        <v>-0.10489545181738236</v>
      </c>
      <c r="Q105" s="17">
        <f t="shared" si="41"/>
        <v>-0.11599599939933225</v>
      </c>
      <c r="T105" t="str">
        <f t="shared" si="42"/>
        <v>Nem</v>
      </c>
      <c r="U105" s="1" t="str">
        <f t="shared" si="43"/>
        <v>Baloldal</v>
      </c>
      <c r="V105">
        <f t="shared" si="44"/>
        <v>1</v>
      </c>
      <c r="W105">
        <f>IF(AND(P105&gt;-500,P105&lt;500),1,0)</f>
        <v>1</v>
      </c>
      <c r="X105">
        <f>IF(AND(Q105&gt;-500,Q105&lt;500),1,0)</f>
        <v>1</v>
      </c>
      <c r="Y105">
        <f t="shared" si="47"/>
        <v>1</v>
      </c>
      <c r="Z105" s="3">
        <f t="shared" si="48"/>
        <v>0.49998372409932679</v>
      </c>
      <c r="AA105" s="3">
        <f t="shared" si="49"/>
        <v>0.49998200170425061</v>
      </c>
      <c r="AB105">
        <f t="shared" si="35"/>
        <v>0</v>
      </c>
      <c r="AC105">
        <f t="shared" si="36"/>
        <v>0</v>
      </c>
      <c r="AD105">
        <f t="shared" si="37"/>
        <v>1</v>
      </c>
      <c r="AE105">
        <f t="shared" si="38"/>
        <v>1</v>
      </c>
      <c r="AF105">
        <f t="shared" si="39"/>
        <v>0</v>
      </c>
    </row>
    <row r="106" spans="1:32" x14ac:dyDescent="0.3">
      <c r="A106" t="s">
        <v>112</v>
      </c>
      <c r="B106" s="1">
        <v>21491.41257250484</v>
      </c>
      <c r="C106" s="1">
        <v>11146.696902496167</v>
      </c>
      <c r="D106" s="1">
        <v>4264.8106981311066</v>
      </c>
      <c r="E106" s="1">
        <v>2558.8864188786638</v>
      </c>
      <c r="F106" s="1">
        <v>5342.3417408055775</v>
      </c>
      <c r="G106" s="1">
        <v>0</v>
      </c>
      <c r="H106" s="1">
        <v>557.42906088141876</v>
      </c>
      <c r="I106" s="17">
        <v>0.47378009776817664</v>
      </c>
      <c r="J106" s="17">
        <v>0.24572992261165974</v>
      </c>
      <c r="K106" s="17">
        <v>9.7778855606387619E-2</v>
      </c>
      <c r="L106" s="17">
        <v>6.0171603450084689E-2</v>
      </c>
      <c r="M106" s="17">
        <v>0.11777239786965181</v>
      </c>
      <c r="N106" s="17">
        <v>0</v>
      </c>
      <c r="O106" s="17">
        <v>4.7671226940395606E-3</v>
      </c>
      <c r="P106" s="17">
        <f t="shared" si="40"/>
        <v>-0.17172340177549628</v>
      </c>
      <c r="Q106" s="17">
        <f t="shared" si="41"/>
        <v>-0.14533331807867964</v>
      </c>
      <c r="T106" s="2" t="str">
        <f t="shared" si="42"/>
        <v>IGEN</v>
      </c>
      <c r="U106" s="1" t="str">
        <f t="shared" si="43"/>
        <v>JOBBIK</v>
      </c>
      <c r="V106">
        <f t="shared" si="44"/>
        <v>1</v>
      </c>
      <c r="W106">
        <f>IF(AND(P106&gt;-500,P106&lt;500),1,0)</f>
        <v>1</v>
      </c>
      <c r="X106">
        <f>IF(AND(Q106&gt;-500,Q106&lt;500),1,0)</f>
        <v>1</v>
      </c>
      <c r="Y106">
        <f t="shared" si="47"/>
        <v>1</v>
      </c>
      <c r="Z106" s="3">
        <f t="shared" si="48"/>
        <v>0.49996979482223819</v>
      </c>
      <c r="AA106" s="3">
        <f t="shared" si="49"/>
        <v>0.49997443668909913</v>
      </c>
      <c r="AB106">
        <f t="shared" si="35"/>
        <v>0</v>
      </c>
      <c r="AC106">
        <f t="shared" si="36"/>
        <v>0</v>
      </c>
      <c r="AD106">
        <f t="shared" si="37"/>
        <v>1</v>
      </c>
      <c r="AE106">
        <f t="shared" si="38"/>
        <v>1</v>
      </c>
      <c r="AF106">
        <f t="shared" si="39"/>
        <v>0</v>
      </c>
    </row>
    <row r="107" spans="1:32" x14ac:dyDescent="0.3">
      <c r="A107" t="s">
        <v>113</v>
      </c>
      <c r="B107" s="1">
        <v>17576.015856687212</v>
      </c>
      <c r="C107" s="1">
        <v>12786.484084511076</v>
      </c>
      <c r="D107" s="1">
        <v>5734.1030788693297</v>
      </c>
      <c r="E107" s="1">
        <v>3440.4618473215974</v>
      </c>
      <c r="F107" s="1">
        <v>5047.3484019246644</v>
      </c>
      <c r="G107" s="1">
        <v>0</v>
      </c>
      <c r="H107" s="1">
        <v>1610.2665577763883</v>
      </c>
      <c r="I107" s="17">
        <v>0.38047705758488637</v>
      </c>
      <c r="J107" s="17">
        <v>0.27679559924155184</v>
      </c>
      <c r="K107" s="17">
        <v>0.12909424254796775</v>
      </c>
      <c r="L107" s="17">
        <v>7.9442610798749383E-2</v>
      </c>
      <c r="M107" s="17">
        <v>0.10926254756645619</v>
      </c>
      <c r="N107" s="17">
        <v>0</v>
      </c>
      <c r="O107" s="17">
        <v>2.4927942260388525E-2</v>
      </c>
      <c r="P107" s="17">
        <f t="shared" si="40"/>
        <v>-3.6250524408809201E-2</v>
      </c>
      <c r="Q107" s="17">
        <f t="shared" si="41"/>
        <v>-8.3416380693825398E-3</v>
      </c>
      <c r="T107" t="str">
        <f t="shared" si="42"/>
        <v>Nem</v>
      </c>
      <c r="U107" s="1" t="str">
        <f t="shared" si="43"/>
        <v>JOBBIK</v>
      </c>
      <c r="V107">
        <f t="shared" si="44"/>
        <v>1</v>
      </c>
      <c r="W107">
        <f>IF(AND(P107&gt;-500,P107&lt;500),1,0)</f>
        <v>1</v>
      </c>
      <c r="X107">
        <f>IF(AND(Q107&gt;-500,Q107&lt;500),1,0)</f>
        <v>1</v>
      </c>
      <c r="Y107">
        <f t="shared" si="47"/>
        <v>1</v>
      </c>
      <c r="Z107" s="3">
        <f t="shared" si="48"/>
        <v>0.4999937387305522</v>
      </c>
      <c r="AA107" s="3">
        <f t="shared" si="49"/>
        <v>0.49999855921412328</v>
      </c>
      <c r="AB107">
        <f t="shared" si="35"/>
        <v>0</v>
      </c>
      <c r="AC107">
        <f t="shared" si="36"/>
        <v>0</v>
      </c>
      <c r="AD107">
        <f t="shared" si="37"/>
        <v>1</v>
      </c>
      <c r="AE107">
        <f t="shared" si="38"/>
        <v>1</v>
      </c>
      <c r="AF107">
        <f t="shared" si="39"/>
        <v>0</v>
      </c>
    </row>
    <row r="109" spans="1:32" x14ac:dyDescent="0.3">
      <c r="P109">
        <f>COUNTIF(P2:P107,"&gt;0")</f>
        <v>23</v>
      </c>
      <c r="Q109">
        <f>COUNTIF(Q2:Q107,"&gt;0")</f>
        <v>8</v>
      </c>
      <c r="T109">
        <f>COUNTIF(T2:T107,"IGEN")</f>
        <v>28</v>
      </c>
      <c r="U109">
        <f>COUNTIF(U2:U107,"JOBBIK")</f>
        <v>44</v>
      </c>
      <c r="V109">
        <f>COUNTIF(V2:V107,"1")</f>
        <v>106</v>
      </c>
      <c r="W109">
        <f>COUNTIF(W2:W107,"1")</f>
        <v>106</v>
      </c>
      <c r="X109">
        <f>COUNTIF(X2:X107,"1")</f>
        <v>106</v>
      </c>
      <c r="Y109">
        <f>COUNTIF(Y2:Y107,"1")</f>
        <v>106</v>
      </c>
      <c r="Z109" s="1">
        <f>COUNTIF(Z2:Z107,"&gt;0.25")</f>
        <v>106</v>
      </c>
      <c r="AA109" s="1">
        <f>COUNTIF(AA2:AA107,"&gt;0.25")</f>
        <v>106</v>
      </c>
      <c r="AB109">
        <f>COUNTIF(AB2:AB107,"1")</f>
        <v>0</v>
      </c>
      <c r="AC109">
        <f t="shared" ref="AC109:AF109" si="50">COUNTIF(AC2:AC107,"1")</f>
        <v>0</v>
      </c>
      <c r="AD109">
        <f t="shared" si="50"/>
        <v>106</v>
      </c>
      <c r="AE109">
        <f t="shared" si="50"/>
        <v>106</v>
      </c>
      <c r="AF109">
        <f t="shared" si="50"/>
        <v>0</v>
      </c>
    </row>
    <row r="110" spans="1:32" x14ac:dyDescent="0.3">
      <c r="Z110" t="s">
        <v>127</v>
      </c>
      <c r="AA110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opLeftCell="J1" workbookViewId="0">
      <selection activeCell="T2" sqref="T2"/>
    </sheetView>
  </sheetViews>
  <sheetFormatPr defaultRowHeight="14.4" x14ac:dyDescent="0.3"/>
  <cols>
    <col min="1" max="1" width="26.33203125" customWidth="1"/>
    <col min="9" max="9" width="11.5546875" customWidth="1"/>
    <col min="10" max="10" width="18.33203125" customWidth="1"/>
    <col min="11" max="11" width="15.6640625" customWidth="1"/>
    <col min="12" max="12" width="20.6640625" customWidth="1"/>
    <col min="13" max="13" width="20" customWidth="1"/>
    <col min="14" max="14" width="11.6640625" customWidth="1"/>
    <col min="16" max="16" width="16.21875" customWidth="1"/>
    <col min="17" max="17" width="16.44140625" customWidth="1"/>
    <col min="18" max="18" width="15.109375" customWidth="1"/>
    <col min="19" max="19" width="15.44140625" customWidth="1"/>
    <col min="20" max="20" width="19" customWidth="1"/>
    <col min="21" max="21" width="17.33203125" customWidth="1"/>
    <col min="23" max="23" width="12" customWidth="1"/>
    <col min="24" max="24" width="13.21875" customWidth="1"/>
    <col min="25" max="25" width="16.109375" customWidth="1"/>
  </cols>
  <sheetData>
    <row r="1" spans="1:27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 t="s">
        <v>118</v>
      </c>
      <c r="K1" s="2" t="s">
        <v>119</v>
      </c>
      <c r="L1" s="2" t="s">
        <v>116</v>
      </c>
      <c r="M1" s="2" t="s">
        <v>117</v>
      </c>
      <c r="N1" s="2" t="s">
        <v>114</v>
      </c>
      <c r="O1" s="2" t="s">
        <v>115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129</v>
      </c>
      <c r="W1" s="2" t="s">
        <v>134</v>
      </c>
      <c r="X1" s="2" t="s">
        <v>128</v>
      </c>
      <c r="Y1" s="2" t="s">
        <v>126</v>
      </c>
      <c r="Z1" s="2" t="s">
        <v>130</v>
      </c>
      <c r="AA1" s="2" t="s">
        <v>135</v>
      </c>
    </row>
    <row r="2" spans="1:27" x14ac:dyDescent="0.3">
      <c r="A2" t="s">
        <v>8</v>
      </c>
      <c r="B2" s="1">
        <v>22830.786870336706</v>
      </c>
      <c r="C2" s="1">
        <v>3436.7715696618739</v>
      </c>
      <c r="D2" s="1">
        <v>7729.9475199594972</v>
      </c>
      <c r="E2" s="1">
        <v>3567.6680861351529</v>
      </c>
      <c r="F2" s="1">
        <v>7698.5370850352092</v>
      </c>
      <c r="G2" s="1">
        <v>0</v>
      </c>
      <c r="H2" s="1">
        <v>2609.338992963058</v>
      </c>
      <c r="J2" t="str">
        <f>IF(L2&lt;0,"Fidesz","BALOLDAL")</f>
        <v>Fidesz</v>
      </c>
      <c r="K2" t="str">
        <f>IF(M2&lt;0,"Fidesz","JOBBIK")</f>
        <v>Fidesz</v>
      </c>
      <c r="L2" s="1">
        <f>(0.5*C2)+(0.75*SUM(D2:F2)+0.25*(MAX(D2:F2))-B2)</f>
        <v>-4932.7996871684982</v>
      </c>
      <c r="M2" s="1">
        <f>C2+(0.5*(SUM(D2:F2))-B2)</f>
        <v>-9895.9389551099011</v>
      </c>
      <c r="N2" t="str">
        <f t="shared" ref="N2:N33" si="0">IF(B2&gt;SUM(C2:F2)*0.9,"IGEN","Nem")</f>
        <v>IGEN</v>
      </c>
      <c r="O2" s="1" t="str">
        <f>IF(L2&gt;M2,"Baloldal", "JOBBIK")</f>
        <v>Baloldal</v>
      </c>
      <c r="P2">
        <f>IF(AND(L2-M2&lt;500,M2-L2&lt;500),1,0)</f>
        <v>0</v>
      </c>
      <c r="Q2">
        <f>IF(AND(L2&gt;-500,L2&lt;500),1,0)</f>
        <v>0</v>
      </c>
      <c r="R2">
        <f>IF(AND(M2&gt;-500,M2&lt;500),1,0)</f>
        <v>0</v>
      </c>
      <c r="S2">
        <f>IF(AND(M2&gt;-1500,M2&lt;1500,L2&gt;-1500,L2&lt;1500),1,0)</f>
        <v>0</v>
      </c>
      <c r="T2" s="3">
        <f>NORMDIST(B2+L2,B2,SUM(B2:H2)*0.05,TRUE)</f>
        <v>1.9661847706321393E-2</v>
      </c>
      <c r="U2" s="3">
        <f>NORMDIST(B2+M2,B2,SUM(B2:H2)*0.05,TRUE)</f>
        <v>1.7806395864156663E-5</v>
      </c>
      <c r="V2">
        <f>IF(OR(T2&gt;0.85,U2&gt;0.85),1,0)</f>
        <v>0</v>
      </c>
      <c r="W2">
        <f>IF(OR(T2&gt;0.65,U2&gt;0.65),1,0)</f>
        <v>0</v>
      </c>
      <c r="X2">
        <f>IF(OR(T2&gt;0.45,U2&gt;0.4),1,0)</f>
        <v>0</v>
      </c>
      <c r="Y2">
        <f>IF(OR(T2&gt;0.25,U2&gt;0.25),1,0)</f>
        <v>0</v>
      </c>
      <c r="Z2">
        <f>IF(AND(T2&lt;0.25,U2&lt;0.25),1,0)</f>
        <v>1</v>
      </c>
    </row>
    <row r="3" spans="1:27" x14ac:dyDescent="0.3">
      <c r="A3" t="s">
        <v>9</v>
      </c>
      <c r="B3" s="1">
        <v>25442.689195641469</v>
      </c>
      <c r="C3" s="1">
        <v>3971.7712915214388</v>
      </c>
      <c r="D3" s="1">
        <v>9822.0686418632795</v>
      </c>
      <c r="E3" s="1">
        <v>4533.2624500907432</v>
      </c>
      <c r="F3" s="1">
        <v>6375.5611959735097</v>
      </c>
      <c r="G3" s="1">
        <v>0</v>
      </c>
      <c r="H3" s="1">
        <v>3814.929405935648</v>
      </c>
      <c r="J3" t="str">
        <f t="shared" ref="J3:J66" si="1">IF(L3&lt;0,"Fidesz","BALOLDAL")</f>
        <v>Fidesz</v>
      </c>
      <c r="K3" t="str">
        <f t="shared" ref="K3:K66" si="2">IF(M3&lt;0,"Fidesz","JOBBIK")</f>
        <v>Fidesz</v>
      </c>
      <c r="L3" s="1">
        <f t="shared" ref="L3:L66" si="3">(0.5*C3)+(0.75*SUM(D3:F3)+0.25*(MAX(D3:F3))-B3)</f>
        <v>-5453.117173469278</v>
      </c>
      <c r="M3" s="1">
        <f t="shared" ref="M3:M66" si="4">C3+(0.5*(SUM(D3:F3))-B3)</f>
        <v>-11105.471760156262</v>
      </c>
      <c r="N3" t="str">
        <f t="shared" si="0"/>
        <v>IGEN</v>
      </c>
      <c r="O3" s="1" t="str">
        <f t="shared" ref="O3:O66" si="5">IF(L3&gt;M3,"Baloldal", "JOBBIK")</f>
        <v>Baloldal</v>
      </c>
      <c r="P3">
        <f t="shared" ref="P3:P66" si="6">IF(AND(L3-M3&lt;500,M3-L3&lt;500),1,0)</f>
        <v>0</v>
      </c>
      <c r="Q3">
        <f t="shared" ref="Q3:R66" si="7">IF(AND(L3&gt;-500,L3&lt;500),1,0)</f>
        <v>0</v>
      </c>
      <c r="R3">
        <f t="shared" si="7"/>
        <v>0</v>
      </c>
      <c r="S3">
        <f t="shared" ref="S3:S66" si="8">IF(AND(M3&gt;-1500,M3&lt;1500,L3&gt;-1500,L3&lt;1500),1,0)</f>
        <v>0</v>
      </c>
      <c r="T3" s="3">
        <f t="shared" ref="T3:T66" si="9">NORMDIST(B3+L3,B3,SUM(B3:H3)*0.05,TRUE)</f>
        <v>2.1631622085081285E-2</v>
      </c>
      <c r="U3" s="3">
        <f t="shared" ref="U3:U66" si="10">NORMDIST(B3+M3,B3,SUM(B3:H3)*0.05,TRUE)</f>
        <v>1.9261412666798449E-5</v>
      </c>
      <c r="V3">
        <f t="shared" ref="V3:V66" si="11">IF(OR(T3&gt;0.85,U3&gt;0.85),1,0)</f>
        <v>0</v>
      </c>
      <c r="W3">
        <f t="shared" ref="W3:W66" si="12">IF(OR(T3&gt;0.65,U3&gt;0.65),1,0)</f>
        <v>0</v>
      </c>
      <c r="X3">
        <f t="shared" ref="X3:X66" si="13">IF(OR(T3&gt;0.45,U3&gt;0.4),1,0)</f>
        <v>0</v>
      </c>
      <c r="Y3">
        <f t="shared" ref="Y3:Y66" si="14">IF(OR(T3&gt;0.25,U3&gt;0.25),1,0)</f>
        <v>0</v>
      </c>
      <c r="Z3">
        <f t="shared" ref="Z3:Z66" si="15">IF(AND(T3&lt;0.25,U3&lt;0.25),1,0)</f>
        <v>1</v>
      </c>
    </row>
    <row r="4" spans="1:27" x14ac:dyDescent="0.3">
      <c r="A4" t="s">
        <v>10</v>
      </c>
      <c r="B4" s="1">
        <v>26129.640742174881</v>
      </c>
      <c r="C4" s="1">
        <v>2980.4482774875396</v>
      </c>
      <c r="D4" s="1">
        <v>9207.5330637514853</v>
      </c>
      <c r="E4" s="1">
        <v>4249.6306448083769</v>
      </c>
      <c r="F4" s="1">
        <v>6938.3150249013615</v>
      </c>
      <c r="G4" s="1">
        <v>0</v>
      </c>
      <c r="H4" s="1">
        <v>3541.175875047923</v>
      </c>
      <c r="J4" t="str">
        <f t="shared" si="1"/>
        <v>Fidesz</v>
      </c>
      <c r="K4" t="str">
        <f t="shared" si="2"/>
        <v>Fidesz</v>
      </c>
      <c r="L4" s="1">
        <f t="shared" si="3"/>
        <v>-7040.924287397318</v>
      </c>
      <c r="M4" s="1">
        <f t="shared" si="4"/>
        <v>-12951.453097956728</v>
      </c>
      <c r="N4" t="str">
        <f t="shared" si="0"/>
        <v>IGEN</v>
      </c>
      <c r="O4" s="1" t="str">
        <f t="shared" si="5"/>
        <v>Baloldal</v>
      </c>
      <c r="P4">
        <f t="shared" si="6"/>
        <v>0</v>
      </c>
      <c r="Q4">
        <f t="shared" si="7"/>
        <v>0</v>
      </c>
      <c r="R4">
        <f t="shared" si="7"/>
        <v>0</v>
      </c>
      <c r="S4">
        <f t="shared" si="8"/>
        <v>0</v>
      </c>
      <c r="T4" s="3">
        <f t="shared" si="9"/>
        <v>3.9699919184084569E-3</v>
      </c>
      <c r="U4" s="3">
        <f t="shared" si="10"/>
        <v>5.2232878634215227E-7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1</v>
      </c>
    </row>
    <row r="5" spans="1:27" x14ac:dyDescent="0.3">
      <c r="A5" t="s">
        <v>11</v>
      </c>
      <c r="B5" s="1">
        <v>26467.276896421594</v>
      </c>
      <c r="C5" s="1">
        <v>3316.4429124962285</v>
      </c>
      <c r="D5" s="1">
        <v>10375.600688217841</v>
      </c>
      <c r="E5" s="1">
        <v>4788.7387791774645</v>
      </c>
      <c r="F5" s="1">
        <v>6414.2452337504319</v>
      </c>
      <c r="G5" s="1">
        <v>0</v>
      </c>
      <c r="H5" s="1">
        <v>3400.6009469804067</v>
      </c>
      <c r="J5" t="str">
        <f t="shared" si="1"/>
        <v>Fidesz</v>
      </c>
      <c r="K5" t="str">
        <f t="shared" si="2"/>
        <v>Fidesz</v>
      </c>
      <c r="L5" s="1">
        <f t="shared" si="3"/>
        <v>-6031.2167422597149</v>
      </c>
      <c r="M5" s="1">
        <f t="shared" si="4"/>
        <v>-12361.541633352497</v>
      </c>
      <c r="N5" t="str">
        <f t="shared" si="0"/>
        <v>IGEN</v>
      </c>
      <c r="O5" s="1" t="str">
        <f t="shared" si="5"/>
        <v>Baloldal</v>
      </c>
      <c r="P5">
        <f t="shared" si="6"/>
        <v>0</v>
      </c>
      <c r="Q5">
        <f t="shared" si="7"/>
        <v>0</v>
      </c>
      <c r="R5">
        <f t="shared" si="7"/>
        <v>0</v>
      </c>
      <c r="S5">
        <f t="shared" si="8"/>
        <v>0</v>
      </c>
      <c r="T5" s="3">
        <f t="shared" si="9"/>
        <v>1.3809184632889287E-2</v>
      </c>
      <c r="U5" s="3">
        <f t="shared" si="10"/>
        <v>3.1723057599733416E-6</v>
      </c>
      <c r="V5">
        <f t="shared" si="11"/>
        <v>0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1</v>
      </c>
    </row>
    <row r="6" spans="1:27" x14ac:dyDescent="0.3">
      <c r="A6" t="s">
        <v>12</v>
      </c>
      <c r="B6" s="1">
        <v>18031.681784817392</v>
      </c>
      <c r="C6" s="1">
        <v>4314.2451619159701</v>
      </c>
      <c r="D6" s="1">
        <v>8628.4995410066058</v>
      </c>
      <c r="E6" s="1">
        <v>3982.3844035415095</v>
      </c>
      <c r="F6" s="1">
        <v>6598.7764820925113</v>
      </c>
      <c r="G6" s="1">
        <v>0</v>
      </c>
      <c r="H6" s="1">
        <v>3432.6572322663192</v>
      </c>
      <c r="J6" t="str">
        <f t="shared" si="1"/>
        <v>BALOLDAL</v>
      </c>
      <c r="K6" t="str">
        <f t="shared" si="2"/>
        <v>Fidesz</v>
      </c>
      <c r="L6" s="1">
        <f t="shared" si="3"/>
        <v>689.81100137271687</v>
      </c>
      <c r="M6" s="1">
        <f t="shared" si="4"/>
        <v>-4112.606409581108</v>
      </c>
      <c r="N6" t="str">
        <f t="shared" si="0"/>
        <v>Nem</v>
      </c>
      <c r="O6" s="1" t="str">
        <f t="shared" si="5"/>
        <v>Baloldal</v>
      </c>
      <c r="P6">
        <f t="shared" si="6"/>
        <v>0</v>
      </c>
      <c r="Q6">
        <f t="shared" si="7"/>
        <v>0</v>
      </c>
      <c r="R6">
        <f t="shared" si="7"/>
        <v>0</v>
      </c>
      <c r="S6">
        <f t="shared" si="8"/>
        <v>0</v>
      </c>
      <c r="T6" s="3">
        <f t="shared" si="9"/>
        <v>0.62044996748970116</v>
      </c>
      <c r="U6" s="3">
        <f t="shared" si="10"/>
        <v>3.3752068902828718E-2</v>
      </c>
      <c r="V6">
        <f t="shared" si="11"/>
        <v>0</v>
      </c>
      <c r="W6">
        <f t="shared" si="12"/>
        <v>0</v>
      </c>
      <c r="X6">
        <f t="shared" si="13"/>
        <v>1</v>
      </c>
      <c r="Y6">
        <f t="shared" si="14"/>
        <v>1</v>
      </c>
      <c r="Z6">
        <f t="shared" si="15"/>
        <v>0</v>
      </c>
    </row>
    <row r="7" spans="1:27" x14ac:dyDescent="0.3">
      <c r="A7" t="s">
        <v>13</v>
      </c>
      <c r="B7" s="1">
        <v>16963.562378615519</v>
      </c>
      <c r="C7" s="1">
        <v>5146.3641064691674</v>
      </c>
      <c r="D7" s="1">
        <v>7718.9468830852411</v>
      </c>
      <c r="E7" s="1">
        <v>3562.5908691162654</v>
      </c>
      <c r="F7" s="1">
        <v>4866.7068333475745</v>
      </c>
      <c r="G7" s="1">
        <v>0</v>
      </c>
      <c r="H7" s="1">
        <v>3859.384506334537</v>
      </c>
      <c r="J7" t="str">
        <f t="shared" si="1"/>
        <v>Fidesz</v>
      </c>
      <c r="K7" t="str">
        <f t="shared" si="2"/>
        <v>Fidesz</v>
      </c>
      <c r="L7" s="1">
        <f t="shared" si="3"/>
        <v>-349.46016544781469</v>
      </c>
      <c r="M7" s="1">
        <f t="shared" si="4"/>
        <v>-3743.0759793718116</v>
      </c>
      <c r="N7" t="str">
        <f t="shared" si="0"/>
        <v>Nem</v>
      </c>
      <c r="O7" s="1" t="str">
        <f t="shared" si="5"/>
        <v>Baloldal</v>
      </c>
      <c r="P7">
        <f t="shared" si="6"/>
        <v>0</v>
      </c>
      <c r="Q7">
        <f t="shared" si="7"/>
        <v>1</v>
      </c>
      <c r="R7">
        <f t="shared" si="7"/>
        <v>0</v>
      </c>
      <c r="S7">
        <f t="shared" si="8"/>
        <v>0</v>
      </c>
      <c r="T7" s="3">
        <f t="shared" si="9"/>
        <v>0.43410006492940933</v>
      </c>
      <c r="U7" s="3">
        <f t="shared" si="10"/>
        <v>3.7747758446915115E-2</v>
      </c>
      <c r="V7">
        <f t="shared" si="11"/>
        <v>0</v>
      </c>
      <c r="W7">
        <f t="shared" si="12"/>
        <v>0</v>
      </c>
      <c r="X7">
        <f t="shared" si="13"/>
        <v>0</v>
      </c>
      <c r="Y7">
        <f t="shared" si="14"/>
        <v>1</v>
      </c>
      <c r="Z7">
        <f t="shared" si="15"/>
        <v>0</v>
      </c>
    </row>
    <row r="8" spans="1:27" x14ac:dyDescent="0.3">
      <c r="A8" t="s">
        <v>14</v>
      </c>
      <c r="B8" s="1">
        <v>17468.954861072863</v>
      </c>
      <c r="C8" s="1">
        <v>4294.8074557584423</v>
      </c>
      <c r="D8" s="1">
        <v>13757.79649810244</v>
      </c>
      <c r="E8" s="1">
        <v>6349.7522298934327</v>
      </c>
      <c r="F8" s="1">
        <v>5704.1881094961636</v>
      </c>
      <c r="G8" s="1">
        <v>0</v>
      </c>
      <c r="H8" s="1">
        <v>6557.2058661487918</v>
      </c>
      <c r="J8" t="str">
        <f t="shared" si="1"/>
        <v>BALOLDAL</v>
      </c>
      <c r="K8" t="str">
        <f t="shared" si="2"/>
        <v>Fidesz</v>
      </c>
      <c r="L8" s="1">
        <f t="shared" si="3"/>
        <v>7476.7006194509968</v>
      </c>
      <c r="M8" s="1">
        <f t="shared" si="4"/>
        <v>-268.27898656840262</v>
      </c>
      <c r="N8" t="str">
        <f t="shared" si="0"/>
        <v>Nem</v>
      </c>
      <c r="O8" s="1" t="str">
        <f t="shared" si="5"/>
        <v>Baloldal</v>
      </c>
      <c r="P8">
        <f t="shared" si="6"/>
        <v>0</v>
      </c>
      <c r="Q8">
        <f t="shared" si="7"/>
        <v>0</v>
      </c>
      <c r="R8">
        <f t="shared" si="7"/>
        <v>1</v>
      </c>
      <c r="S8">
        <f t="shared" si="8"/>
        <v>0</v>
      </c>
      <c r="T8" s="3">
        <f t="shared" si="9"/>
        <v>0.99713074061007256</v>
      </c>
      <c r="U8" s="3">
        <f t="shared" si="10"/>
        <v>0.46052189223283702</v>
      </c>
      <c r="V8">
        <f t="shared" si="11"/>
        <v>1</v>
      </c>
      <c r="W8">
        <f t="shared" si="12"/>
        <v>1</v>
      </c>
      <c r="X8">
        <f t="shared" si="13"/>
        <v>1</v>
      </c>
      <c r="Y8">
        <f t="shared" si="14"/>
        <v>1</v>
      </c>
      <c r="Z8">
        <f t="shared" si="15"/>
        <v>0</v>
      </c>
    </row>
    <row r="9" spans="1:27" x14ac:dyDescent="0.3">
      <c r="A9" t="s">
        <v>15</v>
      </c>
      <c r="B9" s="1">
        <v>20992.89950240884</v>
      </c>
      <c r="C9" s="1">
        <v>5483.2843465329761</v>
      </c>
      <c r="D9" s="1">
        <v>10849.128102759634</v>
      </c>
      <c r="E9" s="1">
        <v>5007.2898935813701</v>
      </c>
      <c r="F9" s="1">
        <v>6711.7979121583767</v>
      </c>
      <c r="G9" s="1">
        <v>0</v>
      </c>
      <c r="H9" s="1">
        <v>5811.2712038661284</v>
      </c>
      <c r="J9" t="str">
        <f t="shared" si="1"/>
        <v>BALOLDAL</v>
      </c>
      <c r="K9" t="str">
        <f t="shared" si="2"/>
        <v>Fidesz</v>
      </c>
      <c r="L9" s="1">
        <f t="shared" si="3"/>
        <v>1387.1866279220944</v>
      </c>
      <c r="M9" s="1">
        <f t="shared" si="4"/>
        <v>-4225.5072016261738</v>
      </c>
      <c r="N9" t="str">
        <f t="shared" si="0"/>
        <v>Nem</v>
      </c>
      <c r="O9" s="1" t="str">
        <f t="shared" si="5"/>
        <v>Baloldal</v>
      </c>
      <c r="P9">
        <f t="shared" si="6"/>
        <v>0</v>
      </c>
      <c r="Q9">
        <f t="shared" si="7"/>
        <v>0</v>
      </c>
      <c r="R9">
        <f t="shared" si="7"/>
        <v>0</v>
      </c>
      <c r="S9">
        <f t="shared" si="8"/>
        <v>0</v>
      </c>
      <c r="T9" s="3">
        <f t="shared" si="9"/>
        <v>0.69348697087925626</v>
      </c>
      <c r="U9" s="3">
        <f t="shared" si="10"/>
        <v>6.1708199725815094E-2</v>
      </c>
      <c r="V9">
        <f t="shared" si="11"/>
        <v>0</v>
      </c>
      <c r="W9">
        <f t="shared" si="12"/>
        <v>1</v>
      </c>
      <c r="X9">
        <f t="shared" si="13"/>
        <v>1</v>
      </c>
      <c r="Y9">
        <f t="shared" si="14"/>
        <v>1</v>
      </c>
      <c r="Z9">
        <f t="shared" si="15"/>
        <v>0</v>
      </c>
    </row>
    <row r="10" spans="1:27" x14ac:dyDescent="0.3">
      <c r="A10" t="s">
        <v>16</v>
      </c>
      <c r="B10" s="1">
        <v>20015.028753788654</v>
      </c>
      <c r="C10" s="1">
        <v>6456.0952594644696</v>
      </c>
      <c r="D10" s="1">
        <v>9426.0457143900985</v>
      </c>
      <c r="E10" s="1">
        <v>4350.4826374108134</v>
      </c>
      <c r="F10" s="1">
        <v>5150.5530578935841</v>
      </c>
      <c r="G10" s="1">
        <v>0</v>
      </c>
      <c r="H10" s="1">
        <v>5269.9096774272439</v>
      </c>
      <c r="J10" t="str">
        <f t="shared" si="1"/>
        <v>Fidesz</v>
      </c>
      <c r="K10" t="str">
        <f t="shared" si="2"/>
        <v>Fidesz</v>
      </c>
      <c r="L10" s="1">
        <f t="shared" si="3"/>
        <v>-235.15863818802245</v>
      </c>
      <c r="M10" s="1">
        <f t="shared" si="4"/>
        <v>-4095.3927894769367</v>
      </c>
      <c r="N10" t="str">
        <f t="shared" si="0"/>
        <v>Nem</v>
      </c>
      <c r="O10" s="1" t="str">
        <f t="shared" si="5"/>
        <v>Baloldal</v>
      </c>
      <c r="P10">
        <f t="shared" si="6"/>
        <v>0</v>
      </c>
      <c r="Q10">
        <f t="shared" si="7"/>
        <v>1</v>
      </c>
      <c r="R10">
        <f t="shared" si="7"/>
        <v>0</v>
      </c>
      <c r="S10">
        <f t="shared" si="8"/>
        <v>0</v>
      </c>
      <c r="T10" s="3">
        <f t="shared" si="9"/>
        <v>0.46302203975356759</v>
      </c>
      <c r="U10" s="3">
        <f t="shared" si="10"/>
        <v>5.2987056081817155E-2</v>
      </c>
      <c r="V10">
        <f t="shared" si="11"/>
        <v>0</v>
      </c>
      <c r="W10">
        <f t="shared" si="12"/>
        <v>0</v>
      </c>
      <c r="X10">
        <f t="shared" si="13"/>
        <v>1</v>
      </c>
      <c r="Y10">
        <f t="shared" si="14"/>
        <v>1</v>
      </c>
      <c r="Z10">
        <f t="shared" si="15"/>
        <v>0</v>
      </c>
    </row>
    <row r="11" spans="1:27" x14ac:dyDescent="0.3">
      <c r="A11" t="s">
        <v>17</v>
      </c>
      <c r="B11" s="1">
        <v>19529.809500673087</v>
      </c>
      <c r="C11" s="1">
        <v>6307.9984506452129</v>
      </c>
      <c r="D11" s="1">
        <v>9817.0683523749813</v>
      </c>
      <c r="E11" s="1">
        <v>4530.9546241730686</v>
      </c>
      <c r="F11" s="1">
        <v>6258.3267915834322</v>
      </c>
      <c r="G11" s="1">
        <v>0</v>
      </c>
      <c r="H11" s="1">
        <v>5329.0768664974339</v>
      </c>
      <c r="J11" t="str">
        <f t="shared" si="1"/>
        <v>BALOLDAL</v>
      </c>
      <c r="K11" t="str">
        <f t="shared" si="2"/>
        <v>Fidesz</v>
      </c>
      <c r="L11" s="1">
        <f t="shared" si="3"/>
        <v>1533.2191388418778</v>
      </c>
      <c r="M11" s="1">
        <f t="shared" si="4"/>
        <v>-2918.6361659621325</v>
      </c>
      <c r="N11" t="str">
        <f t="shared" si="0"/>
        <v>Nem</v>
      </c>
      <c r="O11" s="1" t="str">
        <f t="shared" si="5"/>
        <v>Baloldal</v>
      </c>
      <c r="P11">
        <f t="shared" si="6"/>
        <v>0</v>
      </c>
      <c r="Q11">
        <f t="shared" si="7"/>
        <v>0</v>
      </c>
      <c r="R11">
        <f t="shared" si="7"/>
        <v>0</v>
      </c>
      <c r="S11">
        <f t="shared" si="8"/>
        <v>0</v>
      </c>
      <c r="T11" s="3">
        <f t="shared" si="9"/>
        <v>0.72316929644888628</v>
      </c>
      <c r="U11" s="3">
        <f t="shared" si="10"/>
        <v>0.12977209439149329</v>
      </c>
      <c r="V11">
        <f t="shared" si="11"/>
        <v>0</v>
      </c>
      <c r="W11">
        <f t="shared" si="12"/>
        <v>1</v>
      </c>
      <c r="X11">
        <f t="shared" si="13"/>
        <v>1</v>
      </c>
      <c r="Y11">
        <f t="shared" si="14"/>
        <v>1</v>
      </c>
      <c r="Z11">
        <f t="shared" si="15"/>
        <v>0</v>
      </c>
    </row>
    <row r="12" spans="1:27" x14ac:dyDescent="0.3">
      <c r="A12" t="s">
        <v>18</v>
      </c>
      <c r="B12" s="1">
        <v>19303.65698226255</v>
      </c>
      <c r="C12" s="1">
        <v>6043.275404880791</v>
      </c>
      <c r="D12" s="1">
        <v>10478.606651676773</v>
      </c>
      <c r="E12" s="1">
        <v>4836.2799930815872</v>
      </c>
      <c r="F12" s="1">
        <v>5704.0045921530091</v>
      </c>
      <c r="G12" s="1">
        <v>0</v>
      </c>
      <c r="H12" s="1">
        <v>5595.9669325147879</v>
      </c>
      <c r="J12" t="str">
        <f t="shared" si="1"/>
        <v>BALOLDAL</v>
      </c>
      <c r="K12" t="str">
        <f t="shared" si="2"/>
        <v>Fidesz</v>
      </c>
      <c r="L12" s="1">
        <f t="shared" si="3"/>
        <v>2101.8008107805654</v>
      </c>
      <c r="M12" s="1">
        <f t="shared" si="4"/>
        <v>-2750.9359589260748</v>
      </c>
      <c r="N12" t="str">
        <f t="shared" si="0"/>
        <v>Nem</v>
      </c>
      <c r="O12" s="1" t="str">
        <f t="shared" si="5"/>
        <v>Baloldal</v>
      </c>
      <c r="P12">
        <f t="shared" si="6"/>
        <v>0</v>
      </c>
      <c r="Q12">
        <f t="shared" si="7"/>
        <v>0</v>
      </c>
      <c r="R12">
        <f t="shared" si="7"/>
        <v>0</v>
      </c>
      <c r="S12">
        <f t="shared" si="8"/>
        <v>0</v>
      </c>
      <c r="T12" s="3">
        <f t="shared" si="9"/>
        <v>0.79073649152857373</v>
      </c>
      <c r="U12" s="3">
        <f t="shared" si="10"/>
        <v>0.14483853192620674</v>
      </c>
      <c r="V12">
        <f t="shared" si="11"/>
        <v>0</v>
      </c>
      <c r="W12">
        <f t="shared" si="12"/>
        <v>1</v>
      </c>
      <c r="X12">
        <f t="shared" si="13"/>
        <v>1</v>
      </c>
      <c r="Y12">
        <f t="shared" si="14"/>
        <v>1</v>
      </c>
      <c r="Z12">
        <f t="shared" si="15"/>
        <v>0</v>
      </c>
    </row>
    <row r="13" spans="1:27" x14ac:dyDescent="0.3">
      <c r="A13" t="s">
        <v>19</v>
      </c>
      <c r="B13" s="1">
        <v>20125.450640712097</v>
      </c>
      <c r="C13" s="1">
        <v>6930.93065274121</v>
      </c>
      <c r="D13" s="1">
        <v>9339.5407062425438</v>
      </c>
      <c r="E13" s="1">
        <v>4310.5572490350196</v>
      </c>
      <c r="F13" s="1">
        <v>5106.3345701524304</v>
      </c>
      <c r="G13" s="1">
        <v>0</v>
      </c>
      <c r="H13" s="1">
        <v>4823.035019139078</v>
      </c>
      <c r="J13" t="str">
        <f t="shared" si="1"/>
        <v>Fidesz</v>
      </c>
      <c r="K13" t="str">
        <f t="shared" si="2"/>
        <v>Fidesz</v>
      </c>
      <c r="L13" s="1">
        <f t="shared" si="3"/>
        <v>-257.77574370836101</v>
      </c>
      <c r="M13" s="1">
        <f t="shared" si="4"/>
        <v>-3816.3037252558897</v>
      </c>
      <c r="N13" t="str">
        <f t="shared" si="0"/>
        <v>Nem</v>
      </c>
      <c r="O13" s="1" t="str">
        <f t="shared" si="5"/>
        <v>Baloldal</v>
      </c>
      <c r="P13">
        <f t="shared" si="6"/>
        <v>0</v>
      </c>
      <c r="Q13">
        <f t="shared" si="7"/>
        <v>1</v>
      </c>
      <c r="R13">
        <f t="shared" si="7"/>
        <v>0</v>
      </c>
      <c r="S13">
        <f t="shared" si="8"/>
        <v>0</v>
      </c>
      <c r="T13" s="3">
        <f t="shared" si="9"/>
        <v>0.4594515564274364</v>
      </c>
      <c r="U13" s="3">
        <f t="shared" si="10"/>
        <v>6.5860160664401035E-2</v>
      </c>
      <c r="V13">
        <f t="shared" si="11"/>
        <v>0</v>
      </c>
      <c r="W13">
        <f t="shared" si="12"/>
        <v>0</v>
      </c>
      <c r="X13">
        <f t="shared" si="13"/>
        <v>1</v>
      </c>
      <c r="Y13">
        <f t="shared" si="14"/>
        <v>1</v>
      </c>
      <c r="Z13">
        <f t="shared" si="15"/>
        <v>0</v>
      </c>
    </row>
    <row r="14" spans="1:27" x14ac:dyDescent="0.3">
      <c r="A14" t="s">
        <v>20</v>
      </c>
      <c r="B14" s="1">
        <v>22769.205433398627</v>
      </c>
      <c r="C14" s="1">
        <v>5414.7895724540713</v>
      </c>
      <c r="D14" s="1">
        <v>9841.5697708676398</v>
      </c>
      <c r="E14" s="1">
        <v>4542.26297116968</v>
      </c>
      <c r="F14" s="1">
        <v>5078.0526367117009</v>
      </c>
      <c r="G14" s="1">
        <v>0</v>
      </c>
      <c r="H14" s="1">
        <v>4357.2513206068943</v>
      </c>
      <c r="J14" t="str">
        <f t="shared" si="1"/>
        <v>Fidesz</v>
      </c>
      <c r="K14" t="str">
        <f t="shared" si="2"/>
        <v>Fidesz</v>
      </c>
      <c r="L14" s="1">
        <f t="shared" si="3"/>
        <v>-3005.0041703929132</v>
      </c>
      <c r="M14" s="1">
        <f t="shared" si="4"/>
        <v>-7623.4731715700445</v>
      </c>
      <c r="N14" t="str">
        <f t="shared" si="0"/>
        <v>IGEN</v>
      </c>
      <c r="O14" s="1" t="str">
        <f t="shared" si="5"/>
        <v>Baloldal</v>
      </c>
      <c r="P14">
        <f t="shared" si="6"/>
        <v>0</v>
      </c>
      <c r="Q14">
        <f t="shared" si="7"/>
        <v>0</v>
      </c>
      <c r="R14">
        <f t="shared" si="7"/>
        <v>0</v>
      </c>
      <c r="S14">
        <f t="shared" si="8"/>
        <v>0</v>
      </c>
      <c r="T14" s="3">
        <f t="shared" si="9"/>
        <v>0.12390169192512462</v>
      </c>
      <c r="U14" s="3">
        <f t="shared" si="10"/>
        <v>1.6843215164496922E-3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1</v>
      </c>
    </row>
    <row r="15" spans="1:27" x14ac:dyDescent="0.3">
      <c r="A15" t="s">
        <v>21</v>
      </c>
      <c r="B15" s="1">
        <v>23775.743402662414</v>
      </c>
      <c r="C15" s="1">
        <v>6874.4687443788698</v>
      </c>
      <c r="D15" s="1">
        <v>8542.4945618078818</v>
      </c>
      <c r="E15" s="1">
        <v>3942.689797757484</v>
      </c>
      <c r="F15" s="1">
        <v>5266.492397731482</v>
      </c>
      <c r="G15" s="1">
        <v>0</v>
      </c>
      <c r="H15" s="1">
        <v>4101.3698673338858</v>
      </c>
      <c r="J15" t="str">
        <f t="shared" si="1"/>
        <v>Fidesz</v>
      </c>
      <c r="K15" t="str">
        <f t="shared" si="2"/>
        <v>Fidesz</v>
      </c>
      <c r="L15" s="1">
        <f t="shared" si="3"/>
        <v>-4889.1278220483737</v>
      </c>
      <c r="M15" s="1">
        <f t="shared" si="4"/>
        <v>-8025.4362796351197</v>
      </c>
      <c r="N15" t="str">
        <f t="shared" si="0"/>
        <v>IGEN</v>
      </c>
      <c r="O15" s="1" t="str">
        <f t="shared" si="5"/>
        <v>Baloldal</v>
      </c>
      <c r="P15">
        <f t="shared" si="6"/>
        <v>0</v>
      </c>
      <c r="Q15">
        <f t="shared" si="7"/>
        <v>0</v>
      </c>
      <c r="R15">
        <f t="shared" si="7"/>
        <v>0</v>
      </c>
      <c r="S15">
        <f t="shared" si="8"/>
        <v>0</v>
      </c>
      <c r="T15" s="3">
        <f t="shared" si="9"/>
        <v>3.1272710938686381E-2</v>
      </c>
      <c r="U15" s="3">
        <f t="shared" si="10"/>
        <v>1.1173765760087787E-3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1</v>
      </c>
    </row>
    <row r="16" spans="1:27" x14ac:dyDescent="0.3">
      <c r="A16" t="s">
        <v>22</v>
      </c>
      <c r="B16" s="1">
        <v>21922.991549956394</v>
      </c>
      <c r="C16" s="1">
        <v>7861.1637331371658</v>
      </c>
      <c r="D16" s="1">
        <v>10296.596114302734</v>
      </c>
      <c r="E16" s="1">
        <v>4752.2751296781853</v>
      </c>
      <c r="F16" s="1">
        <v>5441.1873980388636</v>
      </c>
      <c r="G16" s="1">
        <v>0</v>
      </c>
      <c r="H16" s="1">
        <v>5103.7671580247325</v>
      </c>
      <c r="J16" t="str">
        <f t="shared" si="1"/>
        <v>Fidesz</v>
      </c>
      <c r="K16" t="str">
        <f t="shared" si="2"/>
        <v>Fidesz</v>
      </c>
      <c r="L16" s="1">
        <f t="shared" si="3"/>
        <v>-50.716673297288253</v>
      </c>
      <c r="M16" s="1">
        <f t="shared" si="4"/>
        <v>-3816.7984958093366</v>
      </c>
      <c r="N16" t="str">
        <f t="shared" si="0"/>
        <v>Nem</v>
      </c>
      <c r="O16" s="1" t="str">
        <f t="shared" si="5"/>
        <v>Baloldal</v>
      </c>
      <c r="P16">
        <f t="shared" si="6"/>
        <v>0</v>
      </c>
      <c r="Q16">
        <f t="shared" si="7"/>
        <v>1</v>
      </c>
      <c r="R16">
        <f t="shared" si="7"/>
        <v>0</v>
      </c>
      <c r="S16">
        <f t="shared" si="8"/>
        <v>0</v>
      </c>
      <c r="T16" s="3">
        <f t="shared" si="9"/>
        <v>0.49269316301852706</v>
      </c>
      <c r="U16" s="3">
        <f t="shared" si="10"/>
        <v>8.4031662957951642E-2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1</v>
      </c>
      <c r="Z16">
        <f t="shared" si="15"/>
        <v>0</v>
      </c>
    </row>
    <row r="17" spans="1:26" x14ac:dyDescent="0.3">
      <c r="A17" t="s">
        <v>23</v>
      </c>
      <c r="B17" s="1">
        <v>18605.026197689167</v>
      </c>
      <c r="C17" s="1">
        <v>6855.9566432764632</v>
      </c>
      <c r="D17" s="1">
        <v>9254.0357559926524</v>
      </c>
      <c r="E17" s="1">
        <v>4271.0934258427633</v>
      </c>
      <c r="F17" s="1">
        <v>4702.5416679182845</v>
      </c>
      <c r="G17" s="1">
        <v>0</v>
      </c>
      <c r="H17" s="1">
        <v>4949.7118435449902</v>
      </c>
      <c r="J17" t="str">
        <f t="shared" si="1"/>
        <v>BALOLDAL</v>
      </c>
      <c r="K17" t="str">
        <f t="shared" si="2"/>
        <v>Fidesz</v>
      </c>
      <c r="L17" s="1">
        <f t="shared" si="3"/>
        <v>807.21420026250098</v>
      </c>
      <c r="M17" s="1">
        <f t="shared" si="4"/>
        <v>-2635.2341295358538</v>
      </c>
      <c r="N17" t="str">
        <f t="shared" si="0"/>
        <v>Nem</v>
      </c>
      <c r="O17" s="1" t="str">
        <f t="shared" si="5"/>
        <v>Baloldal</v>
      </c>
      <c r="P17">
        <f t="shared" si="6"/>
        <v>0</v>
      </c>
      <c r="Q17">
        <f t="shared" si="7"/>
        <v>0</v>
      </c>
      <c r="R17">
        <f t="shared" si="7"/>
        <v>0</v>
      </c>
      <c r="S17">
        <f t="shared" si="8"/>
        <v>0</v>
      </c>
      <c r="T17" s="3">
        <f t="shared" si="9"/>
        <v>0.63002701134699746</v>
      </c>
      <c r="U17" s="3">
        <f t="shared" si="10"/>
        <v>0.13927041280842051</v>
      </c>
      <c r="V17">
        <f t="shared" si="11"/>
        <v>0</v>
      </c>
      <c r="W17">
        <f t="shared" si="12"/>
        <v>0</v>
      </c>
      <c r="X17">
        <f t="shared" si="13"/>
        <v>1</v>
      </c>
      <c r="Y17">
        <f t="shared" si="14"/>
        <v>1</v>
      </c>
      <c r="Z17">
        <f t="shared" si="15"/>
        <v>0</v>
      </c>
    </row>
    <row r="18" spans="1:26" x14ac:dyDescent="0.3">
      <c r="A18" t="s">
        <v>24</v>
      </c>
      <c r="B18" s="1">
        <v>19238.890298586291</v>
      </c>
      <c r="C18" s="1">
        <v>8400.7914802723317</v>
      </c>
      <c r="D18" s="1">
        <v>9282.5374060759495</v>
      </c>
      <c r="E18" s="1">
        <v>4284.2480335735145</v>
      </c>
      <c r="F18" s="1">
        <v>4946.7703021938605</v>
      </c>
      <c r="G18" s="1">
        <v>0</v>
      </c>
      <c r="H18" s="1">
        <v>5308.4259694041493</v>
      </c>
      <c r="J18" t="str">
        <f t="shared" si="1"/>
        <v>BALOLDAL</v>
      </c>
      <c r="K18" t="str">
        <f t="shared" si="2"/>
        <v>Fidesz</v>
      </c>
      <c r="L18" s="1">
        <f t="shared" si="3"/>
        <v>1167.3065994513545</v>
      </c>
      <c r="M18" s="1">
        <f t="shared" si="4"/>
        <v>-1581.320947392298</v>
      </c>
      <c r="N18" t="str">
        <f t="shared" si="0"/>
        <v>Nem</v>
      </c>
      <c r="O18" s="1" t="str">
        <f t="shared" si="5"/>
        <v>Baloldal</v>
      </c>
      <c r="P18">
        <f t="shared" si="6"/>
        <v>0</v>
      </c>
      <c r="Q18">
        <f t="shared" si="7"/>
        <v>0</v>
      </c>
      <c r="R18">
        <f t="shared" si="7"/>
        <v>0</v>
      </c>
      <c r="S18">
        <f t="shared" si="8"/>
        <v>0</v>
      </c>
      <c r="T18" s="3">
        <f t="shared" si="9"/>
        <v>0.67496345533061242</v>
      </c>
      <c r="U18" s="3">
        <f t="shared" si="10"/>
        <v>0.26942177635460451</v>
      </c>
      <c r="V18">
        <f t="shared" si="11"/>
        <v>0</v>
      </c>
      <c r="W18">
        <f t="shared" si="12"/>
        <v>1</v>
      </c>
      <c r="X18">
        <f t="shared" si="13"/>
        <v>1</v>
      </c>
      <c r="Y18">
        <f t="shared" si="14"/>
        <v>1</v>
      </c>
      <c r="Z18">
        <f t="shared" si="15"/>
        <v>0</v>
      </c>
    </row>
    <row r="19" spans="1:26" x14ac:dyDescent="0.3">
      <c r="A19" t="s">
        <v>25</v>
      </c>
      <c r="B19" s="1">
        <v>24620.895537191922</v>
      </c>
      <c r="C19" s="1">
        <v>6279.3046939364813</v>
      </c>
      <c r="D19" s="1">
        <v>10262.094116833479</v>
      </c>
      <c r="E19" s="1">
        <v>4736.3511308462203</v>
      </c>
      <c r="F19" s="1">
        <v>5606.7189718157942</v>
      </c>
      <c r="G19" s="1">
        <v>0</v>
      </c>
      <c r="H19" s="1">
        <v>4642.9736461795655</v>
      </c>
      <c r="J19" t="str">
        <f t="shared" si="1"/>
        <v>Fidesz</v>
      </c>
      <c r="K19" t="str">
        <f t="shared" si="2"/>
        <v>Fidesz</v>
      </c>
      <c r="L19" s="1">
        <f t="shared" si="3"/>
        <v>-3461.8464963936885</v>
      </c>
      <c r="M19" s="1">
        <f t="shared" si="4"/>
        <v>-8039.0087335076933</v>
      </c>
      <c r="N19" t="str">
        <f t="shared" si="0"/>
        <v>IGEN</v>
      </c>
      <c r="O19" s="1" t="str">
        <f t="shared" si="5"/>
        <v>Baloldal</v>
      </c>
      <c r="P19">
        <f t="shared" si="6"/>
        <v>0</v>
      </c>
      <c r="Q19">
        <f t="shared" si="7"/>
        <v>0</v>
      </c>
      <c r="R19">
        <f t="shared" si="7"/>
        <v>0</v>
      </c>
      <c r="S19">
        <f t="shared" si="8"/>
        <v>0</v>
      </c>
      <c r="T19" s="3">
        <f t="shared" si="9"/>
        <v>0.1087678527265602</v>
      </c>
      <c r="U19" s="3">
        <f t="shared" si="10"/>
        <v>2.0950137305477488E-3</v>
      </c>
      <c r="V19">
        <f t="shared" si="11"/>
        <v>0</v>
      </c>
      <c r="W19">
        <f t="shared" si="12"/>
        <v>0</v>
      </c>
      <c r="X19">
        <f t="shared" si="13"/>
        <v>0</v>
      </c>
      <c r="Y19">
        <f t="shared" si="14"/>
        <v>0</v>
      </c>
      <c r="Z19">
        <f t="shared" si="15"/>
        <v>1</v>
      </c>
    </row>
    <row r="20" spans="1:26" x14ac:dyDescent="0.3">
      <c r="A20" t="s">
        <v>26</v>
      </c>
      <c r="B20" s="1">
        <v>20019.275749439552</v>
      </c>
      <c r="C20" s="1">
        <v>7755.6447568534468</v>
      </c>
      <c r="D20" s="1">
        <v>8353.4836191502272</v>
      </c>
      <c r="E20" s="1">
        <v>3855.4539780693358</v>
      </c>
      <c r="F20" s="1">
        <v>6140.1966998264988</v>
      </c>
      <c r="G20" s="1">
        <v>0</v>
      </c>
      <c r="H20" s="1">
        <v>5000.8295734630665</v>
      </c>
      <c r="J20" t="str">
        <f t="shared" si="1"/>
        <v>Fidesz</v>
      </c>
      <c r="K20" t="str">
        <f t="shared" si="2"/>
        <v>Fidesz</v>
      </c>
      <c r="L20" s="1">
        <f t="shared" si="3"/>
        <v>-291.2317434407264</v>
      </c>
      <c r="M20" s="1">
        <f t="shared" si="4"/>
        <v>-3089.0638440630746</v>
      </c>
      <c r="N20" t="str">
        <f t="shared" si="0"/>
        <v>Nem</v>
      </c>
      <c r="O20" s="1" t="str">
        <f t="shared" si="5"/>
        <v>Baloldal</v>
      </c>
      <c r="P20">
        <f t="shared" si="6"/>
        <v>0</v>
      </c>
      <c r="Q20">
        <f t="shared" si="7"/>
        <v>1</v>
      </c>
      <c r="R20">
        <f t="shared" si="7"/>
        <v>0</v>
      </c>
      <c r="S20">
        <f t="shared" si="8"/>
        <v>0</v>
      </c>
      <c r="T20" s="3">
        <f t="shared" si="9"/>
        <v>0.45464682184704841</v>
      </c>
      <c r="U20" s="3">
        <f t="shared" si="10"/>
        <v>0.11343932557732928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1</v>
      </c>
      <c r="Z20">
        <f t="shared" si="15"/>
        <v>0</v>
      </c>
    </row>
    <row r="21" spans="1:26" x14ac:dyDescent="0.3">
      <c r="A21" t="s">
        <v>27</v>
      </c>
      <c r="B21" s="1">
        <v>18488.233817289361</v>
      </c>
      <c r="C21" s="1">
        <v>9192.1838024002373</v>
      </c>
      <c r="D21" s="1">
        <v>7667.4439013557758</v>
      </c>
      <c r="E21" s="1">
        <v>3538.8202621642045</v>
      </c>
      <c r="F21" s="1">
        <v>5300.6082585399545</v>
      </c>
      <c r="G21" s="1">
        <v>0</v>
      </c>
      <c r="H21" s="1">
        <v>4227.2282974444779</v>
      </c>
      <c r="J21" t="str">
        <f t="shared" si="1"/>
        <v>BALOLDAL</v>
      </c>
      <c r="K21" t="str">
        <f t="shared" si="2"/>
        <v>Fidesz</v>
      </c>
      <c r="L21" s="1">
        <f t="shared" si="3"/>
        <v>404.87337579465111</v>
      </c>
      <c r="M21" s="1">
        <f t="shared" si="4"/>
        <v>-1042.613803859158</v>
      </c>
      <c r="N21" t="str">
        <f t="shared" si="0"/>
        <v>Nem</v>
      </c>
      <c r="O21" s="1" t="str">
        <f t="shared" si="5"/>
        <v>Baloldal</v>
      </c>
      <c r="P21">
        <f t="shared" si="6"/>
        <v>0</v>
      </c>
      <c r="Q21">
        <f t="shared" si="7"/>
        <v>1</v>
      </c>
      <c r="R21">
        <f t="shared" si="7"/>
        <v>0</v>
      </c>
      <c r="S21">
        <f t="shared" si="8"/>
        <v>1</v>
      </c>
      <c r="T21" s="3">
        <f t="shared" si="9"/>
        <v>0.56641446004345808</v>
      </c>
      <c r="U21" s="3">
        <f t="shared" si="10"/>
        <v>0.3333421852335261</v>
      </c>
      <c r="V21">
        <f t="shared" si="11"/>
        <v>0</v>
      </c>
      <c r="W21">
        <f t="shared" si="12"/>
        <v>0</v>
      </c>
      <c r="X21">
        <f t="shared" si="13"/>
        <v>1</v>
      </c>
      <c r="Y21">
        <f t="shared" si="14"/>
        <v>1</v>
      </c>
      <c r="Z21">
        <f t="shared" si="15"/>
        <v>0</v>
      </c>
    </row>
    <row r="22" spans="1:26" x14ac:dyDescent="0.3">
      <c r="A22" t="s">
        <v>28</v>
      </c>
      <c r="B22" s="1">
        <v>22960.320237689219</v>
      </c>
      <c r="C22" s="1">
        <v>7531.6483335143203</v>
      </c>
      <c r="D22" s="1">
        <v>4491.7600473378725</v>
      </c>
      <c r="E22" s="1">
        <v>2073.1200218482481</v>
      </c>
      <c r="F22" s="1">
        <v>3568.7180879033276</v>
      </c>
      <c r="G22" s="1">
        <v>0</v>
      </c>
      <c r="H22" s="1">
        <v>2755.4146839145228</v>
      </c>
      <c r="J22" t="str">
        <f t="shared" si="1"/>
        <v>Fidesz</v>
      </c>
      <c r="K22" t="str">
        <f t="shared" si="2"/>
        <v>Fidesz</v>
      </c>
      <c r="L22" s="1">
        <f t="shared" si="3"/>
        <v>-10471.357441280505</v>
      </c>
      <c r="M22" s="1">
        <f t="shared" si="4"/>
        <v>-10361.872825630177</v>
      </c>
      <c r="N22" s="2" t="str">
        <f t="shared" si="0"/>
        <v>IGEN</v>
      </c>
      <c r="O22" s="1" t="str">
        <f t="shared" si="5"/>
        <v>JOBBIK</v>
      </c>
      <c r="P22">
        <f t="shared" si="6"/>
        <v>1</v>
      </c>
      <c r="Q22">
        <f t="shared" si="7"/>
        <v>0</v>
      </c>
      <c r="R22">
        <f t="shared" si="7"/>
        <v>0</v>
      </c>
      <c r="S22">
        <f t="shared" si="8"/>
        <v>0</v>
      </c>
      <c r="T22" s="3">
        <f t="shared" si="9"/>
        <v>6.9085173542240831E-7</v>
      </c>
      <c r="U22" s="3">
        <f t="shared" si="10"/>
        <v>8.8898561175029732E-7</v>
      </c>
      <c r="V22">
        <f t="shared" si="11"/>
        <v>0</v>
      </c>
      <c r="W22">
        <f t="shared" si="12"/>
        <v>0</v>
      </c>
      <c r="X22">
        <f t="shared" si="13"/>
        <v>0</v>
      </c>
      <c r="Y22">
        <f t="shared" si="14"/>
        <v>0</v>
      </c>
      <c r="Z22">
        <f t="shared" si="15"/>
        <v>1</v>
      </c>
    </row>
    <row r="23" spans="1:26" x14ac:dyDescent="0.3">
      <c r="A23" t="s">
        <v>29</v>
      </c>
      <c r="B23" s="1">
        <v>20770.993979649211</v>
      </c>
      <c r="C23" s="1">
        <v>8405.419505547934</v>
      </c>
      <c r="D23" s="1">
        <v>6065.8511782540045</v>
      </c>
      <c r="E23" s="1">
        <v>2799.6236207326174</v>
      </c>
      <c r="F23" s="1">
        <v>3245.4901708819161</v>
      </c>
      <c r="G23" s="1">
        <v>0</v>
      </c>
      <c r="H23" s="1">
        <v>3483.0688796953968</v>
      </c>
      <c r="J23" t="str">
        <f t="shared" si="1"/>
        <v>Fidesz</v>
      </c>
      <c r="K23" t="str">
        <f t="shared" si="2"/>
        <v>Fidesz</v>
      </c>
      <c r="L23" s="1">
        <f t="shared" si="3"/>
        <v>-5968.5977049103394</v>
      </c>
      <c r="M23" s="1">
        <f t="shared" si="4"/>
        <v>-6310.0919891670073</v>
      </c>
      <c r="N23" t="str">
        <f t="shared" si="0"/>
        <v>IGEN</v>
      </c>
      <c r="O23" s="1" t="str">
        <f t="shared" si="5"/>
        <v>Baloldal</v>
      </c>
      <c r="P23">
        <f t="shared" si="6"/>
        <v>1</v>
      </c>
      <c r="Q23">
        <f t="shared" si="7"/>
        <v>0</v>
      </c>
      <c r="R23">
        <f t="shared" si="7"/>
        <v>0</v>
      </c>
      <c r="S23">
        <f t="shared" si="8"/>
        <v>0</v>
      </c>
      <c r="T23" s="3">
        <f t="shared" si="9"/>
        <v>3.8344311033182542E-3</v>
      </c>
      <c r="U23" s="3">
        <f t="shared" si="10"/>
        <v>2.4096903535192004E-3</v>
      </c>
      <c r="V23">
        <f t="shared" si="11"/>
        <v>0</v>
      </c>
      <c r="W23">
        <f t="shared" si="12"/>
        <v>0</v>
      </c>
      <c r="X23">
        <f t="shared" si="13"/>
        <v>0</v>
      </c>
      <c r="Y23">
        <f t="shared" si="14"/>
        <v>0</v>
      </c>
      <c r="Z23">
        <f t="shared" si="15"/>
        <v>1</v>
      </c>
    </row>
    <row r="24" spans="1:26" x14ac:dyDescent="0.3">
      <c r="A24" t="s">
        <v>30</v>
      </c>
      <c r="B24" s="1">
        <v>21827.434147811091</v>
      </c>
      <c r="C24" s="1">
        <v>7593.6638722073831</v>
      </c>
      <c r="D24" s="1">
        <v>3949.7286668063953</v>
      </c>
      <c r="E24" s="1">
        <v>1822.9516923721824</v>
      </c>
      <c r="F24" s="1">
        <v>3642.2028311966951</v>
      </c>
      <c r="G24" s="1">
        <v>0</v>
      </c>
      <c r="H24" s="1">
        <v>1540.2045202392956</v>
      </c>
      <c r="J24" t="str">
        <f t="shared" si="1"/>
        <v>Fidesz</v>
      </c>
      <c r="K24" t="str">
        <f t="shared" si="2"/>
        <v>Fidesz</v>
      </c>
      <c r="L24" s="1">
        <f t="shared" si="3"/>
        <v>-9982.0076522243453</v>
      </c>
      <c r="M24" s="1">
        <f t="shared" si="4"/>
        <v>-9526.3286804160707</v>
      </c>
      <c r="N24" s="2" t="str">
        <f t="shared" si="0"/>
        <v>IGEN</v>
      </c>
      <c r="O24" s="1" t="str">
        <f t="shared" si="5"/>
        <v>JOBBIK</v>
      </c>
      <c r="P24">
        <f t="shared" si="6"/>
        <v>1</v>
      </c>
      <c r="Q24">
        <f t="shared" si="7"/>
        <v>0</v>
      </c>
      <c r="R24">
        <f t="shared" si="7"/>
        <v>0</v>
      </c>
      <c r="S24">
        <f t="shared" si="8"/>
        <v>0</v>
      </c>
      <c r="T24" s="3">
        <f t="shared" si="9"/>
        <v>3.8169272477600014E-7</v>
      </c>
      <c r="U24" s="3">
        <f t="shared" si="10"/>
        <v>1.1862821135122059E-6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4"/>
        <v>0</v>
      </c>
      <c r="Z24">
        <f t="shared" si="15"/>
        <v>1</v>
      </c>
    </row>
    <row r="25" spans="1:26" x14ac:dyDescent="0.3">
      <c r="A25" t="s">
        <v>31</v>
      </c>
      <c r="B25" s="1">
        <v>23680.186000517118</v>
      </c>
      <c r="C25" s="1">
        <v>6986.4669560484326</v>
      </c>
      <c r="D25" s="1">
        <v>4723.2734506460574</v>
      </c>
      <c r="E25" s="1">
        <v>2179.972361836642</v>
      </c>
      <c r="F25" s="1">
        <v>3921.4338319483941</v>
      </c>
      <c r="G25" s="1">
        <v>0</v>
      </c>
      <c r="H25" s="1">
        <v>2029.805388304442</v>
      </c>
      <c r="J25" t="str">
        <f t="shared" si="1"/>
        <v>Fidesz</v>
      </c>
      <c r="K25" t="str">
        <f t="shared" si="2"/>
        <v>Fidesz</v>
      </c>
      <c r="L25" s="1">
        <f t="shared" si="3"/>
        <v>-10887.624426508068</v>
      </c>
      <c r="M25" s="1">
        <f t="shared" si="4"/>
        <v>-11281.379222253141</v>
      </c>
      <c r="N25" s="2" t="str">
        <f t="shared" si="0"/>
        <v>IGEN</v>
      </c>
      <c r="O25" s="1" t="str">
        <f t="shared" si="5"/>
        <v>Baloldal</v>
      </c>
      <c r="P25">
        <f t="shared" si="6"/>
        <v>1</v>
      </c>
      <c r="Q25">
        <f t="shared" si="7"/>
        <v>0</v>
      </c>
      <c r="R25">
        <f t="shared" si="7"/>
        <v>0</v>
      </c>
      <c r="S25">
        <f t="shared" si="8"/>
        <v>0</v>
      </c>
      <c r="T25" s="3">
        <f t="shared" si="9"/>
        <v>2.8167886615856005E-7</v>
      </c>
      <c r="U25" s="3">
        <f t="shared" si="10"/>
        <v>1.0840116061565846E-7</v>
      </c>
      <c r="V25">
        <f t="shared" si="11"/>
        <v>0</v>
      </c>
      <c r="W25">
        <f t="shared" si="12"/>
        <v>0</v>
      </c>
      <c r="X25">
        <f t="shared" si="13"/>
        <v>0</v>
      </c>
      <c r="Y25">
        <f t="shared" si="14"/>
        <v>0</v>
      </c>
      <c r="Z25">
        <f t="shared" si="15"/>
        <v>1</v>
      </c>
    </row>
    <row r="26" spans="1:26" x14ac:dyDescent="0.3">
      <c r="A26" t="s">
        <v>32</v>
      </c>
      <c r="B26" s="1">
        <v>22119.415098810612</v>
      </c>
      <c r="C26" s="1">
        <v>8697.9107029659663</v>
      </c>
      <c r="D26" s="1">
        <v>4160.7408832125611</v>
      </c>
      <c r="E26" s="1">
        <v>1920.3419460981049</v>
      </c>
      <c r="F26" s="1">
        <v>3105.4786853600076</v>
      </c>
      <c r="G26" s="1">
        <v>0</v>
      </c>
      <c r="H26" s="1">
        <v>1313.0616259002209</v>
      </c>
      <c r="J26" t="str">
        <f t="shared" si="1"/>
        <v>Fidesz</v>
      </c>
      <c r="K26" t="str">
        <f t="shared" si="2"/>
        <v>Fidesz</v>
      </c>
      <c r="L26" s="1">
        <f t="shared" si="3"/>
        <v>-9840.3533905214827</v>
      </c>
      <c r="M26" s="1">
        <f t="shared" si="4"/>
        <v>-8828.2236385093111</v>
      </c>
      <c r="N26" s="2" t="str">
        <f t="shared" si="0"/>
        <v>IGEN</v>
      </c>
      <c r="O26" s="1" t="str">
        <f t="shared" si="5"/>
        <v>JOBBIK</v>
      </c>
      <c r="P26">
        <f t="shared" si="6"/>
        <v>0</v>
      </c>
      <c r="Q26">
        <f t="shared" si="7"/>
        <v>0</v>
      </c>
      <c r="R26">
        <f t="shared" si="7"/>
        <v>0</v>
      </c>
      <c r="S26">
        <f t="shared" si="8"/>
        <v>0</v>
      </c>
      <c r="T26" s="3">
        <f t="shared" si="9"/>
        <v>9.5202820083959924E-7</v>
      </c>
      <c r="U26" s="3">
        <f t="shared" si="10"/>
        <v>9.6250808763309367E-6</v>
      </c>
      <c r="V26">
        <f t="shared" si="11"/>
        <v>0</v>
      </c>
      <c r="W26">
        <f t="shared" si="12"/>
        <v>0</v>
      </c>
      <c r="X26">
        <f t="shared" si="13"/>
        <v>0</v>
      </c>
      <c r="Y26">
        <f t="shared" si="14"/>
        <v>0</v>
      </c>
      <c r="Z26">
        <f t="shared" si="15"/>
        <v>1</v>
      </c>
    </row>
    <row r="27" spans="1:26" x14ac:dyDescent="0.3">
      <c r="A27" t="s">
        <v>33</v>
      </c>
      <c r="B27" s="1">
        <v>22969.87597790375</v>
      </c>
      <c r="C27" s="1">
        <v>8021.293407672988</v>
      </c>
      <c r="D27" s="1">
        <v>3726.215726679487</v>
      </c>
      <c r="E27" s="1">
        <v>1719.7918738520707</v>
      </c>
      <c r="F27" s="1">
        <v>3026.6844391429686</v>
      </c>
      <c r="G27" s="1">
        <v>0</v>
      </c>
      <c r="H27" s="1">
        <v>1432.6177858154838</v>
      </c>
      <c r="J27" t="str">
        <f t="shared" si="1"/>
        <v>Fidesz</v>
      </c>
      <c r="K27" t="str">
        <f t="shared" si="2"/>
        <v>Fidesz</v>
      </c>
      <c r="L27" s="1">
        <f t="shared" si="3"/>
        <v>-11673.156312641491</v>
      </c>
      <c r="M27" s="1">
        <f t="shared" si="4"/>
        <v>-10712.2365503935</v>
      </c>
      <c r="N27" s="2" t="str">
        <f t="shared" si="0"/>
        <v>IGEN</v>
      </c>
      <c r="O27" s="1" t="str">
        <f t="shared" si="5"/>
        <v>JOBBIK</v>
      </c>
      <c r="P27">
        <f t="shared" si="6"/>
        <v>0</v>
      </c>
      <c r="Q27">
        <f t="shared" si="7"/>
        <v>0</v>
      </c>
      <c r="R27">
        <f t="shared" si="7"/>
        <v>0</v>
      </c>
      <c r="S27">
        <f t="shared" si="8"/>
        <v>0</v>
      </c>
      <c r="T27" s="3">
        <f t="shared" si="9"/>
        <v>5.6942474463517347E-9</v>
      </c>
      <c r="U27" s="3">
        <f t="shared" si="10"/>
        <v>8.0852132590685735E-8</v>
      </c>
      <c r="V27">
        <f t="shared" si="11"/>
        <v>0</v>
      </c>
      <c r="W27">
        <f t="shared" si="12"/>
        <v>0</v>
      </c>
      <c r="X27">
        <f t="shared" si="13"/>
        <v>0</v>
      </c>
      <c r="Y27">
        <f t="shared" si="14"/>
        <v>0</v>
      </c>
      <c r="Z27">
        <f t="shared" si="15"/>
        <v>1</v>
      </c>
    </row>
    <row r="28" spans="1:26" x14ac:dyDescent="0.3">
      <c r="A28" t="s">
        <v>34</v>
      </c>
      <c r="B28" s="1">
        <v>21477.057006611682</v>
      </c>
      <c r="C28" s="1">
        <v>8940.4192274075012</v>
      </c>
      <c r="D28" s="1">
        <v>3648.7112396108714</v>
      </c>
      <c r="E28" s="1">
        <v>1684.0205721280943</v>
      </c>
      <c r="F28" s="1">
        <v>2571.6637093199561</v>
      </c>
      <c r="G28" s="1">
        <v>0</v>
      </c>
      <c r="H28" s="1">
        <v>1472.512932511831</v>
      </c>
      <c r="J28" t="str">
        <f t="shared" si="1"/>
        <v>Fidesz</v>
      </c>
      <c r="K28" t="str">
        <f t="shared" si="2"/>
        <v>Fidesz</v>
      </c>
      <c r="L28" s="1">
        <f t="shared" si="3"/>
        <v>-10166.372942211023</v>
      </c>
      <c r="M28" s="1">
        <f t="shared" si="4"/>
        <v>-8584.4400186747207</v>
      </c>
      <c r="N28" s="2" t="str">
        <f t="shared" si="0"/>
        <v>IGEN</v>
      </c>
      <c r="O28" s="1" t="str">
        <f t="shared" si="5"/>
        <v>JOBBIK</v>
      </c>
      <c r="P28">
        <f t="shared" si="6"/>
        <v>0</v>
      </c>
      <c r="Q28">
        <f t="shared" si="7"/>
        <v>0</v>
      </c>
      <c r="R28">
        <f t="shared" si="7"/>
        <v>0</v>
      </c>
      <c r="S28">
        <f t="shared" si="8"/>
        <v>0</v>
      </c>
      <c r="T28" s="3">
        <f t="shared" si="9"/>
        <v>1.6154813003005893E-7</v>
      </c>
      <c r="U28" s="3">
        <f t="shared" si="10"/>
        <v>8.0019322612136628E-6</v>
      </c>
      <c r="V28">
        <f t="shared" si="11"/>
        <v>0</v>
      </c>
      <c r="W28">
        <f t="shared" si="12"/>
        <v>0</v>
      </c>
      <c r="X28">
        <f t="shared" si="13"/>
        <v>0</v>
      </c>
      <c r="Y28">
        <f t="shared" si="14"/>
        <v>0</v>
      </c>
      <c r="Z28">
        <f t="shared" si="15"/>
        <v>1</v>
      </c>
    </row>
    <row r="29" spans="1:26" x14ac:dyDescent="0.3">
      <c r="A29" t="s">
        <v>35</v>
      </c>
      <c r="B29" s="1">
        <v>20476.889530824239</v>
      </c>
      <c r="C29" s="1">
        <v>6286.7095343774436</v>
      </c>
      <c r="D29" s="1">
        <v>4977.2881566515844</v>
      </c>
      <c r="E29" s="1">
        <v>2297.2099184545768</v>
      </c>
      <c r="F29" s="1">
        <v>3331.7829358266845</v>
      </c>
      <c r="G29" s="1">
        <v>0</v>
      </c>
      <c r="H29" s="1">
        <v>1791.2792127880302</v>
      </c>
      <c r="J29" t="str">
        <f t="shared" si="1"/>
        <v>Fidesz</v>
      </c>
      <c r="K29" t="str">
        <f t="shared" si="2"/>
        <v>Fidesz</v>
      </c>
      <c r="L29" s="1">
        <f t="shared" si="3"/>
        <v>-8134.5019662729874</v>
      </c>
      <c r="M29" s="1">
        <f t="shared" si="4"/>
        <v>-8887.0394909803726</v>
      </c>
      <c r="N29" s="2" t="str">
        <f t="shared" si="0"/>
        <v>IGEN</v>
      </c>
      <c r="O29" s="1" t="str">
        <f t="shared" si="5"/>
        <v>Baloldal</v>
      </c>
      <c r="P29">
        <f t="shared" si="6"/>
        <v>0</v>
      </c>
      <c r="Q29">
        <f t="shared" si="7"/>
        <v>0</v>
      </c>
      <c r="R29">
        <f t="shared" si="7"/>
        <v>0</v>
      </c>
      <c r="S29">
        <f t="shared" si="8"/>
        <v>0</v>
      </c>
      <c r="T29" s="3">
        <f t="shared" si="9"/>
        <v>1.6309078762001271E-5</v>
      </c>
      <c r="U29" s="3">
        <f t="shared" si="10"/>
        <v>2.8300923816909765E-6</v>
      </c>
      <c r="V29">
        <f t="shared" si="11"/>
        <v>0</v>
      </c>
      <c r="W29">
        <f t="shared" si="12"/>
        <v>0</v>
      </c>
      <c r="X29">
        <f t="shared" si="13"/>
        <v>0</v>
      </c>
      <c r="Y29">
        <f t="shared" si="14"/>
        <v>0</v>
      </c>
      <c r="Z29">
        <f t="shared" si="15"/>
        <v>1</v>
      </c>
    </row>
    <row r="30" spans="1:26" x14ac:dyDescent="0.3">
      <c r="A30" t="s">
        <v>36</v>
      </c>
      <c r="B30" s="1">
        <v>19497.957033291321</v>
      </c>
      <c r="C30" s="1">
        <v>8583.1356761310417</v>
      </c>
      <c r="D30" s="1">
        <v>6080.8520467188982</v>
      </c>
      <c r="E30" s="1">
        <v>2806.5470984856452</v>
      </c>
      <c r="F30" s="1">
        <v>4317.7221566025428</v>
      </c>
      <c r="G30" s="1">
        <v>0</v>
      </c>
      <c r="H30" s="1">
        <v>3761.5215156232307</v>
      </c>
      <c r="J30" t="str">
        <f t="shared" si="1"/>
        <v>Fidesz</v>
      </c>
      <c r="K30" t="str">
        <f t="shared" si="2"/>
        <v>Fidesz</v>
      </c>
      <c r="L30" s="1">
        <f t="shared" si="3"/>
        <v>-3782.3352071907611</v>
      </c>
      <c r="M30" s="1">
        <f t="shared" si="4"/>
        <v>-4312.2607062567367</v>
      </c>
      <c r="N30" t="str">
        <f t="shared" si="0"/>
        <v>Nem</v>
      </c>
      <c r="O30" s="1" t="str">
        <f t="shared" si="5"/>
        <v>Baloldal</v>
      </c>
      <c r="P30">
        <f t="shared" si="6"/>
        <v>0</v>
      </c>
      <c r="Q30">
        <f t="shared" si="7"/>
        <v>0</v>
      </c>
      <c r="R30">
        <f t="shared" si="7"/>
        <v>0</v>
      </c>
      <c r="S30">
        <f t="shared" si="8"/>
        <v>0</v>
      </c>
      <c r="T30" s="3">
        <f t="shared" si="9"/>
        <v>4.6551029280308104E-2</v>
      </c>
      <c r="U30" s="3">
        <f t="shared" si="10"/>
        <v>2.7776273053917694E-2</v>
      </c>
      <c r="V30">
        <f t="shared" si="11"/>
        <v>0</v>
      </c>
      <c r="W30">
        <f t="shared" si="12"/>
        <v>0</v>
      </c>
      <c r="X30">
        <f t="shared" si="13"/>
        <v>0</v>
      </c>
      <c r="Y30">
        <f t="shared" si="14"/>
        <v>0</v>
      </c>
      <c r="Z30">
        <f t="shared" si="15"/>
        <v>1</v>
      </c>
    </row>
    <row r="31" spans="1:26" x14ac:dyDescent="0.3">
      <c r="A31" t="s">
        <v>37</v>
      </c>
      <c r="B31" s="1">
        <v>21173.396817572178</v>
      </c>
      <c r="C31" s="1">
        <v>10142.780194008837</v>
      </c>
      <c r="D31" s="1">
        <v>3962.7294194759697</v>
      </c>
      <c r="E31" s="1">
        <v>1828.9520397581396</v>
      </c>
      <c r="F31" s="1">
        <v>3240.9761720408464</v>
      </c>
      <c r="G31" s="1">
        <v>0</v>
      </c>
      <c r="H31" s="1">
        <v>1717.2965784880771</v>
      </c>
      <c r="J31" t="str">
        <f t="shared" si="1"/>
        <v>Fidesz</v>
      </c>
      <c r="K31" t="str">
        <f t="shared" si="2"/>
        <v>Fidesz</v>
      </c>
      <c r="L31" s="1">
        <f t="shared" si="3"/>
        <v>-8336.8311422425504</v>
      </c>
      <c r="M31" s="1">
        <f t="shared" si="4"/>
        <v>-6514.2878079258644</v>
      </c>
      <c r="N31" t="str">
        <f t="shared" si="0"/>
        <v>IGEN</v>
      </c>
      <c r="O31" s="1" t="str">
        <f t="shared" si="5"/>
        <v>JOBBIK</v>
      </c>
      <c r="P31">
        <f t="shared" si="6"/>
        <v>0</v>
      </c>
      <c r="Q31">
        <f t="shared" si="7"/>
        <v>0</v>
      </c>
      <c r="R31">
        <f t="shared" si="7"/>
        <v>0</v>
      </c>
      <c r="S31">
        <f t="shared" si="8"/>
        <v>0</v>
      </c>
      <c r="T31" s="3">
        <f t="shared" si="9"/>
        <v>3.6901805234151572E-5</v>
      </c>
      <c r="U31" s="3">
        <f t="shared" si="10"/>
        <v>9.7690491228633459E-4</v>
      </c>
      <c r="V31">
        <f t="shared" si="11"/>
        <v>0</v>
      </c>
      <c r="W31">
        <f t="shared" si="12"/>
        <v>0</v>
      </c>
      <c r="X31">
        <f t="shared" si="13"/>
        <v>0</v>
      </c>
      <c r="Y31">
        <f t="shared" si="14"/>
        <v>0</v>
      </c>
      <c r="Z31">
        <f t="shared" si="15"/>
        <v>1</v>
      </c>
    </row>
    <row r="32" spans="1:26" x14ac:dyDescent="0.3">
      <c r="A32" t="s">
        <v>38</v>
      </c>
      <c r="B32" s="1">
        <v>20507.680249293287</v>
      </c>
      <c r="C32" s="1">
        <v>7015.1607127571633</v>
      </c>
      <c r="D32" s="1">
        <v>4689.2714821256341</v>
      </c>
      <c r="E32" s="1">
        <v>2164.2791455964461</v>
      </c>
      <c r="F32" s="1">
        <v>2813.0961362933954</v>
      </c>
      <c r="G32" s="1">
        <v>0</v>
      </c>
      <c r="H32" s="1">
        <v>4396.6828427850305</v>
      </c>
      <c r="J32" t="str">
        <f t="shared" si="1"/>
        <v>Fidesz</v>
      </c>
      <c r="K32" t="str">
        <f t="shared" si="2"/>
        <v>Fidesz</v>
      </c>
      <c r="L32" s="1">
        <f t="shared" si="3"/>
        <v>-8577.7969493716919</v>
      </c>
      <c r="M32" s="1">
        <f t="shared" si="4"/>
        <v>-8659.1961545283884</v>
      </c>
      <c r="N32" s="2" t="str">
        <f t="shared" si="0"/>
        <v>IGEN</v>
      </c>
      <c r="O32" s="1" t="str">
        <f t="shared" si="5"/>
        <v>Baloldal</v>
      </c>
      <c r="P32">
        <f t="shared" si="6"/>
        <v>1</v>
      </c>
      <c r="Q32">
        <f t="shared" si="7"/>
        <v>0</v>
      </c>
      <c r="R32">
        <f t="shared" si="7"/>
        <v>0</v>
      </c>
      <c r="S32">
        <f t="shared" si="8"/>
        <v>0</v>
      </c>
      <c r="T32" s="3">
        <f t="shared" si="9"/>
        <v>1.8511605069642294E-5</v>
      </c>
      <c r="U32" s="3">
        <f t="shared" si="10"/>
        <v>1.5604550871478992E-5</v>
      </c>
      <c r="V32">
        <f t="shared" si="11"/>
        <v>0</v>
      </c>
      <c r="W32">
        <f t="shared" si="12"/>
        <v>0</v>
      </c>
      <c r="X32">
        <f t="shared" si="13"/>
        <v>0</v>
      </c>
      <c r="Y32">
        <f t="shared" si="14"/>
        <v>0</v>
      </c>
      <c r="Z32">
        <f t="shared" si="15"/>
        <v>1</v>
      </c>
    </row>
    <row r="33" spans="1:26" x14ac:dyDescent="0.3">
      <c r="A33" t="s">
        <v>39</v>
      </c>
      <c r="B33" s="1">
        <v>22072.698146650699</v>
      </c>
      <c r="C33" s="1">
        <v>9629.0693884170432</v>
      </c>
      <c r="D33" s="1">
        <v>5369.3108525341295</v>
      </c>
      <c r="E33" s="1">
        <v>2478.1434704003673</v>
      </c>
      <c r="F33" s="1">
        <v>3350.251718311968</v>
      </c>
      <c r="G33" s="1">
        <v>0</v>
      </c>
      <c r="H33" s="1">
        <v>3286.6560191618296</v>
      </c>
      <c r="J33" t="str">
        <f t="shared" si="1"/>
        <v>Fidesz</v>
      </c>
      <c r="K33" t="str">
        <f t="shared" si="2"/>
        <v>Fidesz</v>
      </c>
      <c r="L33" s="1">
        <f t="shared" si="3"/>
        <v>-7517.5562083737968</v>
      </c>
      <c r="M33" s="1">
        <f t="shared" si="4"/>
        <v>-6844.7757376104237</v>
      </c>
      <c r="N33" t="str">
        <f t="shared" si="0"/>
        <v>IGEN</v>
      </c>
      <c r="O33" s="1" t="str">
        <f t="shared" si="5"/>
        <v>JOBBIK</v>
      </c>
      <c r="P33">
        <f t="shared" si="6"/>
        <v>0</v>
      </c>
      <c r="Q33">
        <f t="shared" si="7"/>
        <v>0</v>
      </c>
      <c r="R33">
        <f t="shared" si="7"/>
        <v>0</v>
      </c>
      <c r="S33">
        <f t="shared" si="8"/>
        <v>0</v>
      </c>
      <c r="T33" s="3">
        <f t="shared" si="9"/>
        <v>5.663020635134461E-4</v>
      </c>
      <c r="U33" s="3">
        <f t="shared" si="10"/>
        <v>1.5183599554758199E-3</v>
      </c>
      <c r="V33">
        <f t="shared" si="11"/>
        <v>0</v>
      </c>
      <c r="W33">
        <f t="shared" si="12"/>
        <v>0</v>
      </c>
      <c r="X33">
        <f t="shared" si="13"/>
        <v>0</v>
      </c>
      <c r="Y33">
        <f t="shared" si="14"/>
        <v>0</v>
      </c>
      <c r="Z33">
        <f t="shared" si="15"/>
        <v>1</v>
      </c>
    </row>
    <row r="34" spans="1:26" x14ac:dyDescent="0.3">
      <c r="A34" t="s">
        <v>40</v>
      </c>
      <c r="B34" s="1">
        <v>17627.155449068967</v>
      </c>
      <c r="C34" s="1">
        <v>13930.356079561325</v>
      </c>
      <c r="D34" s="1">
        <v>7036.4073679325993</v>
      </c>
      <c r="E34" s="1">
        <v>3247.5726313535074</v>
      </c>
      <c r="F34" s="1">
        <v>3625.6072125507008</v>
      </c>
      <c r="G34" s="1">
        <v>0</v>
      </c>
      <c r="H34" s="1">
        <v>4234.0368100319529</v>
      </c>
      <c r="J34" t="str">
        <f t="shared" si="1"/>
        <v>BALOLDAL</v>
      </c>
      <c r="K34" t="str">
        <f t="shared" si="2"/>
        <v>JOBBIK</v>
      </c>
      <c r="L34" s="1">
        <f t="shared" si="3"/>
        <v>1529.3148415724509</v>
      </c>
      <c r="M34" s="1">
        <f t="shared" si="4"/>
        <v>3257.994236410761</v>
      </c>
      <c r="N34" t="str">
        <f t="shared" ref="N34:N97" si="16">IF(B34&gt;SUM(C34:F34)*0.9,"IGEN","Nem")</f>
        <v>Nem</v>
      </c>
      <c r="O34" s="1" t="str">
        <f t="shared" si="5"/>
        <v>JOBBIK</v>
      </c>
      <c r="P34">
        <f t="shared" si="6"/>
        <v>0</v>
      </c>
      <c r="Q34">
        <f t="shared" si="7"/>
        <v>0</v>
      </c>
      <c r="R34">
        <f t="shared" si="7"/>
        <v>0</v>
      </c>
      <c r="S34">
        <f t="shared" si="8"/>
        <v>0</v>
      </c>
      <c r="T34" s="3">
        <f t="shared" si="9"/>
        <v>0.73085615236361989</v>
      </c>
      <c r="U34" s="3">
        <f t="shared" si="10"/>
        <v>0.90507688253850149</v>
      </c>
      <c r="V34">
        <f t="shared" si="11"/>
        <v>1</v>
      </c>
      <c r="W34">
        <f t="shared" si="12"/>
        <v>1</v>
      </c>
      <c r="X34">
        <f t="shared" si="13"/>
        <v>1</v>
      </c>
      <c r="Y34">
        <f t="shared" si="14"/>
        <v>1</v>
      </c>
      <c r="Z34">
        <f t="shared" si="15"/>
        <v>0</v>
      </c>
    </row>
    <row r="35" spans="1:26" x14ac:dyDescent="0.3">
      <c r="A35" t="s">
        <v>41</v>
      </c>
      <c r="B35" s="1">
        <v>15459.064169283469</v>
      </c>
      <c r="C35" s="1">
        <v>13351.852920111103</v>
      </c>
      <c r="D35" s="1">
        <v>7399.4283847830147</v>
      </c>
      <c r="E35" s="1">
        <v>3415.1207929767756</v>
      </c>
      <c r="F35" s="1">
        <v>3468.9890323472468</v>
      </c>
      <c r="G35" s="1">
        <v>0</v>
      </c>
      <c r="H35" s="1">
        <v>4437.7824284918306</v>
      </c>
      <c r="J35" t="str">
        <f t="shared" si="1"/>
        <v>BALOLDAL</v>
      </c>
      <c r="K35" t="str">
        <f t="shared" si="2"/>
        <v>JOBBIK</v>
      </c>
      <c r="L35" s="1">
        <f t="shared" si="3"/>
        <v>3779.3730445481151</v>
      </c>
      <c r="M35" s="1">
        <f t="shared" si="4"/>
        <v>5034.5578558811521</v>
      </c>
      <c r="N35" t="str">
        <f t="shared" si="16"/>
        <v>Nem</v>
      </c>
      <c r="O35" s="1" t="str">
        <f t="shared" si="5"/>
        <v>JOBBIK</v>
      </c>
      <c r="P35">
        <f t="shared" si="6"/>
        <v>0</v>
      </c>
      <c r="Q35">
        <f t="shared" si="7"/>
        <v>0</v>
      </c>
      <c r="R35">
        <f t="shared" si="7"/>
        <v>0</v>
      </c>
      <c r="S35">
        <f t="shared" si="8"/>
        <v>0</v>
      </c>
      <c r="T35" s="3">
        <f t="shared" si="9"/>
        <v>0.94410915583002175</v>
      </c>
      <c r="U35" s="3">
        <f t="shared" si="10"/>
        <v>0.98292838649461611</v>
      </c>
      <c r="V35">
        <f t="shared" si="11"/>
        <v>1</v>
      </c>
      <c r="W35">
        <f t="shared" si="12"/>
        <v>1</v>
      </c>
      <c r="X35">
        <f t="shared" si="13"/>
        <v>1</v>
      </c>
      <c r="Y35">
        <f t="shared" si="14"/>
        <v>1</v>
      </c>
      <c r="Z35">
        <f t="shared" si="15"/>
        <v>0</v>
      </c>
    </row>
    <row r="36" spans="1:26" x14ac:dyDescent="0.3">
      <c r="A36" t="s">
        <v>42</v>
      </c>
      <c r="B36" s="1">
        <v>16428.440926601863</v>
      </c>
      <c r="C36" s="1">
        <v>11244.25020960206</v>
      </c>
      <c r="D36" s="1">
        <v>5073.2937148269011</v>
      </c>
      <c r="E36" s="1">
        <v>2341.5201760739537</v>
      </c>
      <c r="F36" s="1">
        <v>2382.9062327793272</v>
      </c>
      <c r="G36" s="1">
        <v>0</v>
      </c>
      <c r="H36" s="1">
        <v>3850.570965257426</v>
      </c>
      <c r="J36" t="str">
        <f t="shared" si="1"/>
        <v>Fidesz</v>
      </c>
      <c r="K36" t="str">
        <f t="shared" si="2"/>
        <v>Fidesz</v>
      </c>
      <c r="L36" s="1">
        <f t="shared" si="3"/>
        <v>-2189.7023003339718</v>
      </c>
      <c r="M36" s="1">
        <f t="shared" si="4"/>
        <v>-285.33065515971248</v>
      </c>
      <c r="N36" t="str">
        <f t="shared" si="16"/>
        <v>Nem</v>
      </c>
      <c r="O36" s="1" t="str">
        <f t="shared" si="5"/>
        <v>JOBBIK</v>
      </c>
      <c r="P36">
        <f t="shared" si="6"/>
        <v>0</v>
      </c>
      <c r="Q36">
        <f t="shared" si="7"/>
        <v>0</v>
      </c>
      <c r="R36">
        <f t="shared" si="7"/>
        <v>1</v>
      </c>
      <c r="S36">
        <f t="shared" si="8"/>
        <v>0</v>
      </c>
      <c r="T36" s="3">
        <f t="shared" si="9"/>
        <v>0.1446064063294461</v>
      </c>
      <c r="U36" s="3">
        <f t="shared" si="10"/>
        <v>0.44507891933900412</v>
      </c>
      <c r="V36">
        <f t="shared" si="11"/>
        <v>0</v>
      </c>
      <c r="W36">
        <f t="shared" si="12"/>
        <v>0</v>
      </c>
      <c r="X36">
        <f t="shared" si="13"/>
        <v>1</v>
      </c>
      <c r="Y36">
        <f t="shared" si="14"/>
        <v>1</v>
      </c>
      <c r="Z36">
        <f t="shared" si="15"/>
        <v>0</v>
      </c>
    </row>
    <row r="37" spans="1:26" x14ac:dyDescent="0.3">
      <c r="A37" t="s">
        <v>43</v>
      </c>
      <c r="B37" s="1">
        <v>17726.959846865164</v>
      </c>
      <c r="C37" s="1">
        <v>11570.063189004426</v>
      </c>
      <c r="D37" s="1">
        <v>6281.8636841484677</v>
      </c>
      <c r="E37" s="1">
        <v>2899.3217003762156</v>
      </c>
      <c r="F37" s="1">
        <v>2774.4000137522207</v>
      </c>
      <c r="G37" s="1">
        <v>0</v>
      </c>
      <c r="H37" s="1">
        <v>4073.423605496308</v>
      </c>
      <c r="J37" t="str">
        <f t="shared" si="1"/>
        <v>Fidesz</v>
      </c>
      <c r="K37" t="str">
        <f t="shared" si="2"/>
        <v>Fidesz</v>
      </c>
      <c r="L37" s="1">
        <f t="shared" si="3"/>
        <v>-1404.7732826181555</v>
      </c>
      <c r="M37" s="1">
        <f t="shared" si="4"/>
        <v>-179.10395872228582</v>
      </c>
      <c r="N37" t="str">
        <f t="shared" si="16"/>
        <v>Nem</v>
      </c>
      <c r="O37" s="1" t="str">
        <f t="shared" si="5"/>
        <v>JOBBIK</v>
      </c>
      <c r="P37">
        <f t="shared" si="6"/>
        <v>0</v>
      </c>
      <c r="Q37">
        <f t="shared" si="7"/>
        <v>0</v>
      </c>
      <c r="R37">
        <f t="shared" si="7"/>
        <v>1</v>
      </c>
      <c r="S37">
        <f t="shared" si="8"/>
        <v>1</v>
      </c>
      <c r="T37" s="3">
        <f t="shared" si="9"/>
        <v>0.2676773676856129</v>
      </c>
      <c r="U37" s="3">
        <f t="shared" si="10"/>
        <v>0.46850470641897063</v>
      </c>
      <c r="V37">
        <f t="shared" si="11"/>
        <v>0</v>
      </c>
      <c r="W37">
        <f t="shared" si="12"/>
        <v>0</v>
      </c>
      <c r="X37">
        <f t="shared" si="13"/>
        <v>1</v>
      </c>
      <c r="Y37">
        <f t="shared" si="14"/>
        <v>1</v>
      </c>
      <c r="Z37">
        <f t="shared" si="15"/>
        <v>0</v>
      </c>
    </row>
    <row r="38" spans="1:26" x14ac:dyDescent="0.3">
      <c r="A38" t="s">
        <v>44</v>
      </c>
      <c r="B38" s="1">
        <v>21162.779328444922</v>
      </c>
      <c r="C38" s="1">
        <v>10700.920042246411</v>
      </c>
      <c r="D38" s="1">
        <v>4783.2769245056315</v>
      </c>
      <c r="E38" s="1">
        <v>2207.6662728487527</v>
      </c>
      <c r="F38" s="1">
        <v>2880.6755776432906</v>
      </c>
      <c r="G38" s="1">
        <v>0</v>
      </c>
      <c r="H38" s="1">
        <v>2417.0286008824232</v>
      </c>
      <c r="J38" t="str">
        <f t="shared" si="1"/>
        <v>Fidesz</v>
      </c>
      <c r="K38" t="str">
        <f t="shared" si="2"/>
        <v>Fidesz</v>
      </c>
      <c r="L38" s="1">
        <f t="shared" si="3"/>
        <v>-7212.7859949470521</v>
      </c>
      <c r="M38" s="1">
        <f t="shared" si="4"/>
        <v>-5526.0498986996736</v>
      </c>
      <c r="N38" t="str">
        <f t="shared" si="16"/>
        <v>IGEN</v>
      </c>
      <c r="O38" s="1" t="str">
        <f t="shared" si="5"/>
        <v>JOBBIK</v>
      </c>
      <c r="P38">
        <f t="shared" si="6"/>
        <v>0</v>
      </c>
      <c r="Q38">
        <f t="shared" si="7"/>
        <v>0</v>
      </c>
      <c r="R38">
        <f t="shared" si="7"/>
        <v>0</v>
      </c>
      <c r="S38">
        <f t="shared" si="8"/>
        <v>0</v>
      </c>
      <c r="T38" s="3">
        <f t="shared" si="9"/>
        <v>5.4303363742777956E-4</v>
      </c>
      <c r="U38" s="3">
        <f t="shared" si="10"/>
        <v>6.1542540659068551E-3</v>
      </c>
      <c r="V38">
        <f t="shared" si="11"/>
        <v>0</v>
      </c>
      <c r="W38">
        <f t="shared" si="12"/>
        <v>0</v>
      </c>
      <c r="X38">
        <f t="shared" si="13"/>
        <v>0</v>
      </c>
      <c r="Y38">
        <f t="shared" si="14"/>
        <v>0</v>
      </c>
      <c r="Z38">
        <f t="shared" si="15"/>
        <v>1</v>
      </c>
    </row>
    <row r="39" spans="1:26" x14ac:dyDescent="0.3">
      <c r="A39" t="s">
        <v>45</v>
      </c>
      <c r="B39" s="1">
        <v>20331.429929780854</v>
      </c>
      <c r="C39" s="1">
        <v>12966.801217181041</v>
      </c>
      <c r="D39" s="1">
        <v>5566.8222873218892</v>
      </c>
      <c r="E39" s="1">
        <v>2569.3025941485644</v>
      </c>
      <c r="F39" s="1">
        <v>3184.8285952906108</v>
      </c>
      <c r="G39" s="1">
        <v>0</v>
      </c>
      <c r="H39" s="1">
        <v>3136.9002993408135</v>
      </c>
      <c r="J39" t="str">
        <f t="shared" si="1"/>
        <v>Fidesz</v>
      </c>
      <c r="K39" t="str">
        <f t="shared" si="2"/>
        <v>Fidesz</v>
      </c>
      <c r="L39" s="1">
        <f t="shared" si="3"/>
        <v>-3965.6086417890619</v>
      </c>
      <c r="M39" s="1">
        <f t="shared" si="4"/>
        <v>-1704.1519742192813</v>
      </c>
      <c r="N39" t="str">
        <f t="shared" si="16"/>
        <v>Nem</v>
      </c>
      <c r="O39" s="1" t="str">
        <f t="shared" si="5"/>
        <v>JOBBIK</v>
      </c>
      <c r="P39">
        <f t="shared" si="6"/>
        <v>0</v>
      </c>
      <c r="Q39">
        <f t="shared" si="7"/>
        <v>0</v>
      </c>
      <c r="R39">
        <f t="shared" si="7"/>
        <v>0</v>
      </c>
      <c r="S39">
        <f t="shared" si="8"/>
        <v>0</v>
      </c>
      <c r="T39" s="3">
        <f t="shared" si="9"/>
        <v>4.8379193860878945E-2</v>
      </c>
      <c r="U39" s="3">
        <f t="shared" si="10"/>
        <v>0.23770945061509682</v>
      </c>
      <c r="V39">
        <f t="shared" si="11"/>
        <v>0</v>
      </c>
      <c r="W39">
        <f t="shared" si="12"/>
        <v>0</v>
      </c>
      <c r="X39">
        <f t="shared" si="13"/>
        <v>0</v>
      </c>
      <c r="Y39">
        <f t="shared" si="14"/>
        <v>0</v>
      </c>
      <c r="Z39">
        <f t="shared" si="15"/>
        <v>1</v>
      </c>
    </row>
    <row r="40" spans="1:26" x14ac:dyDescent="0.3">
      <c r="A40" t="s">
        <v>46</v>
      </c>
      <c r="B40" s="1">
        <v>23490.132945139248</v>
      </c>
      <c r="C40" s="1">
        <v>11874.587252139021</v>
      </c>
      <c r="D40" s="1">
        <v>4447.257470892022</v>
      </c>
      <c r="E40" s="1">
        <v>2052.5803711809331</v>
      </c>
      <c r="F40" s="1">
        <v>2911.354941146014</v>
      </c>
      <c r="G40" s="1">
        <v>0</v>
      </c>
      <c r="H40" s="1">
        <v>2491.1364037867907</v>
      </c>
      <c r="J40" t="str">
        <f t="shared" si="1"/>
        <v>Fidesz</v>
      </c>
      <c r="K40" t="str">
        <f t="shared" si="2"/>
        <v>Fidesz</v>
      </c>
      <c r="L40" s="1">
        <f t="shared" si="3"/>
        <v>-9382.6303639325051</v>
      </c>
      <c r="M40" s="1">
        <f t="shared" si="4"/>
        <v>-6909.9493013907431</v>
      </c>
      <c r="N40" t="str">
        <f t="shared" si="16"/>
        <v>IGEN</v>
      </c>
      <c r="O40" s="1" t="str">
        <f t="shared" si="5"/>
        <v>JOBBIK</v>
      </c>
      <c r="P40">
        <f t="shared" si="6"/>
        <v>0</v>
      </c>
      <c r="Q40">
        <f t="shared" si="7"/>
        <v>0</v>
      </c>
      <c r="R40">
        <f t="shared" si="7"/>
        <v>0</v>
      </c>
      <c r="S40">
        <f t="shared" si="8"/>
        <v>0</v>
      </c>
      <c r="T40" s="3">
        <f t="shared" si="9"/>
        <v>3.5928590764555384E-5</v>
      </c>
      <c r="U40" s="3">
        <f t="shared" si="10"/>
        <v>1.7289827281308432E-3</v>
      </c>
      <c r="V40">
        <f t="shared" si="11"/>
        <v>0</v>
      </c>
      <c r="W40">
        <f t="shared" si="12"/>
        <v>0</v>
      </c>
      <c r="X40">
        <f t="shared" si="13"/>
        <v>0</v>
      </c>
      <c r="Y40">
        <f t="shared" si="14"/>
        <v>0</v>
      </c>
      <c r="Z40">
        <f t="shared" si="15"/>
        <v>1</v>
      </c>
    </row>
    <row r="41" spans="1:26" x14ac:dyDescent="0.3">
      <c r="A41" t="s">
        <v>47</v>
      </c>
      <c r="B41" s="1">
        <v>21374.067362077305</v>
      </c>
      <c r="C41" s="1">
        <v>6907.790526363201</v>
      </c>
      <c r="D41" s="1">
        <v>8673.5021464012843</v>
      </c>
      <c r="E41" s="1">
        <v>4003.154836800592</v>
      </c>
      <c r="F41" s="1">
        <v>5700.0052998321762</v>
      </c>
      <c r="G41" s="1">
        <v>0</v>
      </c>
      <c r="H41" s="1">
        <v>4815.2431670137303</v>
      </c>
      <c r="J41" t="str">
        <f t="shared" si="1"/>
        <v>Fidesz</v>
      </c>
      <c r="K41" t="str">
        <f t="shared" si="2"/>
        <v>Fidesz</v>
      </c>
      <c r="L41" s="1">
        <f t="shared" si="3"/>
        <v>-1969.2998500198432</v>
      </c>
      <c r="M41" s="1">
        <f t="shared" si="4"/>
        <v>-5277.9456941970775</v>
      </c>
      <c r="N41" t="str">
        <f t="shared" si="16"/>
        <v>Nem</v>
      </c>
      <c r="O41" s="1" t="str">
        <f t="shared" si="5"/>
        <v>Baloldal</v>
      </c>
      <c r="P41">
        <f t="shared" si="6"/>
        <v>0</v>
      </c>
      <c r="Q41">
        <f t="shared" si="7"/>
        <v>0</v>
      </c>
      <c r="R41">
        <f t="shared" si="7"/>
        <v>0</v>
      </c>
      <c r="S41">
        <f t="shared" si="8"/>
        <v>0</v>
      </c>
      <c r="T41" s="3">
        <f t="shared" si="9"/>
        <v>0.22208621607661402</v>
      </c>
      <c r="U41" s="3">
        <f t="shared" si="10"/>
        <v>2.0146507273699835E-2</v>
      </c>
      <c r="V41">
        <f t="shared" si="11"/>
        <v>0</v>
      </c>
      <c r="W41">
        <f t="shared" si="12"/>
        <v>0</v>
      </c>
      <c r="X41">
        <f t="shared" si="13"/>
        <v>0</v>
      </c>
      <c r="Y41">
        <f t="shared" si="14"/>
        <v>0</v>
      </c>
      <c r="Z41">
        <f t="shared" si="15"/>
        <v>1</v>
      </c>
    </row>
    <row r="42" spans="1:26" x14ac:dyDescent="0.3">
      <c r="A42" t="s">
        <v>48</v>
      </c>
      <c r="B42" s="1">
        <v>24601.784056762863</v>
      </c>
      <c r="C42" s="1">
        <v>7552.9372497820877</v>
      </c>
      <c r="D42" s="1">
        <v>8476.4907405623508</v>
      </c>
      <c r="E42" s="1">
        <v>3912.2264956441622</v>
      </c>
      <c r="F42" s="1">
        <v>5370.0386171572218</v>
      </c>
      <c r="G42" s="1">
        <v>0</v>
      </c>
      <c r="H42" s="1">
        <v>3370.221832413883</v>
      </c>
      <c r="J42" t="str">
        <f t="shared" si="1"/>
        <v>Fidesz</v>
      </c>
      <c r="K42" t="str">
        <f t="shared" si="2"/>
        <v>Fidesz</v>
      </c>
      <c r="L42" s="1">
        <f t="shared" si="3"/>
        <v>-5387.1258567084296</v>
      </c>
      <c r="M42" s="1">
        <f t="shared" si="4"/>
        <v>-8169.4688802989076</v>
      </c>
      <c r="N42" t="str">
        <f t="shared" si="16"/>
        <v>IGEN</v>
      </c>
      <c r="O42" s="1" t="str">
        <f t="shared" si="5"/>
        <v>Baloldal</v>
      </c>
      <c r="P42">
        <f t="shared" si="6"/>
        <v>0</v>
      </c>
      <c r="Q42">
        <f t="shared" si="7"/>
        <v>0</v>
      </c>
      <c r="R42">
        <f t="shared" si="7"/>
        <v>0</v>
      </c>
      <c r="S42">
        <f t="shared" si="8"/>
        <v>0</v>
      </c>
      <c r="T42" s="3">
        <f t="shared" si="9"/>
        <v>2.1585386308561116E-2</v>
      </c>
      <c r="U42" s="3">
        <f t="shared" si="10"/>
        <v>1.0832498004591147E-3</v>
      </c>
      <c r="V42">
        <f t="shared" si="11"/>
        <v>0</v>
      </c>
      <c r="W42">
        <f t="shared" si="12"/>
        <v>0</v>
      </c>
      <c r="X42">
        <f t="shared" si="13"/>
        <v>0</v>
      </c>
      <c r="Y42">
        <f t="shared" si="14"/>
        <v>0</v>
      </c>
      <c r="Z42">
        <f t="shared" si="15"/>
        <v>1</v>
      </c>
    </row>
    <row r="43" spans="1:26" x14ac:dyDescent="0.3">
      <c r="A43" t="s">
        <v>49</v>
      </c>
      <c r="B43" s="1">
        <v>23263.980426728722</v>
      </c>
      <c r="C43" s="1">
        <v>10746.274689947311</v>
      </c>
      <c r="D43" s="1">
        <v>5100.7953070125395</v>
      </c>
      <c r="E43" s="1">
        <v>2354.213218621172</v>
      </c>
      <c r="F43" s="1">
        <v>3705.4019048783239</v>
      </c>
      <c r="G43" s="1">
        <v>0</v>
      </c>
      <c r="H43" s="1">
        <v>3072.438273258409</v>
      </c>
      <c r="J43" t="str">
        <f t="shared" si="1"/>
        <v>Fidesz</v>
      </c>
      <c r="K43" t="str">
        <f t="shared" si="2"/>
        <v>Fidesz</v>
      </c>
      <c r="L43" s="1">
        <f t="shared" si="3"/>
        <v>-8245.336432117907</v>
      </c>
      <c r="M43" s="1">
        <f t="shared" si="4"/>
        <v>-6937.5005215253932</v>
      </c>
      <c r="N43" t="str">
        <f t="shared" si="16"/>
        <v>IGEN</v>
      </c>
      <c r="O43" s="1" t="str">
        <f t="shared" si="5"/>
        <v>JOBBIK</v>
      </c>
      <c r="P43">
        <f t="shared" si="6"/>
        <v>0</v>
      </c>
      <c r="Q43">
        <f t="shared" si="7"/>
        <v>0</v>
      </c>
      <c r="R43">
        <f t="shared" si="7"/>
        <v>0</v>
      </c>
      <c r="S43">
        <f t="shared" si="8"/>
        <v>0</v>
      </c>
      <c r="T43" s="3">
        <f t="shared" si="9"/>
        <v>3.1513220234382375E-4</v>
      </c>
      <c r="U43" s="3">
        <f t="shared" si="10"/>
        <v>2.0133725165127668E-3</v>
      </c>
      <c r="V43">
        <f t="shared" si="11"/>
        <v>0</v>
      </c>
      <c r="W43">
        <f t="shared" si="12"/>
        <v>0</v>
      </c>
      <c r="X43">
        <f t="shared" si="13"/>
        <v>0</v>
      </c>
      <c r="Y43">
        <f t="shared" si="14"/>
        <v>0</v>
      </c>
      <c r="Z43">
        <f t="shared" si="15"/>
        <v>1</v>
      </c>
    </row>
    <row r="44" spans="1:26" x14ac:dyDescent="0.3">
      <c r="A44" t="s">
        <v>50</v>
      </c>
      <c r="B44" s="1">
        <v>22075.883393388864</v>
      </c>
      <c r="C44" s="1">
        <v>10944.354171743065</v>
      </c>
      <c r="D44" s="1">
        <v>4661.7698899399966</v>
      </c>
      <c r="E44" s="1">
        <v>2151.5861030492288</v>
      </c>
      <c r="F44" s="1">
        <v>4997.9397234188709</v>
      </c>
      <c r="G44" s="1">
        <v>0</v>
      </c>
      <c r="H44" s="1">
        <v>3281.4971687980224</v>
      </c>
      <c r="J44" t="str">
        <f t="shared" si="1"/>
        <v>Fidesz</v>
      </c>
      <c r="K44" t="str">
        <f t="shared" si="2"/>
        <v>Fidesz</v>
      </c>
      <c r="L44" s="1">
        <f t="shared" si="3"/>
        <v>-6495.7495893565401</v>
      </c>
      <c r="M44" s="1">
        <f t="shared" si="4"/>
        <v>-5225.8813634417511</v>
      </c>
      <c r="N44" t="str">
        <f t="shared" si="16"/>
        <v>IGEN</v>
      </c>
      <c r="O44" s="1" t="str">
        <f t="shared" si="5"/>
        <v>JOBBIK</v>
      </c>
      <c r="P44">
        <f t="shared" si="6"/>
        <v>0</v>
      </c>
      <c r="Q44">
        <f t="shared" si="7"/>
        <v>0</v>
      </c>
      <c r="R44">
        <f t="shared" si="7"/>
        <v>0</v>
      </c>
      <c r="S44">
        <f t="shared" si="8"/>
        <v>0</v>
      </c>
      <c r="T44" s="3">
        <f t="shared" si="9"/>
        <v>3.4648497054995476E-3</v>
      </c>
      <c r="U44" s="3">
        <f t="shared" si="10"/>
        <v>1.491519625680757E-2</v>
      </c>
      <c r="V44">
        <f t="shared" si="11"/>
        <v>0</v>
      </c>
      <c r="W44">
        <f t="shared" si="12"/>
        <v>0</v>
      </c>
      <c r="X44">
        <f t="shared" si="13"/>
        <v>0</v>
      </c>
      <c r="Y44">
        <f t="shared" si="14"/>
        <v>0</v>
      </c>
      <c r="Z44">
        <f t="shared" si="15"/>
        <v>1</v>
      </c>
    </row>
    <row r="45" spans="1:26" x14ac:dyDescent="0.3">
      <c r="A45" t="s">
        <v>51</v>
      </c>
      <c r="B45" s="1">
        <v>20812.402187245505</v>
      </c>
      <c r="C45" s="1">
        <v>6895.7576606466373</v>
      </c>
      <c r="D45" s="1">
        <v>6703.8881169607985</v>
      </c>
      <c r="E45" s="1">
        <v>3094.1022078280607</v>
      </c>
      <c r="F45" s="1">
        <v>4341.996246748673</v>
      </c>
      <c r="G45" s="1">
        <v>0</v>
      </c>
      <c r="H45" s="1">
        <v>2845.6685422442679</v>
      </c>
      <c r="J45" t="str">
        <f t="shared" si="1"/>
        <v>Fidesz</v>
      </c>
      <c r="K45" t="str">
        <f t="shared" si="2"/>
        <v>Fidesz</v>
      </c>
      <c r="L45" s="1">
        <f t="shared" si="3"/>
        <v>-5083.5613990288375</v>
      </c>
      <c r="M45" s="1">
        <f t="shared" si="4"/>
        <v>-6846.6512408301005</v>
      </c>
      <c r="N45" t="str">
        <f t="shared" si="16"/>
        <v>IGEN</v>
      </c>
      <c r="O45" s="1" t="str">
        <f t="shared" si="5"/>
        <v>Baloldal</v>
      </c>
      <c r="P45">
        <f t="shared" si="6"/>
        <v>0</v>
      </c>
      <c r="Q45">
        <f t="shared" si="7"/>
        <v>0</v>
      </c>
      <c r="R45">
        <f t="shared" si="7"/>
        <v>0</v>
      </c>
      <c r="S45">
        <f t="shared" si="8"/>
        <v>0</v>
      </c>
      <c r="T45" s="3">
        <f t="shared" si="9"/>
        <v>1.1457798461581846E-2</v>
      </c>
      <c r="U45" s="3">
        <f t="shared" si="10"/>
        <v>1.0927154446004673E-3</v>
      </c>
      <c r="V45">
        <f t="shared" si="11"/>
        <v>0</v>
      </c>
      <c r="W45">
        <f t="shared" si="12"/>
        <v>0</v>
      </c>
      <c r="X45">
        <f t="shared" si="13"/>
        <v>0</v>
      </c>
      <c r="Y45">
        <f t="shared" si="14"/>
        <v>0</v>
      </c>
      <c r="Z45">
        <f t="shared" si="15"/>
        <v>1</v>
      </c>
    </row>
    <row r="46" spans="1:26" x14ac:dyDescent="0.3">
      <c r="A46" t="s">
        <v>52</v>
      </c>
      <c r="B46" s="1">
        <v>23546.405637513704</v>
      </c>
      <c r="C46" s="1">
        <v>8948.7496729035811</v>
      </c>
      <c r="D46" s="1">
        <v>4207.7436044025599</v>
      </c>
      <c r="E46" s="1">
        <v>1942.035509724258</v>
      </c>
      <c r="F46" s="1">
        <v>3667.9486246588194</v>
      </c>
      <c r="G46" s="1">
        <v>0</v>
      </c>
      <c r="H46" s="1">
        <v>2246.8252595685349</v>
      </c>
      <c r="J46" t="str">
        <f t="shared" si="1"/>
        <v>Fidesz</v>
      </c>
      <c r="K46" t="str">
        <f t="shared" si="2"/>
        <v>Fidesz</v>
      </c>
      <c r="L46" s="1">
        <f t="shared" si="3"/>
        <v>-10656.799095872046</v>
      </c>
      <c r="M46" s="1">
        <f t="shared" si="4"/>
        <v>-9688.7920952173044</v>
      </c>
      <c r="N46" t="str">
        <f t="shared" si="16"/>
        <v>IGEN</v>
      </c>
      <c r="O46" s="1" t="str">
        <f t="shared" si="5"/>
        <v>JOBBIK</v>
      </c>
      <c r="P46">
        <f t="shared" si="6"/>
        <v>0</v>
      </c>
      <c r="Q46">
        <f t="shared" si="7"/>
        <v>0</v>
      </c>
      <c r="R46">
        <f t="shared" si="7"/>
        <v>0</v>
      </c>
      <c r="S46">
        <f t="shared" si="8"/>
        <v>0</v>
      </c>
      <c r="T46" s="3">
        <f t="shared" si="9"/>
        <v>8.628256992918835E-7</v>
      </c>
      <c r="U46" s="3">
        <f t="shared" si="10"/>
        <v>6.8480184500675307E-6</v>
      </c>
      <c r="V46">
        <f t="shared" si="11"/>
        <v>0</v>
      </c>
      <c r="W46">
        <f t="shared" si="12"/>
        <v>0</v>
      </c>
      <c r="X46">
        <f t="shared" si="13"/>
        <v>0</v>
      </c>
      <c r="Y46">
        <f t="shared" si="14"/>
        <v>0</v>
      </c>
      <c r="Z46">
        <f t="shared" si="15"/>
        <v>1</v>
      </c>
    </row>
    <row r="47" spans="1:26" x14ac:dyDescent="0.3">
      <c r="A47" t="s">
        <v>53</v>
      </c>
      <c r="B47" s="1">
        <v>23964.734709127562</v>
      </c>
      <c r="C47" s="1">
        <v>7424.2781471203598</v>
      </c>
      <c r="D47" s="1">
        <v>4767.2759981430791</v>
      </c>
      <c r="E47" s="1">
        <v>2200.2812299121906</v>
      </c>
      <c r="F47" s="1">
        <v>4320.63290429279</v>
      </c>
      <c r="G47" s="1">
        <v>0</v>
      </c>
      <c r="H47" s="1">
        <v>2454.2231562334418</v>
      </c>
      <c r="J47" t="str">
        <f t="shared" si="1"/>
        <v>Fidesz</v>
      </c>
      <c r="K47" t="str">
        <f t="shared" si="2"/>
        <v>Fidesz</v>
      </c>
      <c r="L47" s="1">
        <f t="shared" si="3"/>
        <v>-10594.634036770567</v>
      </c>
      <c r="M47" s="1">
        <f t="shared" si="4"/>
        <v>-10896.361495833171</v>
      </c>
      <c r="N47" t="str">
        <f t="shared" si="16"/>
        <v>IGEN</v>
      </c>
      <c r="O47" s="1" t="str">
        <f t="shared" si="5"/>
        <v>Baloldal</v>
      </c>
      <c r="P47">
        <f t="shared" si="6"/>
        <v>1</v>
      </c>
      <c r="Q47">
        <f t="shared" si="7"/>
        <v>0</v>
      </c>
      <c r="R47">
        <f t="shared" si="7"/>
        <v>0</v>
      </c>
      <c r="S47">
        <f t="shared" si="8"/>
        <v>0</v>
      </c>
      <c r="T47" s="3">
        <f t="shared" si="9"/>
        <v>1.3329418723533843E-6</v>
      </c>
      <c r="U47" s="3">
        <f t="shared" si="10"/>
        <v>6.870512801043023E-7</v>
      </c>
      <c r="V47">
        <f t="shared" si="11"/>
        <v>0</v>
      </c>
      <c r="W47">
        <f t="shared" si="12"/>
        <v>0</v>
      </c>
      <c r="X47">
        <f t="shared" si="13"/>
        <v>0</v>
      </c>
      <c r="Y47">
        <f t="shared" si="14"/>
        <v>0</v>
      </c>
      <c r="Z47">
        <f t="shared" si="15"/>
        <v>1</v>
      </c>
    </row>
    <row r="48" spans="1:26" x14ac:dyDescent="0.3">
      <c r="A48" t="s">
        <v>54</v>
      </c>
      <c r="B48" s="1">
        <v>15741.489380068459</v>
      </c>
      <c r="C48" s="1">
        <v>9646.6558844643296</v>
      </c>
      <c r="D48" s="1">
        <v>6064.3510914075159</v>
      </c>
      <c r="E48" s="1">
        <v>2798.9312729573153</v>
      </c>
      <c r="F48" s="1">
        <v>3423.8743517948778</v>
      </c>
      <c r="G48" s="1">
        <v>0</v>
      </c>
      <c r="H48" s="1">
        <v>3988.5092819441097</v>
      </c>
      <c r="J48" t="str">
        <f t="shared" si="1"/>
        <v>Fidesz</v>
      </c>
      <c r="K48" t="str">
        <f t="shared" si="2"/>
        <v>JOBBIK</v>
      </c>
      <c r="L48" s="1">
        <f t="shared" si="3"/>
        <v>-186.70612786463244</v>
      </c>
      <c r="M48" s="1">
        <f t="shared" si="4"/>
        <v>48.744862475725313</v>
      </c>
      <c r="N48" t="str">
        <f t="shared" si="16"/>
        <v>Nem</v>
      </c>
      <c r="O48" s="1" t="str">
        <f t="shared" si="5"/>
        <v>JOBBIK</v>
      </c>
      <c r="P48">
        <f t="shared" si="6"/>
        <v>1</v>
      </c>
      <c r="Q48">
        <f t="shared" si="7"/>
        <v>1</v>
      </c>
      <c r="R48">
        <f t="shared" si="7"/>
        <v>1</v>
      </c>
      <c r="S48">
        <f t="shared" si="8"/>
        <v>1</v>
      </c>
      <c r="T48" s="3">
        <f t="shared" si="9"/>
        <v>0.46429257549209302</v>
      </c>
      <c r="U48" s="3">
        <f t="shared" si="10"/>
        <v>0.50933405351260652</v>
      </c>
      <c r="V48">
        <f t="shared" si="11"/>
        <v>0</v>
      </c>
      <c r="W48">
        <f t="shared" si="12"/>
        <v>0</v>
      </c>
      <c r="X48">
        <f t="shared" si="13"/>
        <v>1</v>
      </c>
      <c r="Y48">
        <f t="shared" si="14"/>
        <v>1</v>
      </c>
      <c r="Z48">
        <f t="shared" si="15"/>
        <v>0</v>
      </c>
    </row>
    <row r="49" spans="1:26" x14ac:dyDescent="0.3">
      <c r="A49" t="s">
        <v>55</v>
      </c>
      <c r="B49" s="1">
        <v>18661.298890063619</v>
      </c>
      <c r="C49" s="1">
        <v>10113.160832244987</v>
      </c>
      <c r="D49" s="1">
        <v>2890.6673531849319</v>
      </c>
      <c r="E49" s="1">
        <v>1334.1541630084303</v>
      </c>
      <c r="F49" s="1">
        <v>2479.9467428420403</v>
      </c>
      <c r="G49" s="1">
        <v>0</v>
      </c>
      <c r="H49" s="1">
        <v>1725.7891524596082</v>
      </c>
      <c r="J49" t="str">
        <f t="shared" si="1"/>
        <v>Fidesz</v>
      </c>
      <c r="K49" t="str">
        <f t="shared" si="2"/>
        <v>Fidesz</v>
      </c>
      <c r="L49" s="1">
        <f t="shared" si="3"/>
        <v>-7853.4754413683404</v>
      </c>
      <c r="M49" s="1">
        <f t="shared" si="4"/>
        <v>-5195.7539283009319</v>
      </c>
      <c r="N49" t="str">
        <f t="shared" si="16"/>
        <v>IGEN</v>
      </c>
      <c r="O49" s="1" t="str">
        <f t="shared" si="5"/>
        <v>JOBBIK</v>
      </c>
      <c r="P49">
        <f t="shared" si="6"/>
        <v>0</v>
      </c>
      <c r="Q49">
        <f t="shared" si="7"/>
        <v>0</v>
      </c>
      <c r="R49">
        <f t="shared" si="7"/>
        <v>0</v>
      </c>
      <c r="S49">
        <f t="shared" si="8"/>
        <v>0</v>
      </c>
      <c r="T49" s="3">
        <f t="shared" si="9"/>
        <v>1.212176097509611E-5</v>
      </c>
      <c r="U49" s="3">
        <f t="shared" si="10"/>
        <v>2.610766617001891E-3</v>
      </c>
      <c r="V49">
        <f t="shared" si="11"/>
        <v>0</v>
      </c>
      <c r="W49">
        <f t="shared" si="12"/>
        <v>0</v>
      </c>
      <c r="X49">
        <f t="shared" si="13"/>
        <v>0</v>
      </c>
      <c r="Y49">
        <f t="shared" si="14"/>
        <v>0</v>
      </c>
      <c r="Z49">
        <f t="shared" si="15"/>
        <v>1</v>
      </c>
    </row>
    <row r="50" spans="1:26" x14ac:dyDescent="0.3">
      <c r="A50" t="s">
        <v>56</v>
      </c>
      <c r="B50" s="1">
        <v>22891.306558362059</v>
      </c>
      <c r="C50" s="1">
        <v>5890.550570785932</v>
      </c>
      <c r="D50" s="1">
        <v>6446.8732372622935</v>
      </c>
      <c r="E50" s="1">
        <v>2975.4799556595194</v>
      </c>
      <c r="F50" s="1">
        <v>4117.2305932150621</v>
      </c>
      <c r="G50" s="1">
        <v>0</v>
      </c>
      <c r="H50" s="1">
        <v>2262.4670902509456</v>
      </c>
      <c r="J50" t="str">
        <f t="shared" si="1"/>
        <v>Fidesz</v>
      </c>
      <c r="K50" t="str">
        <f t="shared" si="2"/>
        <v>Fidesz</v>
      </c>
      <c r="L50" s="1">
        <f t="shared" si="3"/>
        <v>-8179.6251240508655</v>
      </c>
      <c r="M50" s="1">
        <f t="shared" si="4"/>
        <v>-10230.96409450769</v>
      </c>
      <c r="N50" t="str">
        <f t="shared" si="16"/>
        <v>IGEN</v>
      </c>
      <c r="O50" s="1" t="str">
        <f t="shared" si="5"/>
        <v>Baloldal</v>
      </c>
      <c r="P50">
        <f t="shared" si="6"/>
        <v>0</v>
      </c>
      <c r="Q50">
        <f t="shared" si="7"/>
        <v>0</v>
      </c>
      <c r="R50">
        <f t="shared" si="7"/>
        <v>0</v>
      </c>
      <c r="S50">
        <f t="shared" si="8"/>
        <v>0</v>
      </c>
      <c r="T50" s="3">
        <f t="shared" si="9"/>
        <v>1.2159956259448879E-4</v>
      </c>
      <c r="U50" s="3">
        <f t="shared" si="10"/>
        <v>2.2212022237898084E-6</v>
      </c>
      <c r="V50">
        <f t="shared" si="11"/>
        <v>0</v>
      </c>
      <c r="W50">
        <f t="shared" si="12"/>
        <v>0</v>
      </c>
      <c r="X50">
        <f t="shared" si="13"/>
        <v>0</v>
      </c>
      <c r="Y50">
        <f t="shared" si="14"/>
        <v>0</v>
      </c>
      <c r="Z50">
        <f t="shared" si="15"/>
        <v>1</v>
      </c>
    </row>
    <row r="51" spans="1:26" x14ac:dyDescent="0.3">
      <c r="A51" t="s">
        <v>57</v>
      </c>
      <c r="B51" s="1">
        <v>26111.591010658543</v>
      </c>
      <c r="C51" s="1">
        <v>7140.117395198411</v>
      </c>
      <c r="D51" s="1">
        <v>4639.2685872426573</v>
      </c>
      <c r="E51" s="1">
        <v>2141.2008864196873</v>
      </c>
      <c r="F51" s="1">
        <v>3806.5820587926441</v>
      </c>
      <c r="G51" s="1">
        <v>0</v>
      </c>
      <c r="H51" s="1">
        <v>1045.6276353813232</v>
      </c>
      <c r="J51" t="str">
        <f t="shared" si="1"/>
        <v>Fidesz</v>
      </c>
      <c r="K51" t="str">
        <f t="shared" si="2"/>
        <v>Fidesz</v>
      </c>
      <c r="L51" s="1">
        <f t="shared" si="3"/>
        <v>-13441.426516907435</v>
      </c>
      <c r="M51" s="1">
        <f t="shared" si="4"/>
        <v>-13677.947849232636</v>
      </c>
      <c r="N51" s="2" t="str">
        <f t="shared" si="16"/>
        <v>IGEN</v>
      </c>
      <c r="O51" s="1" t="str">
        <f t="shared" si="5"/>
        <v>Baloldal</v>
      </c>
      <c r="P51">
        <f t="shared" si="6"/>
        <v>1</v>
      </c>
      <c r="Q51">
        <f t="shared" si="7"/>
        <v>0</v>
      </c>
      <c r="R51">
        <f t="shared" si="7"/>
        <v>0</v>
      </c>
      <c r="S51">
        <f t="shared" si="8"/>
        <v>0</v>
      </c>
      <c r="T51" s="3">
        <f t="shared" si="9"/>
        <v>1.0533744217100575E-9</v>
      </c>
      <c r="U51" s="3">
        <f t="shared" si="10"/>
        <v>5.4805558931222472E-10</v>
      </c>
      <c r="V51">
        <f t="shared" si="11"/>
        <v>0</v>
      </c>
      <c r="W51">
        <f t="shared" si="12"/>
        <v>0</v>
      </c>
      <c r="X51">
        <f t="shared" si="13"/>
        <v>0</v>
      </c>
      <c r="Y51">
        <f t="shared" si="14"/>
        <v>0</v>
      </c>
      <c r="Z51">
        <f t="shared" si="15"/>
        <v>1</v>
      </c>
    </row>
    <row r="52" spans="1:26" x14ac:dyDescent="0.3">
      <c r="A52" t="s">
        <v>58</v>
      </c>
      <c r="B52" s="1">
        <v>26232.630386709247</v>
      </c>
      <c r="C52" s="1">
        <v>7847.2796573103597</v>
      </c>
      <c r="D52" s="1">
        <v>3502.7027865525761</v>
      </c>
      <c r="E52" s="1">
        <v>1616.6320553319581</v>
      </c>
      <c r="F52" s="1">
        <v>2989.5133453778126</v>
      </c>
      <c r="G52" s="1">
        <v>0</v>
      </c>
      <c r="H52" s="1">
        <v>143.56965447003583</v>
      </c>
      <c r="J52" t="str">
        <f t="shared" si="1"/>
        <v>Fidesz</v>
      </c>
      <c r="K52" t="str">
        <f t="shared" si="2"/>
        <v>Fidesz</v>
      </c>
      <c r="L52" s="1">
        <f t="shared" si="3"/>
        <v>-15351.678720969163</v>
      </c>
      <c r="M52" s="1">
        <f t="shared" si="4"/>
        <v>-14330.926635767715</v>
      </c>
      <c r="N52" s="2" t="str">
        <f t="shared" si="16"/>
        <v>IGEN</v>
      </c>
      <c r="O52" s="1" t="str">
        <f t="shared" si="5"/>
        <v>JOBBIK</v>
      </c>
      <c r="P52">
        <f t="shared" si="6"/>
        <v>0</v>
      </c>
      <c r="Q52">
        <f t="shared" si="7"/>
        <v>0</v>
      </c>
      <c r="R52">
        <f t="shared" si="7"/>
        <v>0</v>
      </c>
      <c r="S52">
        <f t="shared" si="8"/>
        <v>0</v>
      </c>
      <c r="T52" s="3">
        <f t="shared" si="9"/>
        <v>2.0391963024447759E-13</v>
      </c>
      <c r="U52" s="3">
        <f t="shared" si="10"/>
        <v>6.4090433203651566E-12</v>
      </c>
      <c r="V52">
        <f t="shared" si="11"/>
        <v>0</v>
      </c>
      <c r="W52">
        <f t="shared" si="12"/>
        <v>0</v>
      </c>
      <c r="X52">
        <f t="shared" si="13"/>
        <v>0</v>
      </c>
      <c r="Y52">
        <f t="shared" si="14"/>
        <v>0</v>
      </c>
      <c r="Z52">
        <f t="shared" si="15"/>
        <v>1</v>
      </c>
    </row>
    <row r="53" spans="1:26" x14ac:dyDescent="0.3">
      <c r="A53" t="s">
        <v>59</v>
      </c>
      <c r="B53" s="1">
        <v>26223.074646494722</v>
      </c>
      <c r="C53" s="1">
        <v>7569.5981407742556</v>
      </c>
      <c r="D53" s="1">
        <v>5800.8358353742242</v>
      </c>
      <c r="E53" s="1">
        <v>2677.3088470957955</v>
      </c>
      <c r="F53" s="1">
        <v>4864.7269878079742</v>
      </c>
      <c r="G53" s="1">
        <v>0</v>
      </c>
      <c r="H53" s="1">
        <v>2103.780213032248</v>
      </c>
      <c r="J53" t="str">
        <f t="shared" si="1"/>
        <v>Fidesz</v>
      </c>
      <c r="K53" t="str">
        <f t="shared" si="2"/>
        <v>Fidesz</v>
      </c>
      <c r="L53" s="1">
        <f t="shared" si="3"/>
        <v>-10980.912864555545</v>
      </c>
      <c r="M53" s="1">
        <f t="shared" si="4"/>
        <v>-11982.040670581471</v>
      </c>
      <c r="N53" s="2" t="str">
        <f t="shared" si="16"/>
        <v>IGEN</v>
      </c>
      <c r="O53" s="1" t="str">
        <f t="shared" si="5"/>
        <v>Baloldal</v>
      </c>
      <c r="P53">
        <f t="shared" si="6"/>
        <v>0</v>
      </c>
      <c r="Q53">
        <f t="shared" si="7"/>
        <v>0</v>
      </c>
      <c r="R53">
        <f t="shared" si="7"/>
        <v>0</v>
      </c>
      <c r="S53">
        <f t="shared" si="8"/>
        <v>0</v>
      </c>
      <c r="T53" s="3">
        <f t="shared" si="9"/>
        <v>4.0937639515265037E-6</v>
      </c>
      <c r="U53" s="3">
        <f t="shared" si="10"/>
        <v>5.6693146875110481E-7</v>
      </c>
      <c r="V53">
        <f t="shared" si="11"/>
        <v>0</v>
      </c>
      <c r="W53">
        <f t="shared" si="12"/>
        <v>0</v>
      </c>
      <c r="X53">
        <f t="shared" si="13"/>
        <v>0</v>
      </c>
      <c r="Y53">
        <f t="shared" si="14"/>
        <v>0</v>
      </c>
      <c r="Z53">
        <f t="shared" si="15"/>
        <v>1</v>
      </c>
    </row>
    <row r="54" spans="1:26" x14ac:dyDescent="0.3">
      <c r="A54" t="s">
        <v>60</v>
      </c>
      <c r="B54" s="1">
        <v>23846.880579815028</v>
      </c>
      <c r="C54" s="1">
        <v>7771.3800427904926</v>
      </c>
      <c r="D54" s="1">
        <v>4911.7843643548849</v>
      </c>
      <c r="E54" s="1">
        <v>2266.9773989330233</v>
      </c>
      <c r="F54" s="1">
        <v>3885.0726938705116</v>
      </c>
      <c r="G54" s="1">
        <v>0</v>
      </c>
      <c r="H54" s="1">
        <v>2273.8832635238887</v>
      </c>
      <c r="J54" t="str">
        <f t="shared" si="1"/>
        <v>Fidesz</v>
      </c>
      <c r="K54" t="str">
        <f t="shared" si="2"/>
        <v>Fidesz</v>
      </c>
      <c r="L54" s="1">
        <f t="shared" si="3"/>
        <v>-10435.368624462244</v>
      </c>
      <c r="M54" s="1">
        <f t="shared" si="4"/>
        <v>-10543.583308445326</v>
      </c>
      <c r="N54" s="2" t="str">
        <f t="shared" si="16"/>
        <v>IGEN</v>
      </c>
      <c r="O54" s="1" t="str">
        <f t="shared" si="5"/>
        <v>Baloldal</v>
      </c>
      <c r="P54">
        <f t="shared" si="6"/>
        <v>1</v>
      </c>
      <c r="Q54">
        <f t="shared" si="7"/>
        <v>0</v>
      </c>
      <c r="R54">
        <f t="shared" si="7"/>
        <v>0</v>
      </c>
      <c r="S54">
        <f t="shared" si="8"/>
        <v>0</v>
      </c>
      <c r="T54" s="3">
        <f t="shared" si="9"/>
        <v>1.7212335033641626E-6</v>
      </c>
      <c r="U54" s="3">
        <f t="shared" si="10"/>
        <v>1.3618543622826012E-6</v>
      </c>
      <c r="V54">
        <f t="shared" si="11"/>
        <v>0</v>
      </c>
      <c r="W54">
        <f t="shared" si="12"/>
        <v>0</v>
      </c>
      <c r="X54">
        <f t="shared" si="13"/>
        <v>0</v>
      </c>
      <c r="Y54">
        <f t="shared" si="14"/>
        <v>0</v>
      </c>
      <c r="Z54">
        <f t="shared" si="15"/>
        <v>1</v>
      </c>
    </row>
    <row r="55" spans="1:26" x14ac:dyDescent="0.3">
      <c r="A55" t="s">
        <v>61</v>
      </c>
      <c r="B55" s="1">
        <v>22310.5299031012</v>
      </c>
      <c r="C55" s="1">
        <v>7224.3474552143625</v>
      </c>
      <c r="D55" s="1">
        <v>6006.3477333432611</v>
      </c>
      <c r="E55" s="1">
        <v>2772.1604923122745</v>
      </c>
      <c r="F55" s="1">
        <v>4094.3834626789339</v>
      </c>
      <c r="G55" s="1">
        <v>0</v>
      </c>
      <c r="H55" s="1">
        <v>2618.7917455338311</v>
      </c>
      <c r="J55" t="str">
        <f t="shared" si="1"/>
        <v>Fidesz</v>
      </c>
      <c r="K55" t="str">
        <f t="shared" si="2"/>
        <v>Fidesz</v>
      </c>
      <c r="L55" s="1">
        <f t="shared" si="3"/>
        <v>-7542.1004759073512</v>
      </c>
      <c r="M55" s="1">
        <f t="shared" si="4"/>
        <v>-8649.7366037196007</v>
      </c>
      <c r="N55" t="str">
        <f t="shared" si="16"/>
        <v>IGEN</v>
      </c>
      <c r="O55" s="1" t="str">
        <f t="shared" si="5"/>
        <v>Baloldal</v>
      </c>
      <c r="P55">
        <f t="shared" si="6"/>
        <v>0</v>
      </c>
      <c r="Q55">
        <f t="shared" si="7"/>
        <v>0</v>
      </c>
      <c r="R55">
        <f t="shared" si="7"/>
        <v>0</v>
      </c>
      <c r="S55">
        <f t="shared" si="8"/>
        <v>0</v>
      </c>
      <c r="T55" s="3">
        <f t="shared" si="9"/>
        <v>4.0395962166474503E-4</v>
      </c>
      <c r="U55" s="3">
        <f t="shared" si="10"/>
        <v>6.1003089015538659E-5</v>
      </c>
      <c r="V55">
        <f t="shared" si="11"/>
        <v>0</v>
      </c>
      <c r="W55">
        <f t="shared" si="12"/>
        <v>0</v>
      </c>
      <c r="X55">
        <f t="shared" si="13"/>
        <v>0</v>
      </c>
      <c r="Y55">
        <f t="shared" si="14"/>
        <v>0</v>
      </c>
      <c r="Z55">
        <f t="shared" si="15"/>
        <v>1</v>
      </c>
    </row>
    <row r="56" spans="1:26" x14ac:dyDescent="0.3">
      <c r="A56" t="s">
        <v>62</v>
      </c>
      <c r="B56" s="1">
        <v>21072.530670863263</v>
      </c>
      <c r="C56" s="1">
        <v>8933.0143869665371</v>
      </c>
      <c r="D56" s="1">
        <v>5250.8039916614725</v>
      </c>
      <c r="E56" s="1">
        <v>2423.4479961514489</v>
      </c>
      <c r="F56" s="1">
        <v>4003.6447286799712</v>
      </c>
      <c r="G56" s="1">
        <v>0</v>
      </c>
      <c r="H56" s="1">
        <v>2372.1061851913182</v>
      </c>
      <c r="J56" t="str">
        <f t="shared" si="1"/>
        <v>Fidesz</v>
      </c>
      <c r="K56" t="str">
        <f t="shared" si="2"/>
        <v>Fidesz</v>
      </c>
      <c r="L56" s="1">
        <f t="shared" si="3"/>
        <v>-6534.8999420949567</v>
      </c>
      <c r="M56" s="1">
        <f t="shared" si="4"/>
        <v>-6300.5679256502808</v>
      </c>
      <c r="N56" t="str">
        <f t="shared" si="16"/>
        <v>IGEN</v>
      </c>
      <c r="O56" s="1" t="str">
        <f t="shared" si="5"/>
        <v>JOBBIK</v>
      </c>
      <c r="P56">
        <f t="shared" si="6"/>
        <v>1</v>
      </c>
      <c r="Q56">
        <f t="shared" si="7"/>
        <v>0</v>
      </c>
      <c r="R56">
        <f t="shared" si="7"/>
        <v>0</v>
      </c>
      <c r="S56">
        <f t="shared" si="8"/>
        <v>0</v>
      </c>
      <c r="T56" s="3">
        <f t="shared" si="9"/>
        <v>1.5052498183147915E-3</v>
      </c>
      <c r="U56" s="3">
        <f t="shared" si="10"/>
        <v>2.1163119770872358E-3</v>
      </c>
      <c r="V56">
        <f t="shared" si="11"/>
        <v>0</v>
      </c>
      <c r="W56">
        <f t="shared" si="12"/>
        <v>0</v>
      </c>
      <c r="X56">
        <f t="shared" si="13"/>
        <v>0</v>
      </c>
      <c r="Y56">
        <f t="shared" si="14"/>
        <v>0</v>
      </c>
      <c r="Z56">
        <f t="shared" si="15"/>
        <v>1</v>
      </c>
    </row>
    <row r="57" spans="1:26" x14ac:dyDescent="0.3">
      <c r="A57" t="s">
        <v>63</v>
      </c>
      <c r="B57" s="1">
        <v>22953.949744212867</v>
      </c>
      <c r="C57" s="1">
        <v>9664.2423805116141</v>
      </c>
      <c r="D57" s="1">
        <v>3644.2109790714026</v>
      </c>
      <c r="E57" s="1">
        <v>1681.9435288021857</v>
      </c>
      <c r="F57" s="1">
        <v>3011.3936029729857</v>
      </c>
      <c r="G57" s="1">
        <v>0</v>
      </c>
      <c r="H57" s="1">
        <v>1254.580845660636</v>
      </c>
      <c r="J57" t="str">
        <f t="shared" si="1"/>
        <v>Fidesz</v>
      </c>
      <c r="K57" t="str">
        <f t="shared" si="2"/>
        <v>Fidesz</v>
      </c>
      <c r="L57" s="1">
        <f t="shared" si="3"/>
        <v>-10957.614726054278</v>
      </c>
      <c r="M57" s="1">
        <f t="shared" si="4"/>
        <v>-9120.9333082779649</v>
      </c>
      <c r="N57" s="2" t="str">
        <f t="shared" si="16"/>
        <v>IGEN</v>
      </c>
      <c r="O57" s="1" t="str">
        <f t="shared" si="5"/>
        <v>JOBBIK</v>
      </c>
      <c r="P57">
        <f t="shared" si="6"/>
        <v>0</v>
      </c>
      <c r="Q57">
        <f t="shared" si="7"/>
        <v>0</v>
      </c>
      <c r="R57">
        <f t="shared" si="7"/>
        <v>0</v>
      </c>
      <c r="S57">
        <f t="shared" si="8"/>
        <v>0</v>
      </c>
      <c r="T57" s="3">
        <f t="shared" si="9"/>
        <v>1.0407240150924909E-7</v>
      </c>
      <c r="U57" s="3">
        <f t="shared" si="10"/>
        <v>7.7429763803322094E-6</v>
      </c>
      <c r="V57">
        <f t="shared" si="11"/>
        <v>0</v>
      </c>
      <c r="W57">
        <f t="shared" si="12"/>
        <v>0</v>
      </c>
      <c r="X57">
        <f t="shared" si="13"/>
        <v>0</v>
      </c>
      <c r="Y57">
        <f t="shared" si="14"/>
        <v>0</v>
      </c>
      <c r="Z57">
        <f t="shared" si="15"/>
        <v>1</v>
      </c>
    </row>
    <row r="58" spans="1:26" x14ac:dyDescent="0.3">
      <c r="A58" t="s">
        <v>64</v>
      </c>
      <c r="B58" s="1">
        <v>18898.068897601406</v>
      </c>
      <c r="C58" s="1">
        <v>10064.103764323609</v>
      </c>
      <c r="D58" s="1">
        <v>3492.702207575981</v>
      </c>
      <c r="E58" s="1">
        <v>1612.0164034966062</v>
      </c>
      <c r="F58" s="1">
        <v>2591.1205367088392</v>
      </c>
      <c r="G58" s="1">
        <v>0</v>
      </c>
      <c r="H58" s="1">
        <v>1382.9031831660398</v>
      </c>
      <c r="J58" t="str">
        <f t="shared" si="1"/>
        <v>Fidesz</v>
      </c>
      <c r="K58" t="str">
        <f t="shared" si="2"/>
        <v>Fidesz</v>
      </c>
      <c r="L58" s="1">
        <f t="shared" si="3"/>
        <v>-7220.9621027095363</v>
      </c>
      <c r="M58" s="1">
        <f t="shared" si="4"/>
        <v>-4986.0455593870847</v>
      </c>
      <c r="N58" t="str">
        <f t="shared" si="16"/>
        <v>IGEN</v>
      </c>
      <c r="O58" s="1" t="str">
        <f t="shared" si="5"/>
        <v>JOBBIK</v>
      </c>
      <c r="P58">
        <f t="shared" si="6"/>
        <v>0</v>
      </c>
      <c r="Q58">
        <f t="shared" si="7"/>
        <v>0</v>
      </c>
      <c r="R58">
        <f t="shared" si="7"/>
        <v>0</v>
      </c>
      <c r="S58">
        <f t="shared" si="8"/>
        <v>0</v>
      </c>
      <c r="T58" s="3">
        <f t="shared" si="9"/>
        <v>7.3400730127676019E-5</v>
      </c>
      <c r="U58" s="3">
        <f t="shared" si="10"/>
        <v>4.3783182569244999E-3</v>
      </c>
      <c r="V58">
        <f t="shared" si="11"/>
        <v>0</v>
      </c>
      <c r="W58">
        <f t="shared" si="12"/>
        <v>0</v>
      </c>
      <c r="X58">
        <f t="shared" si="13"/>
        <v>0</v>
      </c>
      <c r="Y58">
        <f t="shared" si="14"/>
        <v>0</v>
      </c>
      <c r="Z58">
        <f t="shared" si="15"/>
        <v>1</v>
      </c>
    </row>
    <row r="59" spans="1:26" x14ac:dyDescent="0.3">
      <c r="A59" t="s">
        <v>65</v>
      </c>
      <c r="B59" s="1">
        <v>18747.300551994387</v>
      </c>
      <c r="C59" s="1">
        <v>10246.447960182319</v>
      </c>
      <c r="D59" s="1">
        <v>3658.7118185874674</v>
      </c>
      <c r="E59" s="1">
        <v>1688.6362239634464</v>
      </c>
      <c r="F59" s="1">
        <v>2765.0565091682884</v>
      </c>
      <c r="G59" s="1">
        <v>0</v>
      </c>
      <c r="H59" s="1">
        <v>2937.2868362272216</v>
      </c>
      <c r="J59" t="str">
        <f t="shared" si="1"/>
        <v>Fidesz</v>
      </c>
      <c r="K59" t="str">
        <f t="shared" si="2"/>
        <v>Fidesz</v>
      </c>
      <c r="L59" s="1">
        <f t="shared" si="3"/>
        <v>-6625.0952034669608</v>
      </c>
      <c r="M59" s="1">
        <f t="shared" si="4"/>
        <v>-4444.6503159524673</v>
      </c>
      <c r="N59" t="str">
        <f t="shared" si="16"/>
        <v>IGEN</v>
      </c>
      <c r="O59" s="1" t="str">
        <f t="shared" si="5"/>
        <v>JOBBIK</v>
      </c>
      <c r="P59">
        <f t="shared" si="6"/>
        <v>0</v>
      </c>
      <c r="Q59">
        <f t="shared" si="7"/>
        <v>0</v>
      </c>
      <c r="R59">
        <f t="shared" si="7"/>
        <v>0</v>
      </c>
      <c r="S59">
        <f t="shared" si="8"/>
        <v>0</v>
      </c>
      <c r="T59" s="3">
        <f t="shared" si="9"/>
        <v>4.6822596414081331E-4</v>
      </c>
      <c r="U59" s="3">
        <f t="shared" si="10"/>
        <v>1.3212291566612662E-2</v>
      </c>
      <c r="V59">
        <f t="shared" si="11"/>
        <v>0</v>
      </c>
      <c r="W59">
        <f t="shared" si="12"/>
        <v>0</v>
      </c>
      <c r="X59">
        <f t="shared" si="13"/>
        <v>0</v>
      </c>
      <c r="Y59">
        <f t="shared" si="14"/>
        <v>0</v>
      </c>
      <c r="Z59">
        <f t="shared" si="15"/>
        <v>1</v>
      </c>
    </row>
    <row r="60" spans="1:26" x14ac:dyDescent="0.3">
      <c r="A60" t="s">
        <v>66</v>
      </c>
      <c r="B60" s="1">
        <v>20154.117861355684</v>
      </c>
      <c r="C60" s="1">
        <v>10022.451536843191</v>
      </c>
      <c r="D60" s="1">
        <v>3587.2076789048078</v>
      </c>
      <c r="E60" s="1">
        <v>1655.6343133406806</v>
      </c>
      <c r="F60" s="1">
        <v>2779.1908654216263</v>
      </c>
      <c r="G60" s="1">
        <v>0</v>
      </c>
      <c r="H60" s="1">
        <v>1968.861090174458</v>
      </c>
      <c r="J60" t="str">
        <f t="shared" si="1"/>
        <v>Fidesz</v>
      </c>
      <c r="K60" t="str">
        <f t="shared" si="2"/>
        <v>Fidesz</v>
      </c>
      <c r="L60" s="1">
        <f t="shared" si="3"/>
        <v>-8229.5655299575519</v>
      </c>
      <c r="M60" s="1">
        <f t="shared" si="4"/>
        <v>-6120.6498956789346</v>
      </c>
      <c r="N60" t="str">
        <f t="shared" si="16"/>
        <v>IGEN</v>
      </c>
      <c r="O60" s="1" t="str">
        <f t="shared" si="5"/>
        <v>JOBBIK</v>
      </c>
      <c r="P60">
        <f t="shared" si="6"/>
        <v>0</v>
      </c>
      <c r="Q60">
        <f t="shared" si="7"/>
        <v>0</v>
      </c>
      <c r="R60">
        <f t="shared" si="7"/>
        <v>0</v>
      </c>
      <c r="S60">
        <f t="shared" si="8"/>
        <v>0</v>
      </c>
      <c r="T60" s="3">
        <f t="shared" si="9"/>
        <v>2.0870294956054479E-5</v>
      </c>
      <c r="U60" s="3">
        <f t="shared" si="10"/>
        <v>1.1535140668303629E-3</v>
      </c>
      <c r="V60">
        <f t="shared" si="11"/>
        <v>0</v>
      </c>
      <c r="W60">
        <f t="shared" si="12"/>
        <v>0</v>
      </c>
      <c r="X60">
        <f t="shared" si="13"/>
        <v>0</v>
      </c>
      <c r="Y60">
        <f t="shared" si="14"/>
        <v>0</v>
      </c>
      <c r="Z60">
        <f t="shared" si="15"/>
        <v>1</v>
      </c>
    </row>
    <row r="61" spans="1:26" x14ac:dyDescent="0.3">
      <c r="A61" t="s">
        <v>67</v>
      </c>
      <c r="B61" s="1">
        <v>22457.051253057325</v>
      </c>
      <c r="C61" s="1">
        <v>14263.573899404655</v>
      </c>
      <c r="D61" s="1">
        <v>6890.8989438231347</v>
      </c>
      <c r="E61" s="1">
        <v>3180.4148971491395</v>
      </c>
      <c r="F61" s="1">
        <v>4626.6052856552778</v>
      </c>
      <c r="G61" s="1">
        <v>0</v>
      </c>
      <c r="H61" s="1">
        <v>3344.3611779544253</v>
      </c>
      <c r="J61" t="str">
        <f t="shared" si="1"/>
        <v>Fidesz</v>
      </c>
      <c r="K61" t="str">
        <f t="shared" si="2"/>
        <v>Fidesz</v>
      </c>
      <c r="L61" s="1">
        <f t="shared" si="3"/>
        <v>-2579.1002224285494</v>
      </c>
      <c r="M61" s="1">
        <f t="shared" si="4"/>
        <v>-844.51779033889397</v>
      </c>
      <c r="N61" t="str">
        <f t="shared" si="16"/>
        <v>Nem</v>
      </c>
      <c r="O61" s="1" t="str">
        <f t="shared" si="5"/>
        <v>JOBBIK</v>
      </c>
      <c r="P61">
        <f t="shared" si="6"/>
        <v>0</v>
      </c>
      <c r="Q61">
        <f t="shared" si="7"/>
        <v>0</v>
      </c>
      <c r="R61">
        <f t="shared" si="7"/>
        <v>0</v>
      </c>
      <c r="S61">
        <f t="shared" si="8"/>
        <v>0</v>
      </c>
      <c r="T61" s="3">
        <f t="shared" si="9"/>
        <v>0.17311806888796849</v>
      </c>
      <c r="U61" s="3">
        <f t="shared" si="10"/>
        <v>0.37887873952650519</v>
      </c>
      <c r="V61">
        <f t="shared" si="11"/>
        <v>0</v>
      </c>
      <c r="W61">
        <f t="shared" si="12"/>
        <v>0</v>
      </c>
      <c r="X61">
        <f t="shared" si="13"/>
        <v>0</v>
      </c>
      <c r="Y61">
        <f t="shared" si="14"/>
        <v>1</v>
      </c>
      <c r="Z61">
        <f t="shared" si="15"/>
        <v>0</v>
      </c>
    </row>
    <row r="62" spans="1:26" x14ac:dyDescent="0.3">
      <c r="A62" t="s">
        <v>68</v>
      </c>
      <c r="B62" s="1">
        <v>21020.504974139705</v>
      </c>
      <c r="C62" s="1">
        <v>17733.667251050858</v>
      </c>
      <c r="D62" s="1">
        <v>5937.343738404752</v>
      </c>
      <c r="E62" s="1">
        <v>2740.3124946483467</v>
      </c>
      <c r="F62" s="1">
        <v>3593.1858879805418</v>
      </c>
      <c r="G62" s="1">
        <v>0</v>
      </c>
      <c r="H62" s="1">
        <v>2973.5840213454321</v>
      </c>
      <c r="J62" t="str">
        <f t="shared" si="1"/>
        <v>Fidesz</v>
      </c>
      <c r="K62" t="str">
        <f t="shared" si="2"/>
        <v>JOBBIK</v>
      </c>
      <c r="L62" s="1">
        <f t="shared" si="3"/>
        <v>-1466.2038232378582</v>
      </c>
      <c r="M62" s="1">
        <f>C62+(0.5*(SUM(D62:F62))-B62)</f>
        <v>2848.5833374279719</v>
      </c>
      <c r="N62" t="str">
        <f t="shared" si="16"/>
        <v>Nem</v>
      </c>
      <c r="O62" s="1" t="str">
        <f t="shared" si="5"/>
        <v>JOBBIK</v>
      </c>
      <c r="P62">
        <f t="shared" si="6"/>
        <v>0</v>
      </c>
      <c r="Q62">
        <f t="shared" si="7"/>
        <v>0</v>
      </c>
      <c r="R62">
        <f t="shared" si="7"/>
        <v>0</v>
      </c>
      <c r="S62">
        <f t="shared" si="8"/>
        <v>0</v>
      </c>
      <c r="T62" s="3">
        <f t="shared" si="9"/>
        <v>0.29354681118038006</v>
      </c>
      <c r="U62" s="3">
        <f t="shared" si="10"/>
        <v>0.85430065779148912</v>
      </c>
      <c r="V62">
        <f t="shared" si="11"/>
        <v>1</v>
      </c>
      <c r="W62">
        <f t="shared" si="12"/>
        <v>1</v>
      </c>
      <c r="X62">
        <f t="shared" si="13"/>
        <v>1</v>
      </c>
      <c r="Y62">
        <f t="shared" si="14"/>
        <v>1</v>
      </c>
      <c r="Z62">
        <f t="shared" si="15"/>
        <v>0</v>
      </c>
    </row>
    <row r="63" spans="1:26" x14ac:dyDescent="0.3">
      <c r="A63" t="s">
        <v>69</v>
      </c>
      <c r="B63" s="1">
        <v>21557.749923978816</v>
      </c>
      <c r="C63" s="1">
        <v>14132.137981577564</v>
      </c>
      <c r="D63" s="1">
        <v>5398.8125605150835</v>
      </c>
      <c r="E63" s="1">
        <v>2491.7596433146541</v>
      </c>
      <c r="F63" s="1">
        <v>3190.0240940507988</v>
      </c>
      <c r="G63" s="1">
        <v>0</v>
      </c>
      <c r="H63" s="1">
        <v>2944.7678368413331</v>
      </c>
      <c r="J63" t="str">
        <f t="shared" si="1"/>
        <v>Fidesz</v>
      </c>
      <c r="K63" t="str">
        <f t="shared" si="2"/>
        <v>Fidesz</v>
      </c>
      <c r="L63" s="1">
        <f t="shared" si="3"/>
        <v>-4831.5305696508594</v>
      </c>
      <c r="M63" s="1">
        <f t="shared" si="4"/>
        <v>-1885.313793460984</v>
      </c>
      <c r="N63" t="str">
        <f t="shared" si="16"/>
        <v>Nem</v>
      </c>
      <c r="O63" s="1" t="str">
        <f t="shared" si="5"/>
        <v>JOBBIK</v>
      </c>
      <c r="P63">
        <f t="shared" si="6"/>
        <v>0</v>
      </c>
      <c r="Q63">
        <f t="shared" si="7"/>
        <v>0</v>
      </c>
      <c r="R63">
        <f t="shared" si="7"/>
        <v>0</v>
      </c>
      <c r="S63">
        <f t="shared" si="8"/>
        <v>0</v>
      </c>
      <c r="T63" s="3">
        <f t="shared" si="9"/>
        <v>2.5966940621430921E-2</v>
      </c>
      <c r="U63" s="3">
        <f t="shared" si="10"/>
        <v>0.22409236451392556</v>
      </c>
      <c r="V63">
        <f t="shared" si="11"/>
        <v>0</v>
      </c>
      <c r="W63">
        <f t="shared" si="12"/>
        <v>0</v>
      </c>
      <c r="X63">
        <f t="shared" si="13"/>
        <v>0</v>
      </c>
      <c r="Y63">
        <f t="shared" si="14"/>
        <v>0</v>
      </c>
      <c r="Z63">
        <f t="shared" si="15"/>
        <v>1</v>
      </c>
    </row>
    <row r="64" spans="1:26" x14ac:dyDescent="0.3">
      <c r="A64" t="s">
        <v>70</v>
      </c>
      <c r="B64" s="1">
        <v>20328.244683042674</v>
      </c>
      <c r="C64" s="1">
        <v>12178.185710218502</v>
      </c>
      <c r="D64" s="1">
        <v>7287.4219002451491</v>
      </c>
      <c r="E64" s="1">
        <v>3363.4254924208381</v>
      </c>
      <c r="F64" s="1">
        <v>4299.1217010013524</v>
      </c>
      <c r="G64" s="1">
        <v>0</v>
      </c>
      <c r="H64" s="1">
        <v>4305.7435713350515</v>
      </c>
      <c r="J64" t="str">
        <f t="shared" si="1"/>
        <v>Fidesz</v>
      </c>
      <c r="K64" t="str">
        <f t="shared" si="2"/>
        <v>Fidesz</v>
      </c>
      <c r="L64" s="1">
        <f t="shared" si="3"/>
        <v>-1204.8195326216319</v>
      </c>
      <c r="M64" s="1">
        <f t="shared" si="4"/>
        <v>-675.07442599050228</v>
      </c>
      <c r="N64" t="str">
        <f t="shared" si="16"/>
        <v>Nem</v>
      </c>
      <c r="O64" s="1" t="str">
        <f t="shared" si="5"/>
        <v>JOBBIK</v>
      </c>
      <c r="P64">
        <f t="shared" si="6"/>
        <v>0</v>
      </c>
      <c r="Q64">
        <f t="shared" si="7"/>
        <v>0</v>
      </c>
      <c r="R64">
        <f t="shared" si="7"/>
        <v>0</v>
      </c>
      <c r="S64">
        <f t="shared" si="8"/>
        <v>1</v>
      </c>
      <c r="T64" s="3">
        <f t="shared" si="9"/>
        <v>0.32077902077346437</v>
      </c>
      <c r="U64" s="3">
        <f t="shared" si="10"/>
        <v>0.39710905722126311</v>
      </c>
      <c r="V64">
        <f t="shared" si="11"/>
        <v>0</v>
      </c>
      <c r="W64">
        <f t="shared" si="12"/>
        <v>0</v>
      </c>
      <c r="X64">
        <f t="shared" si="13"/>
        <v>0</v>
      </c>
      <c r="Y64">
        <f t="shared" si="14"/>
        <v>1</v>
      </c>
      <c r="Z64">
        <f t="shared" si="15"/>
        <v>0</v>
      </c>
    </row>
    <row r="65" spans="1:26" x14ac:dyDescent="0.3">
      <c r="A65" t="s">
        <v>71</v>
      </c>
      <c r="B65" s="1">
        <v>19323.830211604338</v>
      </c>
      <c r="C65" s="1">
        <v>11832.009419603484</v>
      </c>
      <c r="D65" s="1">
        <v>4297.2487862430899</v>
      </c>
      <c r="E65" s="1">
        <v>1983.3455936506566</v>
      </c>
      <c r="F65" s="1">
        <v>2807.6994820178916</v>
      </c>
      <c r="G65" s="1">
        <v>0</v>
      </c>
      <c r="H65" s="1">
        <v>2628.6542870365311</v>
      </c>
      <c r="J65" t="str">
        <f t="shared" si="1"/>
        <v>Fidesz</v>
      </c>
      <c r="K65" t="str">
        <f t="shared" si="2"/>
        <v>Fidesz</v>
      </c>
      <c r="L65" s="1">
        <f t="shared" si="3"/>
        <v>-5517.2929088080964</v>
      </c>
      <c r="M65" s="1">
        <f t="shared" si="4"/>
        <v>-2947.6738610450338</v>
      </c>
      <c r="N65" t="str">
        <f t="shared" si="16"/>
        <v>IGEN</v>
      </c>
      <c r="O65" s="1" t="str">
        <f t="shared" si="5"/>
        <v>JOBBIK</v>
      </c>
      <c r="P65">
        <f t="shared" si="6"/>
        <v>0</v>
      </c>
      <c r="Q65">
        <f t="shared" si="7"/>
        <v>0</v>
      </c>
      <c r="R65">
        <f t="shared" si="7"/>
        <v>0</v>
      </c>
      <c r="S65">
        <f t="shared" si="8"/>
        <v>0</v>
      </c>
      <c r="T65" s="3">
        <f t="shared" si="9"/>
        <v>5.0294617179460835E-3</v>
      </c>
      <c r="U65" s="3">
        <f t="shared" si="10"/>
        <v>8.4553451477046127E-2</v>
      </c>
      <c r="V65">
        <f t="shared" si="11"/>
        <v>0</v>
      </c>
      <c r="W65">
        <f t="shared" si="12"/>
        <v>0</v>
      </c>
      <c r="X65">
        <f t="shared" si="13"/>
        <v>0</v>
      </c>
      <c r="Y65">
        <f t="shared" si="14"/>
        <v>0</v>
      </c>
      <c r="Z65">
        <f t="shared" si="15"/>
        <v>1</v>
      </c>
    </row>
    <row r="66" spans="1:26" x14ac:dyDescent="0.3">
      <c r="A66" t="s">
        <v>72</v>
      </c>
      <c r="B66" s="1">
        <v>24633.636524144629</v>
      </c>
      <c r="C66" s="1">
        <v>10654.639789490397</v>
      </c>
      <c r="D66" s="1">
        <v>3859.7234560170373</v>
      </c>
      <c r="E66" s="1">
        <v>1781.4108258540168</v>
      </c>
      <c r="F66" s="1">
        <v>2844.3080972106936</v>
      </c>
      <c r="G66" s="1">
        <v>0</v>
      </c>
      <c r="H66" s="1">
        <v>1414.1734112294828</v>
      </c>
      <c r="J66" t="str">
        <f t="shared" si="1"/>
        <v>Fidesz</v>
      </c>
      <c r="K66" t="str">
        <f t="shared" si="2"/>
        <v>Fidesz</v>
      </c>
      <c r="L66" s="1">
        <f t="shared" si="3"/>
        <v>-11977.303981083858</v>
      </c>
      <c r="M66" s="1">
        <f t="shared" si="4"/>
        <v>-9736.2755451133598</v>
      </c>
      <c r="N66" s="2" t="str">
        <f t="shared" si="16"/>
        <v>IGEN</v>
      </c>
      <c r="O66" s="1" t="str">
        <f t="shared" si="5"/>
        <v>JOBBIK</v>
      </c>
      <c r="P66">
        <f t="shared" si="6"/>
        <v>0</v>
      </c>
      <c r="Q66">
        <f t="shared" si="7"/>
        <v>0</v>
      </c>
      <c r="R66">
        <f t="shared" si="7"/>
        <v>0</v>
      </c>
      <c r="S66">
        <f t="shared" si="8"/>
        <v>0</v>
      </c>
      <c r="T66" s="3">
        <f t="shared" si="9"/>
        <v>5.7549705916841033E-8</v>
      </c>
      <c r="U66" s="3">
        <f t="shared" si="10"/>
        <v>8.1907942613162489E-6</v>
      </c>
      <c r="V66">
        <f t="shared" si="11"/>
        <v>0</v>
      </c>
      <c r="W66">
        <f t="shared" si="12"/>
        <v>0</v>
      </c>
      <c r="X66">
        <f t="shared" si="13"/>
        <v>0</v>
      </c>
      <c r="Y66">
        <f t="shared" si="14"/>
        <v>0</v>
      </c>
      <c r="Z66">
        <f t="shared" si="15"/>
        <v>1</v>
      </c>
    </row>
    <row r="67" spans="1:26" x14ac:dyDescent="0.3">
      <c r="A67" t="s">
        <v>73</v>
      </c>
      <c r="B67" s="1">
        <v>19667.836859327406</v>
      </c>
      <c r="C67" s="1">
        <v>12436.429520597076</v>
      </c>
      <c r="D67" s="1">
        <v>4693.2717137162717</v>
      </c>
      <c r="E67" s="1">
        <v>2166.1254063305869</v>
      </c>
      <c r="F67" s="1">
        <v>2956.0239229134577</v>
      </c>
      <c r="G67" s="1">
        <v>0</v>
      </c>
      <c r="H67" s="1">
        <v>2329.458110744069</v>
      </c>
      <c r="J67" t="str">
        <f t="shared" ref="J67:J107" si="17">IF(L67&lt;0,"Fidesz","BALOLDAL")</f>
        <v>Fidesz</v>
      </c>
      <c r="K67" t="str">
        <f t="shared" ref="K67:K107" si="18">IF(M67&lt;0,"Fidesz","JOBBIK")</f>
        <v>Fidesz</v>
      </c>
      <c r="L67" s="1">
        <f t="shared" ref="L67:L107" si="19">(0.5*C67)+(0.75*SUM(D67:F67)+0.25*(MAX(D67:F67))-B67)</f>
        <v>-4914.7383883795637</v>
      </c>
      <c r="M67" s="1">
        <f t="shared" ref="M67:M107" si="20">C67+(0.5*(SUM(D67:F67))-B67)</f>
        <v>-2323.6968172501729</v>
      </c>
      <c r="N67" t="str">
        <f t="shared" si="16"/>
        <v>Nem</v>
      </c>
      <c r="O67" s="1" t="str">
        <f t="shared" ref="O67:O107" si="21">IF(L67&gt;M67,"Baloldal", "JOBBIK")</f>
        <v>JOBBIK</v>
      </c>
      <c r="P67">
        <f t="shared" ref="P67:P107" si="22">IF(AND(L67-M67&lt;500,M67-L67&lt;500),1,0)</f>
        <v>0</v>
      </c>
      <c r="Q67">
        <f t="shared" ref="Q67:R107" si="23">IF(AND(L67&gt;-500,L67&lt;500),1,0)</f>
        <v>0</v>
      </c>
      <c r="R67">
        <f t="shared" si="23"/>
        <v>0</v>
      </c>
      <c r="S67">
        <f t="shared" ref="S67:S107" si="24">IF(AND(M67&gt;-1500,M67&lt;1500,L67&gt;-1500,L67&lt;1500),1,0)</f>
        <v>0</v>
      </c>
      <c r="T67" s="3">
        <f t="shared" ref="T67:T107" si="25">NORMDIST(B67+L67,B67,SUM(B67:H67)*0.05,TRUE)</f>
        <v>1.3162157775804617E-2</v>
      </c>
      <c r="U67" s="3">
        <f t="shared" ref="U67:U107" si="26">NORMDIST(B67+M67,B67,SUM(B67:H67)*0.05,TRUE)</f>
        <v>0.14679499085699554</v>
      </c>
      <c r="V67">
        <f t="shared" ref="V67:V107" si="27">IF(OR(T67&gt;0.85,U67&gt;0.85),1,0)</f>
        <v>0</v>
      </c>
      <c r="W67">
        <f t="shared" ref="W67:W107" si="28">IF(OR(T67&gt;0.65,U67&gt;0.65),1,0)</f>
        <v>0</v>
      </c>
      <c r="X67">
        <f t="shared" ref="X67:X107" si="29">IF(OR(T67&gt;0.45,U67&gt;0.4),1,0)</f>
        <v>0</v>
      </c>
      <c r="Y67">
        <f t="shared" ref="Y67:Y107" si="30">IF(OR(T67&gt;0.25,U67&gt;0.25),1,0)</f>
        <v>0</v>
      </c>
      <c r="Z67">
        <f t="shared" ref="Z67:Z107" si="31">IF(AND(T67&lt;0.25,U67&lt;0.25),1,0)</f>
        <v>1</v>
      </c>
    </row>
    <row r="68" spans="1:26" x14ac:dyDescent="0.3">
      <c r="A68" t="s">
        <v>74</v>
      </c>
      <c r="B68" s="1">
        <v>22757.526195358652</v>
      </c>
      <c r="C68" s="1">
        <v>7282.6605736869469</v>
      </c>
      <c r="D68" s="1">
        <v>7977.4618496302364</v>
      </c>
      <c r="E68" s="1">
        <v>3681.9054690601088</v>
      </c>
      <c r="F68" s="1">
        <v>4382.8639688636595</v>
      </c>
      <c r="G68" s="1">
        <v>0</v>
      </c>
      <c r="H68" s="1">
        <v>4309.4171723821773</v>
      </c>
      <c r="J68" t="str">
        <f t="shared" si="17"/>
        <v>Fidesz</v>
      </c>
      <c r="K68" t="str">
        <f t="shared" si="18"/>
        <v>Fidesz</v>
      </c>
      <c r="L68" s="1">
        <f t="shared" si="19"/>
        <v>-5090.1569804421179</v>
      </c>
      <c r="M68" s="1">
        <f t="shared" si="20"/>
        <v>-7453.7499778947031</v>
      </c>
      <c r="N68" t="str">
        <f t="shared" si="16"/>
        <v>IGEN</v>
      </c>
      <c r="O68" s="1" t="str">
        <f t="shared" si="21"/>
        <v>Baloldal</v>
      </c>
      <c r="P68">
        <f t="shared" si="22"/>
        <v>0</v>
      </c>
      <c r="Q68">
        <f t="shared" si="23"/>
        <v>0</v>
      </c>
      <c r="R68">
        <f t="shared" si="23"/>
        <v>0</v>
      </c>
      <c r="S68">
        <f t="shared" si="24"/>
        <v>0</v>
      </c>
      <c r="T68" s="3">
        <f t="shared" si="25"/>
        <v>2.1679724375661503E-2</v>
      </c>
      <c r="U68" s="3">
        <f t="shared" si="26"/>
        <v>1.546621538847763E-3</v>
      </c>
      <c r="V68">
        <f t="shared" si="27"/>
        <v>0</v>
      </c>
      <c r="W68">
        <f t="shared" si="28"/>
        <v>0</v>
      </c>
      <c r="X68">
        <f t="shared" si="29"/>
        <v>0</v>
      </c>
      <c r="Y68">
        <f t="shared" si="30"/>
        <v>0</v>
      </c>
      <c r="Z68">
        <f t="shared" si="31"/>
        <v>1</v>
      </c>
    </row>
    <row r="69" spans="1:26" x14ac:dyDescent="0.3">
      <c r="A69" t="s">
        <v>75</v>
      </c>
      <c r="B69" s="1">
        <v>24924.555726231425</v>
      </c>
      <c r="C69" s="1">
        <v>9386.5608639755119</v>
      </c>
      <c r="D69" s="1">
        <v>6948.4022729385624</v>
      </c>
      <c r="E69" s="1">
        <v>3206.9548952024129</v>
      </c>
      <c r="F69" s="1">
        <v>4212.4318619911301</v>
      </c>
      <c r="G69" s="1">
        <v>0</v>
      </c>
      <c r="H69" s="1">
        <v>2867.4568084423267</v>
      </c>
      <c r="J69" t="str">
        <f t="shared" si="17"/>
        <v>Fidesz</v>
      </c>
      <c r="K69" t="str">
        <f t="shared" si="18"/>
        <v>Fidesz</v>
      </c>
      <c r="L69" s="1">
        <f t="shared" si="19"/>
        <v>-7718.3329534099485</v>
      </c>
      <c r="M69" s="1">
        <f t="shared" si="20"/>
        <v>-8354.1003471898621</v>
      </c>
      <c r="N69" t="str">
        <f t="shared" si="16"/>
        <v>IGEN</v>
      </c>
      <c r="O69" s="1" t="str">
        <f t="shared" si="21"/>
        <v>Baloldal</v>
      </c>
      <c r="P69">
        <f t="shared" si="22"/>
        <v>0</v>
      </c>
      <c r="Q69">
        <f t="shared" si="23"/>
        <v>0</v>
      </c>
      <c r="R69">
        <f t="shared" si="23"/>
        <v>0</v>
      </c>
      <c r="S69">
        <f t="shared" si="24"/>
        <v>0</v>
      </c>
      <c r="T69" s="3">
        <f t="shared" si="25"/>
        <v>1.373507403065433E-3</v>
      </c>
      <c r="U69" s="3">
        <f t="shared" si="26"/>
        <v>5.9473585244569931E-4</v>
      </c>
      <c r="V69">
        <f t="shared" si="27"/>
        <v>0</v>
      </c>
      <c r="W69">
        <f t="shared" si="28"/>
        <v>0</v>
      </c>
      <c r="X69">
        <f t="shared" si="29"/>
        <v>0</v>
      </c>
      <c r="Y69">
        <f t="shared" si="30"/>
        <v>0</v>
      </c>
      <c r="Z69">
        <f t="shared" si="31"/>
        <v>1</v>
      </c>
    </row>
    <row r="70" spans="1:26" x14ac:dyDescent="0.3">
      <c r="A70" t="s">
        <v>76</v>
      </c>
      <c r="B70" s="1">
        <v>24835.368817562477</v>
      </c>
      <c r="C70" s="1">
        <v>9171.8204911875891</v>
      </c>
      <c r="D70" s="1">
        <v>6215.3598339541086</v>
      </c>
      <c r="E70" s="1">
        <v>2868.6276156711265</v>
      </c>
      <c r="F70" s="1">
        <v>4166.0732029472883</v>
      </c>
      <c r="G70" s="1">
        <v>0</v>
      </c>
      <c r="H70" s="1">
        <v>2916.7879967799654</v>
      </c>
      <c r="J70" t="str">
        <f t="shared" si="17"/>
        <v>Fidesz</v>
      </c>
      <c r="K70" t="str">
        <f t="shared" si="18"/>
        <v>Fidesz</v>
      </c>
      <c r="L70" s="1">
        <f t="shared" si="19"/>
        <v>-8758.073124050763</v>
      </c>
      <c r="M70" s="1">
        <f t="shared" si="20"/>
        <v>-9038.5180000886266</v>
      </c>
      <c r="N70" t="str">
        <f t="shared" si="16"/>
        <v>IGEN</v>
      </c>
      <c r="O70" s="1" t="str">
        <f t="shared" si="21"/>
        <v>Baloldal</v>
      </c>
      <c r="P70">
        <f t="shared" si="22"/>
        <v>1</v>
      </c>
      <c r="Q70">
        <f t="shared" si="23"/>
        <v>0</v>
      </c>
      <c r="R70">
        <f t="shared" si="23"/>
        <v>0</v>
      </c>
      <c r="S70">
        <f t="shared" si="24"/>
        <v>0</v>
      </c>
      <c r="T70" s="3">
        <f t="shared" si="25"/>
        <v>2.4053820743548035E-4</v>
      </c>
      <c r="U70" s="3">
        <f t="shared" si="26"/>
        <v>1.5736360117211926E-4</v>
      </c>
      <c r="V70">
        <f t="shared" si="27"/>
        <v>0</v>
      </c>
      <c r="W70">
        <f t="shared" si="28"/>
        <v>0</v>
      </c>
      <c r="X70">
        <f t="shared" si="29"/>
        <v>0</v>
      </c>
      <c r="Y70">
        <f t="shared" si="30"/>
        <v>0</v>
      </c>
      <c r="Z70">
        <f t="shared" si="31"/>
        <v>1</v>
      </c>
    </row>
    <row r="71" spans="1:26" x14ac:dyDescent="0.3">
      <c r="A71" t="s">
        <v>77</v>
      </c>
      <c r="B71" s="1">
        <v>19546.797483276692</v>
      </c>
      <c r="C71" s="1">
        <v>10643.53252882895</v>
      </c>
      <c r="D71" s="1">
        <v>6570.3803876232487</v>
      </c>
      <c r="E71" s="1">
        <v>3032.4832558261146</v>
      </c>
      <c r="F71" s="1">
        <v>3319.0364763263638</v>
      </c>
      <c r="G71" s="1">
        <v>0</v>
      </c>
      <c r="H71" s="1">
        <v>6200.70194968943</v>
      </c>
      <c r="J71" t="str">
        <f t="shared" si="17"/>
        <v>Fidesz</v>
      </c>
      <c r="K71" t="str">
        <f t="shared" si="18"/>
        <v>Fidesz</v>
      </c>
      <c r="L71" s="1">
        <f t="shared" si="19"/>
        <v>-2891.0110321246102</v>
      </c>
      <c r="M71" s="1">
        <f t="shared" si="20"/>
        <v>-2442.3148945598787</v>
      </c>
      <c r="N71" t="str">
        <f t="shared" si="16"/>
        <v>Nem</v>
      </c>
      <c r="O71" s="1" t="str">
        <f t="shared" si="21"/>
        <v>JOBBIK</v>
      </c>
      <c r="P71">
        <f t="shared" si="22"/>
        <v>1</v>
      </c>
      <c r="Q71">
        <f t="shared" si="23"/>
        <v>0</v>
      </c>
      <c r="R71">
        <f t="shared" si="23"/>
        <v>0</v>
      </c>
      <c r="S71">
        <f t="shared" si="24"/>
        <v>0</v>
      </c>
      <c r="T71" s="3">
        <f t="shared" si="25"/>
        <v>0.12049489972141222</v>
      </c>
      <c r="U71" s="3">
        <f t="shared" si="26"/>
        <v>0.16095578700607119</v>
      </c>
      <c r="V71">
        <f t="shared" si="27"/>
        <v>0</v>
      </c>
      <c r="W71">
        <f t="shared" si="28"/>
        <v>0</v>
      </c>
      <c r="X71">
        <f t="shared" si="29"/>
        <v>0</v>
      </c>
      <c r="Y71">
        <f t="shared" si="30"/>
        <v>0</v>
      </c>
      <c r="Z71">
        <f t="shared" si="31"/>
        <v>1</v>
      </c>
    </row>
    <row r="72" spans="1:26" x14ac:dyDescent="0.3">
      <c r="A72" t="s">
        <v>78</v>
      </c>
      <c r="B72" s="1">
        <v>26080.800292189499</v>
      </c>
      <c r="C72" s="1">
        <v>10418.610500434703</v>
      </c>
      <c r="D72" s="1">
        <v>5179.2998519788134</v>
      </c>
      <c r="E72" s="1">
        <v>2390.4460855286825</v>
      </c>
      <c r="F72" s="1">
        <v>3602.1604327615569</v>
      </c>
      <c r="G72" s="1">
        <v>0</v>
      </c>
      <c r="H72" s="1">
        <v>3067.3803863776498</v>
      </c>
      <c r="J72" t="str">
        <f t="shared" si="17"/>
        <v>Fidesz</v>
      </c>
      <c r="K72" t="str">
        <f t="shared" si="18"/>
        <v>Fidesz</v>
      </c>
      <c r="L72" s="1">
        <f t="shared" si="19"/>
        <v>-11197.740301275655</v>
      </c>
      <c r="M72" s="1">
        <f t="shared" si="20"/>
        <v>-10076.236606620269</v>
      </c>
      <c r="N72" s="2" t="str">
        <f t="shared" si="16"/>
        <v>IGEN</v>
      </c>
      <c r="O72" s="1" t="str">
        <f t="shared" si="21"/>
        <v>JOBBIK</v>
      </c>
      <c r="P72">
        <f t="shared" si="22"/>
        <v>0</v>
      </c>
      <c r="Q72">
        <f t="shared" si="23"/>
        <v>0</v>
      </c>
      <c r="R72">
        <f t="shared" si="23"/>
        <v>0</v>
      </c>
      <c r="S72">
        <f t="shared" si="24"/>
        <v>0</v>
      </c>
      <c r="T72" s="3">
        <f t="shared" si="25"/>
        <v>5.0765814901908859E-6</v>
      </c>
      <c r="U72" s="3">
        <f t="shared" si="26"/>
        <v>3.56635162858898E-5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30"/>
        <v>0</v>
      </c>
      <c r="Z72">
        <f t="shared" si="31"/>
        <v>1</v>
      </c>
    </row>
    <row r="73" spans="1:26" x14ac:dyDescent="0.3">
      <c r="A73" t="s">
        <v>79</v>
      </c>
      <c r="B73" s="1">
        <v>23646.210035309905</v>
      </c>
      <c r="C73" s="1">
        <v>7677.8939322233355</v>
      </c>
      <c r="D73" s="1">
        <v>8193.4743555247005</v>
      </c>
      <c r="E73" s="1">
        <v>3781.6035487037075</v>
      </c>
      <c r="F73" s="1">
        <v>4851.659846001211</v>
      </c>
      <c r="G73" s="1">
        <v>0</v>
      </c>
      <c r="H73" s="1">
        <v>4105.3784827730115</v>
      </c>
      <c r="J73" t="str">
        <f t="shared" si="17"/>
        <v>Fidesz</v>
      </c>
      <c r="K73" t="str">
        <f t="shared" si="18"/>
        <v>Fidesz</v>
      </c>
      <c r="L73" s="1">
        <f t="shared" si="19"/>
        <v>-5138.8411676448486</v>
      </c>
      <c r="M73" s="1">
        <f t="shared" si="20"/>
        <v>-7554.9472279717602</v>
      </c>
      <c r="N73" t="str">
        <f t="shared" si="16"/>
        <v>IGEN</v>
      </c>
      <c r="O73" s="1" t="str">
        <f t="shared" si="21"/>
        <v>Baloldal</v>
      </c>
      <c r="P73">
        <f t="shared" si="22"/>
        <v>0</v>
      </c>
      <c r="Q73">
        <f t="shared" si="23"/>
        <v>0</v>
      </c>
      <c r="R73">
        <f t="shared" si="23"/>
        <v>0</v>
      </c>
      <c r="S73">
        <f t="shared" si="24"/>
        <v>0</v>
      </c>
      <c r="T73" s="3">
        <f t="shared" si="25"/>
        <v>2.4603920399845238E-2</v>
      </c>
      <c r="U73" s="3">
        <f t="shared" si="26"/>
        <v>1.9170281738193082E-3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30"/>
        <v>0</v>
      </c>
      <c r="Z73">
        <f t="shared" si="31"/>
        <v>1</v>
      </c>
    </row>
    <row r="74" spans="1:26" x14ac:dyDescent="0.3">
      <c r="A74" t="s">
        <v>80</v>
      </c>
      <c r="B74" s="1">
        <v>30076.161450775609</v>
      </c>
      <c r="C74" s="1">
        <v>6319.1057113066563</v>
      </c>
      <c r="D74" s="1">
        <v>8145.4715764370403</v>
      </c>
      <c r="E74" s="1">
        <v>3759.4484198940186</v>
      </c>
      <c r="F74" s="1">
        <v>8412.8354890378687</v>
      </c>
      <c r="G74" s="1">
        <v>0</v>
      </c>
      <c r="H74" s="1">
        <v>4657.4083469610532</v>
      </c>
      <c r="J74" t="str">
        <f t="shared" si="17"/>
        <v>Fidesz</v>
      </c>
      <c r="K74" t="str">
        <f t="shared" si="18"/>
        <v>Fidesz</v>
      </c>
      <c r="L74" s="1">
        <f t="shared" si="19"/>
        <v>-9575.0831088361192</v>
      </c>
      <c r="M74" s="1">
        <f t="shared" si="20"/>
        <v>-13598.177996784489</v>
      </c>
      <c r="N74" t="str">
        <f t="shared" si="16"/>
        <v>IGEN</v>
      </c>
      <c r="O74" s="1" t="str">
        <f t="shared" si="21"/>
        <v>Baloldal</v>
      </c>
      <c r="P74">
        <f t="shared" si="22"/>
        <v>0</v>
      </c>
      <c r="Q74">
        <f t="shared" si="23"/>
        <v>0</v>
      </c>
      <c r="R74">
        <f t="shared" si="23"/>
        <v>0</v>
      </c>
      <c r="S74">
        <f t="shared" si="24"/>
        <v>0</v>
      </c>
      <c r="T74" s="3">
        <f t="shared" si="25"/>
        <v>9.0295963434567847E-4</v>
      </c>
      <c r="U74" s="3">
        <f t="shared" si="26"/>
        <v>4.6788156083027642E-6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30"/>
        <v>0</v>
      </c>
      <c r="Z74">
        <f t="shared" si="31"/>
        <v>1</v>
      </c>
    </row>
    <row r="75" spans="1:26" x14ac:dyDescent="0.3">
      <c r="A75" t="s">
        <v>81</v>
      </c>
      <c r="B75" s="1">
        <v>29053.697247820939</v>
      </c>
      <c r="C75" s="1">
        <v>7559.4164851679307</v>
      </c>
      <c r="D75" s="1">
        <v>7717.4467962387544</v>
      </c>
      <c r="E75" s="1">
        <v>3561.8985213409633</v>
      </c>
      <c r="F75" s="1">
        <v>6204.7918102913627</v>
      </c>
      <c r="G75" s="1">
        <v>0</v>
      </c>
      <c r="H75" s="1">
        <v>4260.3178863897037</v>
      </c>
      <c r="J75" t="str">
        <f t="shared" si="17"/>
        <v>Fidesz</v>
      </c>
      <c r="K75" t="str">
        <f t="shared" si="18"/>
        <v>Fidesz</v>
      </c>
      <c r="L75" s="1">
        <f t="shared" si="19"/>
        <v>-10231.524460273975</v>
      </c>
      <c r="M75" s="1">
        <f t="shared" si="20"/>
        <v>-12752.212198717469</v>
      </c>
      <c r="N75" t="str">
        <f t="shared" si="16"/>
        <v>IGEN</v>
      </c>
      <c r="O75" s="1" t="str">
        <f t="shared" si="21"/>
        <v>Baloldal</v>
      </c>
      <c r="P75">
        <f t="shared" si="22"/>
        <v>0</v>
      </c>
      <c r="Q75">
        <f t="shared" si="23"/>
        <v>0</v>
      </c>
      <c r="R75">
        <f t="shared" si="23"/>
        <v>0</v>
      </c>
      <c r="S75">
        <f t="shared" si="24"/>
        <v>0</v>
      </c>
      <c r="T75" s="3">
        <f t="shared" si="25"/>
        <v>2.2702547779283533E-4</v>
      </c>
      <c r="U75" s="3">
        <f t="shared" si="26"/>
        <v>6.2017719967256541E-6</v>
      </c>
      <c r="V75">
        <f t="shared" si="27"/>
        <v>0</v>
      </c>
      <c r="W75">
        <f t="shared" si="28"/>
        <v>0</v>
      </c>
      <c r="X75">
        <f t="shared" si="29"/>
        <v>0</v>
      </c>
      <c r="Y75">
        <f t="shared" si="30"/>
        <v>0</v>
      </c>
      <c r="Z75">
        <f t="shared" si="31"/>
        <v>1</v>
      </c>
    </row>
    <row r="76" spans="1:26" x14ac:dyDescent="0.3">
      <c r="A76" t="s">
        <v>82</v>
      </c>
      <c r="B76" s="1">
        <v>23563.393620117313</v>
      </c>
      <c r="C76" s="1">
        <v>8786.768788257521</v>
      </c>
      <c r="D76" s="1">
        <v>5883.8406408799674</v>
      </c>
      <c r="E76" s="1">
        <v>2715.6187573292154</v>
      </c>
      <c r="F76" s="1">
        <v>3855.5706679643667</v>
      </c>
      <c r="G76" s="1">
        <v>0</v>
      </c>
      <c r="H76" s="1">
        <v>3030.5497836980608</v>
      </c>
      <c r="J76" t="str">
        <f t="shared" si="17"/>
        <v>Fidesz</v>
      </c>
      <c r="K76" t="str">
        <f t="shared" si="18"/>
        <v>Fidesz</v>
      </c>
      <c r="L76" s="1">
        <f t="shared" si="19"/>
        <v>-8357.7765161384013</v>
      </c>
      <c r="M76" s="1">
        <f t="shared" si="20"/>
        <v>-8549.1097987730154</v>
      </c>
      <c r="N76" t="str">
        <f t="shared" si="16"/>
        <v>IGEN</v>
      </c>
      <c r="O76" s="1" t="str">
        <f t="shared" si="21"/>
        <v>Baloldal</v>
      </c>
      <c r="P76">
        <f t="shared" si="22"/>
        <v>1</v>
      </c>
      <c r="Q76">
        <f t="shared" si="23"/>
        <v>0</v>
      </c>
      <c r="R76">
        <f t="shared" si="23"/>
        <v>0</v>
      </c>
      <c r="S76">
        <f t="shared" si="24"/>
        <v>0</v>
      </c>
      <c r="T76" s="3">
        <f t="shared" si="25"/>
        <v>2.3759567845937858E-4</v>
      </c>
      <c r="U76" s="3">
        <f t="shared" si="26"/>
        <v>1.7554234941878364E-4</v>
      </c>
      <c r="V76">
        <f t="shared" si="27"/>
        <v>0</v>
      </c>
      <c r="W76">
        <f t="shared" si="28"/>
        <v>0</v>
      </c>
      <c r="X76">
        <f t="shared" si="29"/>
        <v>0</v>
      </c>
      <c r="Y76">
        <f t="shared" si="30"/>
        <v>0</v>
      </c>
      <c r="Z76">
        <f t="shared" si="31"/>
        <v>1</v>
      </c>
    </row>
    <row r="77" spans="1:26" x14ac:dyDescent="0.3">
      <c r="A77" t="s">
        <v>83</v>
      </c>
      <c r="B77" s="1">
        <v>25847.215531389891</v>
      </c>
      <c r="C77" s="1">
        <v>8923.7583364153325</v>
      </c>
      <c r="D77" s="1">
        <v>9083.5258844416985</v>
      </c>
      <c r="E77" s="1">
        <v>4192.3965620500148</v>
      </c>
      <c r="F77" s="1">
        <v>6534.641743959156</v>
      </c>
      <c r="G77" s="1">
        <v>0</v>
      </c>
      <c r="H77" s="1">
        <v>4814.6010084639493</v>
      </c>
      <c r="J77" t="str">
        <f t="shared" si="17"/>
        <v>Fidesz</v>
      </c>
      <c r="K77" t="str">
        <f t="shared" si="18"/>
        <v>Fidesz</v>
      </c>
      <c r="L77" s="1">
        <f t="shared" si="19"/>
        <v>-4256.5317492336471</v>
      </c>
      <c r="M77" s="1">
        <f t="shared" si="20"/>
        <v>-7018.1750997491235</v>
      </c>
      <c r="N77" t="str">
        <f t="shared" si="16"/>
        <v>Nem</v>
      </c>
      <c r="O77" s="1" t="str">
        <f t="shared" si="21"/>
        <v>Baloldal</v>
      </c>
      <c r="P77">
        <f t="shared" si="22"/>
        <v>0</v>
      </c>
      <c r="Q77">
        <f t="shared" si="23"/>
        <v>0</v>
      </c>
      <c r="R77">
        <f t="shared" si="23"/>
        <v>0</v>
      </c>
      <c r="S77">
        <f t="shared" si="24"/>
        <v>0</v>
      </c>
      <c r="T77" s="3">
        <f t="shared" si="25"/>
        <v>7.5890512478716546E-2</v>
      </c>
      <c r="U77" s="3">
        <f t="shared" si="26"/>
        <v>9.0595428605431735E-3</v>
      </c>
      <c r="V77">
        <f t="shared" si="27"/>
        <v>0</v>
      </c>
      <c r="W77">
        <f t="shared" si="28"/>
        <v>0</v>
      </c>
      <c r="X77">
        <f t="shared" si="29"/>
        <v>0</v>
      </c>
      <c r="Y77">
        <f t="shared" si="30"/>
        <v>0</v>
      </c>
      <c r="Z77">
        <f t="shared" si="31"/>
        <v>1</v>
      </c>
    </row>
    <row r="78" spans="1:26" x14ac:dyDescent="0.3">
      <c r="A78" t="s">
        <v>84</v>
      </c>
      <c r="B78" s="1">
        <v>25211.227932667305</v>
      </c>
      <c r="C78" s="1">
        <v>9800.306323614308</v>
      </c>
      <c r="D78" s="1">
        <v>7013.9060652352591</v>
      </c>
      <c r="E78" s="1">
        <v>3237.1874147239655</v>
      </c>
      <c r="F78" s="1">
        <v>5541.7211085964873</v>
      </c>
      <c r="G78" s="1">
        <v>0</v>
      </c>
      <c r="H78" s="1">
        <v>4983.0104418977917</v>
      </c>
      <c r="J78" t="str">
        <f t="shared" si="17"/>
        <v>Fidesz</v>
      </c>
      <c r="K78" t="str">
        <f t="shared" si="18"/>
        <v>Fidesz</v>
      </c>
      <c r="L78" s="1">
        <f t="shared" si="19"/>
        <v>-6712.987313134553</v>
      </c>
      <c r="M78" s="1">
        <f t="shared" si="20"/>
        <v>-7514.5143147751423</v>
      </c>
      <c r="N78" t="str">
        <f t="shared" si="16"/>
        <v>IGEN</v>
      </c>
      <c r="O78" s="1" t="str">
        <f t="shared" si="21"/>
        <v>Baloldal</v>
      </c>
      <c r="P78">
        <f t="shared" si="22"/>
        <v>0</v>
      </c>
      <c r="Q78">
        <f t="shared" si="23"/>
        <v>0</v>
      </c>
      <c r="R78">
        <f t="shared" si="23"/>
        <v>0</v>
      </c>
      <c r="S78">
        <f t="shared" si="24"/>
        <v>0</v>
      </c>
      <c r="T78" s="3">
        <f t="shared" si="25"/>
        <v>8.0501518349272612E-3</v>
      </c>
      <c r="U78" s="3">
        <f t="shared" si="26"/>
        <v>3.5301714339094049E-3</v>
      </c>
      <c r="V78">
        <f t="shared" si="27"/>
        <v>0</v>
      </c>
      <c r="W78">
        <f t="shared" si="28"/>
        <v>0</v>
      </c>
      <c r="X78">
        <f t="shared" si="29"/>
        <v>0</v>
      </c>
      <c r="Y78">
        <f t="shared" si="30"/>
        <v>0</v>
      </c>
      <c r="Z78">
        <f t="shared" si="31"/>
        <v>1</v>
      </c>
    </row>
    <row r="79" spans="1:26" x14ac:dyDescent="0.3">
      <c r="A79" t="s">
        <v>85</v>
      </c>
      <c r="B79" s="1">
        <v>23474.206711448369</v>
      </c>
      <c r="C79" s="1">
        <v>9346.759846605335</v>
      </c>
      <c r="D79" s="1">
        <v>7485.9333929305685</v>
      </c>
      <c r="E79" s="1">
        <v>3455.0461813525699</v>
      </c>
      <c r="F79" s="1">
        <v>4299.2599384138894</v>
      </c>
      <c r="G79" s="1">
        <v>0</v>
      </c>
      <c r="H79" s="1">
        <v>3837.060281812338</v>
      </c>
      <c r="J79" t="str">
        <f t="shared" si="17"/>
        <v>Fidesz</v>
      </c>
      <c r="K79" t="str">
        <f t="shared" si="18"/>
        <v>Fidesz</v>
      </c>
      <c r="L79" s="1">
        <f t="shared" si="19"/>
        <v>-5499.163805390288</v>
      </c>
      <c r="M79" s="1">
        <f t="shared" si="20"/>
        <v>-6507.3271084945209</v>
      </c>
      <c r="N79" t="str">
        <f t="shared" si="16"/>
        <v>IGEN</v>
      </c>
      <c r="O79" s="1" t="str">
        <f t="shared" si="21"/>
        <v>Baloldal</v>
      </c>
      <c r="P79">
        <f t="shared" si="22"/>
        <v>0</v>
      </c>
      <c r="Q79">
        <f t="shared" si="23"/>
        <v>0</v>
      </c>
      <c r="R79">
        <f t="shared" si="23"/>
        <v>0</v>
      </c>
      <c r="S79">
        <f t="shared" si="24"/>
        <v>0</v>
      </c>
      <c r="T79" s="3">
        <f t="shared" si="25"/>
        <v>1.7036401599543619E-2</v>
      </c>
      <c r="U79" s="3">
        <f t="shared" si="26"/>
        <v>6.0755721990205713E-3</v>
      </c>
      <c r="V79">
        <f t="shared" si="27"/>
        <v>0</v>
      </c>
      <c r="W79">
        <f t="shared" si="28"/>
        <v>0</v>
      </c>
      <c r="X79">
        <f t="shared" si="29"/>
        <v>0</v>
      </c>
      <c r="Y79">
        <f t="shared" si="30"/>
        <v>0</v>
      </c>
      <c r="Z79">
        <f t="shared" si="31"/>
        <v>1</v>
      </c>
    </row>
    <row r="80" spans="1:26" x14ac:dyDescent="0.3">
      <c r="A80" t="s">
        <v>86</v>
      </c>
      <c r="B80" s="1">
        <v>22239.392725948594</v>
      </c>
      <c r="C80" s="1">
        <v>8865.4452179427499</v>
      </c>
      <c r="D80" s="1">
        <v>8567.4960092493693</v>
      </c>
      <c r="E80" s="1">
        <v>3954.2289273458628</v>
      </c>
      <c r="F80" s="1">
        <v>4588.7397545393951</v>
      </c>
      <c r="G80" s="1">
        <v>0</v>
      </c>
      <c r="H80" s="1">
        <v>4242.5817052128714</v>
      </c>
      <c r="J80" t="str">
        <f t="shared" si="17"/>
        <v>Fidesz</v>
      </c>
      <c r="K80" t="str">
        <f t="shared" si="18"/>
        <v>Fidesz</v>
      </c>
      <c r="L80" s="1">
        <f t="shared" si="19"/>
        <v>-2831.9475963139048</v>
      </c>
      <c r="M80" s="1">
        <f t="shared" si="20"/>
        <v>-4818.7151624385297</v>
      </c>
      <c r="N80" t="str">
        <f t="shared" si="16"/>
        <v>Nem</v>
      </c>
      <c r="O80" s="1" t="str">
        <f t="shared" si="21"/>
        <v>Baloldal</v>
      </c>
      <c r="P80">
        <f t="shared" si="22"/>
        <v>0</v>
      </c>
      <c r="Q80">
        <f t="shared" si="23"/>
        <v>0</v>
      </c>
      <c r="R80">
        <f t="shared" si="23"/>
        <v>0</v>
      </c>
      <c r="S80">
        <f t="shared" si="24"/>
        <v>0</v>
      </c>
      <c r="T80" s="3">
        <f t="shared" si="25"/>
        <v>0.1401371573251351</v>
      </c>
      <c r="U80" s="3">
        <f t="shared" si="26"/>
        <v>3.3092047177234518E-2</v>
      </c>
      <c r="V80">
        <f t="shared" si="27"/>
        <v>0</v>
      </c>
      <c r="W80">
        <f t="shared" si="28"/>
        <v>0</v>
      </c>
      <c r="X80">
        <f t="shared" si="29"/>
        <v>0</v>
      </c>
      <c r="Y80">
        <f t="shared" si="30"/>
        <v>0</v>
      </c>
      <c r="Z80">
        <f t="shared" si="31"/>
        <v>1</v>
      </c>
    </row>
    <row r="81" spans="1:26" x14ac:dyDescent="0.3">
      <c r="A81" t="s">
        <v>87</v>
      </c>
      <c r="B81" s="1">
        <v>21866.718857581938</v>
      </c>
      <c r="C81" s="1">
        <v>9439.3203521173673</v>
      </c>
      <c r="D81" s="1">
        <v>4023.7329512332021</v>
      </c>
      <c r="E81" s="1">
        <v>1857.1075159537854</v>
      </c>
      <c r="F81" s="1">
        <v>2874.1583197406371</v>
      </c>
      <c r="G81" s="1">
        <v>0</v>
      </c>
      <c r="H81" s="1">
        <v>1323.4684325210328</v>
      </c>
      <c r="J81" t="str">
        <f t="shared" si="17"/>
        <v>Fidesz</v>
      </c>
      <c r="K81" t="str">
        <f t="shared" si="18"/>
        <v>Fidesz</v>
      </c>
      <c r="L81" s="1">
        <f t="shared" si="19"/>
        <v>-9574.8763535192356</v>
      </c>
      <c r="M81" s="1">
        <f t="shared" si="20"/>
        <v>-8049.8991120007595</v>
      </c>
      <c r="N81" s="2" t="str">
        <f t="shared" si="16"/>
        <v>IGEN</v>
      </c>
      <c r="O81" s="1" t="str">
        <f t="shared" si="21"/>
        <v>JOBBIK</v>
      </c>
      <c r="P81">
        <f t="shared" si="22"/>
        <v>0</v>
      </c>
      <c r="Q81">
        <f t="shared" si="23"/>
        <v>0</v>
      </c>
      <c r="R81">
        <f t="shared" si="23"/>
        <v>0</v>
      </c>
      <c r="S81">
        <f t="shared" si="24"/>
        <v>0</v>
      </c>
      <c r="T81" s="3">
        <f t="shared" si="25"/>
        <v>1.8525344352579011E-6</v>
      </c>
      <c r="U81" s="3">
        <f t="shared" si="26"/>
        <v>5.0060996586599782E-5</v>
      </c>
      <c r="V81">
        <f t="shared" si="27"/>
        <v>0</v>
      </c>
      <c r="W81">
        <f t="shared" si="28"/>
        <v>0</v>
      </c>
      <c r="X81">
        <f t="shared" si="29"/>
        <v>0</v>
      </c>
      <c r="Y81">
        <f t="shared" si="30"/>
        <v>0</v>
      </c>
      <c r="Z81">
        <f t="shared" si="31"/>
        <v>1</v>
      </c>
    </row>
    <row r="82" spans="1:26" x14ac:dyDescent="0.3">
      <c r="A82" t="s">
        <v>88</v>
      </c>
      <c r="B82" s="1">
        <v>20677.560075329366</v>
      </c>
      <c r="C82" s="1">
        <v>9855.8426269215288</v>
      </c>
      <c r="D82" s="1">
        <v>4523.2618711141477</v>
      </c>
      <c r="E82" s="1">
        <v>2087.6593251296063</v>
      </c>
      <c r="F82" s="1">
        <v>3202.5948619554761</v>
      </c>
      <c r="G82" s="1">
        <v>0</v>
      </c>
      <c r="H82" s="1">
        <v>2025.741953242464</v>
      </c>
      <c r="J82" t="str">
        <f t="shared" si="17"/>
        <v>Fidesz</v>
      </c>
      <c r="K82" t="str">
        <f t="shared" si="18"/>
        <v>Fidesz</v>
      </c>
      <c r="L82" s="1">
        <f t="shared" si="19"/>
        <v>-7258.6862504406427</v>
      </c>
      <c r="M82" s="1">
        <f t="shared" si="20"/>
        <v>-5914.9594193082212</v>
      </c>
      <c r="N82" t="str">
        <f t="shared" si="16"/>
        <v>IGEN</v>
      </c>
      <c r="O82" s="1" t="str">
        <f t="shared" si="21"/>
        <v>JOBBIK</v>
      </c>
      <c r="P82">
        <f t="shared" si="22"/>
        <v>0</v>
      </c>
      <c r="Q82">
        <f t="shared" si="23"/>
        <v>0</v>
      </c>
      <c r="R82">
        <f t="shared" si="23"/>
        <v>0</v>
      </c>
      <c r="S82">
        <f t="shared" si="24"/>
        <v>0</v>
      </c>
      <c r="T82" s="3">
        <f t="shared" si="25"/>
        <v>3.0613744405005698E-4</v>
      </c>
      <c r="U82" s="3">
        <f t="shared" si="26"/>
        <v>2.6201766884860304E-3</v>
      </c>
      <c r="V82">
        <f t="shared" si="27"/>
        <v>0</v>
      </c>
      <c r="W82">
        <f t="shared" si="28"/>
        <v>0</v>
      </c>
      <c r="X82">
        <f t="shared" si="29"/>
        <v>0</v>
      </c>
      <c r="Y82">
        <f t="shared" si="30"/>
        <v>0</v>
      </c>
      <c r="Z82">
        <f t="shared" si="31"/>
        <v>1</v>
      </c>
    </row>
    <row r="83" spans="1:26" x14ac:dyDescent="0.3">
      <c r="A83" t="s">
        <v>89</v>
      </c>
      <c r="B83" s="1">
        <v>24936.2349642714</v>
      </c>
      <c r="C83" s="1">
        <v>9258.8273663689015</v>
      </c>
      <c r="D83" s="1">
        <v>5689.8294087340155</v>
      </c>
      <c r="E83" s="1">
        <v>2626.0751117233913</v>
      </c>
      <c r="F83" s="1">
        <v>4068.4943838407262</v>
      </c>
      <c r="G83" s="1">
        <v>0</v>
      </c>
      <c r="H83" s="1">
        <v>2376.5253193580925</v>
      </c>
      <c r="J83" t="str">
        <f t="shared" si="17"/>
        <v>Fidesz</v>
      </c>
      <c r="K83" t="str">
        <f t="shared" si="18"/>
        <v>Fidesz</v>
      </c>
      <c r="L83" s="1">
        <f t="shared" si="19"/>
        <v>-9596.064750679845</v>
      </c>
      <c r="M83" s="1">
        <f t="shared" si="20"/>
        <v>-9485.2081457534314</v>
      </c>
      <c r="N83" t="str">
        <f t="shared" si="16"/>
        <v>IGEN</v>
      </c>
      <c r="O83" s="1" t="str">
        <f t="shared" si="21"/>
        <v>JOBBIK</v>
      </c>
      <c r="P83">
        <f t="shared" si="22"/>
        <v>1</v>
      </c>
      <c r="Q83">
        <f t="shared" si="23"/>
        <v>0</v>
      </c>
      <c r="R83">
        <f t="shared" si="23"/>
        <v>0</v>
      </c>
      <c r="S83">
        <f t="shared" si="24"/>
        <v>0</v>
      </c>
      <c r="T83" s="3">
        <f t="shared" si="25"/>
        <v>4.4222623049621415E-5</v>
      </c>
      <c r="U83" s="3">
        <f t="shared" si="26"/>
        <v>5.3313624211400087E-5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30"/>
        <v>0</v>
      </c>
      <c r="Z83">
        <f t="shared" si="31"/>
        <v>1</v>
      </c>
    </row>
    <row r="84" spans="1:26" x14ac:dyDescent="0.3">
      <c r="A84" t="s">
        <v>90</v>
      </c>
      <c r="B84" s="1">
        <v>19888.680633174314</v>
      </c>
      <c r="C84" s="1">
        <v>11371.058102153547</v>
      </c>
      <c r="D84" s="1">
        <v>4414.2555602692564</v>
      </c>
      <c r="E84" s="1">
        <v>2037.3487201242724</v>
      </c>
      <c r="F84" s="1">
        <v>3091.7144558596556</v>
      </c>
      <c r="G84" s="1">
        <v>0</v>
      </c>
      <c r="H84" s="1">
        <v>2070.7386292734654</v>
      </c>
      <c r="J84" t="str">
        <f t="shared" si="17"/>
        <v>Fidesz</v>
      </c>
      <c r="K84" t="str">
        <f t="shared" si="18"/>
        <v>Fidesz</v>
      </c>
      <c r="L84" s="1">
        <f t="shared" si="19"/>
        <v>-5942.0986398403365</v>
      </c>
      <c r="M84" s="1">
        <f t="shared" si="20"/>
        <v>-3745.9631628941752</v>
      </c>
      <c r="N84" t="str">
        <f t="shared" si="16"/>
        <v>IGEN</v>
      </c>
      <c r="O84" s="1" t="str">
        <f t="shared" si="21"/>
        <v>JOBBIK</v>
      </c>
      <c r="P84">
        <f t="shared" si="22"/>
        <v>0</v>
      </c>
      <c r="Q84">
        <f t="shared" si="23"/>
        <v>0</v>
      </c>
      <c r="R84">
        <f t="shared" si="23"/>
        <v>0</v>
      </c>
      <c r="S84">
        <f t="shared" si="24"/>
        <v>0</v>
      </c>
      <c r="T84" s="3">
        <f t="shared" si="25"/>
        <v>2.7864882672662223E-3</v>
      </c>
      <c r="U84" s="3">
        <f t="shared" si="26"/>
        <v>4.0280770678371741E-2</v>
      </c>
      <c r="V84">
        <f t="shared" si="27"/>
        <v>0</v>
      </c>
      <c r="W84">
        <f t="shared" si="28"/>
        <v>0</v>
      </c>
      <c r="X84">
        <f t="shared" si="29"/>
        <v>0</v>
      </c>
      <c r="Y84">
        <f t="shared" si="30"/>
        <v>0</v>
      </c>
      <c r="Z84">
        <f t="shared" si="31"/>
        <v>1</v>
      </c>
    </row>
    <row r="85" spans="1:26" x14ac:dyDescent="0.3">
      <c r="A85" t="s">
        <v>91</v>
      </c>
      <c r="B85" s="1">
        <v>17544.339033876378</v>
      </c>
      <c r="C85" s="1">
        <v>8266.578747279882</v>
      </c>
      <c r="D85" s="1">
        <v>5811.8364722484794</v>
      </c>
      <c r="E85" s="1">
        <v>2682.386064114683</v>
      </c>
      <c r="F85" s="1">
        <v>3614.5408992445537</v>
      </c>
      <c r="G85" s="1">
        <v>0</v>
      </c>
      <c r="H85" s="1">
        <v>3286.3524487468453</v>
      </c>
      <c r="J85" t="str">
        <f t="shared" si="17"/>
        <v>Fidesz</v>
      </c>
      <c r="K85" t="str">
        <f t="shared" si="18"/>
        <v>Fidesz</v>
      </c>
      <c r="L85" s="1">
        <f t="shared" si="19"/>
        <v>-2876.5179654685317</v>
      </c>
      <c r="M85" s="1">
        <f t="shared" si="20"/>
        <v>-3223.3785687926375</v>
      </c>
      <c r="N85" t="str">
        <f t="shared" si="16"/>
        <v>Nem</v>
      </c>
      <c r="O85" s="1" t="str">
        <f t="shared" si="21"/>
        <v>Baloldal</v>
      </c>
      <c r="P85">
        <f t="shared" si="22"/>
        <v>1</v>
      </c>
      <c r="Q85">
        <f t="shared" si="23"/>
        <v>0</v>
      </c>
      <c r="R85">
        <f t="shared" si="23"/>
        <v>0</v>
      </c>
      <c r="S85">
        <f t="shared" si="24"/>
        <v>0</v>
      </c>
      <c r="T85" s="3">
        <f t="shared" si="25"/>
        <v>8.1332635858978E-2</v>
      </c>
      <c r="U85" s="3">
        <f t="shared" si="26"/>
        <v>5.8848013065034177E-2</v>
      </c>
      <c r="V85">
        <f t="shared" si="27"/>
        <v>0</v>
      </c>
      <c r="W85">
        <f t="shared" si="28"/>
        <v>0</v>
      </c>
      <c r="X85">
        <f t="shared" si="29"/>
        <v>0</v>
      </c>
      <c r="Y85">
        <f t="shared" si="30"/>
        <v>0</v>
      </c>
      <c r="Z85">
        <f t="shared" si="31"/>
        <v>1</v>
      </c>
    </row>
    <row r="86" spans="1:26" x14ac:dyDescent="0.3">
      <c r="A86" t="s">
        <v>92</v>
      </c>
      <c r="B86" s="1">
        <v>16889.239954724733</v>
      </c>
      <c r="C86" s="1">
        <v>7614.9527884751515</v>
      </c>
      <c r="D86" s="1">
        <v>3796.219779515654</v>
      </c>
      <c r="E86" s="1">
        <v>1752.1014366995328</v>
      </c>
      <c r="F86" s="1">
        <v>2206.4575009229702</v>
      </c>
      <c r="G86" s="1">
        <v>0</v>
      </c>
      <c r="H86" s="1">
        <v>2251.8127670336944</v>
      </c>
      <c r="J86" t="str">
        <f t="shared" si="17"/>
        <v>Fidesz</v>
      </c>
      <c r="K86" t="str">
        <f t="shared" si="18"/>
        <v>Fidesz</v>
      </c>
      <c r="L86" s="1">
        <f t="shared" si="19"/>
        <v>-6316.6245777546264</v>
      </c>
      <c r="M86" s="1">
        <f t="shared" si="20"/>
        <v>-5396.8978076805033</v>
      </c>
      <c r="N86" t="str">
        <f t="shared" si="16"/>
        <v>IGEN</v>
      </c>
      <c r="O86" s="1" t="str">
        <f t="shared" si="21"/>
        <v>JOBBIK</v>
      </c>
      <c r="P86">
        <f t="shared" si="22"/>
        <v>0</v>
      </c>
      <c r="Q86">
        <f t="shared" si="23"/>
        <v>0</v>
      </c>
      <c r="R86">
        <f t="shared" si="23"/>
        <v>0</v>
      </c>
      <c r="S86">
        <f t="shared" si="24"/>
        <v>0</v>
      </c>
      <c r="T86" s="3">
        <f t="shared" si="25"/>
        <v>1.2577972740487997E-4</v>
      </c>
      <c r="U86" s="3">
        <f t="shared" si="26"/>
        <v>8.810231783367156E-4</v>
      </c>
      <c r="V86">
        <f t="shared" si="27"/>
        <v>0</v>
      </c>
      <c r="W86">
        <f t="shared" si="28"/>
        <v>0</v>
      </c>
      <c r="X86">
        <f t="shared" si="29"/>
        <v>0</v>
      </c>
      <c r="Y86">
        <f t="shared" si="30"/>
        <v>0</v>
      </c>
      <c r="Z86">
        <f t="shared" si="31"/>
        <v>1</v>
      </c>
    </row>
    <row r="87" spans="1:26" x14ac:dyDescent="0.3">
      <c r="A87" t="s">
        <v>93</v>
      </c>
      <c r="B87" s="1">
        <v>18703.768846572635</v>
      </c>
      <c r="C87" s="1">
        <v>7870.4197836883686</v>
      </c>
      <c r="D87" s="1">
        <v>4248.7459782066016</v>
      </c>
      <c r="E87" s="1">
        <v>1960.9596822492006</v>
      </c>
      <c r="F87" s="1">
        <v>2703.8388281396087</v>
      </c>
      <c r="G87" s="1">
        <v>0</v>
      </c>
      <c r="H87" s="1">
        <v>1902.815023473943</v>
      </c>
      <c r="J87" t="str">
        <f t="shared" si="17"/>
        <v>Fidesz</v>
      </c>
      <c r="K87" t="str">
        <f t="shared" si="18"/>
        <v>Fidesz</v>
      </c>
      <c r="L87" s="1">
        <f t="shared" si="19"/>
        <v>-7021.2140937302429</v>
      </c>
      <c r="M87" s="1">
        <f t="shared" si="20"/>
        <v>-6376.57681858656</v>
      </c>
      <c r="N87" t="str">
        <f t="shared" si="16"/>
        <v>IGEN</v>
      </c>
      <c r="O87" s="1" t="str">
        <f t="shared" si="21"/>
        <v>JOBBIK</v>
      </c>
      <c r="P87">
        <f t="shared" si="22"/>
        <v>0</v>
      </c>
      <c r="Q87">
        <f t="shared" si="23"/>
        <v>0</v>
      </c>
      <c r="R87">
        <f t="shared" si="23"/>
        <v>0</v>
      </c>
      <c r="S87">
        <f t="shared" si="24"/>
        <v>0</v>
      </c>
      <c r="T87" s="3">
        <f t="shared" si="25"/>
        <v>8.6460215029815794E-5</v>
      </c>
      <c r="U87" s="3">
        <f t="shared" si="26"/>
        <v>3.2386753459391821E-4</v>
      </c>
      <c r="V87">
        <f t="shared" si="27"/>
        <v>0</v>
      </c>
      <c r="W87">
        <f t="shared" si="28"/>
        <v>0</v>
      </c>
      <c r="X87">
        <f t="shared" si="29"/>
        <v>0</v>
      </c>
      <c r="Y87">
        <f t="shared" si="30"/>
        <v>0</v>
      </c>
      <c r="Z87">
        <f t="shared" si="31"/>
        <v>1</v>
      </c>
    </row>
    <row r="88" spans="1:26" x14ac:dyDescent="0.3">
      <c r="A88" t="s">
        <v>94</v>
      </c>
      <c r="B88" s="1">
        <v>19738.974036480013</v>
      </c>
      <c r="C88" s="1">
        <v>7254.8924220333338</v>
      </c>
      <c r="D88" s="1">
        <v>4963.2873460843502</v>
      </c>
      <c r="E88" s="1">
        <v>2290.7480058850847</v>
      </c>
      <c r="F88" s="1">
        <v>3135.0718073520138</v>
      </c>
      <c r="G88" s="1">
        <v>0</v>
      </c>
      <c r="H88" s="1">
        <v>2709.8739965155601</v>
      </c>
      <c r="J88" t="str">
        <f t="shared" si="17"/>
        <v>Fidesz</v>
      </c>
      <c r="K88" t="str">
        <f t="shared" si="18"/>
        <v>Fidesz</v>
      </c>
      <c r="L88" s="1">
        <f t="shared" si="19"/>
        <v>-7078.8756194511725</v>
      </c>
      <c r="M88" s="1">
        <f t="shared" si="20"/>
        <v>-7289.5280347859552</v>
      </c>
      <c r="N88" t="str">
        <f t="shared" si="16"/>
        <v>IGEN</v>
      </c>
      <c r="O88" s="1" t="str">
        <f t="shared" si="21"/>
        <v>Baloldal</v>
      </c>
      <c r="P88">
        <f t="shared" si="22"/>
        <v>1</v>
      </c>
      <c r="Q88">
        <f t="shared" si="23"/>
        <v>0</v>
      </c>
      <c r="R88">
        <f t="shared" si="23"/>
        <v>0</v>
      </c>
      <c r="S88">
        <f t="shared" si="24"/>
        <v>0</v>
      </c>
      <c r="T88" s="3">
        <f t="shared" si="25"/>
        <v>2.068072540876471E-4</v>
      </c>
      <c r="U88" s="3">
        <f t="shared" si="26"/>
        <v>1.3827853486535872E-4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30"/>
        <v>0</v>
      </c>
      <c r="Z88">
        <f t="shared" si="31"/>
        <v>1</v>
      </c>
    </row>
    <row r="89" spans="1:26" x14ac:dyDescent="0.3">
      <c r="A89" t="s">
        <v>95</v>
      </c>
      <c r="B89" s="1">
        <v>18563.617990092869</v>
      </c>
      <c r="C89" s="1">
        <v>10309.3891039305</v>
      </c>
      <c r="D89" s="1">
        <v>7890.9568414826863</v>
      </c>
      <c r="E89" s="1">
        <v>3641.9800806843159</v>
      </c>
      <c r="F89" s="1">
        <v>3826.4151662875956</v>
      </c>
      <c r="G89" s="1">
        <v>0</v>
      </c>
      <c r="H89" s="1">
        <v>5046.289995343328</v>
      </c>
      <c r="J89" t="str">
        <f t="shared" si="17"/>
        <v>BALOLDAL</v>
      </c>
      <c r="K89" t="str">
        <f t="shared" si="18"/>
        <v>Fidesz</v>
      </c>
      <c r="L89" s="1">
        <f t="shared" si="19"/>
        <v>83.329838583999845</v>
      </c>
      <c r="M89" s="1">
        <f t="shared" si="20"/>
        <v>-574.55284193507032</v>
      </c>
      <c r="N89" t="str">
        <f t="shared" si="16"/>
        <v>Nem</v>
      </c>
      <c r="O89" s="1" t="str">
        <f t="shared" si="21"/>
        <v>Baloldal</v>
      </c>
      <c r="P89">
        <f t="shared" si="22"/>
        <v>0</v>
      </c>
      <c r="Q89">
        <f t="shared" si="23"/>
        <v>1</v>
      </c>
      <c r="R89">
        <f t="shared" si="23"/>
        <v>0</v>
      </c>
      <c r="S89">
        <f t="shared" si="24"/>
        <v>1</v>
      </c>
      <c r="T89" s="3">
        <f t="shared" si="25"/>
        <v>0.51348959851484288</v>
      </c>
      <c r="U89" s="3">
        <f t="shared" si="26"/>
        <v>0.40780875813081863</v>
      </c>
      <c r="V89">
        <f t="shared" si="27"/>
        <v>0</v>
      </c>
      <c r="W89">
        <f t="shared" si="28"/>
        <v>0</v>
      </c>
      <c r="X89">
        <f t="shared" si="29"/>
        <v>1</v>
      </c>
      <c r="Y89">
        <f t="shared" si="30"/>
        <v>1</v>
      </c>
      <c r="Z89">
        <f t="shared" si="31"/>
        <v>0</v>
      </c>
    </row>
    <row r="90" spans="1:26" x14ac:dyDescent="0.3">
      <c r="A90" t="s">
        <v>96</v>
      </c>
      <c r="B90" s="1">
        <v>19453.363578956854</v>
      </c>
      <c r="C90" s="1">
        <v>10880.487422939761</v>
      </c>
      <c r="D90" s="1">
        <v>4742.7745796504196</v>
      </c>
      <c r="E90" s="1">
        <v>2188.9728829155783</v>
      </c>
      <c r="F90" s="1">
        <v>2748.370866885683</v>
      </c>
      <c r="G90" s="1">
        <v>0</v>
      </c>
      <c r="H90" s="1">
        <v>2870.9182971898831</v>
      </c>
      <c r="J90" t="str">
        <f t="shared" si="17"/>
        <v>Fidesz</v>
      </c>
      <c r="K90" t="str">
        <f t="shared" si="18"/>
        <v>Fidesz</v>
      </c>
      <c r="L90" s="1">
        <f t="shared" si="19"/>
        <v>-5567.3374754856086</v>
      </c>
      <c r="M90" s="1">
        <f t="shared" si="20"/>
        <v>-3732.8169912912526</v>
      </c>
      <c r="N90" t="str">
        <f t="shared" si="16"/>
        <v>IGEN</v>
      </c>
      <c r="O90" s="1" t="str">
        <f t="shared" si="21"/>
        <v>JOBBIK</v>
      </c>
      <c r="P90">
        <f t="shared" si="22"/>
        <v>0</v>
      </c>
      <c r="Q90">
        <f t="shared" si="23"/>
        <v>0</v>
      </c>
      <c r="R90">
        <f t="shared" si="23"/>
        <v>0</v>
      </c>
      <c r="S90">
        <f t="shared" si="24"/>
        <v>0</v>
      </c>
      <c r="T90" s="3">
        <f t="shared" si="25"/>
        <v>4.7101795682283135E-3</v>
      </c>
      <c r="U90" s="3">
        <f t="shared" si="26"/>
        <v>4.0854562991408758E-2</v>
      </c>
      <c r="V90">
        <f t="shared" si="27"/>
        <v>0</v>
      </c>
      <c r="W90">
        <f t="shared" si="28"/>
        <v>0</v>
      </c>
      <c r="X90">
        <f t="shared" si="29"/>
        <v>0</v>
      </c>
      <c r="Y90">
        <f t="shared" si="30"/>
        <v>0</v>
      </c>
      <c r="Z90">
        <f t="shared" si="31"/>
        <v>1</v>
      </c>
    </row>
    <row r="91" spans="1:26" x14ac:dyDescent="0.3">
      <c r="A91" t="s">
        <v>97</v>
      </c>
      <c r="B91" s="1">
        <v>23631.345550531747</v>
      </c>
      <c r="C91" s="1">
        <v>11362.727656657466</v>
      </c>
      <c r="D91" s="1">
        <v>4353.7520574608543</v>
      </c>
      <c r="E91" s="1">
        <v>2009.4240265203941</v>
      </c>
      <c r="F91" s="1">
        <v>2747.6320022716936</v>
      </c>
      <c r="G91" s="1">
        <v>0</v>
      </c>
      <c r="H91" s="1">
        <v>2032.848908505159</v>
      </c>
      <c r="J91" t="str">
        <f t="shared" si="17"/>
        <v>Fidesz</v>
      </c>
      <c r="K91" t="str">
        <f t="shared" si="18"/>
        <v>Fidesz</v>
      </c>
      <c r="L91" s="1">
        <f t="shared" si="19"/>
        <v>-10028.437643148094</v>
      </c>
      <c r="M91" s="1">
        <f t="shared" si="20"/>
        <v>-7713.2138507478085</v>
      </c>
      <c r="N91" s="2" t="str">
        <f t="shared" si="16"/>
        <v>IGEN</v>
      </c>
      <c r="O91" s="1" t="str">
        <f t="shared" si="21"/>
        <v>JOBBIK</v>
      </c>
      <c r="P91">
        <f t="shared" si="22"/>
        <v>0</v>
      </c>
      <c r="Q91">
        <f t="shared" si="23"/>
        <v>0</v>
      </c>
      <c r="R91">
        <f t="shared" si="23"/>
        <v>0</v>
      </c>
      <c r="S91">
        <f t="shared" si="24"/>
        <v>0</v>
      </c>
      <c r="T91" s="3">
        <f t="shared" si="25"/>
        <v>6.8951329320883192E-6</v>
      </c>
      <c r="U91" s="3">
        <f t="shared" si="26"/>
        <v>4.1355377779544474E-4</v>
      </c>
      <c r="V91">
        <f t="shared" si="27"/>
        <v>0</v>
      </c>
      <c r="W91">
        <f t="shared" si="28"/>
        <v>0</v>
      </c>
      <c r="X91">
        <f t="shared" si="29"/>
        <v>0</v>
      </c>
      <c r="Y91">
        <f t="shared" si="30"/>
        <v>0</v>
      </c>
      <c r="Z91">
        <f t="shared" si="31"/>
        <v>1</v>
      </c>
    </row>
    <row r="92" spans="1:26" x14ac:dyDescent="0.3">
      <c r="A92" t="s">
        <v>98</v>
      </c>
      <c r="B92" s="1">
        <v>24540.20261982478</v>
      </c>
      <c r="C92" s="1">
        <v>10659.267814765997</v>
      </c>
      <c r="D92" s="1">
        <v>3465.200615390343</v>
      </c>
      <c r="E92" s="1">
        <v>1599.3233609493891</v>
      </c>
      <c r="F92" s="1">
        <v>2365.181648534046</v>
      </c>
      <c r="G92" s="1">
        <v>0</v>
      </c>
      <c r="H92" s="1">
        <v>1396.1222790940024</v>
      </c>
      <c r="J92" t="str">
        <f t="shared" si="17"/>
        <v>Fidesz</v>
      </c>
      <c r="K92" t="str">
        <f t="shared" si="18"/>
        <v>Fidesz</v>
      </c>
      <c r="L92" s="1">
        <f t="shared" si="19"/>
        <v>-12771.989339938864</v>
      </c>
      <c r="M92" s="1">
        <f t="shared" si="20"/>
        <v>-10166.081992621894</v>
      </c>
      <c r="N92" s="2" t="str">
        <f t="shared" si="16"/>
        <v>IGEN</v>
      </c>
      <c r="O92" s="1" t="str">
        <f t="shared" si="21"/>
        <v>JOBBIK</v>
      </c>
      <c r="P92">
        <f t="shared" si="22"/>
        <v>0</v>
      </c>
      <c r="Q92">
        <f t="shared" si="23"/>
        <v>0</v>
      </c>
      <c r="R92">
        <f t="shared" si="23"/>
        <v>0</v>
      </c>
      <c r="S92">
        <f t="shared" si="24"/>
        <v>0</v>
      </c>
      <c r="T92" s="3">
        <f t="shared" si="25"/>
        <v>3.2742064779592458E-9</v>
      </c>
      <c r="U92" s="3">
        <f t="shared" si="26"/>
        <v>1.9345668814470594E-6</v>
      </c>
      <c r="V92">
        <f t="shared" si="27"/>
        <v>0</v>
      </c>
      <c r="W92">
        <f t="shared" si="28"/>
        <v>0</v>
      </c>
      <c r="X92">
        <f t="shared" si="29"/>
        <v>0</v>
      </c>
      <c r="Y92">
        <f t="shared" si="30"/>
        <v>0</v>
      </c>
      <c r="Z92">
        <f t="shared" si="31"/>
        <v>1</v>
      </c>
    </row>
    <row r="93" spans="1:26" x14ac:dyDescent="0.3">
      <c r="A93" t="s">
        <v>99</v>
      </c>
      <c r="B93" s="1">
        <v>23062.24813331087</v>
      </c>
      <c r="C93" s="1">
        <v>10766.638001159958</v>
      </c>
      <c r="D93" s="1">
        <v>3899.7257719234181</v>
      </c>
      <c r="E93" s="1">
        <v>1799.8734331954236</v>
      </c>
      <c r="F93" s="1">
        <v>2364.4226206861135</v>
      </c>
      <c r="G93" s="1">
        <v>0</v>
      </c>
      <c r="H93" s="1">
        <v>1260.1929740673634</v>
      </c>
      <c r="J93" t="str">
        <f t="shared" si="17"/>
        <v>Fidesz</v>
      </c>
      <c r="K93" t="str">
        <f t="shared" si="18"/>
        <v>Fidesz</v>
      </c>
      <c r="L93" s="1">
        <f t="shared" si="19"/>
        <v>-10655.98132039632</v>
      </c>
      <c r="M93" s="1">
        <f t="shared" si="20"/>
        <v>-8263.5992192484337</v>
      </c>
      <c r="N93" s="2" t="str">
        <f t="shared" si="16"/>
        <v>IGEN</v>
      </c>
      <c r="O93" s="1" t="str">
        <f t="shared" si="21"/>
        <v>JOBBIK</v>
      </c>
      <c r="P93">
        <f t="shared" si="22"/>
        <v>0</v>
      </c>
      <c r="Q93">
        <f t="shared" si="23"/>
        <v>0</v>
      </c>
      <c r="R93">
        <f t="shared" si="23"/>
        <v>0</v>
      </c>
      <c r="S93">
        <f t="shared" si="24"/>
        <v>0</v>
      </c>
      <c r="T93" s="3">
        <f t="shared" si="25"/>
        <v>3.9325317646855749E-7</v>
      </c>
      <c r="U93" s="3">
        <f t="shared" si="26"/>
        <v>6.4098136027357206E-5</v>
      </c>
      <c r="V93">
        <f t="shared" si="27"/>
        <v>0</v>
      </c>
      <c r="W93">
        <f t="shared" si="28"/>
        <v>0</v>
      </c>
      <c r="X93">
        <f t="shared" si="29"/>
        <v>0</v>
      </c>
      <c r="Y93">
        <f t="shared" si="30"/>
        <v>0</v>
      </c>
      <c r="Z93">
        <f t="shared" si="31"/>
        <v>1</v>
      </c>
    </row>
    <row r="94" spans="1:26" x14ac:dyDescent="0.3">
      <c r="A94" t="s">
        <v>100</v>
      </c>
      <c r="B94" s="1">
        <v>20988.652506757946</v>
      </c>
      <c r="C94" s="1">
        <v>10970.271113286435</v>
      </c>
      <c r="D94" s="1">
        <v>4149.2402173894761</v>
      </c>
      <c r="E94" s="1">
        <v>1915.0339464874505</v>
      </c>
      <c r="F94" s="1">
        <v>2411.6617265453369</v>
      </c>
      <c r="G94" s="1">
        <v>0</v>
      </c>
      <c r="H94" s="1">
        <v>2000.3170865338734</v>
      </c>
      <c r="J94" t="str">
        <f t="shared" si="17"/>
        <v>Fidesz</v>
      </c>
      <c r="K94" t="str">
        <f t="shared" si="18"/>
        <v>Fidesz</v>
      </c>
      <c r="L94" s="1">
        <f t="shared" si="19"/>
        <v>-8109.2549779506608</v>
      </c>
      <c r="M94" s="1">
        <f t="shared" si="20"/>
        <v>-5780.4134482603768</v>
      </c>
      <c r="N94" t="str">
        <f t="shared" si="16"/>
        <v>IGEN</v>
      </c>
      <c r="O94" s="1" t="str">
        <f t="shared" si="21"/>
        <v>JOBBIK</v>
      </c>
      <c r="P94">
        <f t="shared" si="22"/>
        <v>0</v>
      </c>
      <c r="Q94">
        <f t="shared" si="23"/>
        <v>0</v>
      </c>
      <c r="R94">
        <f t="shared" si="23"/>
        <v>0</v>
      </c>
      <c r="S94">
        <f t="shared" si="24"/>
        <v>0</v>
      </c>
      <c r="T94" s="3">
        <f t="shared" si="25"/>
        <v>6.6200419120277407E-5</v>
      </c>
      <c r="U94" s="3">
        <f t="shared" si="26"/>
        <v>3.2214104731032281E-3</v>
      </c>
      <c r="V94">
        <f t="shared" si="27"/>
        <v>0</v>
      </c>
      <c r="W94">
        <f t="shared" si="28"/>
        <v>0</v>
      </c>
      <c r="X94">
        <f t="shared" si="29"/>
        <v>0</v>
      </c>
      <c r="Y94">
        <f t="shared" si="30"/>
        <v>0</v>
      </c>
      <c r="Z94">
        <f t="shared" si="31"/>
        <v>1</v>
      </c>
    </row>
    <row r="95" spans="1:26" x14ac:dyDescent="0.3">
      <c r="A95" t="s">
        <v>101</v>
      </c>
      <c r="B95" s="1">
        <v>16984.797356870036</v>
      </c>
      <c r="C95" s="1">
        <v>6971.6572751665062</v>
      </c>
      <c r="D95" s="1">
        <v>4741.7745217527599</v>
      </c>
      <c r="E95" s="1">
        <v>2188.5113177320432</v>
      </c>
      <c r="F95" s="1">
        <v>5313.3339240808918</v>
      </c>
      <c r="G95" s="1">
        <v>0</v>
      </c>
      <c r="H95" s="1">
        <v>2385.3337744683054</v>
      </c>
      <c r="J95" t="str">
        <f t="shared" si="17"/>
        <v>Fidesz</v>
      </c>
      <c r="K95" t="str">
        <f t="shared" si="18"/>
        <v>Fidesz</v>
      </c>
      <c r="L95" s="1">
        <f t="shared" si="19"/>
        <v>-2987.9204155922898</v>
      </c>
      <c r="M95" s="1">
        <f t="shared" si="20"/>
        <v>-3891.3301999206833</v>
      </c>
      <c r="N95" t="str">
        <f t="shared" si="16"/>
        <v>Nem</v>
      </c>
      <c r="O95" s="1" t="str">
        <f t="shared" si="21"/>
        <v>Baloldal</v>
      </c>
      <c r="P95">
        <f t="shared" si="22"/>
        <v>0</v>
      </c>
      <c r="Q95">
        <f t="shared" si="23"/>
        <v>0</v>
      </c>
      <c r="R95">
        <f t="shared" si="23"/>
        <v>0</v>
      </c>
      <c r="S95">
        <f t="shared" si="24"/>
        <v>0</v>
      </c>
      <c r="T95" s="3">
        <f t="shared" si="25"/>
        <v>6.0723228764040488E-2</v>
      </c>
      <c r="U95" s="3">
        <f t="shared" si="26"/>
        <v>2.1847978812595457E-2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30"/>
        <v>0</v>
      </c>
      <c r="Z95">
        <f t="shared" si="31"/>
        <v>1</v>
      </c>
    </row>
    <row r="96" spans="1:26" x14ac:dyDescent="0.3">
      <c r="A96" t="s">
        <v>102</v>
      </c>
      <c r="B96" s="1">
        <v>18630.508171594578</v>
      </c>
      <c r="C96" s="1">
        <v>7965.7571043657681</v>
      </c>
      <c r="D96" s="1">
        <v>4408.2552128833004</v>
      </c>
      <c r="E96" s="1">
        <v>2034.5793290230615</v>
      </c>
      <c r="F96" s="1">
        <v>2618.004319248093</v>
      </c>
      <c r="G96" s="1">
        <v>0</v>
      </c>
      <c r="H96" s="1">
        <v>1517.6633757333675</v>
      </c>
      <c r="J96" t="str">
        <f t="shared" si="17"/>
        <v>Fidesz</v>
      </c>
      <c r="K96" t="str">
        <f t="shared" si="18"/>
        <v>Fidesz</v>
      </c>
      <c r="L96" s="1">
        <f t="shared" si="19"/>
        <v>-6749.936670325028</v>
      </c>
      <c r="M96" s="1">
        <f t="shared" si="20"/>
        <v>-6134.3316366515828</v>
      </c>
      <c r="N96" t="str">
        <f t="shared" si="16"/>
        <v>IGEN</v>
      </c>
      <c r="O96" s="1" t="str">
        <f t="shared" si="21"/>
        <v>JOBBIK</v>
      </c>
      <c r="P96">
        <f t="shared" si="22"/>
        <v>0</v>
      </c>
      <c r="Q96">
        <f t="shared" si="23"/>
        <v>0</v>
      </c>
      <c r="R96">
        <f t="shared" si="23"/>
        <v>0</v>
      </c>
      <c r="S96">
        <f t="shared" si="24"/>
        <v>0</v>
      </c>
      <c r="T96" s="3">
        <f t="shared" si="25"/>
        <v>1.4091040510311989E-4</v>
      </c>
      <c r="U96" s="3">
        <f t="shared" si="26"/>
        <v>4.8296560989007716E-4</v>
      </c>
      <c r="V96">
        <f t="shared" si="27"/>
        <v>0</v>
      </c>
      <c r="W96">
        <f t="shared" si="28"/>
        <v>0</v>
      </c>
      <c r="X96">
        <f t="shared" si="29"/>
        <v>0</v>
      </c>
      <c r="Y96">
        <f t="shared" si="30"/>
        <v>0</v>
      </c>
      <c r="Z96">
        <f t="shared" si="31"/>
        <v>1</v>
      </c>
    </row>
    <row r="97" spans="1:26" x14ac:dyDescent="0.3">
      <c r="A97" t="s">
        <v>103</v>
      </c>
      <c r="B97" s="1">
        <v>19415.140618098729</v>
      </c>
      <c r="C97" s="1">
        <v>7671.4146968374935</v>
      </c>
      <c r="D97" s="1">
        <v>3726.2157266794866</v>
      </c>
      <c r="E97" s="1">
        <v>1719.7918738520707</v>
      </c>
      <c r="F97" s="1">
        <v>2760.2639213839052</v>
      </c>
      <c r="G97" s="1">
        <v>0</v>
      </c>
      <c r="H97" s="1">
        <v>1640.9520290514138</v>
      </c>
      <c r="J97" t="str">
        <f t="shared" si="17"/>
        <v>Fidesz</v>
      </c>
      <c r="K97" t="str">
        <f t="shared" si="18"/>
        <v>Fidesz</v>
      </c>
      <c r="L97" s="1">
        <f t="shared" si="19"/>
        <v>-8493.1756965735149</v>
      </c>
      <c r="M97" s="1">
        <f t="shared" si="20"/>
        <v>-7640.5901603035036</v>
      </c>
      <c r="N97" s="2" t="str">
        <f t="shared" si="16"/>
        <v>IGEN</v>
      </c>
      <c r="O97" s="1" t="str">
        <f t="shared" si="21"/>
        <v>JOBBIK</v>
      </c>
      <c r="P97">
        <f t="shared" si="22"/>
        <v>0</v>
      </c>
      <c r="Q97">
        <f t="shared" si="23"/>
        <v>0</v>
      </c>
      <c r="R97">
        <f t="shared" si="23"/>
        <v>0</v>
      </c>
      <c r="S97">
        <f t="shared" si="24"/>
        <v>0</v>
      </c>
      <c r="T97" s="3">
        <f t="shared" si="25"/>
        <v>2.1212222725590507E-6</v>
      </c>
      <c r="U97" s="3">
        <f t="shared" si="26"/>
        <v>1.7559057553017682E-5</v>
      </c>
      <c r="V97">
        <f t="shared" si="27"/>
        <v>0</v>
      </c>
      <c r="W97">
        <f t="shared" si="28"/>
        <v>0</v>
      </c>
      <c r="X97">
        <f t="shared" si="29"/>
        <v>0</v>
      </c>
      <c r="Y97">
        <f t="shared" si="30"/>
        <v>0</v>
      </c>
      <c r="Z97">
        <f t="shared" si="31"/>
        <v>1</v>
      </c>
    </row>
    <row r="98" spans="1:26" x14ac:dyDescent="0.3">
      <c r="A98" t="s">
        <v>104</v>
      </c>
      <c r="B98" s="1">
        <v>21884.768589098279</v>
      </c>
      <c r="C98" s="1">
        <v>6510.7059577165692</v>
      </c>
      <c r="D98" s="1">
        <v>7024.9067021095143</v>
      </c>
      <c r="E98" s="1">
        <v>3242.2646317428525</v>
      </c>
      <c r="F98" s="1">
        <v>4510.5012973169996</v>
      </c>
      <c r="G98" s="1">
        <v>0</v>
      </c>
      <c r="H98" s="1">
        <v>3060.3734903220106</v>
      </c>
      <c r="J98" t="str">
        <f t="shared" si="17"/>
        <v>Fidesz</v>
      </c>
      <c r="K98" t="str">
        <f t="shared" si="18"/>
        <v>Fidesz</v>
      </c>
      <c r="L98" s="1">
        <f t="shared" si="19"/>
        <v>-5789.9344613355906</v>
      </c>
      <c r="M98" s="1">
        <f t="shared" si="20"/>
        <v>-7985.2263157970283</v>
      </c>
      <c r="N98" t="str">
        <f t="shared" ref="N98:N107" si="32">IF(B98&gt;SUM(C98:F98)*0.9,"IGEN","Nem")</f>
        <v>IGEN</v>
      </c>
      <c r="O98" s="1" t="str">
        <f t="shared" si="21"/>
        <v>Baloldal</v>
      </c>
      <c r="P98">
        <f t="shared" si="22"/>
        <v>0</v>
      </c>
      <c r="Q98">
        <f t="shared" si="23"/>
        <v>0</v>
      </c>
      <c r="R98">
        <f t="shared" si="23"/>
        <v>0</v>
      </c>
      <c r="S98">
        <f t="shared" si="24"/>
        <v>0</v>
      </c>
      <c r="T98" s="3">
        <f t="shared" si="25"/>
        <v>6.1286677889440958E-3</v>
      </c>
      <c r="U98" s="3">
        <f t="shared" si="26"/>
        <v>2.7585995517981587E-4</v>
      </c>
      <c r="V98">
        <f t="shared" si="27"/>
        <v>0</v>
      </c>
      <c r="W98">
        <f t="shared" si="28"/>
        <v>0</v>
      </c>
      <c r="X98">
        <f t="shared" si="29"/>
        <v>0</v>
      </c>
      <c r="Y98">
        <f t="shared" si="30"/>
        <v>0</v>
      </c>
      <c r="Z98">
        <f t="shared" si="31"/>
        <v>1</v>
      </c>
    </row>
    <row r="99" spans="1:26" x14ac:dyDescent="0.3">
      <c r="A99" t="s">
        <v>105</v>
      </c>
      <c r="B99" s="1">
        <v>24199.381218839895</v>
      </c>
      <c r="C99" s="1">
        <v>6892.9808454812755</v>
      </c>
      <c r="D99" s="1">
        <v>5285.3059891307257</v>
      </c>
      <c r="E99" s="1">
        <v>2439.3719949834117</v>
      </c>
      <c r="F99" s="1">
        <v>3430.5302888338788</v>
      </c>
      <c r="G99" s="1">
        <v>0</v>
      </c>
      <c r="H99" s="1">
        <v>1940.0676337502632</v>
      </c>
      <c r="J99" t="str">
        <f t="shared" si="17"/>
        <v>Fidesz</v>
      </c>
      <c r="K99" t="str">
        <f t="shared" si="18"/>
        <v>Fidesz</v>
      </c>
      <c r="L99" s="1">
        <f t="shared" si="19"/>
        <v>-11065.158094105562</v>
      </c>
      <c r="M99" s="1">
        <f t="shared" si="20"/>
        <v>-11728.796236884611</v>
      </c>
      <c r="N99" s="2" t="str">
        <f t="shared" si="32"/>
        <v>IGEN</v>
      </c>
      <c r="O99" s="1" t="str">
        <f t="shared" si="21"/>
        <v>Baloldal</v>
      </c>
      <c r="P99">
        <f t="shared" si="22"/>
        <v>0</v>
      </c>
      <c r="Q99">
        <f t="shared" si="23"/>
        <v>0</v>
      </c>
      <c r="R99">
        <f t="shared" si="23"/>
        <v>0</v>
      </c>
      <c r="S99">
        <f t="shared" si="24"/>
        <v>0</v>
      </c>
      <c r="T99" s="3">
        <f t="shared" si="25"/>
        <v>2.7462211368332133E-7</v>
      </c>
      <c r="U99" s="3">
        <f t="shared" si="26"/>
        <v>5.5225432121729287E-8</v>
      </c>
      <c r="V99">
        <f t="shared" si="27"/>
        <v>0</v>
      </c>
      <c r="W99">
        <f t="shared" si="28"/>
        <v>0</v>
      </c>
      <c r="X99">
        <f t="shared" si="29"/>
        <v>0</v>
      </c>
      <c r="Y99">
        <f t="shared" si="30"/>
        <v>0</v>
      </c>
      <c r="Z99">
        <f t="shared" si="31"/>
        <v>1</v>
      </c>
    </row>
    <row r="100" spans="1:26" x14ac:dyDescent="0.3">
      <c r="A100" t="s">
        <v>106</v>
      </c>
      <c r="B100" s="1">
        <v>24199.381218839895</v>
      </c>
      <c r="C100" s="1">
        <v>6892.9808454812755</v>
      </c>
      <c r="D100" s="1">
        <v>5285.3059891307257</v>
      </c>
      <c r="E100" s="1">
        <v>2439.3719949834117</v>
      </c>
      <c r="F100" s="1">
        <v>3430.5302888338788</v>
      </c>
      <c r="G100" s="1">
        <v>0</v>
      </c>
      <c r="H100" s="1">
        <v>1940.0676337502632</v>
      </c>
      <c r="J100" t="str">
        <f t="shared" si="17"/>
        <v>Fidesz</v>
      </c>
      <c r="K100" t="str">
        <f t="shared" si="18"/>
        <v>Fidesz</v>
      </c>
      <c r="L100" s="1">
        <f t="shared" si="19"/>
        <v>-11065.158094105562</v>
      </c>
      <c r="M100" s="1">
        <f t="shared" si="20"/>
        <v>-11728.796236884611</v>
      </c>
      <c r="N100" s="2" t="str">
        <f t="shared" si="32"/>
        <v>IGEN</v>
      </c>
      <c r="O100" s="1" t="str">
        <f t="shared" si="21"/>
        <v>Baloldal</v>
      </c>
      <c r="P100">
        <f t="shared" si="22"/>
        <v>0</v>
      </c>
      <c r="Q100">
        <f t="shared" si="23"/>
        <v>0</v>
      </c>
      <c r="R100">
        <f t="shared" si="23"/>
        <v>0</v>
      </c>
      <c r="S100">
        <f t="shared" si="24"/>
        <v>0</v>
      </c>
      <c r="T100" s="3">
        <f t="shared" si="25"/>
        <v>2.7462211368332133E-7</v>
      </c>
      <c r="U100" s="3">
        <f t="shared" si="26"/>
        <v>5.5225432121729287E-8</v>
      </c>
      <c r="V100">
        <f t="shared" si="27"/>
        <v>0</v>
      </c>
      <c r="W100">
        <f t="shared" si="28"/>
        <v>0</v>
      </c>
      <c r="X100">
        <f t="shared" si="29"/>
        <v>0</v>
      </c>
      <c r="Y100">
        <f t="shared" si="30"/>
        <v>0</v>
      </c>
      <c r="Z100">
        <f t="shared" si="31"/>
        <v>1</v>
      </c>
    </row>
    <row r="101" spans="1:26" x14ac:dyDescent="0.3">
      <c r="A101" t="s">
        <v>107</v>
      </c>
      <c r="B101" s="1">
        <v>23564.455369030042</v>
      </c>
      <c r="C101" s="1">
        <v>7181.7696226788275</v>
      </c>
      <c r="D101" s="1">
        <v>6504.8765953265492</v>
      </c>
      <c r="E101" s="1">
        <v>3002.2507363045606</v>
      </c>
      <c r="F101" s="1">
        <v>4619.5624034182038</v>
      </c>
      <c r="G101" s="1">
        <v>0</v>
      </c>
      <c r="H101" s="1">
        <v>2586.7239109422062</v>
      </c>
      <c r="J101" t="str">
        <f t="shared" si="17"/>
        <v>Fidesz</v>
      </c>
      <c r="K101" t="str">
        <f t="shared" si="18"/>
        <v>Fidesz</v>
      </c>
      <c r="L101" s="1">
        <f t="shared" si="19"/>
        <v>-7752.3341075720055</v>
      </c>
      <c r="M101" s="1">
        <f t="shared" si="20"/>
        <v>-9319.3408788265551</v>
      </c>
      <c r="N101" t="str">
        <f t="shared" si="32"/>
        <v>IGEN</v>
      </c>
      <c r="O101" s="1" t="str">
        <f t="shared" si="21"/>
        <v>Baloldal</v>
      </c>
      <c r="P101">
        <f t="shared" si="22"/>
        <v>0</v>
      </c>
      <c r="Q101">
        <f t="shared" si="23"/>
        <v>0</v>
      </c>
      <c r="R101">
        <f t="shared" si="23"/>
        <v>0</v>
      </c>
      <c r="S101">
        <f t="shared" si="24"/>
        <v>0</v>
      </c>
      <c r="T101" s="3">
        <f t="shared" si="25"/>
        <v>5.4362849249387185E-4</v>
      </c>
      <c r="U101" s="3">
        <f t="shared" si="26"/>
        <v>4.2957747980306445E-5</v>
      </c>
      <c r="V101">
        <f t="shared" si="27"/>
        <v>0</v>
      </c>
      <c r="W101">
        <f t="shared" si="28"/>
        <v>0</v>
      </c>
      <c r="X101">
        <f t="shared" si="29"/>
        <v>0</v>
      </c>
      <c r="Y101">
        <f t="shared" si="30"/>
        <v>0</v>
      </c>
      <c r="Z101">
        <f t="shared" si="31"/>
        <v>1</v>
      </c>
    </row>
    <row r="102" spans="1:26" x14ac:dyDescent="0.3">
      <c r="A102" t="s">
        <v>108</v>
      </c>
      <c r="B102" s="1">
        <v>22141.711825977851</v>
      </c>
      <c r="C102" s="1">
        <v>8067.5736604290059</v>
      </c>
      <c r="D102" s="1">
        <v>6214.3597760564498</v>
      </c>
      <c r="E102" s="1">
        <v>2868.1660504875917</v>
      </c>
      <c r="F102" s="1">
        <v>3995.1820818549636</v>
      </c>
      <c r="G102" s="1">
        <v>0</v>
      </c>
      <c r="H102" s="1">
        <v>2804.3540550097673</v>
      </c>
      <c r="J102" t="str">
        <f t="shared" si="17"/>
        <v>Fidesz</v>
      </c>
      <c r="K102" t="str">
        <f t="shared" si="18"/>
        <v>Fidesz</v>
      </c>
      <c r="L102" s="1">
        <f t="shared" si="19"/>
        <v>-6746.0541204499805</v>
      </c>
      <c r="M102" s="1">
        <f t="shared" si="20"/>
        <v>-7535.2842113493416</v>
      </c>
      <c r="N102" t="str">
        <f t="shared" si="32"/>
        <v>IGEN</v>
      </c>
      <c r="O102" s="1" t="str">
        <f t="shared" si="21"/>
        <v>Baloldal</v>
      </c>
      <c r="P102">
        <f t="shared" si="22"/>
        <v>0</v>
      </c>
      <c r="Q102">
        <f t="shared" si="23"/>
        <v>0</v>
      </c>
      <c r="R102">
        <f t="shared" si="23"/>
        <v>0</v>
      </c>
      <c r="S102">
        <f t="shared" si="24"/>
        <v>0</v>
      </c>
      <c r="T102" s="3">
        <f t="shared" si="25"/>
        <v>1.7098472127073765E-3</v>
      </c>
      <c r="U102" s="3">
        <f t="shared" si="26"/>
        <v>5.3827474186860468E-4</v>
      </c>
      <c r="V102">
        <f t="shared" si="27"/>
        <v>0</v>
      </c>
      <c r="W102">
        <f t="shared" si="28"/>
        <v>0</v>
      </c>
      <c r="X102">
        <f t="shared" si="29"/>
        <v>0</v>
      </c>
      <c r="Y102">
        <f t="shared" si="30"/>
        <v>0</v>
      </c>
      <c r="Z102">
        <f t="shared" si="31"/>
        <v>1</v>
      </c>
    </row>
    <row r="103" spans="1:26" x14ac:dyDescent="0.3">
      <c r="A103" t="s">
        <v>109</v>
      </c>
      <c r="B103" s="1">
        <v>19716.677309312778</v>
      </c>
      <c r="C103" s="1">
        <v>9357.8671072667803</v>
      </c>
      <c r="D103" s="1">
        <v>5884.840698777627</v>
      </c>
      <c r="E103" s="1">
        <v>2716.0803225127502</v>
      </c>
      <c r="F103" s="1">
        <v>3044.4075092151884</v>
      </c>
      <c r="G103" s="1">
        <v>0</v>
      </c>
      <c r="H103" s="1">
        <v>2680.2665583941834</v>
      </c>
      <c r="J103" t="str">
        <f t="shared" si="17"/>
        <v>Fidesz</v>
      </c>
      <c r="K103" t="str">
        <f t="shared" si="18"/>
        <v>Fidesz</v>
      </c>
      <c r="L103" s="1">
        <f t="shared" si="19"/>
        <v>-4832.5371831058064</v>
      </c>
      <c r="M103" s="1">
        <f t="shared" si="20"/>
        <v>-4536.145936793213</v>
      </c>
      <c r="N103" t="str">
        <f t="shared" si="32"/>
        <v>IGEN</v>
      </c>
      <c r="O103" s="1" t="str">
        <f t="shared" si="21"/>
        <v>JOBBIK</v>
      </c>
      <c r="P103">
        <f t="shared" si="22"/>
        <v>1</v>
      </c>
      <c r="Q103">
        <f t="shared" si="23"/>
        <v>0</v>
      </c>
      <c r="R103">
        <f t="shared" si="23"/>
        <v>0</v>
      </c>
      <c r="S103">
        <f t="shared" si="24"/>
        <v>0</v>
      </c>
      <c r="T103" s="3">
        <f t="shared" si="25"/>
        <v>1.2974689487081276E-2</v>
      </c>
      <c r="U103" s="3">
        <f t="shared" si="26"/>
        <v>1.8291699293951292E-2</v>
      </c>
      <c r="V103">
        <f t="shared" si="27"/>
        <v>0</v>
      </c>
      <c r="W103">
        <f t="shared" si="28"/>
        <v>0</v>
      </c>
      <c r="X103">
        <f t="shared" si="29"/>
        <v>0</v>
      </c>
      <c r="Y103">
        <f t="shared" si="30"/>
        <v>0</v>
      </c>
      <c r="Z103">
        <f t="shared" si="31"/>
        <v>1</v>
      </c>
    </row>
    <row r="104" spans="1:26" x14ac:dyDescent="0.3">
      <c r="A104" t="s">
        <v>110</v>
      </c>
      <c r="B104" s="1">
        <v>23619.666312491765</v>
      </c>
      <c r="C104" s="1">
        <v>9283.8187028571501</v>
      </c>
      <c r="D104" s="1">
        <v>4742.7745796504205</v>
      </c>
      <c r="E104" s="1">
        <v>2188.9728829155783</v>
      </c>
      <c r="F104" s="1">
        <v>3069.8761334062465</v>
      </c>
      <c r="G104" s="1">
        <v>0</v>
      </c>
      <c r="H104" s="1">
        <v>1099.0149925685848</v>
      </c>
      <c r="J104" t="str">
        <f t="shared" si="17"/>
        <v>Fidesz</v>
      </c>
      <c r="K104" t="str">
        <f t="shared" si="18"/>
        <v>Fidesz</v>
      </c>
      <c r="L104" s="1">
        <f t="shared" si="19"/>
        <v>-10290.845619171403</v>
      </c>
      <c r="M104" s="1">
        <f t="shared" si="20"/>
        <v>-9335.0358116484913</v>
      </c>
      <c r="N104" s="2" t="str">
        <f t="shared" si="32"/>
        <v>IGEN</v>
      </c>
      <c r="O104" s="1" t="str">
        <f t="shared" si="21"/>
        <v>JOBBIK</v>
      </c>
      <c r="P104">
        <f t="shared" si="22"/>
        <v>0</v>
      </c>
      <c r="Q104">
        <f t="shared" si="23"/>
        <v>0</v>
      </c>
      <c r="R104">
        <f t="shared" si="23"/>
        <v>0</v>
      </c>
      <c r="S104">
        <f t="shared" si="24"/>
        <v>0</v>
      </c>
      <c r="T104" s="3">
        <f t="shared" si="25"/>
        <v>1.4539599612574719E-6</v>
      </c>
      <c r="U104" s="3">
        <f t="shared" si="26"/>
        <v>1.1037384596935192E-5</v>
      </c>
      <c r="V104">
        <f t="shared" si="27"/>
        <v>0</v>
      </c>
      <c r="W104">
        <f t="shared" si="28"/>
        <v>0</v>
      </c>
      <c r="X104">
        <f t="shared" si="29"/>
        <v>0</v>
      </c>
      <c r="Y104">
        <f t="shared" si="30"/>
        <v>0</v>
      </c>
      <c r="Z104">
        <f t="shared" si="31"/>
        <v>1</v>
      </c>
    </row>
    <row r="105" spans="1:26" x14ac:dyDescent="0.3">
      <c r="A105" t="s">
        <v>111</v>
      </c>
      <c r="B105" s="1">
        <v>24224.863192745306</v>
      </c>
      <c r="C105" s="1">
        <v>10141.854588953716</v>
      </c>
      <c r="D105" s="1">
        <v>6190.8584154614491</v>
      </c>
      <c r="E105" s="1">
        <v>2857.3192686745147</v>
      </c>
      <c r="F105" s="1">
        <v>4211.2767072459155</v>
      </c>
      <c r="G105" s="1">
        <v>0</v>
      </c>
      <c r="H105" s="1">
        <v>4217.6448617623519</v>
      </c>
      <c r="J105" t="str">
        <f t="shared" si="17"/>
        <v>Fidesz</v>
      </c>
      <c r="K105" t="str">
        <f t="shared" si="18"/>
        <v>Fidesz</v>
      </c>
      <c r="L105" s="1">
        <f t="shared" si="19"/>
        <v>-7661.630500866675</v>
      </c>
      <c r="M105" s="1">
        <f t="shared" si="20"/>
        <v>-7453.2814081006509</v>
      </c>
      <c r="N105" t="str">
        <f t="shared" si="32"/>
        <v>IGEN</v>
      </c>
      <c r="O105" s="1" t="str">
        <f t="shared" si="21"/>
        <v>JOBBIK</v>
      </c>
      <c r="P105">
        <f t="shared" si="22"/>
        <v>1</v>
      </c>
      <c r="Q105">
        <f t="shared" si="23"/>
        <v>0</v>
      </c>
      <c r="R105">
        <f t="shared" si="23"/>
        <v>0</v>
      </c>
      <c r="S105">
        <f t="shared" si="24"/>
        <v>0</v>
      </c>
      <c r="T105" s="3">
        <f t="shared" si="25"/>
        <v>1.560012521854324E-3</v>
      </c>
      <c r="U105" s="3">
        <f t="shared" si="26"/>
        <v>2.0183297302509362E-3</v>
      </c>
      <c r="V105">
        <f t="shared" si="27"/>
        <v>0</v>
      </c>
      <c r="W105">
        <f t="shared" si="28"/>
        <v>0</v>
      </c>
      <c r="X105">
        <f t="shared" si="29"/>
        <v>0</v>
      </c>
      <c r="Y105">
        <f t="shared" si="30"/>
        <v>0</v>
      </c>
      <c r="Z105">
        <f t="shared" si="31"/>
        <v>1</v>
      </c>
    </row>
    <row r="106" spans="1:26" x14ac:dyDescent="0.3">
      <c r="A106" t="s">
        <v>112</v>
      </c>
      <c r="B106" s="1">
        <v>23731.149948327948</v>
      </c>
      <c r="C106" s="1">
        <v>10167.77153049709</v>
      </c>
      <c r="D106" s="1">
        <v>4471.7588893846823</v>
      </c>
      <c r="E106" s="1">
        <v>2063.8887181775453</v>
      </c>
      <c r="F106" s="1">
        <v>3590.7542848037483</v>
      </c>
      <c r="G106" s="1">
        <v>0</v>
      </c>
      <c r="H106" s="1">
        <v>1708.0702306518233</v>
      </c>
      <c r="J106" t="str">
        <f t="shared" si="17"/>
        <v>Fidesz</v>
      </c>
      <c r="K106" t="str">
        <f t="shared" si="18"/>
        <v>Fidesz</v>
      </c>
      <c r="L106" s="1">
        <f t="shared" si="19"/>
        <v>-9934.5230414587495</v>
      </c>
      <c r="M106" s="1">
        <f t="shared" si="20"/>
        <v>-8500.1774716478703</v>
      </c>
      <c r="N106" s="2" t="str">
        <f t="shared" si="32"/>
        <v>IGEN</v>
      </c>
      <c r="O106" s="1" t="str">
        <f t="shared" si="21"/>
        <v>JOBBIK</v>
      </c>
      <c r="P106">
        <f t="shared" si="22"/>
        <v>0</v>
      </c>
      <c r="Q106">
        <f t="shared" si="23"/>
        <v>0</v>
      </c>
      <c r="R106">
        <f t="shared" si="23"/>
        <v>0</v>
      </c>
      <c r="S106">
        <f t="shared" si="24"/>
        <v>0</v>
      </c>
      <c r="T106" s="3">
        <f t="shared" si="25"/>
        <v>6.9784580134748782E-6</v>
      </c>
      <c r="U106" s="3">
        <f t="shared" si="26"/>
        <v>1.006920469636732E-4</v>
      </c>
      <c r="V106">
        <f t="shared" si="27"/>
        <v>0</v>
      </c>
      <c r="W106">
        <f t="shared" si="28"/>
        <v>0</v>
      </c>
      <c r="X106">
        <f t="shared" si="29"/>
        <v>0</v>
      </c>
      <c r="Y106">
        <f t="shared" si="30"/>
        <v>0</v>
      </c>
      <c r="Z106">
        <f t="shared" si="31"/>
        <v>1</v>
      </c>
    </row>
    <row r="107" spans="1:26" x14ac:dyDescent="0.3">
      <c r="A107" t="s">
        <v>113</v>
      </c>
      <c r="B107" s="1">
        <v>19407.708375709652</v>
      </c>
      <c r="C107" s="1">
        <v>11663.549299571579</v>
      </c>
      <c r="D107" s="1">
        <v>6012.348080729219</v>
      </c>
      <c r="E107" s="1">
        <v>2774.9298834134856</v>
      </c>
      <c r="F107" s="1">
        <v>3392.4800734247742</v>
      </c>
      <c r="G107" s="1">
        <v>0</v>
      </c>
      <c r="H107" s="1">
        <v>3322.3090308570495</v>
      </c>
      <c r="J107" t="str">
        <f t="shared" si="17"/>
        <v>Fidesz</v>
      </c>
      <c r="K107" t="str">
        <f t="shared" si="18"/>
        <v>Fidesz</v>
      </c>
      <c r="L107" s="1">
        <f t="shared" si="19"/>
        <v>-2938.0281775659478</v>
      </c>
      <c r="M107" s="1">
        <f t="shared" si="20"/>
        <v>-1654.2800573543318</v>
      </c>
      <c r="N107" t="str">
        <f t="shared" si="32"/>
        <v>Nem</v>
      </c>
      <c r="O107" s="1" t="str">
        <f t="shared" si="21"/>
        <v>JOBBIK</v>
      </c>
      <c r="P107">
        <f t="shared" si="22"/>
        <v>0</v>
      </c>
      <c r="Q107">
        <f t="shared" si="23"/>
        <v>0</v>
      </c>
      <c r="R107">
        <f t="shared" si="23"/>
        <v>0</v>
      </c>
      <c r="S107">
        <f t="shared" si="24"/>
        <v>0</v>
      </c>
      <c r="T107" s="3">
        <f t="shared" si="25"/>
        <v>0.10353224413511687</v>
      </c>
      <c r="U107" s="3">
        <f t="shared" si="26"/>
        <v>0.23872865227732468</v>
      </c>
      <c r="V107">
        <f t="shared" si="27"/>
        <v>0</v>
      </c>
      <c r="W107">
        <f t="shared" si="28"/>
        <v>0</v>
      </c>
      <c r="X107">
        <f t="shared" si="29"/>
        <v>0</v>
      </c>
      <c r="Y107">
        <f t="shared" si="30"/>
        <v>0</v>
      </c>
      <c r="Z107">
        <f t="shared" si="31"/>
        <v>1</v>
      </c>
    </row>
    <row r="109" spans="1:26" x14ac:dyDescent="0.3">
      <c r="J109">
        <f>COUNTIF(J2:J107,"Baloldal")</f>
        <v>11</v>
      </c>
      <c r="K109">
        <f>COUNTIF(K2:K107,"Jobbik")</f>
        <v>4</v>
      </c>
      <c r="L109">
        <f>COUNTIF(L2:L107,"&gt;0")</f>
        <v>11</v>
      </c>
      <c r="M109">
        <f>COUNTIF(M2:M107,"&gt;0")</f>
        <v>4</v>
      </c>
      <c r="N109">
        <f>COUNTIF(N2:N107,"IGEN")</f>
        <v>73</v>
      </c>
      <c r="O109">
        <f>COUNTIF(O2:O107,"JOBBIK")</f>
        <v>52</v>
      </c>
      <c r="P109">
        <f>COUNTIF(P2:P107,"1")</f>
        <v>18</v>
      </c>
      <c r="Q109">
        <f>COUNTIF(Q2:Q107,"1")</f>
        <v>8</v>
      </c>
      <c r="R109">
        <f>COUNTIF(R2:R107,"1")</f>
        <v>4</v>
      </c>
      <c r="S109">
        <f>COUNTIF(S2:S107,"1")</f>
        <v>5</v>
      </c>
      <c r="T109" s="1">
        <f>COUNTIF(T2:T107,"&gt;0.25")</f>
        <v>20</v>
      </c>
      <c r="U109" s="1">
        <f>COUNTIF(U2:U107,"&gt;0.25")</f>
        <v>12</v>
      </c>
      <c r="V109">
        <f>COUNTIF(V2:V107,"1")</f>
        <v>4</v>
      </c>
      <c r="W109">
        <f t="shared" ref="W109:Z109" si="33">COUNTIF(W2:W107,"1")</f>
        <v>8</v>
      </c>
      <c r="X109">
        <f t="shared" si="33"/>
        <v>19</v>
      </c>
      <c r="Y109">
        <f t="shared" si="33"/>
        <v>22</v>
      </c>
      <c r="Z109">
        <f t="shared" si="33"/>
        <v>84</v>
      </c>
    </row>
    <row r="110" spans="1:26" x14ac:dyDescent="0.3">
      <c r="T110" t="s">
        <v>127</v>
      </c>
      <c r="U110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I6" sqref="I6"/>
    </sheetView>
  </sheetViews>
  <sheetFormatPr defaultRowHeight="14.4" x14ac:dyDescent="0.3"/>
  <cols>
    <col min="1" max="1" width="22.33203125" customWidth="1"/>
    <col min="9" max="9" width="21.21875" customWidth="1"/>
    <col min="10" max="10" width="21.44140625" customWidth="1"/>
  </cols>
  <sheetData>
    <row r="1" spans="1:10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116</v>
      </c>
      <c r="J1" s="2" t="s">
        <v>117</v>
      </c>
    </row>
    <row r="2" spans="1:10" x14ac:dyDescent="0.3">
      <c r="A2" t="s">
        <v>8</v>
      </c>
      <c r="B2" s="17">
        <v>0.43543290017016456</v>
      </c>
      <c r="C2" s="17">
        <v>7.9346041002216594E-2</v>
      </c>
      <c r="D2" s="17">
        <v>0.16146762113386839</v>
      </c>
      <c r="E2" s="17">
        <v>9.9364689928534408E-2</v>
      </c>
      <c r="F2" s="17">
        <v>0.24121725266344646</v>
      </c>
      <c r="G2" s="17">
        <v>0</v>
      </c>
      <c r="H2" s="17">
        <v>-1.6828504898230401E-2</v>
      </c>
      <c r="I2" s="17">
        <f t="shared" ref="I2:I33" si="0">(0.3*C2)+(0.7*SUM(D2:F2)+0.3*(MAX(D2:F2))-B2)</f>
        <v>1.217078253762888E-2</v>
      </c>
      <c r="J2" s="17">
        <f t="shared" ref="J2:J33" si="1">C2+(0.3*(SUM(D2:F2))-B2)</f>
        <v>-0.20547199005019318</v>
      </c>
    </row>
    <row r="3" spans="1:10" x14ac:dyDescent="0.3">
      <c r="A3" t="s">
        <v>9</v>
      </c>
      <c r="B3" s="17">
        <v>0.43050704148591601</v>
      </c>
      <c r="C3" s="17">
        <v>8.135340110667981E-2</v>
      </c>
      <c r="D3" s="17">
        <v>0.182024041477622</v>
      </c>
      <c r="E3" s="17">
        <v>0.11201479475545968</v>
      </c>
      <c r="F3" s="17">
        <v>0.1772292769314501</v>
      </c>
      <c r="G3" s="17">
        <v>0</v>
      </c>
      <c r="H3" s="17">
        <v>1.6871444242872458E-2</v>
      </c>
      <c r="I3" s="17">
        <f t="shared" si="0"/>
        <v>-2.1606129495453274E-2</v>
      </c>
      <c r="J3" s="17">
        <f t="shared" si="1"/>
        <v>-0.20777320642987668</v>
      </c>
    </row>
    <row r="4" spans="1:10" x14ac:dyDescent="0.3">
      <c r="A4" t="s">
        <v>10</v>
      </c>
      <c r="B4" s="17">
        <v>0.44974481819600826</v>
      </c>
      <c r="C4" s="17">
        <v>6.2099564455986044E-2</v>
      </c>
      <c r="D4" s="17">
        <v>0.17357395447854854</v>
      </c>
      <c r="E4" s="17">
        <v>0.10681474121756832</v>
      </c>
      <c r="F4" s="17">
        <v>0.19619437170927381</v>
      </c>
      <c r="G4" s="17">
        <v>0</v>
      </c>
      <c r="H4" s="17">
        <v>1.157254994261514E-2</v>
      </c>
      <c r="I4" s="17">
        <f t="shared" si="0"/>
        <v>-3.8648490162656833E-2</v>
      </c>
      <c r="J4" s="17">
        <f t="shared" si="1"/>
        <v>-0.24467033351840498</v>
      </c>
    </row>
    <row r="5" spans="1:10" x14ac:dyDescent="0.3">
      <c r="A5" t="s">
        <v>11</v>
      </c>
      <c r="B5" s="17">
        <v>0.44127999338088375</v>
      </c>
      <c r="C5" s="17">
        <v>6.6934764250564674E-2</v>
      </c>
      <c r="D5" s="17">
        <v>0.18946402864538411</v>
      </c>
      <c r="E5" s="17">
        <v>0.11659324839715945</v>
      </c>
      <c r="F5" s="17">
        <v>0.17569133285253921</v>
      </c>
      <c r="G5" s="17">
        <v>0</v>
      </c>
      <c r="H5" s="17">
        <v>1.0036632473468754E-2</v>
      </c>
      <c r="I5" s="17">
        <f t="shared" si="0"/>
        <v>-2.7136328585541155E-2</v>
      </c>
      <c r="J5" s="17">
        <f t="shared" si="1"/>
        <v>-0.22982064616179421</v>
      </c>
    </row>
    <row r="6" spans="1:10" x14ac:dyDescent="0.3">
      <c r="A6" t="s">
        <v>12</v>
      </c>
      <c r="B6" s="17">
        <v>0.36595580912349562</v>
      </c>
      <c r="C6" s="17">
        <v>0.10599160454892499</v>
      </c>
      <c r="D6" s="17">
        <v>0.19179453692053647</v>
      </c>
      <c r="E6" s="17">
        <v>0.11802740733571473</v>
      </c>
      <c r="F6" s="17">
        <v>0.22001669124689091</v>
      </c>
      <c r="G6" s="17">
        <v>0</v>
      </c>
      <c r="H6" s="17">
        <v>-1.7860491755625763E-3</v>
      </c>
      <c r="I6" s="17">
        <f t="shared" si="0"/>
        <v>0.10273372446744863</v>
      </c>
      <c r="J6" s="17">
        <f t="shared" si="1"/>
        <v>-0.10101261392362799</v>
      </c>
    </row>
    <row r="7" spans="1:10" x14ac:dyDescent="0.3">
      <c r="A7" t="s">
        <v>13</v>
      </c>
      <c r="B7" s="17">
        <v>0.36774380150248093</v>
      </c>
      <c r="C7" s="17">
        <v>0.13505262986113867</v>
      </c>
      <c r="D7" s="17">
        <v>0.18327148328869999</v>
      </c>
      <c r="E7" s="17">
        <v>0.11278245125458462</v>
      </c>
      <c r="F7" s="17">
        <v>0.17332582933690835</v>
      </c>
      <c r="G7" s="17">
        <v>0</v>
      </c>
      <c r="H7" s="17">
        <v>2.7823804756187398E-2</v>
      </c>
      <c r="I7" s="17">
        <f t="shared" si="0"/>
        <v>5.6319267158605718E-2</v>
      </c>
      <c r="J7" s="17">
        <f t="shared" si="1"/>
        <v>-9.1877242477284377E-2</v>
      </c>
    </row>
    <row r="8" spans="1:10" x14ac:dyDescent="0.3">
      <c r="A8" t="s">
        <v>14</v>
      </c>
      <c r="B8" s="17">
        <v>0.29464471250612889</v>
      </c>
      <c r="C8" s="17">
        <v>8.7689917755010324E-2</v>
      </c>
      <c r="D8" s="17">
        <v>0.2541494368866189</v>
      </c>
      <c r="E8" s="17">
        <v>0.15639965346868853</v>
      </c>
      <c r="F8" s="17">
        <v>0.15806123416534232</v>
      </c>
      <c r="G8" s="17">
        <v>0</v>
      </c>
      <c r="H8" s="17">
        <v>4.9055045218211024E-2</v>
      </c>
      <c r="I8" s="17">
        <f t="shared" si="0"/>
        <v>0.20593432105081469</v>
      </c>
      <c r="J8" s="17">
        <f t="shared" si="1"/>
        <v>-3.6371697394923644E-2</v>
      </c>
    </row>
    <row r="9" spans="1:10" x14ac:dyDescent="0.3">
      <c r="A9" t="s">
        <v>15</v>
      </c>
      <c r="B9" s="17">
        <v>0.3494156510086272</v>
      </c>
      <c r="C9" s="17">
        <v>0.11048032165641716</v>
      </c>
      <c r="D9" s="17">
        <v>0.19777587098355084</v>
      </c>
      <c r="E9" s="17">
        <v>0.12170822829756976</v>
      </c>
      <c r="F9" s="17">
        <v>0.18353064855115631</v>
      </c>
      <c r="G9" s="17">
        <v>0</v>
      </c>
      <c r="H9" s="17">
        <v>3.7089279502678707E-2</v>
      </c>
      <c r="I9" s="17">
        <f t="shared" si="0"/>
        <v>9.5171530265956955E-2</v>
      </c>
      <c r="J9" s="17">
        <f t="shared" si="1"/>
        <v>-8.8030905002526999E-2</v>
      </c>
    </row>
    <row r="10" spans="1:10" x14ac:dyDescent="0.3">
      <c r="A10" t="s">
        <v>16</v>
      </c>
      <c r="B10" s="17">
        <v>0.36067241567301372</v>
      </c>
      <c r="C10" s="17">
        <v>0.14083184701086593</v>
      </c>
      <c r="D10" s="17">
        <v>0.18603505766332246</v>
      </c>
      <c r="E10" s="17">
        <v>0.11448311240819843</v>
      </c>
      <c r="F10" s="17">
        <v>0.15247911968967673</v>
      </c>
      <c r="G10" s="17">
        <v>0</v>
      </c>
      <c r="H10" s="17">
        <v>4.5498447554922605E-2</v>
      </c>
      <c r="I10" s="17">
        <f t="shared" si="0"/>
        <v>5.4485758562081064E-2</v>
      </c>
      <c r="J10" s="17">
        <f t="shared" si="1"/>
        <v>-8.3941381733788539E-2</v>
      </c>
    </row>
    <row r="11" spans="1:10" x14ac:dyDescent="0.3">
      <c r="A11" t="s">
        <v>17</v>
      </c>
      <c r="B11" s="17">
        <v>0.34441667280156268</v>
      </c>
      <c r="C11" s="17">
        <v>0.13466414341914887</v>
      </c>
      <c r="D11" s="17">
        <v>0.18961667029086152</v>
      </c>
      <c r="E11" s="17">
        <v>0.11668718171745324</v>
      </c>
      <c r="F11" s="17">
        <v>0.18131936824984837</v>
      </c>
      <c r="G11" s="17">
        <v>0</v>
      </c>
      <c r="H11" s="17">
        <v>3.3295963521125405E-2</v>
      </c>
      <c r="I11" s="17">
        <f t="shared" si="0"/>
        <v>9.4203825492154669E-2</v>
      </c>
      <c r="J11" s="17">
        <f t="shared" si="1"/>
        <v>-6.3465563304964862E-2</v>
      </c>
    </row>
    <row r="12" spans="1:10" x14ac:dyDescent="0.3">
      <c r="A12" t="s">
        <v>18</v>
      </c>
      <c r="B12" s="17">
        <v>0.33919304791954269</v>
      </c>
      <c r="C12" s="17">
        <v>0.1285446399456622</v>
      </c>
      <c r="D12" s="17">
        <v>0.20165984542563012</v>
      </c>
      <c r="E12" s="17">
        <v>0.12409836641577238</v>
      </c>
      <c r="F12" s="17">
        <v>0.16465958537196296</v>
      </c>
      <c r="G12" s="17">
        <v>0</v>
      </c>
      <c r="H12" s="17">
        <v>4.184451492142971E-2</v>
      </c>
      <c r="I12" s="17">
        <f t="shared" si="0"/>
        <v>0.10316075574120084</v>
      </c>
      <c r="J12" s="17">
        <f t="shared" si="1"/>
        <v>-6.3523068809870853E-2</v>
      </c>
    </row>
    <row r="13" spans="1:10" x14ac:dyDescent="0.3">
      <c r="A13" t="s">
        <v>19</v>
      </c>
      <c r="B13" s="17">
        <v>0.36289332313444211</v>
      </c>
      <c r="C13" s="17">
        <v>0.15128614363517731</v>
      </c>
      <c r="D13" s="17">
        <v>0.18444522844118882</v>
      </c>
      <c r="E13" s="17">
        <v>0.1135047559638085</v>
      </c>
      <c r="F13" s="17">
        <v>0.15126638598930997</v>
      </c>
      <c r="G13" s="17">
        <v>0</v>
      </c>
      <c r="H13" s="17">
        <v>3.6604162836073262E-2</v>
      </c>
      <c r="I13" s="17">
        <f t="shared" si="0"/>
        <v>5.2277547764482825E-2</v>
      </c>
      <c r="J13" s="17">
        <f t="shared" si="1"/>
        <v>-7.6842268380972634E-2</v>
      </c>
    </row>
    <row r="14" spans="1:10" x14ac:dyDescent="0.3">
      <c r="A14" t="s">
        <v>20</v>
      </c>
      <c r="B14" s="17">
        <v>0.39976966471933312</v>
      </c>
      <c r="C14" s="17">
        <v>0.11508475020527746</v>
      </c>
      <c r="D14" s="17">
        <v>0.18924955955838926</v>
      </c>
      <c r="E14" s="17">
        <v>0.11646126742054724</v>
      </c>
      <c r="F14" s="17">
        <v>0.14647346621827831</v>
      </c>
      <c r="G14" s="17">
        <v>0</v>
      </c>
      <c r="H14" s="17">
        <v>3.2961291878174537E-2</v>
      </c>
      <c r="I14" s="17">
        <f t="shared" si="0"/>
        <v>8.0596334478172382E-3</v>
      </c>
      <c r="J14" s="17">
        <f t="shared" si="1"/>
        <v>-0.14902962655489121</v>
      </c>
    </row>
    <row r="15" spans="1:10" x14ac:dyDescent="0.3">
      <c r="A15" t="s">
        <v>21</v>
      </c>
      <c r="B15" s="17">
        <v>0.41346552504503692</v>
      </c>
      <c r="C15" s="17">
        <v>0.14471667494590615</v>
      </c>
      <c r="D15" s="17">
        <v>0.16270408278765661</v>
      </c>
      <c r="E15" s="17">
        <v>0.10012558940778869</v>
      </c>
      <c r="F15" s="17">
        <v>0.15046187191831042</v>
      </c>
      <c r="G15" s="17">
        <v>0</v>
      </c>
      <c r="H15" s="17">
        <v>2.8526255895301222E-2</v>
      </c>
      <c r="I15" s="17">
        <f t="shared" si="0"/>
        <v>-3.1935216845339169E-2</v>
      </c>
      <c r="J15" s="17">
        <f t="shared" si="1"/>
        <v>-0.14476138686500409</v>
      </c>
    </row>
    <row r="16" spans="1:10" x14ac:dyDescent="0.3">
      <c r="A16" t="s">
        <v>22</v>
      </c>
      <c r="B16" s="17">
        <v>0.36145493329930489</v>
      </c>
      <c r="C16" s="17">
        <v>0.15689728087722493</v>
      </c>
      <c r="D16" s="17">
        <v>0.18593303534927758</v>
      </c>
      <c r="E16" s="17">
        <v>0.11442032944570928</v>
      </c>
      <c r="F16" s="17">
        <v>0.14738314646763931</v>
      </c>
      <c r="G16" s="17">
        <v>0</v>
      </c>
      <c r="H16" s="17">
        <v>3.3911274560844085E-2</v>
      </c>
      <c r="I16" s="17">
        <f t="shared" si="0"/>
        <v>5.4809719452484147E-2</v>
      </c>
      <c r="J16" s="17">
        <f t="shared" si="1"/>
        <v>-7.0236699043292133E-2</v>
      </c>
    </row>
    <row r="17" spans="1:10" x14ac:dyDescent="0.3">
      <c r="A17" t="s">
        <v>23</v>
      </c>
      <c r="B17" s="17">
        <v>0.34925511262720632</v>
      </c>
      <c r="C17" s="17">
        <v>0.15579545502200143</v>
      </c>
      <c r="D17" s="17">
        <v>0.19026206276346708</v>
      </c>
      <c r="E17" s="17">
        <v>0.11708434631597975</v>
      </c>
      <c r="F17" s="17">
        <v>0.14502568958465967</v>
      </c>
      <c r="G17" s="17">
        <v>0</v>
      </c>
      <c r="H17" s="17">
        <v>4.2577333686685703E-2</v>
      </c>
      <c r="I17" s="17">
        <f t="shared" si="0"/>
        <v>7.1222611773308797E-2</v>
      </c>
      <c r="J17" s="17">
        <f t="shared" si="1"/>
        <v>-5.7748028005972951E-2</v>
      </c>
    </row>
    <row r="18" spans="1:10" x14ac:dyDescent="0.3">
      <c r="A18" t="s">
        <v>24</v>
      </c>
      <c r="B18" s="17">
        <v>0.34134037115760385</v>
      </c>
      <c r="C18" s="17">
        <v>0.18042722855405027</v>
      </c>
      <c r="D18" s="17">
        <v>0.18037771763558691</v>
      </c>
      <c r="E18" s="17">
        <v>0.1110016723911304</v>
      </c>
      <c r="F18" s="17">
        <v>0.14418802172450904</v>
      </c>
      <c r="G18" s="17">
        <v>0</v>
      </c>
      <c r="H18" s="17">
        <v>4.266498853711953E-2</v>
      </c>
      <c r="I18" s="17">
        <f t="shared" si="0"/>
        <v>7.1798300925145747E-2</v>
      </c>
      <c r="J18" s="17">
        <f t="shared" si="1"/>
        <v>-3.0242919078185659E-2</v>
      </c>
    </row>
    <row r="19" spans="1:10" x14ac:dyDescent="0.3">
      <c r="A19" t="s">
        <v>25</v>
      </c>
      <c r="B19" s="17">
        <v>0.4003671143466136</v>
      </c>
      <c r="C19" s="17">
        <v>0.12360622541379529</v>
      </c>
      <c r="D19" s="17">
        <v>0.18276754868756664</v>
      </c>
      <c r="E19" s="17">
        <v>0.11247233765388716</v>
      </c>
      <c r="F19" s="17">
        <v>0.1497832125186708</v>
      </c>
      <c r="G19" s="17">
        <v>0</v>
      </c>
      <c r="H19" s="17">
        <v>3.1003561379466471E-2</v>
      </c>
      <c r="I19" s="17">
        <f t="shared" si="0"/>
        <v>3.0611870858821763E-3</v>
      </c>
      <c r="J19" s="17">
        <f t="shared" si="1"/>
        <v>-0.14325395927478091</v>
      </c>
    </row>
    <row r="20" spans="1:10" x14ac:dyDescent="0.3">
      <c r="A20" t="s">
        <v>26</v>
      </c>
      <c r="B20" s="17">
        <v>0.35752587776659311</v>
      </c>
      <c r="C20" s="17">
        <v>0.16766841666167465</v>
      </c>
      <c r="D20" s="17">
        <v>0.16339369215161714</v>
      </c>
      <c r="E20" s="17">
        <v>0.10054996440099517</v>
      </c>
      <c r="F20" s="17">
        <v>0.18015287784042233</v>
      </c>
      <c r="G20" s="17">
        <v>0</v>
      </c>
      <c r="H20" s="17">
        <v>3.0709171178697647E-2</v>
      </c>
      <c r="I20" s="17">
        <f t="shared" si="0"/>
        <v>5.7688084659160185E-2</v>
      </c>
      <c r="J20" s="17">
        <f t="shared" si="1"/>
        <v>-5.6628500787008068E-2</v>
      </c>
    </row>
    <row r="21" spans="1:10" x14ac:dyDescent="0.3">
      <c r="A21" t="s">
        <v>27</v>
      </c>
      <c r="B21" s="17">
        <v>0.34866733968460112</v>
      </c>
      <c r="C21" s="17">
        <v>0.20984990548103574</v>
      </c>
      <c r="D21" s="17">
        <v>0.15837075663207806</v>
      </c>
      <c r="E21" s="17">
        <v>9.7458927158201883E-2</v>
      </c>
      <c r="F21" s="17">
        <v>0.16422578723401787</v>
      </c>
      <c r="G21" s="17">
        <v>0</v>
      </c>
      <c r="H21" s="17">
        <v>2.1427283810065312E-2</v>
      </c>
      <c r="I21" s="17">
        <f t="shared" si="0"/>
        <v>5.7594197846923406E-2</v>
      </c>
      <c r="J21" s="17">
        <f t="shared" si="1"/>
        <v>-1.2800792896276031E-2</v>
      </c>
    </row>
    <row r="22" spans="1:10" x14ac:dyDescent="0.3">
      <c r="A22" t="s">
        <v>28</v>
      </c>
      <c r="B22" s="17">
        <v>0.48324795726967906</v>
      </c>
      <c r="C22" s="17">
        <v>0.19189177262158821</v>
      </c>
      <c r="D22" s="17">
        <v>0.10354214914266278</v>
      </c>
      <c r="E22" s="17">
        <v>6.3718245626254014E-2</v>
      </c>
      <c r="F22" s="17">
        <v>0.1233968655754898</v>
      </c>
      <c r="G22" s="17">
        <v>0</v>
      </c>
      <c r="H22" s="17">
        <v>3.4203009764326109E-2</v>
      </c>
      <c r="I22" s="17">
        <f t="shared" si="0"/>
        <v>-0.18520128356947108</v>
      </c>
      <c r="J22" s="17">
        <f t="shared" si="1"/>
        <v>-0.2041590065447689</v>
      </c>
    </row>
    <row r="23" spans="1:10" x14ac:dyDescent="0.3">
      <c r="A23" t="s">
        <v>29</v>
      </c>
      <c r="B23" s="17">
        <v>0.42360132004733525</v>
      </c>
      <c r="C23" s="17">
        <v>0.20750743088775761</v>
      </c>
      <c r="D23" s="17">
        <v>0.13548783939767117</v>
      </c>
      <c r="E23" s="17">
        <v>8.337713193702842E-2</v>
      </c>
      <c r="F23" s="17">
        <v>0.10873769520151824</v>
      </c>
      <c r="G23" s="17">
        <v>0</v>
      </c>
      <c r="H23" s="17">
        <v>4.1288582528689277E-2</v>
      </c>
      <c r="I23" s="17">
        <f t="shared" si="0"/>
        <v>-9.1380872386354117E-2</v>
      </c>
      <c r="J23" s="17">
        <f t="shared" si="1"/>
        <v>-0.11781308919871228</v>
      </c>
    </row>
    <row r="24" spans="1:10" x14ac:dyDescent="0.3">
      <c r="A24" t="s">
        <v>30</v>
      </c>
      <c r="B24" s="17">
        <v>0.49359284526738412</v>
      </c>
      <c r="C24" s="17">
        <v>0.20786997977918001</v>
      </c>
      <c r="D24" s="17">
        <v>9.7823224143972876E-2</v>
      </c>
      <c r="E24" s="17">
        <v>6.0198907165521773E-2</v>
      </c>
      <c r="F24" s="17">
        <v>0.13531006329431669</v>
      </c>
      <c r="G24" s="17">
        <v>0</v>
      </c>
      <c r="H24" s="17">
        <v>5.2049803496245772E-3</v>
      </c>
      <c r="I24" s="17">
        <f t="shared" si="0"/>
        <v>-0.18530629612266719</v>
      </c>
      <c r="J24" s="17">
        <f t="shared" si="1"/>
        <v>-0.19772320710706073</v>
      </c>
    </row>
    <row r="25" spans="1:10" x14ac:dyDescent="0.3">
      <c r="A25" t="s">
        <v>31</v>
      </c>
      <c r="B25" s="17">
        <v>0.49679398082586107</v>
      </c>
      <c r="C25" s="17">
        <v>0.17742836899778699</v>
      </c>
      <c r="D25" s="17">
        <v>0.1085282616416692</v>
      </c>
      <c r="E25" s="17">
        <v>6.6786622548719518E-2</v>
      </c>
      <c r="F25" s="17">
        <v>0.13515617972509397</v>
      </c>
      <c r="G25" s="17">
        <v>0</v>
      </c>
      <c r="H25" s="17">
        <v>1.5306586260869337E-2</v>
      </c>
      <c r="I25" s="17">
        <f t="shared" si="0"/>
        <v>-0.18568887146815893</v>
      </c>
      <c r="J25" s="17">
        <f t="shared" si="1"/>
        <v>-0.22622429265342928</v>
      </c>
    </row>
    <row r="26" spans="1:10" x14ac:dyDescent="0.3">
      <c r="A26" t="s">
        <v>32</v>
      </c>
      <c r="B26" s="17">
        <v>0.48880636677928374</v>
      </c>
      <c r="C26" s="17">
        <v>0.23267643174865063</v>
      </c>
      <c r="D26" s="17">
        <v>0.10070300420823292</v>
      </c>
      <c r="E26" s="17">
        <v>6.1971079512758716E-2</v>
      </c>
      <c r="F26" s="17">
        <v>0.11274351439986435</v>
      </c>
      <c r="G26" s="17">
        <v>0</v>
      </c>
      <c r="H26" s="17">
        <v>3.0996033512096233E-3</v>
      </c>
      <c r="I26" s="17">
        <f t="shared" si="0"/>
        <v>-0.19238806425013008</v>
      </c>
      <c r="J26" s="17">
        <f t="shared" si="1"/>
        <v>-0.17350465559437631</v>
      </c>
    </row>
    <row r="27" spans="1:10" x14ac:dyDescent="0.3">
      <c r="A27" t="s">
        <v>33</v>
      </c>
      <c r="B27" s="17">
        <v>0.51281909500930312</v>
      </c>
      <c r="C27" s="17">
        <v>0.21678247744529078</v>
      </c>
      <c r="D27" s="17">
        <v>9.1113362288437735E-2</v>
      </c>
      <c r="E27" s="17">
        <v>5.6069761408269372E-2</v>
      </c>
      <c r="F27" s="17">
        <v>0.11101265307664686</v>
      </c>
      <c r="G27" s="17">
        <v>0</v>
      </c>
      <c r="H27" s="17">
        <v>1.2202650772052182E-2</v>
      </c>
      <c r="I27" s="17">
        <f t="shared" si="0"/>
        <v>-0.23374351211137406</v>
      </c>
      <c r="J27" s="17">
        <f t="shared" si="1"/>
        <v>-0.21857788453200616</v>
      </c>
    </row>
    <row r="28" spans="1:10" x14ac:dyDescent="0.3">
      <c r="A28" t="s">
        <v>34</v>
      </c>
      <c r="B28" s="17">
        <v>0.49277019825963075</v>
      </c>
      <c r="C28" s="17">
        <v>0.24831433042031262</v>
      </c>
      <c r="D28" s="17">
        <v>9.1689098053794979E-2</v>
      </c>
      <c r="E28" s="17">
        <v>5.6424060340796903E-2</v>
      </c>
      <c r="F28" s="17">
        <v>9.6935675579949657E-2</v>
      </c>
      <c r="G28" s="17">
        <v>0</v>
      </c>
      <c r="H28" s="17">
        <v>1.3866637345515076E-2</v>
      </c>
      <c r="I28" s="17">
        <f t="shared" si="0"/>
        <v>-0.21766101267737303</v>
      </c>
      <c r="J28" s="17">
        <f t="shared" si="1"/>
        <v>-0.17094121764695566</v>
      </c>
    </row>
    <row r="29" spans="1:10" x14ac:dyDescent="0.3">
      <c r="A29" t="s">
        <v>35</v>
      </c>
      <c r="B29" s="17">
        <v>0.47741922815027421</v>
      </c>
      <c r="C29" s="17">
        <v>0.17743265416298498</v>
      </c>
      <c r="D29" s="17">
        <v>0.12709756930151708</v>
      </c>
      <c r="E29" s="17">
        <v>7.8213888800933579E-2</v>
      </c>
      <c r="F29" s="17">
        <v>0.12761814242699679</v>
      </c>
      <c r="G29" s="17">
        <v>0</v>
      </c>
      <c r="H29" s="17">
        <v>1.2218517157293385E-2</v>
      </c>
      <c r="I29" s="17">
        <f t="shared" si="0"/>
        <v>-0.1528532688026665</v>
      </c>
      <c r="J29" s="17">
        <f t="shared" si="1"/>
        <v>-0.200107693828455</v>
      </c>
    </row>
    <row r="30" spans="1:10" x14ac:dyDescent="0.3">
      <c r="A30" t="s">
        <v>36</v>
      </c>
      <c r="B30" s="17">
        <v>0.39519150741873227</v>
      </c>
      <c r="C30" s="17">
        <v>0.21059046655929359</v>
      </c>
      <c r="D30" s="17">
        <v>0.13498685284844428</v>
      </c>
      <c r="E30" s="17">
        <v>8.3068832522119551E-2</v>
      </c>
      <c r="F30" s="17">
        <v>0.1437715605270139</v>
      </c>
      <c r="G30" s="17">
        <v>0</v>
      </c>
      <c r="H30" s="17">
        <v>3.2390780124396445E-2</v>
      </c>
      <c r="I30" s="17">
        <f t="shared" si="0"/>
        <v>-3.5603827164535626E-2</v>
      </c>
      <c r="J30" s="17">
        <f t="shared" si="1"/>
        <v>-7.6052867090165344E-2</v>
      </c>
    </row>
    <row r="31" spans="1:10" x14ac:dyDescent="0.3">
      <c r="A31" t="s">
        <v>37</v>
      </c>
      <c r="B31" s="17">
        <v>0.45956762163820497</v>
      </c>
      <c r="C31" s="17">
        <v>0.26649565675709919</v>
      </c>
      <c r="D31" s="17">
        <v>9.4202373843813553E-2</v>
      </c>
      <c r="E31" s="17">
        <v>5.7970691596192954E-2</v>
      </c>
      <c r="F31" s="17">
        <v>0.11556718236058271</v>
      </c>
      <c r="G31" s="17">
        <v>0</v>
      </c>
      <c r="H31" s="17">
        <v>6.1964738041065948E-3</v>
      </c>
      <c r="I31" s="17">
        <f t="shared" si="0"/>
        <v>-0.15753059644248799</v>
      </c>
      <c r="J31" s="17">
        <f t="shared" si="1"/>
        <v>-0.11274989054092904</v>
      </c>
    </row>
    <row r="32" spans="1:10" x14ac:dyDescent="0.3">
      <c r="A32" t="s">
        <v>38</v>
      </c>
      <c r="B32" s="17">
        <v>0.45025554047771615</v>
      </c>
      <c r="C32" s="17">
        <v>0.18644656568423512</v>
      </c>
      <c r="D32" s="17">
        <v>0.11276035802243382</v>
      </c>
      <c r="E32" s="17">
        <v>6.9390989552266968E-2</v>
      </c>
      <c r="F32" s="17">
        <v>0.10146748658797425</v>
      </c>
      <c r="G32" s="17">
        <v>0</v>
      </c>
      <c r="H32" s="17">
        <v>7.9679059675373698E-2</v>
      </c>
      <c r="I32" s="17">
        <f t="shared" si="0"/>
        <v>-0.16196027945184294</v>
      </c>
      <c r="J32" s="17">
        <f t="shared" si="1"/>
        <v>-0.17872332454467854</v>
      </c>
    </row>
    <row r="33" spans="1:10" x14ac:dyDescent="0.3">
      <c r="A33" t="s">
        <v>39</v>
      </c>
      <c r="B33" s="17">
        <v>0.43635033433055265</v>
      </c>
      <c r="C33" s="17">
        <v>0.23042969248654727</v>
      </c>
      <c r="D33" s="17">
        <v>0.1162537519285889</v>
      </c>
      <c r="E33" s="17">
        <v>7.1540770417593172E-2</v>
      </c>
      <c r="F33" s="17">
        <v>0.1088070730646413</v>
      </c>
      <c r="G33" s="17">
        <v>0</v>
      </c>
      <c r="H33" s="17">
        <v>3.661837777207666E-2</v>
      </c>
      <c r="I33" s="17">
        <f t="shared" si="0"/>
        <v>-0.12472418421843544</v>
      </c>
      <c r="J33" s="17">
        <f t="shared" si="1"/>
        <v>-0.11694016322075834</v>
      </c>
    </row>
    <row r="34" spans="1:10" x14ac:dyDescent="0.3">
      <c r="A34" t="s">
        <v>40</v>
      </c>
      <c r="B34" s="17">
        <v>0.32382276873151578</v>
      </c>
      <c r="C34" s="17">
        <v>0.30978586667200397</v>
      </c>
      <c r="D34" s="17">
        <v>0.14157437833152178</v>
      </c>
      <c r="E34" s="17">
        <v>8.7122694357859562E-2</v>
      </c>
      <c r="F34" s="17">
        <v>0.10942226487562504</v>
      </c>
      <c r="G34" s="17">
        <v>0</v>
      </c>
      <c r="H34" s="17">
        <v>2.8272027031473912E-2</v>
      </c>
      <c r="I34" s="17">
        <f t="shared" ref="I34:I65" si="2">(0.3*C34)+(0.7*SUM(D34:F34)+0.3*(MAX(D34:F34))-B34)</f>
        <v>4.826884106504635E-2</v>
      </c>
      <c r="J34" s="17">
        <f t="shared" ref="J34:J65" si="3">C34+(0.3*(SUM(D34:F34))-B34)</f>
        <v>8.7398899209990111E-2</v>
      </c>
    </row>
    <row r="35" spans="1:10" x14ac:dyDescent="0.3">
      <c r="A35" t="s">
        <v>41</v>
      </c>
      <c r="B35" s="17">
        <v>0.29695209808032763</v>
      </c>
      <c r="C35" s="17">
        <v>0.31046952189959592</v>
      </c>
      <c r="D35" s="17">
        <v>0.15567178694861289</v>
      </c>
      <c r="E35" s="17">
        <v>9.579802273760793E-2</v>
      </c>
      <c r="F35" s="17">
        <v>0.10947272413931297</v>
      </c>
      <c r="G35" s="17">
        <v>0</v>
      </c>
      <c r="H35" s="17">
        <v>3.1635846194542627E-2</v>
      </c>
      <c r="I35" s="17">
        <f t="shared" si="2"/>
        <v>9.5550068252008652E-2</v>
      </c>
      <c r="J35" s="17">
        <f t="shared" si="3"/>
        <v>0.12180018396692843</v>
      </c>
    </row>
    <row r="36" spans="1:10" x14ac:dyDescent="0.3">
      <c r="A36" t="s">
        <v>42</v>
      </c>
      <c r="B36" s="17">
        <v>0.36300881630304499</v>
      </c>
      <c r="C36" s="17">
        <v>0.30076379663747849</v>
      </c>
      <c r="D36" s="17">
        <v>0.12277766504156533</v>
      </c>
      <c r="E36" s="17">
        <v>7.5555486179424813E-2</v>
      </c>
      <c r="F36" s="17">
        <v>8.6502284231621956E-2</v>
      </c>
      <c r="G36" s="17">
        <v>0</v>
      </c>
      <c r="H36" s="17">
        <v>5.1391951606864494E-2</v>
      </c>
      <c r="I36" s="17">
        <f t="shared" si="2"/>
        <v>-3.6561572982503371E-2</v>
      </c>
      <c r="J36" s="17">
        <f t="shared" si="3"/>
        <v>2.3205610970217116E-2</v>
      </c>
    </row>
    <row r="37" spans="1:10" x14ac:dyDescent="0.3">
      <c r="A37" t="s">
        <v>43</v>
      </c>
      <c r="B37" s="17">
        <v>0.3570902712908221</v>
      </c>
      <c r="C37" s="17">
        <v>0.28213289365669914</v>
      </c>
      <c r="D37" s="17">
        <v>0.13859284392364765</v>
      </c>
      <c r="E37" s="17">
        <v>8.5287903953013944E-2</v>
      </c>
      <c r="F37" s="17">
        <v>9.1814787956477989E-2</v>
      </c>
      <c r="G37" s="17">
        <v>0</v>
      </c>
      <c r="H37" s="17">
        <v>4.5081299219339122E-2</v>
      </c>
      <c r="I37" s="17">
        <f t="shared" si="2"/>
        <v>-9.8856749335203831E-3</v>
      </c>
      <c r="J37" s="17">
        <f t="shared" si="3"/>
        <v>1.9751283115818918E-2</v>
      </c>
    </row>
    <row r="38" spans="1:10" x14ac:dyDescent="0.3">
      <c r="A38" t="s">
        <v>44</v>
      </c>
      <c r="B38" s="17">
        <v>0.43763330992618277</v>
      </c>
      <c r="C38" s="17">
        <v>0.26787551624740713</v>
      </c>
      <c r="D38" s="17">
        <v>0.10833573472234674</v>
      </c>
      <c r="E38" s="17">
        <v>6.6668144444521071E-2</v>
      </c>
      <c r="F38" s="17">
        <v>9.7865995464906444E-2</v>
      </c>
      <c r="G38" s="17">
        <v>0</v>
      </c>
      <c r="H38" s="17">
        <v>2.1621299194635846E-2</v>
      </c>
      <c r="I38" s="17">
        <f t="shared" si="2"/>
        <v>-0.13376102239301463</v>
      </c>
      <c r="J38" s="17">
        <f t="shared" si="3"/>
        <v>-8.789683128924336E-2</v>
      </c>
    </row>
    <row r="39" spans="1:10" x14ac:dyDescent="0.3">
      <c r="A39" t="s">
        <v>45</v>
      </c>
      <c r="B39" s="17">
        <v>0.38871443358496571</v>
      </c>
      <c r="C39" s="17">
        <v>0.3001026504618961</v>
      </c>
      <c r="D39" s="17">
        <v>0.11656781112375894</v>
      </c>
      <c r="E39" s="17">
        <v>7.1734037614620882E-2</v>
      </c>
      <c r="F39" s="17">
        <v>0.10003422392417999</v>
      </c>
      <c r="G39" s="17">
        <v>0</v>
      </c>
      <c r="H39" s="17">
        <v>2.28468432905784E-2</v>
      </c>
      <c r="I39" s="17">
        <f t="shared" si="2"/>
        <v>-6.1878044245477368E-2</v>
      </c>
      <c r="J39" s="17">
        <f t="shared" si="3"/>
        <v>-2.1109613243016634E-3</v>
      </c>
    </row>
    <row r="40" spans="1:10" x14ac:dyDescent="0.3">
      <c r="A40" t="s">
        <v>46</v>
      </c>
      <c r="B40" s="17">
        <v>0.45375188357264662</v>
      </c>
      <c r="C40" s="17">
        <v>0.27766793095740772</v>
      </c>
      <c r="D40" s="17">
        <v>9.4087901166318724E-2</v>
      </c>
      <c r="E40" s="17">
        <v>5.7900246871580754E-2</v>
      </c>
      <c r="F40" s="17">
        <v>9.2390628748893922E-2</v>
      </c>
      <c r="G40" s="17">
        <v>0</v>
      </c>
      <c r="H40" s="17">
        <v>2.4201408683152237E-2</v>
      </c>
      <c r="I40" s="17">
        <f t="shared" si="2"/>
        <v>-0.17115999018477332</v>
      </c>
      <c r="J40" s="17">
        <f t="shared" si="3"/>
        <v>-0.10277031957920091</v>
      </c>
    </row>
    <row r="41" spans="1:10" x14ac:dyDescent="0.3">
      <c r="A41" t="s">
        <v>47</v>
      </c>
      <c r="B41" s="17">
        <v>0.37913398094716289</v>
      </c>
      <c r="C41" s="17">
        <v>0.14832656242825562</v>
      </c>
      <c r="D41" s="17">
        <v>0.16850336139918254</v>
      </c>
      <c r="E41" s="17">
        <v>0.10369437624565078</v>
      </c>
      <c r="F41" s="17">
        <v>0.16610419357768619</v>
      </c>
      <c r="G41" s="17">
        <v>0</v>
      </c>
      <c r="H41" s="17">
        <v>3.423752540206193E-2</v>
      </c>
      <c r="I41" s="17">
        <f t="shared" si="2"/>
        <v>2.2726348056832178E-2</v>
      </c>
      <c r="J41" s="17">
        <f t="shared" si="3"/>
        <v>-9.931683915215142E-2</v>
      </c>
    </row>
    <row r="42" spans="1:10" x14ac:dyDescent="0.3">
      <c r="A42" t="s">
        <v>48</v>
      </c>
      <c r="B42" s="17">
        <v>0.42156417274720542</v>
      </c>
      <c r="C42" s="17">
        <v>0.15667049086208834</v>
      </c>
      <c r="D42" s="17">
        <v>0.15908225031043161</v>
      </c>
      <c r="E42" s="17">
        <v>9.7896769421804072E-2</v>
      </c>
      <c r="F42" s="17">
        <v>0.15117302435959737</v>
      </c>
      <c r="G42" s="17">
        <v>0</v>
      </c>
      <c r="H42" s="17">
        <v>1.3613292298873314E-2</v>
      </c>
      <c r="I42" s="17">
        <f t="shared" si="2"/>
        <v>-4.1131919531166322E-2</v>
      </c>
      <c r="J42" s="17">
        <f t="shared" si="3"/>
        <v>-0.14244806865756715</v>
      </c>
    </row>
    <row r="43" spans="1:10" x14ac:dyDescent="0.3">
      <c r="A43" t="s">
        <v>49</v>
      </c>
      <c r="B43" s="17">
        <v>0.44029143908462143</v>
      </c>
      <c r="C43" s="17">
        <v>0.24620019357837256</v>
      </c>
      <c r="D43" s="17">
        <v>0.10573107663215299</v>
      </c>
      <c r="E43" s="17">
        <v>6.5065277927478765E-2</v>
      </c>
      <c r="F43" s="17">
        <v>0.11521030815106553</v>
      </c>
      <c r="G43" s="17">
        <v>0</v>
      </c>
      <c r="H43" s="17">
        <v>2.7501704626308854E-2</v>
      </c>
      <c r="I43" s="17">
        <f t="shared" si="2"/>
        <v>-0.13166362466830192</v>
      </c>
      <c r="J43" s="17">
        <f t="shared" si="3"/>
        <v>-0.10828924669303971</v>
      </c>
    </row>
    <row r="44" spans="1:10" x14ac:dyDescent="0.3">
      <c r="A44" t="s">
        <v>50</v>
      </c>
      <c r="B44" s="17">
        <v>0.41893518596768242</v>
      </c>
      <c r="C44" s="17">
        <v>0.251416120326592</v>
      </c>
      <c r="D44" s="17">
        <v>9.6892044552293263E-2</v>
      </c>
      <c r="E44" s="17">
        <v>5.9625873570642009E-2</v>
      </c>
      <c r="F44" s="17">
        <v>0.15581869433201817</v>
      </c>
      <c r="G44" s="17">
        <v>0</v>
      </c>
      <c r="H44" s="17">
        <v>1.7312081250772104E-2</v>
      </c>
      <c r="I44" s="17">
        <f t="shared" si="2"/>
        <v>-7.812911285163196E-2</v>
      </c>
      <c r="J44" s="17">
        <f t="shared" si="3"/>
        <v>-7.3818081904604371E-2</v>
      </c>
    </row>
    <row r="45" spans="1:10" x14ac:dyDescent="0.3">
      <c r="A45" t="s">
        <v>51</v>
      </c>
      <c r="B45" s="17">
        <v>0.42517355254417172</v>
      </c>
      <c r="C45" s="17">
        <v>0.17052979018727446</v>
      </c>
      <c r="D45" s="17">
        <v>0.14999588025120589</v>
      </c>
      <c r="E45" s="17">
        <v>9.2305157077665165E-2</v>
      </c>
      <c r="F45" s="17">
        <v>0.14572473564201366</v>
      </c>
      <c r="G45" s="17">
        <v>0</v>
      </c>
      <c r="H45" s="17">
        <v>1.6270884297669097E-2</v>
      </c>
      <c r="I45" s="17">
        <f t="shared" si="2"/>
        <v>-5.7397810333008351E-2</v>
      </c>
      <c r="J45" s="17">
        <f t="shared" si="3"/>
        <v>-0.13823603046563185</v>
      </c>
    </row>
    <row r="46" spans="1:10" x14ac:dyDescent="0.3">
      <c r="A46" t="s">
        <v>52</v>
      </c>
      <c r="B46" s="17">
        <v>0.48247380693883174</v>
      </c>
      <c r="C46" s="17">
        <v>0.22196562091803335</v>
      </c>
      <c r="D46" s="17">
        <v>9.4429334573859339E-2</v>
      </c>
      <c r="E46" s="17">
        <v>5.811035973775959E-2</v>
      </c>
      <c r="F46" s="17">
        <v>0.12347304652138379</v>
      </c>
      <c r="G46" s="17">
        <v>0</v>
      </c>
      <c r="H46" s="17">
        <v>1.9547831310132158E-2</v>
      </c>
      <c r="I46" s="17">
        <f t="shared" si="2"/>
        <v>-0.18563328812390473</v>
      </c>
      <c r="J46" s="17">
        <f t="shared" si="3"/>
        <v>-0.1777043637708976</v>
      </c>
    </row>
    <row r="47" spans="1:10" x14ac:dyDescent="0.3">
      <c r="A47" t="s">
        <v>53</v>
      </c>
      <c r="B47" s="17">
        <v>0.4848250233485617</v>
      </c>
      <c r="C47" s="17">
        <v>0.18181967225326084</v>
      </c>
      <c r="D47" s="17">
        <v>0.10563096284271202</v>
      </c>
      <c r="E47" s="17">
        <v>6.5003669441668938E-2</v>
      </c>
      <c r="F47" s="17">
        <v>0.14360169642415985</v>
      </c>
      <c r="G47" s="17">
        <v>0</v>
      </c>
      <c r="H47" s="17">
        <v>1.9118975689636608E-2</v>
      </c>
      <c r="I47" s="17">
        <f t="shared" si="2"/>
        <v>-0.16723318264935697</v>
      </c>
      <c r="J47" s="17">
        <f t="shared" si="3"/>
        <v>-0.20873445248273864</v>
      </c>
    </row>
    <row r="48" spans="1:10" x14ac:dyDescent="0.3">
      <c r="A48" t="s">
        <v>54</v>
      </c>
      <c r="B48" s="17">
        <v>0.34496758172177594</v>
      </c>
      <c r="C48" s="17">
        <v>0.25590777758607203</v>
      </c>
      <c r="D48" s="17">
        <v>0.14555440099273689</v>
      </c>
      <c r="E48" s="17">
        <v>8.9571939072453477E-2</v>
      </c>
      <c r="F48" s="17">
        <v>0.12326792417807503</v>
      </c>
      <c r="G48" s="17">
        <v>0</v>
      </c>
      <c r="H48" s="17">
        <v>4.0730376448886663E-2</v>
      </c>
      <c r="I48" s="17">
        <f t="shared" si="2"/>
        <v>2.6347056822152479E-2</v>
      </c>
      <c r="J48" s="17">
        <f t="shared" si="3"/>
        <v>1.8458475137275693E-2</v>
      </c>
    </row>
    <row r="49" spans="1:10" x14ac:dyDescent="0.3">
      <c r="A49" t="s">
        <v>55</v>
      </c>
      <c r="B49" s="17">
        <v>0.45796450479170814</v>
      </c>
      <c r="C49" s="17">
        <v>0.30043539659033397</v>
      </c>
      <c r="D49" s="17">
        <v>7.7695632897815239E-2</v>
      </c>
      <c r="E49" s="17">
        <v>4.7812697167886303E-2</v>
      </c>
      <c r="F49" s="17">
        <v>9.9984367723438772E-2</v>
      </c>
      <c r="G49" s="17">
        <v>0</v>
      </c>
      <c r="H49" s="17">
        <v>1.6107400828817564E-2</v>
      </c>
      <c r="I49" s="17">
        <f t="shared" si="2"/>
        <v>-0.17999368704517815</v>
      </c>
      <c r="J49" s="17">
        <f t="shared" si="3"/>
        <v>-8.9881298864632087E-2</v>
      </c>
    </row>
    <row r="50" spans="1:10" x14ac:dyDescent="0.3">
      <c r="A50" t="s">
        <v>56</v>
      </c>
      <c r="B50" s="17">
        <v>0.46879600952405476</v>
      </c>
      <c r="C50" s="17">
        <v>0.14603045845144635</v>
      </c>
      <c r="D50" s="17">
        <v>0.1446009003172582</v>
      </c>
      <c r="E50" s="17">
        <v>8.898516942600504E-2</v>
      </c>
      <c r="F50" s="17">
        <v>0.1385218606017167</v>
      </c>
      <c r="G50" s="17">
        <v>0</v>
      </c>
      <c r="H50" s="17">
        <v>1.3065601679518979E-2</v>
      </c>
      <c r="I50" s="17">
        <f t="shared" si="2"/>
        <v>-0.12113105065195746</v>
      </c>
      <c r="J50" s="17">
        <f t="shared" si="3"/>
        <v>-0.21113317196911441</v>
      </c>
    </row>
    <row r="51" spans="1:10" x14ac:dyDescent="0.3">
      <c r="A51" t="s">
        <v>57</v>
      </c>
      <c r="B51" s="17">
        <v>0.53116504798363662</v>
      </c>
      <c r="C51" s="17">
        <v>0.17582302280496007</v>
      </c>
      <c r="D51" s="17">
        <v>0.10336040743845933</v>
      </c>
      <c r="E51" s="17">
        <v>6.3606404577513431E-2</v>
      </c>
      <c r="F51" s="17">
        <v>0.12721289955921161</v>
      </c>
      <c r="G51" s="17">
        <v>0</v>
      </c>
      <c r="H51" s="17">
        <v>-1.1677823637810114E-3</v>
      </c>
      <c r="I51" s="17">
        <f t="shared" si="2"/>
        <v>-0.23432847317175604</v>
      </c>
      <c r="J51" s="17">
        <f t="shared" si="3"/>
        <v>-0.26708811170612123</v>
      </c>
    </row>
    <row r="52" spans="1:10" x14ac:dyDescent="0.3">
      <c r="A52" t="s">
        <v>58</v>
      </c>
      <c r="B52" s="17">
        <v>0.56579766075832272</v>
      </c>
      <c r="C52" s="17">
        <v>0.20488618339935888</v>
      </c>
      <c r="D52" s="17">
        <v>8.274297591206882E-2</v>
      </c>
      <c r="E52" s="17">
        <v>5.0918754407426964E-2</v>
      </c>
      <c r="F52" s="17">
        <v>0.10593015414056671</v>
      </c>
      <c r="G52" s="17">
        <v>0</v>
      </c>
      <c r="H52" s="17">
        <v>-1.0275728617743951E-2</v>
      </c>
      <c r="I52" s="17">
        <f t="shared" si="2"/>
        <v>-0.30483844037430124</v>
      </c>
      <c r="J52" s="17">
        <f t="shared" si="3"/>
        <v>-0.28903391202094508</v>
      </c>
    </row>
    <row r="53" spans="1:10" x14ac:dyDescent="0.3">
      <c r="A53" t="s">
        <v>59</v>
      </c>
      <c r="B53" s="17">
        <v>0.48625377066221076</v>
      </c>
      <c r="C53" s="17">
        <v>0.16991293038722874</v>
      </c>
      <c r="D53" s="17">
        <v>0.11780900477784695</v>
      </c>
      <c r="E53" s="17">
        <v>7.2497849094059652E-2</v>
      </c>
      <c r="F53" s="17">
        <v>0.14819639648859798</v>
      </c>
      <c r="G53" s="17">
        <v>0</v>
      </c>
      <c r="H53" s="17">
        <v>5.3300485900559247E-3</v>
      </c>
      <c r="I53" s="17">
        <f t="shared" si="2"/>
        <v>-0.15386869734710956</v>
      </c>
      <c r="J53" s="17">
        <f t="shared" si="3"/>
        <v>-0.21478986516683066</v>
      </c>
    </row>
    <row r="54" spans="1:10" x14ac:dyDescent="0.3">
      <c r="A54" t="s">
        <v>60</v>
      </c>
      <c r="B54" s="17">
        <v>0.48432354477981798</v>
      </c>
      <c r="C54" s="17">
        <v>0.19106291006960593</v>
      </c>
      <c r="D54" s="17">
        <v>0.10925764593193957</v>
      </c>
      <c r="E54" s="17">
        <v>6.723547441965512E-2</v>
      </c>
      <c r="F54" s="17">
        <v>0.12962923409886956</v>
      </c>
      <c r="G54" s="17">
        <v>0</v>
      </c>
      <c r="H54" s="17">
        <v>1.8491190700111737E-2</v>
      </c>
      <c r="I54" s="17">
        <f t="shared" si="2"/>
        <v>-0.17383025341395036</v>
      </c>
      <c r="J54" s="17">
        <f t="shared" si="3"/>
        <v>-0.20142392837507275</v>
      </c>
    </row>
    <row r="55" spans="1:10" x14ac:dyDescent="0.3">
      <c r="A55" t="s">
        <v>61</v>
      </c>
      <c r="B55" s="17">
        <v>0.4524103876951393</v>
      </c>
      <c r="C55" s="17">
        <v>0.17733544249431349</v>
      </c>
      <c r="D55" s="17">
        <v>0.13339565864390646</v>
      </c>
      <c r="E55" s="17">
        <v>8.2089636088557821E-2</v>
      </c>
      <c r="F55" s="17">
        <v>0.13639894066891545</v>
      </c>
      <c r="G55" s="17">
        <v>0</v>
      </c>
      <c r="H55" s="17">
        <v>1.8369934409167565E-2</v>
      </c>
      <c r="I55" s="17">
        <f t="shared" si="2"/>
        <v>-0.11197110796520485</v>
      </c>
      <c r="J55" s="17">
        <f t="shared" si="3"/>
        <v>-0.16950967458041194</v>
      </c>
    </row>
    <row r="56" spans="1:10" x14ac:dyDescent="0.3">
      <c r="A56" t="s">
        <v>62</v>
      </c>
      <c r="B56" s="17">
        <v>0.43672448966393679</v>
      </c>
      <c r="C56" s="17">
        <v>0.22411097235542518</v>
      </c>
      <c r="D56" s="17">
        <v>0.11918598757384281</v>
      </c>
      <c r="E56" s="17">
        <v>7.3345223122364814E-2</v>
      </c>
      <c r="F56" s="17">
        <v>0.13631579610674319</v>
      </c>
      <c r="G56" s="17">
        <v>0</v>
      </c>
      <c r="H56" s="17">
        <v>1.03175311776873E-2</v>
      </c>
      <c r="I56" s="17">
        <f t="shared" si="2"/>
        <v>-9.8403554363220749E-2</v>
      </c>
      <c r="J56" s="17">
        <f t="shared" si="3"/>
        <v>-0.11395941526762635</v>
      </c>
    </row>
    <row r="57" spans="1:10" x14ac:dyDescent="0.3">
      <c r="A57" t="s">
        <v>63</v>
      </c>
      <c r="B57" s="17">
        <v>0.49651254900309233</v>
      </c>
      <c r="C57" s="17">
        <v>0.25305495856305699</v>
      </c>
      <c r="D57" s="17">
        <v>8.6334595087734528E-2</v>
      </c>
      <c r="E57" s="17">
        <v>5.3128981592452017E-2</v>
      </c>
      <c r="F57" s="17">
        <v>0.10701388401586806</v>
      </c>
      <c r="G57" s="17">
        <v>0</v>
      </c>
      <c r="H57" s="17">
        <v>3.9550317377959887E-3</v>
      </c>
      <c r="I57" s="17">
        <f t="shared" si="2"/>
        <v>-0.21595767374217656</v>
      </c>
      <c r="J57" s="17">
        <f t="shared" si="3"/>
        <v>-0.16951435223121897</v>
      </c>
    </row>
    <row r="58" spans="1:10" x14ac:dyDescent="0.3">
      <c r="A58" t="s">
        <v>64</v>
      </c>
      <c r="B58" s="17">
        <v>0.45358421483585432</v>
      </c>
      <c r="C58" s="17">
        <v>0.29240840053454986</v>
      </c>
      <c r="D58" s="17">
        <v>9.1814358519777706E-2</v>
      </c>
      <c r="E58" s="17">
        <v>5.6501143704478583E-2</v>
      </c>
      <c r="F58" s="17">
        <v>0.10217106517525895</v>
      </c>
      <c r="G58" s="17">
        <v>0</v>
      </c>
      <c r="H58" s="17">
        <v>3.5208172300805751E-3</v>
      </c>
      <c r="I58" s="17">
        <f t="shared" si="2"/>
        <v>-0.15986977794325102</v>
      </c>
      <c r="J58" s="17">
        <f t="shared" si="3"/>
        <v>-8.6029844081449869E-2</v>
      </c>
    </row>
    <row r="59" spans="1:10" x14ac:dyDescent="0.3">
      <c r="A59" t="s">
        <v>65</v>
      </c>
      <c r="B59" s="17">
        <v>0.42746328853586429</v>
      </c>
      <c r="C59" s="17">
        <v>0.28281839567035727</v>
      </c>
      <c r="D59" s="17">
        <v>9.1368569426429749E-2</v>
      </c>
      <c r="E59" s="17">
        <v>5.6226811954726001E-2</v>
      </c>
      <c r="F59" s="17">
        <v>0.1035771345842763</v>
      </c>
      <c r="G59" s="17">
        <v>0</v>
      </c>
      <c r="H59" s="17">
        <v>3.8545799828346272E-2</v>
      </c>
      <c r="I59" s="17">
        <f t="shared" si="2"/>
        <v>-0.13572386828367181</v>
      </c>
      <c r="J59" s="17">
        <f t="shared" si="3"/>
        <v>-6.9293138075877392E-2</v>
      </c>
    </row>
    <row r="60" spans="1:10" x14ac:dyDescent="0.3">
      <c r="A60" t="s">
        <v>66</v>
      </c>
      <c r="B60" s="17">
        <v>0.45812168209087739</v>
      </c>
      <c r="C60" s="17">
        <v>0.27578157823974797</v>
      </c>
      <c r="D60" s="17">
        <v>8.9306303661777553E-2</v>
      </c>
      <c r="E60" s="17">
        <v>5.4957725330324649E-2</v>
      </c>
      <c r="F60" s="17">
        <v>0.10378515223175978</v>
      </c>
      <c r="G60" s="17">
        <v>0</v>
      </c>
      <c r="H60" s="17">
        <v>1.8047558445512757E-2</v>
      </c>
      <c r="I60" s="17">
        <f t="shared" si="2"/>
        <v>-0.1706172360927217</v>
      </c>
      <c r="J60" s="17">
        <f t="shared" si="3"/>
        <v>-0.10792534948397081</v>
      </c>
    </row>
    <row r="61" spans="1:10" x14ac:dyDescent="0.3">
      <c r="A61" t="s">
        <v>67</v>
      </c>
      <c r="B61" s="17">
        <v>0.37441885189341584</v>
      </c>
      <c r="C61" s="17">
        <v>0.28787739801875573</v>
      </c>
      <c r="D61" s="17">
        <v>0.12583150741021873</v>
      </c>
      <c r="E61" s="17">
        <v>7.7434773790903841E-2</v>
      </c>
      <c r="F61" s="17">
        <v>0.12672643773304876</v>
      </c>
      <c r="G61" s="17">
        <v>0</v>
      </c>
      <c r="H61" s="17">
        <v>7.7110311536570109E-3</v>
      </c>
      <c r="I61" s="17">
        <f t="shared" si="2"/>
        <v>-1.9042797913954607E-2</v>
      </c>
      <c r="J61" s="17">
        <f t="shared" si="3"/>
        <v>1.2456361805591287E-2</v>
      </c>
    </row>
    <row r="62" spans="1:10" x14ac:dyDescent="0.3">
      <c r="A62" t="s">
        <v>68</v>
      </c>
      <c r="B62" s="17">
        <v>0.35542839178424113</v>
      </c>
      <c r="C62" s="17">
        <v>0.36297921908140662</v>
      </c>
      <c r="D62" s="17">
        <v>0.10995366394492545</v>
      </c>
      <c r="E62" s="17">
        <v>6.7663793196877195E-2</v>
      </c>
      <c r="F62" s="17">
        <v>9.98133098804245E-2</v>
      </c>
      <c r="G62" s="17">
        <v>0</v>
      </c>
      <c r="H62" s="17">
        <v>4.1616221121251185E-3</v>
      </c>
      <c r="I62" s="17">
        <f t="shared" si="2"/>
        <v>-1.9346989960782532E-2</v>
      </c>
      <c r="J62" s="17">
        <f t="shared" si="3"/>
        <v>9.0780057403833658E-2</v>
      </c>
    </row>
    <row r="63" spans="1:10" x14ac:dyDescent="0.3">
      <c r="A63" t="s">
        <v>69</v>
      </c>
      <c r="B63" s="17">
        <v>0.39591799631470692</v>
      </c>
      <c r="C63" s="17">
        <v>0.31418389351959419</v>
      </c>
      <c r="D63" s="17">
        <v>0.1085946935588515</v>
      </c>
      <c r="E63" s="17">
        <v>6.6827503728524001E-2</v>
      </c>
      <c r="F63" s="17">
        <v>9.6248856129693625E-2</v>
      </c>
      <c r="G63" s="17">
        <v>0</v>
      </c>
      <c r="H63" s="17">
        <v>1.8227056748629789E-2</v>
      </c>
      <c r="I63" s="17">
        <f t="shared" si="2"/>
        <v>-7.8914682799224825E-2</v>
      </c>
      <c r="J63" s="17">
        <f t="shared" si="3"/>
        <v>-2.3278676999199943E-4</v>
      </c>
    </row>
    <row r="64" spans="1:10" x14ac:dyDescent="0.3">
      <c r="A64" t="s">
        <v>70</v>
      </c>
      <c r="B64" s="17">
        <v>0.35857424240436681</v>
      </c>
      <c r="C64" s="17">
        <v>0.26003753322875262</v>
      </c>
      <c r="D64" s="17">
        <v>0.14078671147835617</v>
      </c>
      <c r="E64" s="17">
        <v>8.6637976294373031E-2</v>
      </c>
      <c r="F64" s="17">
        <v>0.12458299000957863</v>
      </c>
      <c r="G64" s="17">
        <v>0</v>
      </c>
      <c r="H64" s="17">
        <v>2.9380546584572786E-2</v>
      </c>
      <c r="I64" s="17">
        <f t="shared" si="2"/>
        <v>8.0784054553812851E-3</v>
      </c>
      <c r="J64" s="17">
        <f t="shared" si="3"/>
        <v>7.0655941590781479E-3</v>
      </c>
    </row>
    <row r="65" spans="1:10" x14ac:dyDescent="0.3">
      <c r="A65" t="s">
        <v>71</v>
      </c>
      <c r="B65" s="17">
        <v>0.41153137137240531</v>
      </c>
      <c r="C65" s="17">
        <v>0.305029944924744</v>
      </c>
      <c r="D65" s="17">
        <v>0.10023254863384706</v>
      </c>
      <c r="E65" s="17">
        <v>6.1681568390059734E-2</v>
      </c>
      <c r="F65" s="17">
        <v>9.8233621863427933E-2</v>
      </c>
      <c r="G65" s="17">
        <v>0</v>
      </c>
      <c r="H65" s="17">
        <v>2.3290944815515857E-2</v>
      </c>
      <c r="I65" s="17">
        <f t="shared" si="2"/>
        <v>-0.10784920608369369</v>
      </c>
      <c r="J65" s="17">
        <f t="shared" si="3"/>
        <v>-2.8457104781460907E-2</v>
      </c>
    </row>
    <row r="66" spans="1:10" x14ac:dyDescent="0.3">
      <c r="A66" t="s">
        <v>72</v>
      </c>
      <c r="B66" s="17">
        <v>0.49773468349621952</v>
      </c>
      <c r="C66" s="17">
        <v>0.26060478308822588</v>
      </c>
      <c r="D66" s="17">
        <v>8.5414992297902906E-2</v>
      </c>
      <c r="E66" s="17">
        <v>5.2563072183324858E-2</v>
      </c>
      <c r="F66" s="17">
        <v>9.4416047024318953E-2</v>
      </c>
      <c r="G66" s="17">
        <v>0</v>
      </c>
      <c r="H66" s="17">
        <v>9.266421910007816E-3</v>
      </c>
      <c r="I66" s="17">
        <f t="shared" ref="I66:I97" si="4">(0.3*C66)+(0.7*SUM(D66:F66)+0.3*(MAX(D66:F66))-B66)</f>
        <v>-0.22855255640857339</v>
      </c>
      <c r="J66" s="17">
        <f t="shared" ref="J66:J97" si="5">C66+(0.3*(SUM(D66:F66))-B66)</f>
        <v>-0.16741166695632964</v>
      </c>
    </row>
    <row r="67" spans="1:10" x14ac:dyDescent="0.3">
      <c r="A67" t="s">
        <v>73</v>
      </c>
      <c r="B67" s="17">
        <v>0.40582908346241531</v>
      </c>
      <c r="C67" s="17">
        <v>0.31063938521533713</v>
      </c>
      <c r="D67" s="17">
        <v>0.10606468570448296</v>
      </c>
      <c r="E67" s="17">
        <v>6.527057581814337E-2</v>
      </c>
      <c r="F67" s="17">
        <v>0.10020613575465245</v>
      </c>
      <c r="G67" s="17">
        <v>0</v>
      </c>
      <c r="H67" s="17">
        <v>1.1990134044968848E-2</v>
      </c>
      <c r="I67" s="17">
        <f t="shared" si="4"/>
        <v>-9.0738884092374142E-2</v>
      </c>
      <c r="J67" s="17">
        <f t="shared" si="5"/>
        <v>-1.3727279063894537E-2</v>
      </c>
    </row>
    <row r="68" spans="1:10" x14ac:dyDescent="0.3">
      <c r="A68" t="s">
        <v>74</v>
      </c>
      <c r="B68" s="17">
        <v>0.41234082425465513</v>
      </c>
      <c r="C68" s="17">
        <v>0.15973334543131251</v>
      </c>
      <c r="D68" s="17">
        <v>0.15830861911221228</v>
      </c>
      <c r="E68" s="17">
        <v>9.7420688684438317E-2</v>
      </c>
      <c r="F68" s="17">
        <v>0.13046351504011955</v>
      </c>
      <c r="G68" s="17">
        <v>0</v>
      </c>
      <c r="H68" s="17">
        <v>4.1733007477262163E-2</v>
      </c>
      <c r="I68" s="17">
        <f t="shared" si="4"/>
        <v>-4.659325890585863E-2</v>
      </c>
      <c r="J68" s="17">
        <f t="shared" si="5"/>
        <v>-0.13674963197231155</v>
      </c>
    </row>
    <row r="69" spans="1:10" x14ac:dyDescent="0.3">
      <c r="A69" t="s">
        <v>75</v>
      </c>
      <c r="B69" s="17">
        <v>0.44148999041062353</v>
      </c>
      <c r="C69" s="17">
        <v>0.20126774060192387</v>
      </c>
      <c r="D69" s="17">
        <v>0.13479908077973043</v>
      </c>
      <c r="E69" s="17">
        <v>8.2953280479834107E-2</v>
      </c>
      <c r="F69" s="17">
        <v>0.1225818369184985</v>
      </c>
      <c r="G69" s="17">
        <v>0</v>
      </c>
      <c r="H69" s="17">
        <v>1.6908070809389608E-2</v>
      </c>
      <c r="I69" s="17">
        <f t="shared" si="4"/>
        <v>-0.10243600527148317</v>
      </c>
      <c r="J69" s="17">
        <f t="shared" si="5"/>
        <v>-0.13812199035528072</v>
      </c>
    </row>
    <row r="70" spans="1:10" x14ac:dyDescent="0.3">
      <c r="A70" t="s">
        <v>76</v>
      </c>
      <c r="B70" s="17">
        <v>0.45194232818203733</v>
      </c>
      <c r="C70" s="17">
        <v>0.20204224519857666</v>
      </c>
      <c r="D70" s="17">
        <v>0.12387601410801732</v>
      </c>
      <c r="E70" s="17">
        <v>7.623139329724142E-2</v>
      </c>
      <c r="F70" s="17">
        <v>0.12454867215668795</v>
      </c>
      <c r="G70" s="17">
        <v>0</v>
      </c>
      <c r="H70" s="17">
        <v>2.135934705743936E-2</v>
      </c>
      <c r="I70" s="17">
        <f t="shared" si="4"/>
        <v>-0.1267057972820953</v>
      </c>
      <c r="J70" s="17">
        <f t="shared" si="5"/>
        <v>-0.15250325911487667</v>
      </c>
    </row>
    <row r="71" spans="1:10" x14ac:dyDescent="0.3">
      <c r="A71" t="s">
        <v>77</v>
      </c>
      <c r="B71" s="17">
        <v>0.36191471911404677</v>
      </c>
      <c r="C71" s="17">
        <v>0.2385561733483951</v>
      </c>
      <c r="D71" s="17">
        <v>0.13323848553062873</v>
      </c>
      <c r="E71" s="17">
        <v>8.1992914172694609E-2</v>
      </c>
      <c r="F71" s="17">
        <v>0.10095839984234335</v>
      </c>
      <c r="G71" s="17">
        <v>0</v>
      </c>
      <c r="H71" s="17">
        <v>8.3339307991891487E-2</v>
      </c>
      <c r="I71" s="17">
        <f t="shared" si="4"/>
        <v>-2.9043461768372955E-2</v>
      </c>
      <c r="J71" s="17">
        <f t="shared" si="5"/>
        <v>-2.8501605901951693E-2</v>
      </c>
    </row>
    <row r="72" spans="1:10" x14ac:dyDescent="0.3">
      <c r="A72" t="s">
        <v>78</v>
      </c>
      <c r="B72" s="17">
        <v>0.46932431782435424</v>
      </c>
      <c r="C72" s="17">
        <v>0.226953132397684</v>
      </c>
      <c r="D72" s="17">
        <v>0.10207790310244647</v>
      </c>
      <c r="E72" s="17">
        <v>6.2817171139967057E-2</v>
      </c>
      <c r="F72" s="17">
        <v>0.10649151259539927</v>
      </c>
      <c r="G72" s="17">
        <v>0</v>
      </c>
      <c r="H72" s="17">
        <v>3.2335962940148955E-2</v>
      </c>
      <c r="I72" s="17">
        <f t="shared" si="4"/>
        <v>-0.17932031353996031</v>
      </c>
      <c r="J72" s="17">
        <f t="shared" si="5"/>
        <v>-0.16095520937532642</v>
      </c>
    </row>
    <row r="73" spans="1:10" x14ac:dyDescent="0.3">
      <c r="A73" t="s">
        <v>79</v>
      </c>
      <c r="B73" s="17">
        <v>0.41315689836489616</v>
      </c>
      <c r="C73" s="17">
        <v>0.16239393628058427</v>
      </c>
      <c r="D73" s="17">
        <v>0.15679424045753465</v>
      </c>
      <c r="E73" s="17">
        <v>9.648876335848286E-2</v>
      </c>
      <c r="F73" s="17">
        <v>0.1392655217134742</v>
      </c>
      <c r="G73" s="17">
        <v>0</v>
      </c>
      <c r="H73" s="17">
        <v>3.1900639825027888E-2</v>
      </c>
      <c r="I73" s="17">
        <f t="shared" si="4"/>
        <v>-4.2616477472816279E-2</v>
      </c>
      <c r="J73" s="17">
        <f t="shared" si="5"/>
        <v>-0.13299840442546437</v>
      </c>
    </row>
    <row r="74" spans="1:10" x14ac:dyDescent="0.3">
      <c r="A74" t="s">
        <v>80</v>
      </c>
      <c r="B74" s="17">
        <v>0.44746048901386948</v>
      </c>
      <c r="C74" s="17">
        <v>0.11380520912726483</v>
      </c>
      <c r="D74" s="17">
        <v>0.13272632185325017</v>
      </c>
      <c r="E74" s="17">
        <v>8.1677736525077038E-2</v>
      </c>
      <c r="F74" s="17">
        <v>0.20562432150274099</v>
      </c>
      <c r="G74" s="17">
        <v>0</v>
      </c>
      <c r="H74" s="17">
        <v>1.8705921977797413E-2</v>
      </c>
      <c r="I74" s="17">
        <f t="shared" si="4"/>
        <v>-5.7611763908120034E-2</v>
      </c>
      <c r="J74" s="17">
        <f t="shared" si="5"/>
        <v>-0.2076467659222842</v>
      </c>
    </row>
    <row r="75" spans="1:10" x14ac:dyDescent="0.3">
      <c r="A75" t="s">
        <v>81</v>
      </c>
      <c r="B75" s="17">
        <v>0.45456466677664487</v>
      </c>
      <c r="C75" s="17">
        <v>0.14317156652678423</v>
      </c>
      <c r="D75" s="17">
        <v>0.13224414522242192</v>
      </c>
      <c r="E75" s="17">
        <v>8.138101244456733E-2</v>
      </c>
      <c r="F75" s="17">
        <v>0.15948552887367648</v>
      </c>
      <c r="G75" s="17">
        <v>0</v>
      </c>
      <c r="H75" s="17">
        <v>2.9153080155905231E-2</v>
      </c>
      <c r="I75" s="17">
        <f t="shared" si="4"/>
        <v>-0.1025900575780407</v>
      </c>
      <c r="J75" s="17">
        <f t="shared" si="5"/>
        <v>-0.19945989428766095</v>
      </c>
    </row>
    <row r="76" spans="1:10" x14ac:dyDescent="0.3">
      <c r="A76" t="s">
        <v>82</v>
      </c>
      <c r="B76" s="17">
        <v>0.44975580716180913</v>
      </c>
      <c r="C76" s="17">
        <v>0.20302166037626834</v>
      </c>
      <c r="D76" s="17">
        <v>0.12300092698709295</v>
      </c>
      <c r="E76" s="17">
        <v>7.569287814590335E-2</v>
      </c>
      <c r="F76" s="17">
        <v>0.12090030861702693</v>
      </c>
      <c r="G76" s="17">
        <v>0</v>
      </c>
      <c r="H76" s="17">
        <v>2.762841871189925E-2</v>
      </c>
      <c r="I76" s="17">
        <f t="shared" si="4"/>
        <v>-0.12823315132778451</v>
      </c>
      <c r="J76" s="17">
        <f t="shared" si="5"/>
        <v>-0.15085591266053383</v>
      </c>
    </row>
    <row r="77" spans="1:10" x14ac:dyDescent="0.3">
      <c r="A77" t="s">
        <v>83</v>
      </c>
      <c r="B77" s="17">
        <v>0.39732602056219496</v>
      </c>
      <c r="C77" s="17">
        <v>0.1660562702251844</v>
      </c>
      <c r="D77" s="17">
        <v>0.15293125154546022</v>
      </c>
      <c r="E77" s="17">
        <v>9.4111539412590914E-2</v>
      </c>
      <c r="F77" s="17">
        <v>0.16502693222076492</v>
      </c>
      <c r="G77" s="17">
        <v>0</v>
      </c>
      <c r="H77" s="17">
        <v>2.4547986033804703E-2</v>
      </c>
      <c r="I77" s="17">
        <f t="shared" si="4"/>
        <v>-9.5522536032389208E-3</v>
      </c>
      <c r="J77" s="17">
        <f t="shared" si="5"/>
        <v>-0.10764883338336576</v>
      </c>
    </row>
    <row r="78" spans="1:10" x14ac:dyDescent="0.3">
      <c r="A78" t="s">
        <v>84</v>
      </c>
      <c r="B78" s="17">
        <v>0.41261940943570519</v>
      </c>
      <c r="C78" s="17">
        <v>0.19416437081920232</v>
      </c>
      <c r="D78" s="17">
        <v>0.12572572272484309</v>
      </c>
      <c r="E78" s="17">
        <v>7.7369675522980352E-2</v>
      </c>
      <c r="F78" s="17">
        <v>0.14900475249545039</v>
      </c>
      <c r="G78" s="17">
        <v>0</v>
      </c>
      <c r="H78" s="17">
        <v>4.1116069001818634E-2</v>
      </c>
      <c r="I78" s="17">
        <f t="shared" si="4"/>
        <v>-6.319856692101769E-2</v>
      </c>
      <c r="J78" s="17">
        <f t="shared" si="5"/>
        <v>-0.11282499339352073</v>
      </c>
    </row>
    <row r="79" spans="1:10" x14ac:dyDescent="0.3">
      <c r="A79" t="s">
        <v>85</v>
      </c>
      <c r="B79" s="17">
        <v>0.41298048762619155</v>
      </c>
      <c r="C79" s="17">
        <v>0.19905538335256059</v>
      </c>
      <c r="D79" s="17">
        <v>0.14424245584767717</v>
      </c>
      <c r="E79" s="17">
        <v>8.8764588213955178E-2</v>
      </c>
      <c r="F79" s="17">
        <v>0.12426021832427445</v>
      </c>
      <c r="G79" s="17">
        <v>0</v>
      </c>
      <c r="H79" s="17">
        <v>3.0696866635341102E-2</v>
      </c>
      <c r="I79" s="17">
        <f t="shared" si="4"/>
        <v>-5.9904052195985505E-2</v>
      </c>
      <c r="J79" s="17">
        <f t="shared" si="5"/>
        <v>-0.10674492555785894</v>
      </c>
    </row>
    <row r="80" spans="1:10" x14ac:dyDescent="0.3">
      <c r="A80" t="s">
        <v>86</v>
      </c>
      <c r="B80" s="17">
        <v>0.38708256622034276</v>
      </c>
      <c r="C80" s="17">
        <v>0.18679079610173965</v>
      </c>
      <c r="D80" s="17">
        <v>0.16332141711398576</v>
      </c>
      <c r="E80" s="17">
        <v>0.10050548745476047</v>
      </c>
      <c r="F80" s="17">
        <v>0.13121210888273033</v>
      </c>
      <c r="G80" s="17">
        <v>0</v>
      </c>
      <c r="H80" s="17">
        <v>3.1087624226441068E-2</v>
      </c>
      <c r="I80" s="17">
        <f t="shared" si="4"/>
        <v>-5.5215928395915478E-3</v>
      </c>
      <c r="J80" s="17">
        <f t="shared" si="5"/>
        <v>-8.178006608316013E-2</v>
      </c>
    </row>
    <row r="81" spans="1:10" x14ac:dyDescent="0.3">
      <c r="A81" t="s">
        <v>87</v>
      </c>
      <c r="B81" s="17">
        <v>0.4824333250913731</v>
      </c>
      <c r="C81" s="17">
        <v>0.25209755826429697</v>
      </c>
      <c r="D81" s="17">
        <v>9.7228003869564178E-2</v>
      </c>
      <c r="E81" s="17">
        <v>5.9832617765885651E-2</v>
      </c>
      <c r="F81" s="17">
        <v>0.10417515760377566</v>
      </c>
      <c r="G81" s="17">
        <v>0</v>
      </c>
      <c r="H81" s="17">
        <v>4.2333374051044537E-3</v>
      </c>
      <c r="I81" s="17">
        <f t="shared" si="4"/>
        <v>-0.1926864648634935</v>
      </c>
      <c r="J81" s="17">
        <f t="shared" si="5"/>
        <v>-0.15196503305530851</v>
      </c>
    </row>
    <row r="82" spans="1:10" x14ac:dyDescent="0.3">
      <c r="A82" t="s">
        <v>88</v>
      </c>
      <c r="B82" s="17">
        <v>0.44555878850029257</v>
      </c>
      <c r="C82" s="17">
        <v>0.25708321266747153</v>
      </c>
      <c r="D82" s="17">
        <v>0.10674953601987214</v>
      </c>
      <c r="E82" s="17">
        <v>6.5692022166075156E-2</v>
      </c>
      <c r="F82" s="17">
        <v>0.11337244846134602</v>
      </c>
      <c r="G82" s="17">
        <v>0</v>
      </c>
      <c r="H82" s="17">
        <v>1.154399218494262E-2</v>
      </c>
      <c r="I82" s="17">
        <f t="shared" si="4"/>
        <v>-0.13435228550854195</v>
      </c>
      <c r="J82" s="17">
        <f t="shared" si="5"/>
        <v>-0.10273137383863301</v>
      </c>
    </row>
    <row r="83" spans="1:10" x14ac:dyDescent="0.3">
      <c r="A83" t="s">
        <v>89</v>
      </c>
      <c r="B83" s="17">
        <v>0.46506808071893491</v>
      </c>
      <c r="C83" s="17">
        <v>0.20903349097061519</v>
      </c>
      <c r="D83" s="17">
        <v>0.11622336325351119</v>
      </c>
      <c r="E83" s="17">
        <v>7.1522069694468421E-2</v>
      </c>
      <c r="F83" s="17">
        <v>0.12465771819331245</v>
      </c>
      <c r="G83" s="17">
        <v>0</v>
      </c>
      <c r="H83" s="17">
        <v>1.3495277169157882E-2</v>
      </c>
      <c r="I83" s="17">
        <f t="shared" si="4"/>
        <v>-0.14627851217085219</v>
      </c>
      <c r="J83" s="17">
        <f t="shared" si="5"/>
        <v>-0.1623136444059321</v>
      </c>
    </row>
    <row r="84" spans="1:10" x14ac:dyDescent="0.3">
      <c r="A84" t="s">
        <v>90</v>
      </c>
      <c r="B84" s="17">
        <v>0.42355078847266192</v>
      </c>
      <c r="C84" s="17">
        <v>0.2931396967281904</v>
      </c>
      <c r="D84" s="17">
        <v>0.10295928892989434</v>
      </c>
      <c r="E84" s="17">
        <v>6.335956241839652E-2</v>
      </c>
      <c r="F84" s="17">
        <v>0.10816797451012397</v>
      </c>
      <c r="G84" s="17">
        <v>0</v>
      </c>
      <c r="H84" s="17">
        <v>8.8226889407329034E-3</v>
      </c>
      <c r="I84" s="17">
        <f t="shared" si="4"/>
        <v>-0.11101770900027723</v>
      </c>
      <c r="J84" s="17">
        <f t="shared" si="5"/>
        <v>-4.8065043986947054E-2</v>
      </c>
    </row>
    <row r="85" spans="1:10" x14ac:dyDescent="0.3">
      <c r="A85" t="s">
        <v>91</v>
      </c>
      <c r="B85" s="17">
        <v>0.38874754278245455</v>
      </c>
      <c r="C85" s="17">
        <v>0.22173318124649968</v>
      </c>
      <c r="D85" s="17">
        <v>0.14104333650324</v>
      </c>
      <c r="E85" s="17">
        <v>8.679589938660924E-2</v>
      </c>
      <c r="F85" s="17">
        <v>0.13157809346267779</v>
      </c>
      <c r="G85" s="17">
        <v>0</v>
      </c>
      <c r="H85" s="17">
        <v>3.0101946618518727E-2</v>
      </c>
      <c r="I85" s="17">
        <f t="shared" si="4"/>
        <v>-2.8322456910763752E-2</v>
      </c>
      <c r="J85" s="17">
        <f t="shared" si="5"/>
        <v>-5.9189162730196782E-2</v>
      </c>
    </row>
    <row r="86" spans="1:10" x14ac:dyDescent="0.3">
      <c r="A86" t="s">
        <v>92</v>
      </c>
      <c r="B86" s="17">
        <v>0.44683453994689815</v>
      </c>
      <c r="C86" s="17">
        <v>0.24388106369179316</v>
      </c>
      <c r="D86" s="17">
        <v>0.1100009711313583</v>
      </c>
      <c r="E86" s="17">
        <v>6.7692905311605114E-2</v>
      </c>
      <c r="F86" s="17">
        <v>9.5902956872229675E-2</v>
      </c>
      <c r="G86" s="17">
        <v>0</v>
      </c>
      <c r="H86" s="17">
        <v>3.5687563046115534E-2</v>
      </c>
      <c r="I86" s="17">
        <f t="shared" si="4"/>
        <v>-0.14915214617931755</v>
      </c>
      <c r="J86" s="17">
        <f t="shared" si="5"/>
        <v>-0.12087442626054704</v>
      </c>
    </row>
    <row r="87" spans="1:10" x14ac:dyDescent="0.3">
      <c r="A87" t="s">
        <v>93</v>
      </c>
      <c r="B87" s="17">
        <v>0.45672917388789119</v>
      </c>
      <c r="C87" s="17">
        <v>0.2326493046040288</v>
      </c>
      <c r="D87" s="17">
        <v>0.11363155100142908</v>
      </c>
      <c r="E87" s="17">
        <v>6.9927108308571739E-2</v>
      </c>
      <c r="F87" s="17">
        <v>0.10847014670046609</v>
      </c>
      <c r="G87" s="17">
        <v>0</v>
      </c>
      <c r="H87" s="17">
        <v>1.8592715497613099E-2</v>
      </c>
      <c r="I87" s="17">
        <f t="shared" si="4"/>
        <v>-0.14842475299892702</v>
      </c>
      <c r="J87" s="17">
        <f t="shared" si="5"/>
        <v>-0.13647122748072235</v>
      </c>
    </row>
    <row r="88" spans="1:10" x14ac:dyDescent="0.3">
      <c r="A88" t="s">
        <v>94</v>
      </c>
      <c r="B88" s="17">
        <v>0.44952011602982106</v>
      </c>
      <c r="C88" s="17">
        <v>0.19999989488631609</v>
      </c>
      <c r="D88" s="17">
        <v>0.12379483228095406</v>
      </c>
      <c r="E88" s="17">
        <v>7.618143524981788E-2</v>
      </c>
      <c r="F88" s="17">
        <v>0.11729293354919559</v>
      </c>
      <c r="G88" s="17">
        <v>0</v>
      </c>
      <c r="H88" s="17">
        <v>3.3210788003895209E-2</v>
      </c>
      <c r="I88" s="17">
        <f t="shared" si="4"/>
        <v>-0.13029325712366274</v>
      </c>
      <c r="J88" s="17">
        <f t="shared" si="5"/>
        <v>-0.15433946081951472</v>
      </c>
    </row>
    <row r="89" spans="1:10" x14ac:dyDescent="0.3">
      <c r="A89" t="s">
        <v>95</v>
      </c>
      <c r="B89" s="17">
        <v>0.34394997877516514</v>
      </c>
      <c r="C89" s="17">
        <v>0.23122768474960848</v>
      </c>
      <c r="D89" s="17">
        <v>0.1601293252379602</v>
      </c>
      <c r="E89" s="17">
        <v>9.8541123223360116E-2</v>
      </c>
      <c r="F89" s="17">
        <v>0.11647281013568468</v>
      </c>
      <c r="G89" s="17">
        <v>0</v>
      </c>
      <c r="H89" s="17">
        <v>4.9679077878221456E-2</v>
      </c>
      <c r="I89" s="17">
        <f t="shared" si="4"/>
        <v>3.6057405239008911E-2</v>
      </c>
      <c r="J89" s="17">
        <f t="shared" si="5"/>
        <v>-1.7931644645519107E-4</v>
      </c>
    </row>
    <row r="90" spans="1:10" x14ac:dyDescent="0.3">
      <c r="A90" t="s">
        <v>96</v>
      </c>
      <c r="B90" s="17">
        <v>0.4141730975222222</v>
      </c>
      <c r="C90" s="17">
        <v>0.2804205059991734</v>
      </c>
      <c r="D90" s="17">
        <v>0.11059314462314909</v>
      </c>
      <c r="E90" s="17">
        <v>6.8057319768091748E-2</v>
      </c>
      <c r="F90" s="17">
        <v>9.6130747410076656E-2</v>
      </c>
      <c r="G90" s="17">
        <v>0</v>
      </c>
      <c r="H90" s="17">
        <v>3.0625184677287032E-2</v>
      </c>
      <c r="I90" s="17">
        <f t="shared" si="4"/>
        <v>-0.10452215407460326</v>
      </c>
      <c r="J90" s="17">
        <f t="shared" si="5"/>
        <v>-5.1318227982653564E-2</v>
      </c>
    </row>
    <row r="91" spans="1:10" x14ac:dyDescent="0.3">
      <c r="A91" t="s">
        <v>97</v>
      </c>
      <c r="B91" s="17">
        <v>0.46765295654989458</v>
      </c>
      <c r="C91" s="17">
        <v>0.27220247283783866</v>
      </c>
      <c r="D91" s="17">
        <v>9.4364244586897725E-2</v>
      </c>
      <c r="E91" s="17">
        <v>5.8070304361167828E-2</v>
      </c>
      <c r="F91" s="17">
        <v>8.9329231961948322E-2</v>
      </c>
      <c r="G91" s="17">
        <v>0</v>
      </c>
      <c r="H91" s="17">
        <v>1.8380789702252875E-2</v>
      </c>
      <c r="I91" s="17">
        <f t="shared" si="4"/>
        <v>-0.18844829468546398</v>
      </c>
      <c r="J91" s="17">
        <f t="shared" si="5"/>
        <v>-0.12292134943905175</v>
      </c>
    </row>
    <row r="92" spans="1:10" x14ac:dyDescent="0.3">
      <c r="A92" t="s">
        <v>98</v>
      </c>
      <c r="B92" s="17">
        <v>0.50894083181276928</v>
      </c>
      <c r="C92" s="17">
        <v>0.26760286586123183</v>
      </c>
      <c r="D92" s="17">
        <v>7.8709304562632032E-2</v>
      </c>
      <c r="E92" s="17">
        <v>4.8436495115465869E-2</v>
      </c>
      <c r="F92" s="17">
        <v>8.0584859312442941E-2</v>
      </c>
      <c r="G92" s="17">
        <v>0</v>
      </c>
      <c r="H92" s="17">
        <v>1.5725643335458006E-2</v>
      </c>
      <c r="I92" s="17">
        <f t="shared" si="4"/>
        <v>-0.25907305296728822</v>
      </c>
      <c r="J92" s="17">
        <f t="shared" si="5"/>
        <v>-0.17901876825437518</v>
      </c>
    </row>
    <row r="93" spans="1:10" x14ac:dyDescent="0.3">
      <c r="A93" t="s">
        <v>99</v>
      </c>
      <c r="B93" s="17">
        <v>0.48795648044369017</v>
      </c>
      <c r="C93" s="17">
        <v>0.27576160367193941</v>
      </c>
      <c r="D93" s="17">
        <v>9.0369537472099581E-2</v>
      </c>
      <c r="E93" s="17">
        <v>5.5612023059753588E-2</v>
      </c>
      <c r="F93" s="17">
        <v>8.2187232301690824E-2</v>
      </c>
      <c r="G93" s="17">
        <v>0</v>
      </c>
      <c r="H93" s="17">
        <v>8.113123050826565E-3</v>
      </c>
      <c r="I93" s="17">
        <f t="shared" si="4"/>
        <v>-0.21839898311699768</v>
      </c>
      <c r="J93" s="17">
        <f t="shared" si="5"/>
        <v>-0.14374423892168753</v>
      </c>
    </row>
    <row r="94" spans="1:10" x14ac:dyDescent="0.3">
      <c r="A94" t="s">
        <v>100</v>
      </c>
      <c r="B94" s="17">
        <v>0.45159591229634577</v>
      </c>
      <c r="C94" s="17">
        <v>0.28573078907581168</v>
      </c>
      <c r="D94" s="17">
        <v>9.7778318605672071E-2</v>
      </c>
      <c r="E94" s="17">
        <v>6.0171272988105894E-2</v>
      </c>
      <c r="F94" s="17">
        <v>8.5247497004023398E-2</v>
      </c>
      <c r="G94" s="17">
        <v>0</v>
      </c>
      <c r="H94" s="17">
        <v>1.9476210030041186E-2</v>
      </c>
      <c r="I94" s="17">
        <f t="shared" si="4"/>
        <v>-0.16630521797343967</v>
      </c>
      <c r="J94" s="17">
        <f t="shared" si="5"/>
        <v>-9.29059966411937E-2</v>
      </c>
    </row>
    <row r="95" spans="1:10" x14ac:dyDescent="0.3">
      <c r="A95" t="s">
        <v>101</v>
      </c>
      <c r="B95" s="17">
        <v>0.40190992377013612</v>
      </c>
      <c r="C95" s="17">
        <v>0.19970025719948889</v>
      </c>
      <c r="D95" s="17">
        <v>0.12289035536057388</v>
      </c>
      <c r="E95" s="17">
        <v>7.5624834068045474E-2</v>
      </c>
      <c r="F95" s="17">
        <v>0.20655479011631686</v>
      </c>
      <c r="G95" s="17">
        <v>0</v>
      </c>
      <c r="H95" s="17">
        <v>-6.6801605145612175E-3</v>
      </c>
      <c r="I95" s="17">
        <f t="shared" si="4"/>
        <v>3.5155761060609234E-3</v>
      </c>
      <c r="J95" s="17">
        <f t="shared" si="5"/>
        <v>-8.068867270716637E-2</v>
      </c>
    </row>
    <row r="96" spans="1:10" x14ac:dyDescent="0.3">
      <c r="A96" t="s">
        <v>102</v>
      </c>
      <c r="B96" s="17">
        <v>0.45758091094668418</v>
      </c>
      <c r="C96" s="17">
        <v>0.23683424110590218</v>
      </c>
      <c r="D96" s="17">
        <v>0.11858191746215332</v>
      </c>
      <c r="E96" s="17">
        <v>7.2973487669017428E-2</v>
      </c>
      <c r="F96" s="17">
        <v>0.10563634264867712</v>
      </c>
      <c r="G96" s="17">
        <v>0</v>
      </c>
      <c r="H96" s="17">
        <v>8.3931001675657813E-3</v>
      </c>
      <c r="I96" s="17">
        <f t="shared" si="4"/>
        <v>-0.14292183993037405</v>
      </c>
      <c r="J96" s="17">
        <f t="shared" si="5"/>
        <v>-0.13158914550682765</v>
      </c>
    </row>
    <row r="97" spans="1:10" x14ac:dyDescent="0.3">
      <c r="A97" t="s">
        <v>103</v>
      </c>
      <c r="B97" s="17">
        <v>0.47996354733249413</v>
      </c>
      <c r="C97" s="17">
        <v>0.22957120266874098</v>
      </c>
      <c r="D97" s="17">
        <v>0.10088910046839242</v>
      </c>
      <c r="E97" s="17">
        <v>6.2085600288241491E-2</v>
      </c>
      <c r="F97" s="17">
        <v>0.11210322932588497</v>
      </c>
      <c r="G97" s="17">
        <v>0</v>
      </c>
      <c r="H97" s="17">
        <v>1.5387319916245978E-2</v>
      </c>
      <c r="I97" s="17">
        <f t="shared" si="4"/>
        <v>-0.1849066666763432</v>
      </c>
      <c r="J97" s="17">
        <f t="shared" si="5"/>
        <v>-0.1678689656389975</v>
      </c>
    </row>
    <row r="98" spans="1:10" x14ac:dyDescent="0.3">
      <c r="A98" t="s">
        <v>104</v>
      </c>
      <c r="B98" s="17">
        <v>0.43219172895959657</v>
      </c>
      <c r="C98" s="17">
        <v>0.15564558620955052</v>
      </c>
      <c r="D98" s="17">
        <v>0.15194401379268513</v>
      </c>
      <c r="E98" s="17">
        <v>9.3504008487806239E-2</v>
      </c>
      <c r="F98" s="17">
        <v>0.14633867047493801</v>
      </c>
      <c r="G98" s="17">
        <v>0</v>
      </c>
      <c r="H98" s="17">
        <v>2.037599207542351E-2</v>
      </c>
      <c r="I98" s="17">
        <f t="shared" ref="I98:I107" si="6">(0.3*C98)+(0.7*SUM(D98:F98)+0.3*(MAX(D98:F98))-B98)</f>
        <v>-6.5664164030125316E-2</v>
      </c>
      <c r="J98" s="17">
        <f t="shared" ref="J98:J107" si="7">C98+(0.3*(SUM(D98:F98))-B98)</f>
        <v>-0.15901013492341723</v>
      </c>
    </row>
    <row r="99" spans="1:10" x14ac:dyDescent="0.3">
      <c r="A99" t="s">
        <v>105</v>
      </c>
      <c r="B99" s="17">
        <v>0.50002870065834804</v>
      </c>
      <c r="C99" s="17">
        <v>0.17241378191749498</v>
      </c>
      <c r="D99" s="17">
        <v>0.11961051171364044</v>
      </c>
      <c r="E99" s="17">
        <v>7.3606468746855655E-2</v>
      </c>
      <c r="F99" s="17">
        <v>0.11645328126897614</v>
      </c>
      <c r="G99" s="17">
        <v>0</v>
      </c>
      <c r="H99" s="17">
        <v>1.7887255694684745E-2</v>
      </c>
      <c r="I99" s="17">
        <f t="shared" si="6"/>
        <v>-0.19565222935837689</v>
      </c>
      <c r="J99" s="17">
        <f t="shared" si="7"/>
        <v>-0.23471384022201139</v>
      </c>
    </row>
    <row r="100" spans="1:10" x14ac:dyDescent="0.3">
      <c r="A100" t="s">
        <v>106</v>
      </c>
      <c r="B100" s="17">
        <v>0.50002870065834804</v>
      </c>
      <c r="C100" s="17">
        <v>0.17241378191749498</v>
      </c>
      <c r="D100" s="17">
        <v>0.11961051171364044</v>
      </c>
      <c r="E100" s="17">
        <v>7.3606468746855655E-2</v>
      </c>
      <c r="F100" s="17">
        <v>0.11645328126897614</v>
      </c>
      <c r="G100" s="17">
        <v>0</v>
      </c>
      <c r="H100" s="17">
        <v>1.7887255694684745E-2</v>
      </c>
      <c r="I100" s="17">
        <f t="shared" si="6"/>
        <v>-0.19565222935837689</v>
      </c>
      <c r="J100" s="17">
        <f t="shared" si="7"/>
        <v>-0.23471384022201139</v>
      </c>
    </row>
    <row r="101" spans="1:10" x14ac:dyDescent="0.3">
      <c r="A101" t="s">
        <v>107</v>
      </c>
      <c r="B101" s="17">
        <v>0.453340415372887</v>
      </c>
      <c r="C101" s="17">
        <v>0.16725254553727276</v>
      </c>
      <c r="D101" s="17">
        <v>0.13706123312450355</v>
      </c>
      <c r="E101" s="17">
        <v>8.4345374230463718E-2</v>
      </c>
      <c r="F101" s="17">
        <v>0.14600498031653494</v>
      </c>
      <c r="G101" s="17">
        <v>0</v>
      </c>
      <c r="H101" s="17">
        <v>1.1995451418338021E-2</v>
      </c>
      <c r="I101" s="17">
        <f t="shared" si="6"/>
        <v>-0.10217504624669321</v>
      </c>
      <c r="J101" s="17">
        <f t="shared" si="7"/>
        <v>-0.17586439353416361</v>
      </c>
    </row>
    <row r="102" spans="1:10" x14ac:dyDescent="0.3">
      <c r="A102" t="s">
        <v>108</v>
      </c>
      <c r="B102" s="17">
        <v>0.43861476608494143</v>
      </c>
      <c r="C102" s="17">
        <v>0.19345912918217001</v>
      </c>
      <c r="D102" s="17">
        <v>0.13482703630703485</v>
      </c>
      <c r="E102" s="17">
        <v>8.2970483881252208E-2</v>
      </c>
      <c r="F102" s="17">
        <v>0.13001948205804553</v>
      </c>
      <c r="G102" s="17">
        <v>0</v>
      </c>
      <c r="H102" s="17">
        <v>2.0109102486556063E-2</v>
      </c>
      <c r="I102" s="17">
        <f t="shared" si="6"/>
        <v>-9.665701486574714E-2</v>
      </c>
      <c r="J102" s="17">
        <f t="shared" si="7"/>
        <v>-0.14081053622887163</v>
      </c>
    </row>
    <row r="103" spans="1:10" x14ac:dyDescent="0.3">
      <c r="A103" t="s">
        <v>109</v>
      </c>
      <c r="B103" s="17">
        <v>0.41479552451598251</v>
      </c>
      <c r="C103" s="17">
        <v>0.2383150346517012</v>
      </c>
      <c r="D103" s="17">
        <v>0.13559497194783582</v>
      </c>
      <c r="E103" s="17">
        <v>8.3443059660206653E-2</v>
      </c>
      <c r="F103" s="17">
        <v>0.10522111946774376</v>
      </c>
      <c r="G103" s="17">
        <v>0</v>
      </c>
      <c r="H103" s="17">
        <v>2.2630289756530031E-2</v>
      </c>
      <c r="I103" s="17">
        <f t="shared" si="6"/>
        <v>-7.5641116783071061E-2</v>
      </c>
      <c r="J103" s="17">
        <f t="shared" si="7"/>
        <v>-7.9202744541545439E-2</v>
      </c>
    </row>
    <row r="104" spans="1:10" x14ac:dyDescent="0.3">
      <c r="A104" t="s">
        <v>110</v>
      </c>
      <c r="B104" s="17">
        <v>0.49008548561144982</v>
      </c>
      <c r="C104" s="17">
        <v>0.2331841185887199</v>
      </c>
      <c r="D104" s="17">
        <v>0.10778023037893619</v>
      </c>
      <c r="E104" s="17">
        <v>6.6326295617806882E-2</v>
      </c>
      <c r="F104" s="17">
        <v>0.1046450610301969</v>
      </c>
      <c r="G104" s="17">
        <v>0</v>
      </c>
      <c r="H104" s="17">
        <v>-2.0211912271097532E-3</v>
      </c>
      <c r="I104" s="17">
        <f t="shared" si="6"/>
        <v>-0.19267007000229497</v>
      </c>
      <c r="J104" s="17">
        <f t="shared" si="7"/>
        <v>-0.1732758909146479</v>
      </c>
    </row>
    <row r="105" spans="1:10" x14ac:dyDescent="0.3">
      <c r="A105" t="s">
        <v>111</v>
      </c>
      <c r="B105" s="17">
        <v>0.42663435323507443</v>
      </c>
      <c r="C105" s="17">
        <v>0.21621514138055409</v>
      </c>
      <c r="D105" s="17">
        <v>0.11941363058396509</v>
      </c>
      <c r="E105" s="17">
        <v>7.3485311128593897E-2</v>
      </c>
      <c r="F105" s="17">
        <v>0.12184509980473456</v>
      </c>
      <c r="G105" s="17">
        <v>0</v>
      </c>
      <c r="H105" s="17">
        <v>4.2406463867078026E-2</v>
      </c>
      <c r="I105" s="17">
        <f t="shared" si="6"/>
        <v>-0.10489545181738236</v>
      </c>
      <c r="J105" s="17">
        <f t="shared" si="7"/>
        <v>-0.11599599939933225</v>
      </c>
    </row>
    <row r="106" spans="1:10" x14ac:dyDescent="0.3">
      <c r="A106" t="s">
        <v>112</v>
      </c>
      <c r="B106" s="17">
        <v>0.47378009776817664</v>
      </c>
      <c r="C106" s="17">
        <v>0.24572992261165974</v>
      </c>
      <c r="D106" s="17">
        <v>9.7778855606387619E-2</v>
      </c>
      <c r="E106" s="17">
        <v>6.0171603450084689E-2</v>
      </c>
      <c r="F106" s="17">
        <v>0.11777239786965181</v>
      </c>
      <c r="G106" s="17">
        <v>0</v>
      </c>
      <c r="H106" s="17">
        <v>4.7671226940395606E-3</v>
      </c>
      <c r="I106" s="17">
        <f t="shared" si="6"/>
        <v>-0.17172340177549628</v>
      </c>
      <c r="J106" s="17">
        <f t="shared" si="7"/>
        <v>-0.14533331807867964</v>
      </c>
    </row>
    <row r="107" spans="1:10" x14ac:dyDescent="0.3">
      <c r="A107" t="s">
        <v>113</v>
      </c>
      <c r="B107" s="17">
        <v>0.38047705758488637</v>
      </c>
      <c r="C107" s="17">
        <v>0.27679559924155184</v>
      </c>
      <c r="D107" s="17">
        <v>0.12909424254796775</v>
      </c>
      <c r="E107" s="17">
        <v>7.9442610798749383E-2</v>
      </c>
      <c r="F107" s="17">
        <v>0.10926254756645619</v>
      </c>
      <c r="G107" s="17">
        <v>0</v>
      </c>
      <c r="H107" s="17">
        <v>2.4927942260388525E-2</v>
      </c>
      <c r="I107" s="17">
        <f t="shared" si="6"/>
        <v>-3.6250524408809201E-2</v>
      </c>
      <c r="J107" s="17">
        <f t="shared" si="7"/>
        <v>-8.3416380693825398E-3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workbookViewId="0">
      <selection activeCell="A14" sqref="A14"/>
    </sheetView>
  </sheetViews>
  <sheetFormatPr defaultRowHeight="14.4" x14ac:dyDescent="0.3"/>
  <cols>
    <col min="1" max="1" width="26.33203125" customWidth="1"/>
    <col min="9" max="9" width="20.6640625" customWidth="1"/>
    <col min="10" max="10" width="20" customWidth="1"/>
    <col min="19" max="19" width="20.6640625" customWidth="1"/>
    <col min="20" max="20" width="20" customWidth="1"/>
    <col min="21" max="21" width="17.5546875" customWidth="1"/>
    <col min="32" max="32" width="19" customWidth="1"/>
    <col min="33" max="33" width="14.77734375" customWidth="1"/>
  </cols>
  <sheetData>
    <row r="1" spans="1:33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116</v>
      </c>
      <c r="J1" s="2" t="s">
        <v>117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s="2" t="s">
        <v>116</v>
      </c>
      <c r="T1" s="2" t="s">
        <v>117</v>
      </c>
      <c r="AD1" t="s">
        <v>145</v>
      </c>
      <c r="AE1" t="s">
        <v>146</v>
      </c>
      <c r="AF1" t="s">
        <v>147</v>
      </c>
      <c r="AG1" t="s">
        <v>148</v>
      </c>
    </row>
    <row r="2" spans="1:33" x14ac:dyDescent="0.3">
      <c r="A2" t="s">
        <v>8</v>
      </c>
      <c r="B2" s="18">
        <v>22616.924780529731</v>
      </c>
      <c r="C2" s="18">
        <v>2776.4761332997937</v>
      </c>
      <c r="D2" s="18">
        <v>7415.7220110180533</v>
      </c>
      <c r="E2" s="18">
        <v>4848.7413148964197</v>
      </c>
      <c r="F2" s="18">
        <v>8206.2093589354536</v>
      </c>
      <c r="G2" s="18">
        <v>0</v>
      </c>
      <c r="H2" s="18">
        <v>62.917577278245332</v>
      </c>
      <c r="I2" s="1">
        <f>(0.7*C2)+(0.9*SUM(D2:F2)-B2)</f>
        <v>-2249.7860708549442</v>
      </c>
      <c r="J2" s="1">
        <f>(C2)+(0.3*SUM(D2:F2)-B2)</f>
        <v>-13699.246841774961</v>
      </c>
      <c r="L2" s="17">
        <v>0.49245387519244799</v>
      </c>
      <c r="M2" s="17">
        <v>6.0454126477879316E-2</v>
      </c>
      <c r="N2" s="17">
        <v>0.16146762113386839</v>
      </c>
      <c r="O2" s="17">
        <v>0.1055749830490678</v>
      </c>
      <c r="P2" s="17">
        <v>0.17867944641736774</v>
      </c>
      <c r="Q2" s="17">
        <v>0</v>
      </c>
      <c r="R2" s="17">
        <v>1.3699477293688256E-3</v>
      </c>
      <c r="S2" s="19">
        <f t="shared" ref="S2:S18" si="0">(0.7*M2)+(0.9*SUM(N2:P2))-(L2*AG2)</f>
        <v>-3.4330438339099101E-2</v>
      </c>
      <c r="T2" s="17">
        <f t="shared" ref="T2:T18" si="1">(M2)+(0.5*SUM(N2:P2)-(L2*AG2))</f>
        <v>-0.19448302063585685</v>
      </c>
      <c r="U2" t="s">
        <v>142</v>
      </c>
      <c r="W2" s="17">
        <v>0.5</v>
      </c>
      <c r="X2" s="17">
        <v>0.06</v>
      </c>
      <c r="Y2" s="17">
        <v>0.08</v>
      </c>
      <c r="Z2" s="17">
        <v>0</v>
      </c>
      <c r="AA2" s="17">
        <v>0.26</v>
      </c>
      <c r="AB2" s="17">
        <v>0.09</v>
      </c>
      <c r="AD2">
        <f>(0.9*SUM(D2:F2)/SUM(B2:F2))</f>
        <v>0.40170015375379553</v>
      </c>
      <c r="AE2">
        <f>C2/SUM(B2:F2)</f>
        <v>6.0537059084514809E-2</v>
      </c>
      <c r="AF2">
        <f>AE2-AD2</f>
        <v>-0.34116309466928074</v>
      </c>
      <c r="AG2">
        <f>1.076+(0.31*AF2)</f>
        <v>0.97023944065252299</v>
      </c>
    </row>
    <row r="3" spans="1:33" x14ac:dyDescent="0.3">
      <c r="A3" t="s">
        <v>9</v>
      </c>
      <c r="B3" s="18">
        <v>25204.360717845604</v>
      </c>
      <c r="C3" s="18">
        <v>3208.6881465094039</v>
      </c>
      <c r="D3" s="18">
        <v>9422.7975588607078</v>
      </c>
      <c r="E3" s="18">
        <v>6161.0599423320009</v>
      </c>
      <c r="F3" s="18">
        <v>6795.9911574062717</v>
      </c>
      <c r="G3" s="18">
        <v>0</v>
      </c>
      <c r="H3" s="18">
        <v>973.87725233933008</v>
      </c>
      <c r="I3" s="1">
        <f t="shared" ref="I3:I19" si="2">(0.7*C3)+(0.9*SUM(D3:F3)-B3)</f>
        <v>-2816.415222549937</v>
      </c>
      <c r="J3" s="1">
        <f t="shared" ref="J3:J19" si="3">(C3)+(0.3*SUM(D3:F3)-B3)</f>
        <v>-15281.717973756506</v>
      </c>
      <c r="L3" s="17">
        <v>0.48688296358526212</v>
      </c>
      <c r="M3" s="17">
        <v>6.1983543700327479E-2</v>
      </c>
      <c r="N3" s="17">
        <v>0.182024041477622</v>
      </c>
      <c r="O3" s="17">
        <v>0.11901571942767591</v>
      </c>
      <c r="P3" s="17">
        <v>0.13128094587514824</v>
      </c>
      <c r="Q3" s="17">
        <v>0</v>
      </c>
      <c r="R3" s="17">
        <v>1.8812785933964182E-2</v>
      </c>
      <c r="S3" s="19">
        <f t="shared" si="0"/>
        <v>-4.1091146004200496E-2</v>
      </c>
      <c r="T3" s="17">
        <f t="shared" si="1"/>
        <v>-0.19542436560628068</v>
      </c>
      <c r="AD3">
        <f t="shared" ref="AD3:AD66" si="4">(0.9*SUM(D3:F3)/SUM(B3:F3))</f>
        <v>0.39654882424529353</v>
      </c>
      <c r="AE3">
        <f t="shared" ref="AE3:AE66" si="5">C3/SUM(B3:F3)</f>
        <v>6.3171984726001412E-2</v>
      </c>
      <c r="AF3">
        <f t="shared" ref="AF3:AF66" si="6">AE3-AD3</f>
        <v>-0.33337683951929209</v>
      </c>
      <c r="AG3">
        <f t="shared" ref="AG3:AG66" si="7">1.076+(0.31*AF3)</f>
        <v>0.97265317974901955</v>
      </c>
    </row>
    <row r="4" spans="1:33" x14ac:dyDescent="0.3">
      <c r="A4" t="s">
        <v>10</v>
      </c>
      <c r="B4" s="18">
        <v>25884.877405424217</v>
      </c>
      <c r="C4" s="18">
        <v>2407.8247102680684</v>
      </c>
      <c r="D4" s="18">
        <v>8833.2431018103689</v>
      </c>
      <c r="E4" s="18">
        <v>5775.582028106779</v>
      </c>
      <c r="F4" s="18">
        <v>7395.8552207620669</v>
      </c>
      <c r="G4" s="18">
        <v>0</v>
      </c>
      <c r="H4" s="18">
        <v>592.9894695979732</v>
      </c>
      <c r="I4" s="1">
        <f t="shared" si="2"/>
        <v>-4395.1877926252746</v>
      </c>
      <c r="J4" s="1">
        <f t="shared" si="3"/>
        <v>-16875.648589952383</v>
      </c>
      <c r="L4" s="17">
        <v>0.50863997295977126</v>
      </c>
      <c r="M4" s="17">
        <v>4.7313953871227464E-2</v>
      </c>
      <c r="N4" s="17">
        <v>0.17357395447854854</v>
      </c>
      <c r="O4" s="17">
        <v>0.11349066254366634</v>
      </c>
      <c r="P4" s="17">
        <v>0.1453291642290917</v>
      </c>
      <c r="Q4" s="17">
        <v>0</v>
      </c>
      <c r="R4" s="17">
        <v>1.1652291917694679E-2</v>
      </c>
      <c r="S4" s="19">
        <f t="shared" si="0"/>
        <v>-7.0486114656524101E-2</v>
      </c>
      <c r="T4" s="17">
        <f t="shared" si="1"/>
        <v>-0.22924944099567848</v>
      </c>
      <c r="V4" t="s">
        <v>141</v>
      </c>
      <c r="W4" s="17">
        <f>W2-L2</f>
        <v>7.5461248075520126E-3</v>
      </c>
      <c r="X4" s="17">
        <f t="shared" ref="X4:AB4" si="8">X2-M2</f>
        <v>-4.5412647787931859E-4</v>
      </c>
      <c r="Y4" s="17">
        <f t="shared" si="8"/>
        <v>-8.1467621133868393E-2</v>
      </c>
      <c r="Z4" s="17">
        <f t="shared" si="8"/>
        <v>-0.1055749830490678</v>
      </c>
      <c r="AA4" s="17">
        <f t="shared" si="8"/>
        <v>8.1320553582632266E-2</v>
      </c>
      <c r="AB4" s="17">
        <f t="shared" si="8"/>
        <v>0.09</v>
      </c>
      <c r="AD4">
        <f t="shared" si="4"/>
        <v>0.39374240456453696</v>
      </c>
      <c r="AE4">
        <f t="shared" si="5"/>
        <v>4.7871769706463833E-2</v>
      </c>
      <c r="AF4">
        <f t="shared" si="6"/>
        <v>-0.34587063485807312</v>
      </c>
      <c r="AG4">
        <f t="shared" si="7"/>
        <v>0.96878010319399743</v>
      </c>
    </row>
    <row r="5" spans="1:33" x14ac:dyDescent="0.3">
      <c r="A5" t="s">
        <v>11</v>
      </c>
      <c r="B5" s="18">
        <v>26219.350831467484</v>
      </c>
      <c r="C5" s="18">
        <v>2679.2658189100894</v>
      </c>
      <c r="D5" s="18">
        <v>9953.8283025179262</v>
      </c>
      <c r="E5" s="18">
        <v>6508.2723516463366</v>
      </c>
      <c r="F5" s="18">
        <v>6837.2261750907937</v>
      </c>
      <c r="G5" s="18">
        <v>0</v>
      </c>
      <c r="H5" s="18">
        <v>338.82760923881392</v>
      </c>
      <c r="I5" s="1">
        <f t="shared" si="2"/>
        <v>-3374.4706119008688</v>
      </c>
      <c r="J5" s="1">
        <f t="shared" si="3"/>
        <v>-16550.286963780876</v>
      </c>
      <c r="L5" s="17">
        <v>0.49906665918076137</v>
      </c>
      <c r="M5" s="17">
        <v>5.0997915619477849E-2</v>
      </c>
      <c r="N5" s="17">
        <v>0.18946402864538411</v>
      </c>
      <c r="O5" s="17">
        <v>0.12388032642198192</v>
      </c>
      <c r="P5" s="17">
        <v>0.13014172803891794</v>
      </c>
      <c r="Q5" s="17">
        <v>0</v>
      </c>
      <c r="R5" s="17">
        <v>6.4493420934768064E-3</v>
      </c>
      <c r="S5" s="19">
        <f t="shared" si="0"/>
        <v>-4.794918484504257E-2</v>
      </c>
      <c r="T5" s="17">
        <f t="shared" si="1"/>
        <v>-0.21004424340171279</v>
      </c>
      <c r="AD5">
        <f t="shared" si="4"/>
        <v>0.40172835840767751</v>
      </c>
      <c r="AE5">
        <f t="shared" si="5"/>
        <v>5.1328953600547983E-2</v>
      </c>
      <c r="AF5">
        <f t="shared" si="6"/>
        <v>-0.3503994048071295</v>
      </c>
      <c r="AG5">
        <f t="shared" si="7"/>
        <v>0.9673761845097899</v>
      </c>
    </row>
    <row r="6" spans="1:33" x14ac:dyDescent="0.3">
      <c r="A6" t="s">
        <v>12</v>
      </c>
      <c r="B6" s="18">
        <v>17862.774196518465</v>
      </c>
      <c r="C6" s="18">
        <v>3485.363656695486</v>
      </c>
      <c r="D6" s="18">
        <v>8277.7475271445473</v>
      </c>
      <c r="E6" s="18">
        <v>5412.3733831329737</v>
      </c>
      <c r="F6" s="18">
        <v>7033.926150739986</v>
      </c>
      <c r="G6" s="18">
        <v>0</v>
      </c>
      <c r="H6" s="18">
        <v>1087.2692602852565</v>
      </c>
      <c r="I6" s="1">
        <f t="shared" si="2"/>
        <v>3228.6227180841302</v>
      </c>
      <c r="J6" s="1">
        <f t="shared" si="3"/>
        <v>-8160.1964215177268</v>
      </c>
      <c r="L6" s="17">
        <v>0.41387859365157242</v>
      </c>
      <c r="M6" s="17">
        <v>8.0755508227752376E-2</v>
      </c>
      <c r="N6" s="17">
        <v>0.19179453692053647</v>
      </c>
      <c r="O6" s="17">
        <v>0.12540412029419692</v>
      </c>
      <c r="P6" s="17">
        <v>0.16297532684954882</v>
      </c>
      <c r="Q6" s="17">
        <v>0</v>
      </c>
      <c r="R6" s="17">
        <v>2.5191914056392983E-2</v>
      </c>
      <c r="S6" s="19">
        <f t="shared" si="0"/>
        <v>8.9602808108228738E-2</v>
      </c>
      <c r="T6" s="17">
        <f t="shared" si="1"/>
        <v>-7.8240133049158472E-2</v>
      </c>
      <c r="AD6">
        <f t="shared" si="4"/>
        <v>0.44332478555461474</v>
      </c>
      <c r="AE6">
        <f t="shared" si="5"/>
        <v>8.2842468576347153E-2</v>
      </c>
      <c r="AF6">
        <f t="shared" si="6"/>
        <v>-0.3604823169782676</v>
      </c>
      <c r="AG6">
        <f t="shared" si="7"/>
        <v>0.96425048173673711</v>
      </c>
    </row>
    <row r="7" spans="1:33" x14ac:dyDescent="0.3">
      <c r="A7" t="s">
        <v>13</v>
      </c>
      <c r="B7" s="18">
        <v>16804.660150607986</v>
      </c>
      <c r="C7" s="18">
        <v>4157.610369282751</v>
      </c>
      <c r="D7" s="18">
        <v>7405.1685545045411</v>
      </c>
      <c r="E7" s="18">
        <v>4841.8409779452768</v>
      </c>
      <c r="F7" s="18">
        <v>5187.6369135954283</v>
      </c>
      <c r="G7" s="18">
        <v>0</v>
      </c>
      <c r="H7" s="18">
        <v>2008.5428558710157</v>
      </c>
      <c r="I7" s="1">
        <f t="shared" si="2"/>
        <v>1796.848909330663</v>
      </c>
      <c r="J7" s="1">
        <f t="shared" si="3"/>
        <v>-7416.6558475116599</v>
      </c>
      <c r="L7" s="17">
        <v>0.41590072788971055</v>
      </c>
      <c r="M7" s="17">
        <v>0.10289724179896279</v>
      </c>
      <c r="N7" s="17">
        <v>0.18327148328869999</v>
      </c>
      <c r="O7" s="17">
        <v>0.11983135445799616</v>
      </c>
      <c r="P7" s="17">
        <v>0.12838950321252471</v>
      </c>
      <c r="Q7" s="17">
        <v>0</v>
      </c>
      <c r="R7" s="17">
        <v>4.9709689352105735E-2</v>
      </c>
      <c r="S7" s="19">
        <f t="shared" si="0"/>
        <v>5.1589436447264825E-2</v>
      </c>
      <c r="T7" s="17">
        <f t="shared" si="1"/>
        <v>-9.0138327396734691E-2</v>
      </c>
      <c r="AD7">
        <f t="shared" si="4"/>
        <v>0.40865733609188554</v>
      </c>
      <c r="AE7">
        <f t="shared" si="5"/>
        <v>0.10827979686419084</v>
      </c>
      <c r="AF7">
        <f t="shared" si="6"/>
        <v>-0.30037753922769472</v>
      </c>
      <c r="AG7">
        <f t="shared" si="7"/>
        <v>0.98288296283941468</v>
      </c>
    </row>
    <row r="8" spans="1:33" x14ac:dyDescent="0.3">
      <c r="A8" t="s">
        <v>14</v>
      </c>
      <c r="B8" s="18">
        <v>17305.31848644634</v>
      </c>
      <c r="C8" s="18">
        <v>3469.6604520633036</v>
      </c>
      <c r="D8" s="18">
        <v>13198.536477854374</v>
      </c>
      <c r="E8" s="18">
        <v>8629.8123124432441</v>
      </c>
      <c r="F8" s="18">
        <v>6080.3450489661018</v>
      </c>
      <c r="G8" s="18">
        <v>0</v>
      </c>
      <c r="H8" s="18">
        <v>3248.515778451937</v>
      </c>
      <c r="I8" s="1">
        <f t="shared" si="2"/>
        <v>10241.26828533532</v>
      </c>
      <c r="J8" s="1">
        <f t="shared" si="3"/>
        <v>-5463.0498826039211</v>
      </c>
      <c r="L8" s="17">
        <v>0.33322913914383623</v>
      </c>
      <c r="M8" s="17">
        <v>6.6811365908579307E-2</v>
      </c>
      <c r="N8" s="17">
        <v>0.2541494368866189</v>
      </c>
      <c r="O8" s="17">
        <v>0.16617463181048159</v>
      </c>
      <c r="P8" s="17">
        <v>0.11708239567803135</v>
      </c>
      <c r="Q8" s="17">
        <v>0</v>
      </c>
      <c r="R8" s="17">
        <v>6.255303057245265E-2</v>
      </c>
      <c r="S8" s="19">
        <f t="shared" si="0"/>
        <v>0.21781408063569796</v>
      </c>
      <c r="T8" s="17">
        <f t="shared" si="1"/>
        <v>2.2894904658219056E-2</v>
      </c>
      <c r="AD8">
        <f t="shared" si="4"/>
        <v>0.51593939039876513</v>
      </c>
      <c r="AE8">
        <f t="shared" si="5"/>
        <v>7.126948839503712E-2</v>
      </c>
      <c r="AF8">
        <f t="shared" si="6"/>
        <v>-0.44466990200372802</v>
      </c>
      <c r="AG8">
        <f t="shared" si="7"/>
        <v>0.93815233037884438</v>
      </c>
    </row>
    <row r="9" spans="1:33" x14ac:dyDescent="0.3">
      <c r="A9" t="s">
        <v>15</v>
      </c>
      <c r="B9" s="18">
        <v>20796.253395369666</v>
      </c>
      <c r="C9" s="18">
        <v>4429.7992495739245</v>
      </c>
      <c r="D9" s="18">
        <v>10408.10663516778</v>
      </c>
      <c r="E9" s="18">
        <v>6805.3004922250884</v>
      </c>
      <c r="F9" s="18">
        <v>7154.400665173338</v>
      </c>
      <c r="G9" s="18">
        <v>0</v>
      </c>
      <c r="H9" s="18">
        <v>3031.9052001671594</v>
      </c>
      <c r="I9" s="1">
        <f t="shared" si="2"/>
        <v>4235.6330926416686</v>
      </c>
      <c r="J9" s="1">
        <f t="shared" si="3"/>
        <v>-9056.1118080258784</v>
      </c>
      <c r="L9" s="17">
        <v>0.39517246245023313</v>
      </c>
      <c r="M9" s="17">
        <v>8.4175483166794032E-2</v>
      </c>
      <c r="N9" s="17">
        <v>0.19777587098355084</v>
      </c>
      <c r="O9" s="17">
        <v>0.12931499256616788</v>
      </c>
      <c r="P9" s="17">
        <v>0.13594862855641207</v>
      </c>
      <c r="Q9" s="17">
        <v>0</v>
      </c>
      <c r="R9" s="17">
        <v>5.7612562276842083E-2</v>
      </c>
      <c r="S9" s="19">
        <f t="shared" si="0"/>
        <v>9.3683183081750554E-2</v>
      </c>
      <c r="T9" s="17">
        <f t="shared" si="1"/>
        <v>-6.6279968810663545E-2</v>
      </c>
      <c r="AD9">
        <f t="shared" si="4"/>
        <v>0.44221254042006947</v>
      </c>
      <c r="AE9">
        <f t="shared" si="5"/>
        <v>8.9321525093930612E-2</v>
      </c>
      <c r="AF9">
        <f t="shared" si="6"/>
        <v>-0.35289101532613887</v>
      </c>
      <c r="AG9">
        <f t="shared" si="7"/>
        <v>0.96660378524889701</v>
      </c>
    </row>
    <row r="10" spans="1:33" x14ac:dyDescent="0.3">
      <c r="A10" t="s">
        <v>16</v>
      </c>
      <c r="B10" s="18">
        <v>19827.542623716043</v>
      </c>
      <c r="C10" s="18">
        <v>5215.7072528322287</v>
      </c>
      <c r="D10" s="18">
        <v>9042.8731243742404</v>
      </c>
      <c r="E10" s="18">
        <v>5912.6478120908487</v>
      </c>
      <c r="F10" s="18">
        <v>5490.201091521616</v>
      </c>
      <c r="G10" s="18">
        <v>0</v>
      </c>
      <c r="H10" s="18">
        <v>3119.4637202148947</v>
      </c>
      <c r="I10" s="1">
        <f t="shared" si="2"/>
        <v>2224.6022784545503</v>
      </c>
      <c r="J10" s="1">
        <f t="shared" si="3"/>
        <v>-8478.1187624878039</v>
      </c>
      <c r="L10" s="17">
        <v>0.40790332724924167</v>
      </c>
      <c r="M10" s="17">
        <v>0.10730045486542167</v>
      </c>
      <c r="N10" s="17">
        <v>0.18603505766332246</v>
      </c>
      <c r="O10" s="17">
        <v>0.12163830693371083</v>
      </c>
      <c r="P10" s="17">
        <v>0.11294749606642721</v>
      </c>
      <c r="Q10" s="17">
        <v>0</v>
      </c>
      <c r="R10" s="17">
        <v>6.4175357221876173E-2</v>
      </c>
      <c r="S10" s="19">
        <f t="shared" si="0"/>
        <v>5.1417944505729896E-2</v>
      </c>
      <c r="T10" s="17">
        <f t="shared" si="1"/>
        <v>-8.4640263300027774E-2</v>
      </c>
      <c r="AD10">
        <f t="shared" si="4"/>
        <v>0.40451892084537416</v>
      </c>
      <c r="AE10">
        <f t="shared" si="5"/>
        <v>0.11465871912379391</v>
      </c>
      <c r="AF10">
        <f t="shared" si="6"/>
        <v>-0.28986020172158022</v>
      </c>
      <c r="AG10">
        <f t="shared" si="7"/>
        <v>0.98614333746631022</v>
      </c>
    </row>
    <row r="11" spans="1:33" x14ac:dyDescent="0.3">
      <c r="A11" t="s">
        <v>17</v>
      </c>
      <c r="B11" s="18">
        <v>19346.868549182156</v>
      </c>
      <c r="C11" s="18">
        <v>5096.0637889679765</v>
      </c>
      <c r="D11" s="18">
        <v>9418.0005331727461</v>
      </c>
      <c r="E11" s="18">
        <v>6157.9234255360261</v>
      </c>
      <c r="F11" s="18">
        <v>6671.0258483003163</v>
      </c>
      <c r="G11" s="18">
        <v>0</v>
      </c>
      <c r="H11" s="18">
        <v>2978.7494088389158</v>
      </c>
      <c r="I11" s="1">
        <f t="shared" si="2"/>
        <v>4242.6309294036082</v>
      </c>
      <c r="J11" s="1">
        <f t="shared" si="3"/>
        <v>-7576.7198181114527</v>
      </c>
      <c r="L11" s="17">
        <v>0.38951885614462445</v>
      </c>
      <c r="M11" s="17">
        <v>0.10260125212887534</v>
      </c>
      <c r="N11" s="17">
        <v>0.18961667029086152</v>
      </c>
      <c r="O11" s="17">
        <v>0.12398013057479408</v>
      </c>
      <c r="P11" s="17">
        <v>0.13431064314803584</v>
      </c>
      <c r="Q11" s="17">
        <v>0</v>
      </c>
      <c r="R11" s="17">
        <v>5.9972447712808741E-2</v>
      </c>
      <c r="S11" s="19">
        <f t="shared" si="0"/>
        <v>9.4417872796562552E-2</v>
      </c>
      <c r="T11" s="17">
        <f t="shared" si="1"/>
        <v>-5.3964729170251399E-2</v>
      </c>
      <c r="AD11">
        <f t="shared" si="4"/>
        <v>0.4288349832209648</v>
      </c>
      <c r="AE11">
        <f t="shared" si="5"/>
        <v>0.10914706901859964</v>
      </c>
      <c r="AF11">
        <f t="shared" si="6"/>
        <v>-0.3196879142023652</v>
      </c>
      <c r="AG11">
        <f t="shared" si="7"/>
        <v>0.97689674659726689</v>
      </c>
    </row>
    <row r="12" spans="1:33" x14ac:dyDescent="0.3">
      <c r="A12" t="s">
        <v>18</v>
      </c>
      <c r="B12" s="18">
        <v>19122.834461926755</v>
      </c>
      <c r="C12" s="18">
        <v>4882.2010973106253</v>
      </c>
      <c r="D12" s="18">
        <v>10052.64703168991</v>
      </c>
      <c r="E12" s="18">
        <v>6572.8845976434031</v>
      </c>
      <c r="F12" s="18">
        <v>6080.1494297565951</v>
      </c>
      <c r="G12" s="18">
        <v>0</v>
      </c>
      <c r="H12" s="18">
        <v>3138.8060294385718</v>
      </c>
      <c r="I12" s="1">
        <f t="shared" si="2"/>
        <v>4729.8192593715985</v>
      </c>
      <c r="J12" s="1">
        <f t="shared" si="3"/>
        <v>-7428.9290468891568</v>
      </c>
      <c r="L12" s="17">
        <v>0.38361118514710185</v>
      </c>
      <c r="M12" s="17">
        <v>9.7938773291933109E-2</v>
      </c>
      <c r="N12" s="17">
        <v>0.20165984542563012</v>
      </c>
      <c r="O12" s="17">
        <v>0.13185451431675815</v>
      </c>
      <c r="P12" s="17">
        <v>0.12197006323849108</v>
      </c>
      <c r="Q12" s="17">
        <v>0</v>
      </c>
      <c r="R12" s="17">
        <v>6.2965618580085758E-2</v>
      </c>
      <c r="S12" s="19">
        <f t="shared" si="0"/>
        <v>0.10532319688102926</v>
      </c>
      <c r="T12" s="17">
        <f t="shared" si="1"/>
        <v>-4.7488940323742609E-2</v>
      </c>
      <c r="AD12">
        <f t="shared" si="4"/>
        <v>0.43748232595436254</v>
      </c>
      <c r="AE12">
        <f t="shared" si="5"/>
        <v>0.10451993569704855</v>
      </c>
      <c r="AF12">
        <f t="shared" si="6"/>
        <v>-0.332962390257314</v>
      </c>
      <c r="AG12">
        <f t="shared" si="7"/>
        <v>0.97278165902023273</v>
      </c>
    </row>
    <row r="13" spans="1:33" x14ac:dyDescent="0.3">
      <c r="A13" t="s">
        <v>19</v>
      </c>
      <c r="B13" s="18">
        <v>19936.930159277359</v>
      </c>
      <c r="C13" s="18">
        <v>5599.3141088469847</v>
      </c>
      <c r="D13" s="18">
        <v>8959.8845799725204</v>
      </c>
      <c r="E13" s="18">
        <v>5858.3860715204937</v>
      </c>
      <c r="F13" s="18">
        <v>5443.0666601444154</v>
      </c>
      <c r="G13" s="18">
        <v>0</v>
      </c>
      <c r="H13" s="18">
        <v>2779.8994193166036</v>
      </c>
      <c r="I13" s="1">
        <f t="shared" si="2"/>
        <v>2217.7932973892143</v>
      </c>
      <c r="J13" s="1">
        <f t="shared" si="3"/>
        <v>-8259.2148569391466</v>
      </c>
      <c r="L13" s="17">
        <v>0.41041506783061904</v>
      </c>
      <c r="M13" s="17">
        <v>0.11526563324584937</v>
      </c>
      <c r="N13" s="17">
        <v>0.18444522844118882</v>
      </c>
      <c r="O13" s="17">
        <v>0.12059880321154653</v>
      </c>
      <c r="P13" s="17">
        <v>0.11204917480689627</v>
      </c>
      <c r="Q13" s="17">
        <v>0</v>
      </c>
      <c r="R13" s="17">
        <v>5.722609246389998E-2</v>
      </c>
      <c r="S13" s="19">
        <f t="shared" si="0"/>
        <v>4.95665418493349E-2</v>
      </c>
      <c r="T13" s="17">
        <f t="shared" si="1"/>
        <v>-8.2691050760762941E-2</v>
      </c>
      <c r="AD13">
        <f t="shared" si="4"/>
        <v>0.39816957471247627</v>
      </c>
      <c r="AE13">
        <f t="shared" si="5"/>
        <v>0.12226222249520169</v>
      </c>
      <c r="AF13">
        <f t="shared" si="6"/>
        <v>-0.27590735221727458</v>
      </c>
      <c r="AG13">
        <f t="shared" si="7"/>
        <v>0.99046872081264492</v>
      </c>
    </row>
    <row r="14" spans="1:33" x14ac:dyDescent="0.3">
      <c r="A14" t="s">
        <v>20</v>
      </c>
      <c r="B14" s="18">
        <v>22555.920193389764</v>
      </c>
      <c r="C14" s="18">
        <v>4374.4641475367071</v>
      </c>
      <c r="D14" s="18">
        <v>9441.5059590437504</v>
      </c>
      <c r="E14" s="18">
        <v>6173.2923578362988</v>
      </c>
      <c r="F14" s="18">
        <v>5412.9197030892565</v>
      </c>
      <c r="G14" s="18">
        <v>0</v>
      </c>
      <c r="H14" s="18">
        <v>1931.0809010116698</v>
      </c>
      <c r="I14" s="1">
        <f t="shared" si="2"/>
        <v>-568.84907214169152</v>
      </c>
      <c r="J14" s="1">
        <f t="shared" si="3"/>
        <v>-11873.140639862264</v>
      </c>
      <c r="L14" s="17">
        <v>0.45212045414686486</v>
      </c>
      <c r="M14" s="17">
        <v>8.7683619204020929E-2</v>
      </c>
      <c r="N14" s="17">
        <v>0.18924955955838926</v>
      </c>
      <c r="O14" s="17">
        <v>0.12374009663433146</v>
      </c>
      <c r="P14" s="17">
        <v>0.10849886386539134</v>
      </c>
      <c r="Q14" s="17">
        <v>0</v>
      </c>
      <c r="R14" s="17">
        <v>3.8707406591002136E-2</v>
      </c>
      <c r="S14" s="19">
        <f t="shared" si="0"/>
        <v>-3.2396880507304937E-3</v>
      </c>
      <c r="T14" s="17">
        <f t="shared" si="1"/>
        <v>-0.14553001031276905</v>
      </c>
      <c r="AD14">
        <f t="shared" si="4"/>
        <v>0.39461415874126538</v>
      </c>
      <c r="AE14">
        <f t="shared" si="5"/>
        <v>9.1214287725937454E-2</v>
      </c>
      <c r="AF14">
        <f t="shared" si="6"/>
        <v>-0.30339987101532795</v>
      </c>
      <c r="AG14">
        <f t="shared" si="7"/>
        <v>0.98194603998524843</v>
      </c>
    </row>
    <row r="15" spans="1:33" x14ac:dyDescent="0.3">
      <c r="A15" t="s">
        <v>21</v>
      </c>
      <c r="B15" s="18">
        <v>23553.029652160276</v>
      </c>
      <c r="C15" s="18">
        <v>5553.7000382487413</v>
      </c>
      <c r="D15" s="18">
        <v>8195.2386853116277</v>
      </c>
      <c r="E15" s="18">
        <v>5358.4252942422181</v>
      </c>
      <c r="F15" s="18">
        <v>5613.7859343479222</v>
      </c>
      <c r="G15" s="18">
        <v>0</v>
      </c>
      <c r="H15" s="18">
        <v>2094.8003555046571</v>
      </c>
      <c r="I15" s="1">
        <f t="shared" si="2"/>
        <v>-2414.7347028745658</v>
      </c>
      <c r="J15" s="1">
        <f t="shared" si="3"/>
        <v>-12249.094639741004</v>
      </c>
      <c r="L15" s="17">
        <v>0.46760981999141082</v>
      </c>
      <c r="M15" s="17">
        <v>0.11026032376830947</v>
      </c>
      <c r="N15" s="17">
        <v>0.16270408278765661</v>
      </c>
      <c r="O15" s="17">
        <v>0.10638343874577548</v>
      </c>
      <c r="P15" s="17">
        <v>0.11145323845800773</v>
      </c>
      <c r="Q15" s="17">
        <v>0</v>
      </c>
      <c r="R15" s="17">
        <v>4.1589096248839996E-2</v>
      </c>
      <c r="S15" s="19">
        <f t="shared" si="0"/>
        <v>-4.8355165289207469E-2</v>
      </c>
      <c r="T15" s="17">
        <f t="shared" si="1"/>
        <v>-0.16749337215529059</v>
      </c>
      <c r="AD15">
        <f t="shared" si="4"/>
        <v>0.35734848450891415</v>
      </c>
      <c r="AE15">
        <f t="shared" si="5"/>
        <v>0.11504493880104816</v>
      </c>
      <c r="AF15">
        <f t="shared" si="6"/>
        <v>-0.242303545707866</v>
      </c>
      <c r="AG15">
        <f t="shared" si="7"/>
        <v>1.0008859008305615</v>
      </c>
    </row>
    <row r="16" spans="1:33" x14ac:dyDescent="0.3">
      <c r="A16" t="s">
        <v>22</v>
      </c>
      <c r="B16" s="18">
        <v>21717.633021828489</v>
      </c>
      <c r="C16" s="18">
        <v>6350.8246162443174</v>
      </c>
      <c r="D16" s="18">
        <v>9878.0352966481514</v>
      </c>
      <c r="E16" s="18">
        <v>6458.7153862699461</v>
      </c>
      <c r="F16" s="18">
        <v>5800.0010204930977</v>
      </c>
      <c r="G16" s="18">
        <v>0</v>
      </c>
      <c r="H16" s="18">
        <v>2921.6342992500686</v>
      </c>
      <c r="I16" s="1">
        <f t="shared" si="2"/>
        <v>2651.0207426126108</v>
      </c>
      <c r="J16" s="1">
        <f t="shared" si="3"/>
        <v>-8725.7828945608126</v>
      </c>
      <c r="L16" s="17">
        <v>0.40878831742183291</v>
      </c>
      <c r="M16" s="17">
        <v>0.11954078543026662</v>
      </c>
      <c r="N16" s="17">
        <v>0.18593303534927758</v>
      </c>
      <c r="O16" s="17">
        <v>0.12157160003606611</v>
      </c>
      <c r="P16" s="17">
        <v>0.10917270108714022</v>
      </c>
      <c r="Q16" s="17">
        <v>0</v>
      </c>
      <c r="R16" s="17">
        <v>5.4993560675416386E-2</v>
      </c>
      <c r="S16" s="19">
        <f t="shared" si="0"/>
        <v>5.3090025182241818E-2</v>
      </c>
      <c r="T16" s="17">
        <f t="shared" si="1"/>
        <v>-7.7718673777671762E-2</v>
      </c>
      <c r="AD16">
        <f t="shared" si="4"/>
        <v>0.39683285448643402</v>
      </c>
      <c r="AE16">
        <f t="shared" si="5"/>
        <v>0.12649732367506936</v>
      </c>
      <c r="AF16">
        <f t="shared" si="6"/>
        <v>-0.27033553081136463</v>
      </c>
      <c r="AG16">
        <f t="shared" si="7"/>
        <v>0.99219598544847698</v>
      </c>
    </row>
    <row r="17" spans="1:33" x14ac:dyDescent="0.3">
      <c r="A17" t="s">
        <v>23</v>
      </c>
      <c r="B17" s="18">
        <v>18430.74793885609</v>
      </c>
      <c r="C17" s="18">
        <v>5538.7446052657078</v>
      </c>
      <c r="D17" s="18">
        <v>8877.8554407083975</v>
      </c>
      <c r="E17" s="18">
        <v>5804.7516343093375</v>
      </c>
      <c r="F17" s="18">
        <v>5012.646041683447</v>
      </c>
      <c r="G17" s="18">
        <v>0</v>
      </c>
      <c r="H17" s="18">
        <v>2996.4505427801796</v>
      </c>
      <c r="I17" s="1">
        <f t="shared" si="2"/>
        <v>3172.1010898609725</v>
      </c>
      <c r="J17" s="1">
        <f t="shared" si="3"/>
        <v>-6983.4273985800273</v>
      </c>
      <c r="L17" s="17">
        <v>0.39499090118553093</v>
      </c>
      <c r="M17" s="17">
        <v>0.11870129906438205</v>
      </c>
      <c r="N17" s="17">
        <v>0.19026206276346708</v>
      </c>
      <c r="O17" s="17">
        <v>0.12440211796072849</v>
      </c>
      <c r="P17" s="17">
        <v>0.10742643672937753</v>
      </c>
      <c r="Q17" s="17">
        <v>0</v>
      </c>
      <c r="R17" s="17">
        <v>6.4217182296513742E-2</v>
      </c>
      <c r="S17" s="19">
        <f t="shared" si="0"/>
        <v>7.2137691309469176E-2</v>
      </c>
      <c r="T17" s="17">
        <f t="shared" si="1"/>
        <v>-6.1088165952645393E-2</v>
      </c>
      <c r="AD17">
        <f t="shared" si="4"/>
        <v>0.40595055660509666</v>
      </c>
      <c r="AE17">
        <f t="shared" si="5"/>
        <v>0.12684705982921132</v>
      </c>
      <c r="AF17">
        <f t="shared" si="6"/>
        <v>-0.27910349677588531</v>
      </c>
      <c r="AG17">
        <f t="shared" si="7"/>
        <v>0.98947791599947565</v>
      </c>
    </row>
    <row r="18" spans="1:33" x14ac:dyDescent="0.3">
      <c r="A18" t="s">
        <v>24</v>
      </c>
      <c r="B18" s="18">
        <v>19058.674465107135</v>
      </c>
      <c r="C18" s="18">
        <v>6786.7754876996851</v>
      </c>
      <c r="D18" s="18">
        <v>8905.1984871297736</v>
      </c>
      <c r="E18" s="18">
        <v>5822.6297800463899</v>
      </c>
      <c r="F18" s="18">
        <v>5272.9800872527157</v>
      </c>
      <c r="G18" s="18">
        <v>0</v>
      </c>
      <c r="H18" s="18">
        <v>3523.4676426221795</v>
      </c>
      <c r="I18" s="1">
        <f t="shared" si="2"/>
        <v>3692.7958952686349</v>
      </c>
      <c r="J18" s="1">
        <f t="shared" si="3"/>
        <v>-6271.6564710787852</v>
      </c>
      <c r="L18" s="17">
        <v>0.38603970547586153</v>
      </c>
      <c r="M18" s="17">
        <v>0.13746836461260975</v>
      </c>
      <c r="N18" s="17">
        <v>0.18037771763558691</v>
      </c>
      <c r="O18" s="17">
        <v>0.11793927691557606</v>
      </c>
      <c r="P18" s="17">
        <v>0.10680594201815484</v>
      </c>
      <c r="Q18" s="17">
        <v>0</v>
      </c>
      <c r="R18" s="17">
        <v>7.1368993342210807E-2</v>
      </c>
      <c r="S18" s="19">
        <f t="shared" si="0"/>
        <v>7.4731510164708692E-2</v>
      </c>
      <c r="T18" s="17">
        <f t="shared" si="1"/>
        <v>-4.6077155079235516E-2</v>
      </c>
      <c r="AD18">
        <f t="shared" si="4"/>
        <v>0.39263242374885415</v>
      </c>
      <c r="AE18">
        <f t="shared" si="5"/>
        <v>0.14803335622764577</v>
      </c>
      <c r="AF18">
        <f t="shared" si="6"/>
        <v>-0.24459906752120839</v>
      </c>
      <c r="AG18">
        <f t="shared" si="7"/>
        <v>1.0001742890684255</v>
      </c>
    </row>
    <row r="19" spans="1:33" x14ac:dyDescent="0.3">
      <c r="A19" t="s">
        <v>25</v>
      </c>
      <c r="B19" s="18">
        <v>24390.265020495</v>
      </c>
      <c r="C19" s="18">
        <v>5072.8828678442778</v>
      </c>
      <c r="D19" s="18">
        <v>9844.9358194012239</v>
      </c>
      <c r="E19" s="18">
        <v>6437.0734203777229</v>
      </c>
      <c r="F19" s="18">
        <v>5976.4484071749212</v>
      </c>
      <c r="G19" s="18">
        <v>0</v>
      </c>
      <c r="H19" s="18">
        <v>2144.2797933475736</v>
      </c>
      <c r="I19" s="1">
        <f t="shared" si="2"/>
        <v>-806.63513074552657</v>
      </c>
      <c r="J19" s="1">
        <f t="shared" si="3"/>
        <v>-12639.844858564564</v>
      </c>
      <c r="L19" s="17">
        <v>0.45279614122533679</v>
      </c>
      <c r="M19" s="17">
        <v>9.4176171743844045E-2</v>
      </c>
      <c r="N19" s="17">
        <v>0.18276754868756664</v>
      </c>
      <c r="O19" s="17">
        <v>0.11950185875725511</v>
      </c>
      <c r="P19" s="17">
        <v>0.11095052779160799</v>
      </c>
      <c r="Q19" s="17">
        <v>0</v>
      </c>
      <c r="R19" s="17">
        <v>3.9807751794389445E-2</v>
      </c>
      <c r="S19" s="19">
        <f>(0.7*M19)+(0.9*SUM(N19:P19))-(L19*AG19)</f>
        <v>-8.7883109298931839E-3</v>
      </c>
      <c r="T19" s="17">
        <f>(M19)+(0.5*SUM(N19:P19)-(L19*AG19))</f>
        <v>-0.14582343350131186</v>
      </c>
      <c r="AD19">
        <f t="shared" si="4"/>
        <v>0.38731612591934866</v>
      </c>
      <c r="AE19">
        <f t="shared" si="5"/>
        <v>9.8080537433871948E-2</v>
      </c>
      <c r="AF19">
        <f t="shared" si="6"/>
        <v>-0.2892355884854767</v>
      </c>
      <c r="AG19">
        <f t="shared" si="7"/>
        <v>0.98633696756950229</v>
      </c>
    </row>
    <row r="20" spans="1:33" x14ac:dyDescent="0.3">
      <c r="A20" t="s">
        <v>26</v>
      </c>
      <c r="B20" s="18">
        <v>19831.749836622246</v>
      </c>
      <c r="C20" s="18">
        <v>6265.5786482410385</v>
      </c>
      <c r="D20" s="18">
        <v>8013.9111143067221</v>
      </c>
      <c r="E20" s="18">
        <v>5239.864959354396</v>
      </c>
      <c r="F20" s="18">
        <v>6545.105786626259</v>
      </c>
      <c r="G20" s="18">
        <v>0</v>
      </c>
      <c r="H20" s="18">
        <v>3150.4266992611288</v>
      </c>
      <c r="I20" s="1">
        <f>(0.3*C20)+(0.9*SUM(D20:F20)-B20)</f>
        <v>-133.08256789129518</v>
      </c>
      <c r="J20" s="1">
        <f>(C20)+(0.3*SUM(D20:F20)-B20)</f>
        <v>-7626.5066302949945</v>
      </c>
      <c r="L20" s="17">
        <v>0.40434474271221843</v>
      </c>
      <c r="M20" s="17">
        <v>0.12774736507556164</v>
      </c>
      <c r="N20" s="17">
        <v>0.16339369215161714</v>
      </c>
      <c r="O20" s="17">
        <v>0.10683433717605738</v>
      </c>
      <c r="P20" s="17">
        <v>0.13344657617809061</v>
      </c>
      <c r="Q20" s="17">
        <v>0</v>
      </c>
      <c r="R20" s="17">
        <v>6.4233286706454784E-2</v>
      </c>
      <c r="S20" s="19">
        <f>(0.3*M20)+(0.9*SUM(N20:P20))-(L20*AG20)</f>
        <v>-1.8901248277339855E-3</v>
      </c>
      <c r="T20" s="17">
        <f>(M20)+(0.3*SUM(N20:P20)-(L20*AG20))</f>
        <v>-0.15467173257829994</v>
      </c>
      <c r="AD20">
        <f t="shared" si="4"/>
        <v>0.38824542462777378</v>
      </c>
      <c r="AE20">
        <f t="shared" si="5"/>
        <v>0.13651625267363829</v>
      </c>
      <c r="AF20">
        <f t="shared" si="6"/>
        <v>-0.25172917195413547</v>
      </c>
      <c r="AG20">
        <f t="shared" si="7"/>
        <v>0.99796395669421811</v>
      </c>
    </row>
    <row r="21" spans="1:33" x14ac:dyDescent="0.3">
      <c r="A21" t="s">
        <v>27</v>
      </c>
      <c r="B21" s="18">
        <v>18315.049583935463</v>
      </c>
      <c r="C21" s="18">
        <v>7426.1202477242823</v>
      </c>
      <c r="D21" s="18">
        <v>7355.7591899185481</v>
      </c>
      <c r="E21" s="18">
        <v>4809.5348549467435</v>
      </c>
      <c r="F21" s="18">
        <v>5650.151531235002</v>
      </c>
      <c r="G21" s="18">
        <v>0</v>
      </c>
      <c r="H21" s="18">
        <v>2889.8330802472296</v>
      </c>
      <c r="I21" s="1">
        <f t="shared" ref="I21:I84" si="9">(0.3*C21)+(0.9*SUM(D21:F21)-B21)</f>
        <v>-53.312491127912381</v>
      </c>
      <c r="J21" s="1">
        <f t="shared" ref="J21:J84" si="10">(C21)+(0.3*SUM(D21:F21)-B21)</f>
        <v>-5544.2956633810918</v>
      </c>
      <c r="L21" s="17">
        <v>0.39432615797663223</v>
      </c>
      <c r="M21" s="17">
        <v>0.15988564227126534</v>
      </c>
      <c r="N21" s="17">
        <v>0.15837075663207806</v>
      </c>
      <c r="O21" s="17">
        <v>0.10355011010558951</v>
      </c>
      <c r="P21" s="17">
        <v>0.12164873128445769</v>
      </c>
      <c r="Q21" s="17">
        <v>0</v>
      </c>
      <c r="R21" s="17">
        <v>6.2218601729977285E-2</v>
      </c>
      <c r="S21" s="19">
        <f t="shared" ref="S21:S84" si="11">(0.3*M21)+(0.9*SUM(N21:P21))-(L21*AG21)</f>
        <v>-6.9589835171671166E-3</v>
      </c>
      <c r="T21" s="17">
        <f t="shared" ref="T21:T84" si="12">(M21)+(0.3*SUM(N21:P21)-(L21*AG21))</f>
        <v>-0.12518079274055655</v>
      </c>
      <c r="AD21">
        <f t="shared" si="4"/>
        <v>0.36811632098562153</v>
      </c>
      <c r="AE21">
        <f t="shared" si="5"/>
        <v>0.17049351007197969</v>
      </c>
      <c r="AF21">
        <f t="shared" si="6"/>
        <v>-0.19762281091364184</v>
      </c>
      <c r="AG21">
        <f t="shared" si="7"/>
        <v>1.0147369286167711</v>
      </c>
    </row>
    <row r="22" spans="1:33" x14ac:dyDescent="0.3">
      <c r="A22" t="s">
        <v>28</v>
      </c>
      <c r="B22" s="18">
        <v>22745.244774168976</v>
      </c>
      <c r="C22" s="18">
        <v>6084.6179091463573</v>
      </c>
      <c r="D22" s="18">
        <v>4309.1681754948695</v>
      </c>
      <c r="E22" s="18">
        <v>2817.5330378235685</v>
      </c>
      <c r="F22" s="18">
        <v>3804.053607701831</v>
      </c>
      <c r="G22" s="18">
        <v>0</v>
      </c>
      <c r="H22" s="18">
        <v>1856.9093789203903</v>
      </c>
      <c r="I22" s="1">
        <f t="shared" si="9"/>
        <v>-11082.180062506826</v>
      </c>
      <c r="J22" s="1">
        <f t="shared" si="10"/>
        <v>-13381.400418716537</v>
      </c>
      <c r="L22" s="17">
        <v>0.546530427864518</v>
      </c>
      <c r="M22" s="17">
        <v>0.14620325533073389</v>
      </c>
      <c r="N22" s="17">
        <v>0.10354214914266278</v>
      </c>
      <c r="O22" s="17">
        <v>6.7700635977894899E-2</v>
      </c>
      <c r="P22" s="17">
        <v>9.1405085611473924E-2</v>
      </c>
      <c r="Q22" s="17">
        <v>0</v>
      </c>
      <c r="R22" s="17">
        <v>4.4618446072716589E-2</v>
      </c>
      <c r="S22" s="19">
        <f t="shared" si="11"/>
        <v>-0.29183046613691943</v>
      </c>
      <c r="T22" s="17">
        <f t="shared" si="12"/>
        <v>-0.34707690984462469</v>
      </c>
      <c r="AD22">
        <f t="shared" si="4"/>
        <v>0.24742270005855707</v>
      </c>
      <c r="AE22">
        <f t="shared" si="5"/>
        <v>0.15303127292937224</v>
      </c>
      <c r="AF22">
        <f t="shared" si="6"/>
        <v>-9.4391427129184829E-2</v>
      </c>
      <c r="AG22">
        <f t="shared" si="7"/>
        <v>1.0467386575899527</v>
      </c>
    </row>
    <row r="23" spans="1:33" x14ac:dyDescent="0.3">
      <c r="A23" t="s">
        <v>29</v>
      </c>
      <c r="B23" s="18">
        <v>20576.426521020465</v>
      </c>
      <c r="C23" s="18">
        <v>6790.5143459454421</v>
      </c>
      <c r="D23" s="18">
        <v>5819.2718620648166</v>
      </c>
      <c r="E23" s="18">
        <v>3804.9085251962265</v>
      </c>
      <c r="F23" s="18">
        <v>3459.5107512562427</v>
      </c>
      <c r="G23" s="18">
        <v>0</v>
      </c>
      <c r="H23" s="18">
        <v>2499.8784457510055</v>
      </c>
      <c r="I23" s="1">
        <f t="shared" si="9"/>
        <v>-6763.9501925712739</v>
      </c>
      <c r="J23" s="1">
        <f t="shared" si="10"/>
        <v>-9860.80483351984</v>
      </c>
      <c r="L23" s="17">
        <v>0.47907292148210529</v>
      </c>
      <c r="M23" s="17">
        <v>0.15810089972400582</v>
      </c>
      <c r="N23" s="17">
        <v>0.13548783939767117</v>
      </c>
      <c r="O23" s="17">
        <v>8.8588202683092698E-2</v>
      </c>
      <c r="P23" s="17">
        <v>8.0546440890013504E-2</v>
      </c>
      <c r="Q23" s="17">
        <v>0</v>
      </c>
      <c r="R23" s="17">
        <v>5.8203695823111468E-2</v>
      </c>
      <c r="S23" s="19">
        <f t="shared" si="11"/>
        <v>-0.17559047040871711</v>
      </c>
      <c r="T23" s="17">
        <f t="shared" si="12"/>
        <v>-0.24769333038437946</v>
      </c>
      <c r="U23" t="s">
        <v>136</v>
      </c>
      <c r="W23" s="17">
        <v>0.52</v>
      </c>
      <c r="X23" s="17">
        <v>0.15</v>
      </c>
      <c r="Y23" s="17">
        <v>0.14000000000000001</v>
      </c>
      <c r="Z23" s="17">
        <v>0.05</v>
      </c>
      <c r="AA23" s="17">
        <v>0.1</v>
      </c>
      <c r="AB23" s="17">
        <v>0.04</v>
      </c>
      <c r="AD23">
        <f t="shared" si="4"/>
        <v>0.2911035363568456</v>
      </c>
      <c r="AE23">
        <f t="shared" si="5"/>
        <v>0.16787165018892586</v>
      </c>
      <c r="AF23">
        <f t="shared" si="6"/>
        <v>-0.12323188616791975</v>
      </c>
      <c r="AG23">
        <f t="shared" si="7"/>
        <v>1.037798115287945</v>
      </c>
    </row>
    <row r="24" spans="1:33" x14ac:dyDescent="0.3">
      <c r="A24" t="s">
        <v>30</v>
      </c>
      <c r="B24" s="18">
        <v>21622.97073143888</v>
      </c>
      <c r="C24" s="18">
        <v>6134.7186096395135</v>
      </c>
      <c r="D24" s="18">
        <v>3789.1705909199568</v>
      </c>
      <c r="E24" s="18">
        <v>2477.5346171399719</v>
      </c>
      <c r="F24" s="18">
        <v>3882.3842283758818</v>
      </c>
      <c r="G24" s="18">
        <v>0</v>
      </c>
      <c r="H24" s="18">
        <v>828.09859008497563</v>
      </c>
      <c r="I24" s="1">
        <f t="shared" si="9"/>
        <v>-10648.374655754797</v>
      </c>
      <c r="J24" s="1">
        <f t="shared" si="10"/>
        <v>-12443.525290868623</v>
      </c>
      <c r="L24" s="17">
        <v>0.55823000357620822</v>
      </c>
      <c r="M24" s="17">
        <v>0.15837712745080385</v>
      </c>
      <c r="N24" s="17">
        <v>9.7823224143972876E-2</v>
      </c>
      <c r="O24" s="17">
        <v>6.3961338863366884E-2</v>
      </c>
      <c r="P24" s="17">
        <v>0.10022967651430865</v>
      </c>
      <c r="Q24" s="17">
        <v>0</v>
      </c>
      <c r="R24" s="17">
        <v>2.1378629451339393E-2</v>
      </c>
      <c r="S24" s="19">
        <f t="shared" si="11"/>
        <v>-0.30363644405061369</v>
      </c>
      <c r="T24" s="17">
        <f t="shared" si="12"/>
        <v>-0.34998099854804005</v>
      </c>
      <c r="AD24">
        <f t="shared" si="4"/>
        <v>0.24096430209497266</v>
      </c>
      <c r="AE24">
        <f t="shared" si="5"/>
        <v>0.1618369802838153</v>
      </c>
      <c r="AF24">
        <f t="shared" si="6"/>
        <v>-7.9127321811157364E-2</v>
      </c>
      <c r="AG24">
        <f t="shared" si="7"/>
        <v>1.0514705302385412</v>
      </c>
    </row>
    <row r="25" spans="1:33" x14ac:dyDescent="0.3">
      <c r="A25" t="s">
        <v>31</v>
      </c>
      <c r="B25" s="18">
        <v>23458.367361770666</v>
      </c>
      <c r="C25" s="18">
        <v>5644.1804077960796</v>
      </c>
      <c r="D25" s="18">
        <v>4531.2704648474373</v>
      </c>
      <c r="E25" s="18">
        <v>2962.7537654771704</v>
      </c>
      <c r="F25" s="18">
        <v>4180.0288362232204</v>
      </c>
      <c r="G25" s="18">
        <v>0</v>
      </c>
      <c r="H25" s="18">
        <v>975.38520240191406</v>
      </c>
      <c r="I25" s="1">
        <f t="shared" si="9"/>
        <v>-11258.465479538796</v>
      </c>
      <c r="J25" s="1">
        <f t="shared" si="10"/>
        <v>-14311.971034010236</v>
      </c>
      <c r="L25" s="17">
        <v>0.56185033545781904</v>
      </c>
      <c r="M25" s="17">
        <v>0.13518351923640914</v>
      </c>
      <c r="N25" s="17">
        <v>0.1085282616416692</v>
      </c>
      <c r="O25" s="17">
        <v>7.0960786458014485E-2</v>
      </c>
      <c r="P25" s="17">
        <v>0.10011568868525478</v>
      </c>
      <c r="Q25" s="17">
        <v>0</v>
      </c>
      <c r="R25" s="17">
        <v>2.3361408520833349E-2</v>
      </c>
      <c r="S25" s="19">
        <f t="shared" si="11"/>
        <v>-0.29158204761072376</v>
      </c>
      <c r="T25" s="17">
        <f t="shared" si="12"/>
        <v>-0.36471642621620043</v>
      </c>
      <c r="V25" t="s">
        <v>141</v>
      </c>
      <c r="W25" s="17">
        <f>W23-L23</f>
        <v>4.0927078517894733E-2</v>
      </c>
      <c r="X25" s="17">
        <f t="shared" ref="X25" si="13">X23-M23</f>
        <v>-8.1008997240058223E-3</v>
      </c>
      <c r="Y25" s="17">
        <f t="shared" ref="Y25" si="14">Y23-N23</f>
        <v>4.5121606023288408E-3</v>
      </c>
      <c r="Z25" s="17">
        <f t="shared" ref="Z25" si="15">Z23-O23</f>
        <v>-3.8588202683092696E-2</v>
      </c>
      <c r="AA25" s="17">
        <f t="shared" ref="AA25" si="16">AA23-P23</f>
        <v>1.9453559109986501E-2</v>
      </c>
      <c r="AB25" s="17">
        <f t="shared" ref="AB25" si="17">AB23-Q23</f>
        <v>0.04</v>
      </c>
      <c r="AD25">
        <f t="shared" si="4"/>
        <v>0.2576636488686333</v>
      </c>
      <c r="AE25">
        <f t="shared" si="5"/>
        <v>0.13841713855651261</v>
      </c>
      <c r="AF25">
        <f t="shared" si="6"/>
        <v>-0.11924651031212069</v>
      </c>
      <c r="AG25">
        <f t="shared" si="7"/>
        <v>1.0390335818032426</v>
      </c>
    </row>
    <row r="26" spans="1:33" x14ac:dyDescent="0.3">
      <c r="A26" t="s">
        <v>32</v>
      </c>
      <c r="B26" s="18">
        <v>21912.216618740451</v>
      </c>
      <c r="C26" s="18">
        <v>7026.8101870773398</v>
      </c>
      <c r="D26" s="18">
        <v>3991.6050749518881</v>
      </c>
      <c r="E26" s="18">
        <v>2609.8956259300808</v>
      </c>
      <c r="F26" s="18">
        <v>3310.2663493449045</v>
      </c>
      <c r="G26" s="18">
        <v>0</v>
      </c>
      <c r="H26" s="18">
        <v>786.60431628868048</v>
      </c>
      <c r="I26" s="1">
        <f t="shared" si="9"/>
        <v>-10883.583217413061</v>
      </c>
      <c r="J26" s="1">
        <f t="shared" si="10"/>
        <v>-11911.876316595051</v>
      </c>
      <c r="L26" s="17">
        <v>0.55281672433371376</v>
      </c>
      <c r="M26" s="17">
        <v>0.17727728133230525</v>
      </c>
      <c r="N26" s="17">
        <v>0.10070300420823292</v>
      </c>
      <c r="O26" s="17">
        <v>6.5844271982306135E-2</v>
      </c>
      <c r="P26" s="17">
        <v>8.3513714370269887E-2</v>
      </c>
      <c r="Q26" s="17">
        <v>0</v>
      </c>
      <c r="R26" s="17">
        <v>1.984500377317211E-2</v>
      </c>
      <c r="S26" s="19">
        <f t="shared" si="11"/>
        <v>-0.30823914148676412</v>
      </c>
      <c r="T26" s="17">
        <f t="shared" si="12"/>
        <v>-0.33418163889063579</v>
      </c>
      <c r="AD26">
        <f t="shared" si="4"/>
        <v>0.2296115332484065</v>
      </c>
      <c r="AE26">
        <f t="shared" si="5"/>
        <v>0.18086657928056882</v>
      </c>
      <c r="AF26">
        <f t="shared" si="6"/>
        <v>-4.8744953967837679E-2</v>
      </c>
      <c r="AG26">
        <f t="shared" si="7"/>
        <v>1.0608890642699704</v>
      </c>
    </row>
    <row r="27" spans="1:33" x14ac:dyDescent="0.3">
      <c r="A27" t="s">
        <v>33</v>
      </c>
      <c r="B27" s="18">
        <v>22754.71100320794</v>
      </c>
      <c r="C27" s="18">
        <v>6480.189111547541</v>
      </c>
      <c r="D27" s="18">
        <v>3574.7435426681259</v>
      </c>
      <c r="E27" s="18">
        <v>2337.3323163599284</v>
      </c>
      <c r="F27" s="18">
        <v>3226.2760959247544</v>
      </c>
      <c r="G27" s="18">
        <v>0</v>
      </c>
      <c r="H27" s="18">
        <v>860.76863684355442</v>
      </c>
      <c r="I27" s="1">
        <f t="shared" si="9"/>
        <v>-12586.137510286149</v>
      </c>
      <c r="J27" s="1">
        <f t="shared" si="10"/>
        <v>-13533.016305174555</v>
      </c>
      <c r="L27" s="17">
        <v>0.57997397649861671</v>
      </c>
      <c r="M27" s="17">
        <v>0.16516760186307872</v>
      </c>
      <c r="N27" s="17">
        <v>9.1113362288437735E-2</v>
      </c>
      <c r="O27" s="17">
        <v>5.9574121496286214E-2</v>
      </c>
      <c r="P27" s="17">
        <v>8.2231594871590263E-2</v>
      </c>
      <c r="Q27" s="17">
        <v>0</v>
      </c>
      <c r="R27" s="17">
        <v>2.1939342981990406E-2</v>
      </c>
      <c r="S27" s="19">
        <f t="shared" si="11"/>
        <v>-0.35670177017593424</v>
      </c>
      <c r="T27" s="17">
        <f t="shared" si="12"/>
        <v>-0.38083589606556761</v>
      </c>
      <c r="AD27">
        <f t="shared" si="4"/>
        <v>0.21432941738993067</v>
      </c>
      <c r="AE27">
        <f t="shared" si="5"/>
        <v>0.16887255476225274</v>
      </c>
      <c r="AF27">
        <f t="shared" si="6"/>
        <v>-4.5456862627677924E-2</v>
      </c>
      <c r="AG27">
        <f t="shared" si="7"/>
        <v>1.0619083725854199</v>
      </c>
    </row>
    <row r="28" spans="1:33" x14ac:dyDescent="0.3">
      <c r="A28" t="s">
        <v>34</v>
      </c>
      <c r="B28" s="18">
        <v>21275.875666677002</v>
      </c>
      <c r="C28" s="18">
        <v>7222.7263591550545</v>
      </c>
      <c r="D28" s="18">
        <v>3500.389644504738</v>
      </c>
      <c r="E28" s="18">
        <v>2288.7163060223288</v>
      </c>
      <c r="F28" s="18">
        <v>2741.2494823826091</v>
      </c>
      <c r="G28" s="18">
        <v>0</v>
      </c>
      <c r="H28" s="18">
        <v>1147.76931471853</v>
      </c>
      <c r="I28" s="1">
        <f t="shared" si="9"/>
        <v>-11431.737869311777</v>
      </c>
      <c r="J28" s="1">
        <f t="shared" si="10"/>
        <v>-11494.042677649046</v>
      </c>
      <c r="L28" s="17">
        <v>0.55729962898410623</v>
      </c>
      <c r="M28" s="17">
        <v>0.18919187079642868</v>
      </c>
      <c r="N28" s="17">
        <v>9.1689098053794979E-2</v>
      </c>
      <c r="O28" s="17">
        <v>5.9950564112096719E-2</v>
      </c>
      <c r="P28" s="17">
        <v>7.1804204133296037E-2</v>
      </c>
      <c r="Q28" s="17">
        <v>0</v>
      </c>
      <c r="R28" s="17">
        <v>3.0064633920277251E-2</v>
      </c>
      <c r="S28" s="19">
        <f t="shared" si="11"/>
        <v>-0.33967640116939984</v>
      </c>
      <c r="T28" s="17">
        <f t="shared" si="12"/>
        <v>-0.34130841139141238</v>
      </c>
      <c r="AD28">
        <f t="shared" si="4"/>
        <v>0.2073328663971408</v>
      </c>
      <c r="AE28">
        <f t="shared" si="5"/>
        <v>0.19505616292877634</v>
      </c>
      <c r="AF28">
        <f t="shared" si="6"/>
        <v>-1.2276703468364458E-2</v>
      </c>
      <c r="AG28">
        <f t="shared" si="7"/>
        <v>1.0721942219248071</v>
      </c>
    </row>
    <row r="29" spans="1:33" x14ac:dyDescent="0.3">
      <c r="A29" t="s">
        <v>35</v>
      </c>
      <c r="B29" s="18">
        <v>20285.077027265794</v>
      </c>
      <c r="C29" s="18">
        <v>5078.8650410374894</v>
      </c>
      <c r="D29" s="18">
        <v>4774.9593697958289</v>
      </c>
      <c r="E29" s="18">
        <v>3122.088818712657</v>
      </c>
      <c r="F29" s="18">
        <v>3551.4940056689147</v>
      </c>
      <c r="G29" s="18">
        <v>0</v>
      </c>
      <c r="H29" s="18">
        <v>756.75798217673082</v>
      </c>
      <c r="I29" s="1">
        <f t="shared" si="9"/>
        <v>-8457.729540194885</v>
      </c>
      <c r="J29" s="1">
        <f t="shared" si="10"/>
        <v>-11771.649327975083</v>
      </c>
      <c r="L29" s="17">
        <v>0.53993841278900057</v>
      </c>
      <c r="M29" s="17">
        <v>0.13518678412417903</v>
      </c>
      <c r="N29" s="17">
        <v>0.12709756930151708</v>
      </c>
      <c r="O29" s="17">
        <v>8.3102256850991929E-2</v>
      </c>
      <c r="P29" s="17">
        <v>9.4531957353330962E-2</v>
      </c>
      <c r="Q29" s="17">
        <v>0</v>
      </c>
      <c r="R29" s="17">
        <v>2.0143019580980415E-2</v>
      </c>
      <c r="S29" s="19">
        <f t="shared" si="11"/>
        <v>-0.24240259654349244</v>
      </c>
      <c r="T29" s="17">
        <f t="shared" si="12"/>
        <v>-0.33061091776007112</v>
      </c>
      <c r="AD29">
        <f t="shared" si="4"/>
        <v>0.27989656718878897</v>
      </c>
      <c r="AE29">
        <f t="shared" si="5"/>
        <v>0.13796583259157744</v>
      </c>
      <c r="AF29">
        <f t="shared" si="6"/>
        <v>-0.14193073459721153</v>
      </c>
      <c r="AG29">
        <f t="shared" si="7"/>
        <v>1.0320014722748645</v>
      </c>
    </row>
    <row r="30" spans="1:33" x14ac:dyDescent="0.3">
      <c r="A30" t="s">
        <v>36</v>
      </c>
      <c r="B30" s="18">
        <v>19315.314452385621</v>
      </c>
      <c r="C30" s="18">
        <v>6934.0865025825442</v>
      </c>
      <c r="D30" s="18">
        <v>5833.6629391286997</v>
      </c>
      <c r="E30" s="18">
        <v>3814.3180755841495</v>
      </c>
      <c r="F30" s="18">
        <v>4602.4499952944898</v>
      </c>
      <c r="G30" s="18">
        <v>0</v>
      </c>
      <c r="H30" s="18">
        <v>2716.6948006230014</v>
      </c>
      <c r="I30" s="1">
        <f t="shared" si="9"/>
        <v>-4409.7005926042539</v>
      </c>
      <c r="J30" s="1">
        <f t="shared" si="10"/>
        <v>-8106.0986468008741</v>
      </c>
      <c r="L30" s="17">
        <v>0.44694277624737583</v>
      </c>
      <c r="M30" s="17">
        <v>0.16044987928327131</v>
      </c>
      <c r="N30" s="17">
        <v>0.13498685284844428</v>
      </c>
      <c r="O30" s="17">
        <v>8.8260634554752027E-2</v>
      </c>
      <c r="P30" s="17">
        <v>0.1064974522422325</v>
      </c>
      <c r="Q30" s="17">
        <v>0</v>
      </c>
      <c r="R30" s="17">
        <v>6.2862404823924023E-2</v>
      </c>
      <c r="S30" s="19">
        <f t="shared" si="11"/>
        <v>-0.1158505359340623</v>
      </c>
      <c r="T30" s="17">
        <f t="shared" si="12"/>
        <v>-0.20138258422302968</v>
      </c>
      <c r="AD30">
        <f t="shared" si="4"/>
        <v>0.3166775585661214</v>
      </c>
      <c r="AE30">
        <f t="shared" si="5"/>
        <v>0.17121272277324964</v>
      </c>
      <c r="AF30">
        <f t="shared" si="6"/>
        <v>-0.14546483579287176</v>
      </c>
      <c r="AG30">
        <f t="shared" si="7"/>
        <v>1.0309059009042099</v>
      </c>
    </row>
    <row r="31" spans="1:33" x14ac:dyDescent="0.3">
      <c r="A31" t="s">
        <v>37</v>
      </c>
      <c r="B31" s="18">
        <v>20975.05994388336</v>
      </c>
      <c r="C31" s="18">
        <v>8194.0817314029464</v>
      </c>
      <c r="D31" s="18">
        <v>3801.642857708654</v>
      </c>
      <c r="E31" s="18">
        <v>2485.6895608095042</v>
      </c>
      <c r="F31" s="18">
        <v>3454.6990813082198</v>
      </c>
      <c r="G31" s="18">
        <v>0</v>
      </c>
      <c r="H31" s="18">
        <v>1444.9527120303887</v>
      </c>
      <c r="I31" s="1">
        <f t="shared" si="9"/>
        <v>-9749.0070746187339</v>
      </c>
      <c r="J31" s="1">
        <f t="shared" si="10"/>
        <v>-9858.3687625324983</v>
      </c>
      <c r="L31" s="17">
        <v>0.5197490959003509</v>
      </c>
      <c r="M31" s="17">
        <v>0.20304430991017083</v>
      </c>
      <c r="N31" s="17">
        <v>9.4202373843813553E-2</v>
      </c>
      <c r="O31" s="17">
        <v>6.1593859820955013E-2</v>
      </c>
      <c r="P31" s="17">
        <v>8.56053202670983E-2</v>
      </c>
      <c r="Q31" s="17">
        <v>0</v>
      </c>
      <c r="R31" s="17">
        <v>3.5805040257611331E-2</v>
      </c>
      <c r="S31" s="19">
        <f t="shared" si="11"/>
        <v>-0.27869958287439411</v>
      </c>
      <c r="T31" s="17">
        <f t="shared" si="12"/>
        <v>-0.28140949829639472</v>
      </c>
      <c r="AD31">
        <f t="shared" si="4"/>
        <v>0.22532932405778969</v>
      </c>
      <c r="AE31">
        <f t="shared" si="5"/>
        <v>0.21058428885006794</v>
      </c>
      <c r="AF31">
        <f t="shared" si="6"/>
        <v>-1.4745035207721746E-2</v>
      </c>
      <c r="AG31">
        <f t="shared" si="7"/>
        <v>1.0714290390856063</v>
      </c>
    </row>
    <row r="32" spans="1:33" x14ac:dyDescent="0.3">
      <c r="A32" t="s">
        <v>38</v>
      </c>
      <c r="B32" s="18">
        <v>20315.579320835775</v>
      </c>
      <c r="C32" s="18">
        <v>5667.3613289197783</v>
      </c>
      <c r="D32" s="18">
        <v>4498.6506901693065</v>
      </c>
      <c r="E32" s="18">
        <v>2941.4254512645466</v>
      </c>
      <c r="F32" s="18">
        <v>2998.6029275756155</v>
      </c>
      <c r="G32" s="18">
        <v>0</v>
      </c>
      <c r="H32" s="18">
        <v>3474.0561115147484</v>
      </c>
      <c r="I32" s="1">
        <f t="shared" si="9"/>
        <v>-9220.5597600513211</v>
      </c>
      <c r="J32" s="1">
        <f t="shared" si="10"/>
        <v>-11516.614271213159</v>
      </c>
      <c r="L32" s="17">
        <v>0.50921757554027414</v>
      </c>
      <c r="M32" s="17">
        <v>0.14205452623560771</v>
      </c>
      <c r="N32" s="17">
        <v>0.11276035802243382</v>
      </c>
      <c r="O32" s="17">
        <v>7.3727926399283661E-2</v>
      </c>
      <c r="P32" s="17">
        <v>7.5161101176277223E-2</v>
      </c>
      <c r="Q32" s="17">
        <v>0</v>
      </c>
      <c r="R32" s="17">
        <v>8.7078512626123539E-2</v>
      </c>
      <c r="S32" s="19">
        <f t="shared" si="11"/>
        <v>-0.25366190954181622</v>
      </c>
      <c r="T32" s="17">
        <f t="shared" si="12"/>
        <v>-0.31121337253568765</v>
      </c>
      <c r="AD32">
        <f t="shared" si="4"/>
        <v>0.25794600115678429</v>
      </c>
      <c r="AE32">
        <f t="shared" si="5"/>
        <v>0.15560431888205839</v>
      </c>
      <c r="AF32">
        <f t="shared" si="6"/>
        <v>-0.1023416822747259</v>
      </c>
      <c r="AG32">
        <f t="shared" si="7"/>
        <v>1.044274078494835</v>
      </c>
    </row>
    <row r="33" spans="1:33" x14ac:dyDescent="0.3">
      <c r="A33" t="s">
        <v>39</v>
      </c>
      <c r="B33" s="18">
        <v>21865.937276772202</v>
      </c>
      <c r="C33" s="18">
        <v>7779.068466123822</v>
      </c>
      <c r="D33" s="18">
        <v>5151.0461837319281</v>
      </c>
      <c r="E33" s="18">
        <v>3367.9917355170296</v>
      </c>
      <c r="F33" s="18">
        <v>3571.1806934129377</v>
      </c>
      <c r="G33" s="18">
        <v>0</v>
      </c>
      <c r="H33" s="18">
        <v>2573.4202970125848</v>
      </c>
      <c r="I33" s="1">
        <f t="shared" si="9"/>
        <v>-8651.0199855393494</v>
      </c>
      <c r="J33" s="1">
        <f t="shared" si="10"/>
        <v>-10459.80322684981</v>
      </c>
      <c r="L33" s="17">
        <v>0.49349144954050594</v>
      </c>
      <c r="M33" s="17">
        <v>0.17556547998975031</v>
      </c>
      <c r="N33" s="17">
        <v>0.1162537519285889</v>
      </c>
      <c r="O33" s="17">
        <v>7.6012068568692748E-2</v>
      </c>
      <c r="P33" s="17">
        <v>8.0597831899734296E-2</v>
      </c>
      <c r="Q33" s="17">
        <v>0</v>
      </c>
      <c r="R33" s="17">
        <v>5.8079418072727984E-2</v>
      </c>
      <c r="S33" s="19">
        <f t="shared" si="11"/>
        <v>-0.22137887725041477</v>
      </c>
      <c r="T33" s="17">
        <f t="shared" si="12"/>
        <v>-0.26220123269579915</v>
      </c>
      <c r="AD33">
        <f t="shared" si="4"/>
        <v>0.26071973780935592</v>
      </c>
      <c r="AE33">
        <f t="shared" si="5"/>
        <v>0.18639095838687822</v>
      </c>
      <c r="AF33">
        <f t="shared" si="6"/>
        <v>-7.4328779422477703E-2</v>
      </c>
      <c r="AG33">
        <f t="shared" si="7"/>
        <v>1.052958078379032</v>
      </c>
    </row>
    <row r="34" spans="1:33" x14ac:dyDescent="0.3">
      <c r="A34" t="s">
        <v>40</v>
      </c>
      <c r="B34" s="18">
        <v>17462.037167202467</v>
      </c>
      <c r="C34" s="18">
        <v>11253.963319731187</v>
      </c>
      <c r="D34" s="18">
        <v>6750.3745480979405</v>
      </c>
      <c r="E34" s="18">
        <v>4413.7064352948073</v>
      </c>
      <c r="F34" s="18">
        <v>3864.6942283738272</v>
      </c>
      <c r="G34" s="18">
        <v>0</v>
      </c>
      <c r="H34" s="18">
        <v>3935.9884879573988</v>
      </c>
      <c r="I34" s="1">
        <f t="shared" si="9"/>
        <v>-559.95048069319091</v>
      </c>
      <c r="J34" s="1">
        <f t="shared" si="10"/>
        <v>-1699.4412839413071</v>
      </c>
      <c r="L34" s="17">
        <v>0.36622813130349996</v>
      </c>
      <c r="M34" s="17">
        <v>0.23602732698819354</v>
      </c>
      <c r="N34" s="17">
        <v>0.14157437833152178</v>
      </c>
      <c r="O34" s="17">
        <v>9.2567862755225785E-2</v>
      </c>
      <c r="P34" s="17">
        <v>8.105352953750003E-2</v>
      </c>
      <c r="Q34" s="17">
        <v>0</v>
      </c>
      <c r="R34" s="17">
        <v>8.2548771084059003E-2</v>
      </c>
      <c r="S34" s="19">
        <f t="shared" si="11"/>
        <v>-3.3680731320156254E-2</v>
      </c>
      <c r="T34" s="17">
        <f t="shared" si="12"/>
        <v>-5.7579064802969343E-2</v>
      </c>
      <c r="AD34">
        <f t="shared" si="4"/>
        <v>0.30920029819679268</v>
      </c>
      <c r="AE34">
        <f t="shared" si="5"/>
        <v>0.25726416789160889</v>
      </c>
      <c r="AF34">
        <f t="shared" si="6"/>
        <v>-5.1936130305183792E-2</v>
      </c>
      <c r="AG34">
        <f t="shared" si="7"/>
        <v>1.0598997996053932</v>
      </c>
    </row>
    <row r="35" spans="1:33" x14ac:dyDescent="0.3">
      <c r="A35" t="s">
        <v>41</v>
      </c>
      <c r="B35" s="18">
        <v>15314.254978584981</v>
      </c>
      <c r="C35" s="18">
        <v>10786.606039011451</v>
      </c>
      <c r="D35" s="18">
        <v>7098.6386130438668</v>
      </c>
      <c r="E35" s="18">
        <v>4641.417554682529</v>
      </c>
      <c r="F35" s="18">
        <v>3697.748020026876</v>
      </c>
      <c r="G35" s="18">
        <v>0</v>
      </c>
      <c r="H35" s="18">
        <v>4061.3677369529451</v>
      </c>
      <c r="I35" s="1">
        <f t="shared" si="9"/>
        <v>1815.7506020964006</v>
      </c>
      <c r="J35" s="1">
        <f t="shared" si="10"/>
        <v>103.69231675245101</v>
      </c>
      <c r="L35" s="17">
        <v>0.33583868235275144</v>
      </c>
      <c r="M35" s="17">
        <v>0.23654820716159691</v>
      </c>
      <c r="N35" s="17">
        <v>0.15567178694861289</v>
      </c>
      <c r="O35" s="17">
        <v>0.10178539915870843</v>
      </c>
      <c r="P35" s="17">
        <v>8.1090906769861471E-2</v>
      </c>
      <c r="Q35" s="17">
        <v>0</v>
      </c>
      <c r="R35" s="17">
        <v>8.9065017608468855E-2</v>
      </c>
      <c r="S35" s="19">
        <f t="shared" si="11"/>
        <v>2.2083566888216111E-2</v>
      </c>
      <c r="T35" s="17">
        <f t="shared" si="12"/>
        <v>-1.5461543824975721E-2</v>
      </c>
      <c r="U35" t="s">
        <v>144</v>
      </c>
      <c r="V35" t="s">
        <v>137</v>
      </c>
      <c r="W35" s="17">
        <v>0.45</v>
      </c>
      <c r="X35" s="17">
        <v>0.28999999999999998</v>
      </c>
      <c r="Y35" s="17">
        <v>0.16</v>
      </c>
      <c r="Z35" s="17">
        <v>0</v>
      </c>
      <c r="AA35" s="17">
        <v>7.0000000000000007E-2</v>
      </c>
      <c r="AB35" s="17">
        <v>0.03</v>
      </c>
      <c r="AD35">
        <f t="shared" si="4"/>
        <v>0.33448411739500372</v>
      </c>
      <c r="AE35">
        <f t="shared" si="5"/>
        <v>0.25967627957439182</v>
      </c>
      <c r="AF35">
        <f t="shared" si="6"/>
        <v>-7.48078378206119E-2</v>
      </c>
      <c r="AG35">
        <f t="shared" si="7"/>
        <v>1.0528095702756104</v>
      </c>
    </row>
    <row r="36" spans="1:33" x14ac:dyDescent="0.3">
      <c r="A36" t="s">
        <v>42</v>
      </c>
      <c r="B36" s="18">
        <v>16274.551324426197</v>
      </c>
      <c r="C36" s="18">
        <v>9083.9299938933182</v>
      </c>
      <c r="D36" s="18">
        <v>4867.0622630046682</v>
      </c>
      <c r="E36" s="18">
        <v>3182.3099411953599</v>
      </c>
      <c r="F36" s="18">
        <v>2540.0445841730862</v>
      </c>
      <c r="G36" s="18">
        <v>0</v>
      </c>
      <c r="H36" s="18">
        <v>3693.369393849644</v>
      </c>
      <c r="I36" s="1">
        <f t="shared" si="9"/>
        <v>-4018.8972167223988</v>
      </c>
      <c r="J36" s="1">
        <f t="shared" si="10"/>
        <v>-4013.7962940209436</v>
      </c>
      <c r="L36" s="17">
        <v>0.41054568510463418</v>
      </c>
      <c r="M36" s="17">
        <v>0.22915336886665028</v>
      </c>
      <c r="N36" s="17">
        <v>0.12277766504156533</v>
      </c>
      <c r="O36" s="17">
        <v>8.0277704065638861E-2</v>
      </c>
      <c r="P36" s="17">
        <v>6.4075766097497752E-2</v>
      </c>
      <c r="Q36" s="17">
        <v>0</v>
      </c>
      <c r="R36" s="17">
        <v>9.3169810824013655E-2</v>
      </c>
      <c r="S36" s="19">
        <f t="shared" si="11"/>
        <v>-0.1310021861413434</v>
      </c>
      <c r="T36" s="17">
        <f t="shared" si="12"/>
        <v>-0.13087350905750939</v>
      </c>
      <c r="AD36">
        <f t="shared" si="4"/>
        <v>0.26511911993434351</v>
      </c>
      <c r="AE36">
        <f t="shared" si="5"/>
        <v>0.25269711088343466</v>
      </c>
      <c r="AF36">
        <f t="shared" si="6"/>
        <v>-1.2422009050908844E-2</v>
      </c>
      <c r="AG36">
        <f t="shared" si="7"/>
        <v>1.0721491771942184</v>
      </c>
    </row>
    <row r="37" spans="1:33" x14ac:dyDescent="0.3">
      <c r="A37" t="s">
        <v>43</v>
      </c>
      <c r="B37" s="18">
        <v>17560.906670498276</v>
      </c>
      <c r="C37" s="18">
        <v>9347.1456143946743</v>
      </c>
      <c r="D37" s="18">
        <v>6026.5033717847082</v>
      </c>
      <c r="E37" s="18">
        <v>3940.4060507823101</v>
      </c>
      <c r="F37" s="18">
        <v>2957.3550282092324</v>
      </c>
      <c r="G37" s="18">
        <v>0</v>
      </c>
      <c r="H37" s="18">
        <v>3651.193676345838</v>
      </c>
      <c r="I37" s="1">
        <f t="shared" si="9"/>
        <v>-3124.9249804812475</v>
      </c>
      <c r="J37" s="1">
        <f t="shared" si="10"/>
        <v>-4336.4817208707263</v>
      </c>
      <c r="L37" s="17">
        <v>0.4038520925312869</v>
      </c>
      <c r="M37" s="17">
        <v>0.21495839516700888</v>
      </c>
      <c r="N37" s="17">
        <v>0.13859284392364765</v>
      </c>
      <c r="O37" s="17">
        <v>9.0618397950077326E-2</v>
      </c>
      <c r="P37" s="17">
        <v>6.8010954041835547E-2</v>
      </c>
      <c r="Q37" s="17">
        <v>0</v>
      </c>
      <c r="R37" s="17">
        <v>8.3967316386143631E-2</v>
      </c>
      <c r="S37" s="19">
        <f t="shared" si="11"/>
        <v>-9.5376500983025914E-2</v>
      </c>
      <c r="T37" s="17">
        <f t="shared" si="12"/>
        <v>-0.12323894191545604</v>
      </c>
      <c r="V37" t="s">
        <v>141</v>
      </c>
      <c r="W37" s="17">
        <f>W35-L35</f>
        <v>0.11416131764724857</v>
      </c>
      <c r="X37" s="17">
        <f t="shared" ref="X37" si="18">X35-M35</f>
        <v>5.3451792838403067E-2</v>
      </c>
      <c r="Y37" s="17">
        <f t="shared" ref="Y37" si="19">Y35-N35</f>
        <v>4.3282130513871142E-3</v>
      </c>
      <c r="Z37" s="17">
        <f t="shared" ref="Z37" si="20">Z35-O35</f>
        <v>-0.10178539915870843</v>
      </c>
      <c r="AA37" s="17">
        <f t="shared" ref="AA37" si="21">AA35-P35</f>
        <v>-1.1090906769861464E-2</v>
      </c>
      <c r="AB37" s="17">
        <f t="shared" ref="AB37" si="22">AB35-Q35</f>
        <v>0.03</v>
      </c>
      <c r="AD37">
        <f t="shared" si="4"/>
        <v>0.29202012232651542</v>
      </c>
      <c r="AE37">
        <f t="shared" si="5"/>
        <v>0.23466236414073438</v>
      </c>
      <c r="AF37">
        <f t="shared" si="6"/>
        <v>-5.7357758185781038E-2</v>
      </c>
      <c r="AG37">
        <f t="shared" si="7"/>
        <v>1.058219094962408</v>
      </c>
    </row>
    <row r="38" spans="1:33" x14ac:dyDescent="0.3">
      <c r="A38" t="s">
        <v>44</v>
      </c>
      <c r="B38" s="18">
        <v>20964.541911617845</v>
      </c>
      <c r="C38" s="18">
        <v>8644.9880358413448</v>
      </c>
      <c r="D38" s="18">
        <v>4588.8347731029635</v>
      </c>
      <c r="E38" s="18">
        <v>3000.391967028861</v>
      </c>
      <c r="F38" s="18">
        <v>3070.6388271175092</v>
      </c>
      <c r="G38" s="18">
        <v>0</v>
      </c>
      <c r="H38" s="18">
        <v>2088.1403885063364</v>
      </c>
      <c r="I38" s="1">
        <f t="shared" si="9"/>
        <v>-8777.1664903410419</v>
      </c>
      <c r="J38" s="1">
        <f t="shared" si="10"/>
        <v>-9121.5942056016993</v>
      </c>
      <c r="L38" s="17">
        <v>0.49494243384508763</v>
      </c>
      <c r="M38" s="17">
        <v>0.20409563142659592</v>
      </c>
      <c r="N38" s="17">
        <v>0.10833573472234674</v>
      </c>
      <c r="O38" s="17">
        <v>7.0834903472303645E-2</v>
      </c>
      <c r="P38" s="17">
        <v>7.2493329974004775E-2</v>
      </c>
      <c r="Q38" s="17">
        <v>0</v>
      </c>
      <c r="R38" s="17">
        <v>4.9297966559661233E-2</v>
      </c>
      <c r="S38" s="19">
        <f t="shared" si="11"/>
        <v>-0.24121638775480553</v>
      </c>
      <c r="T38" s="17">
        <f t="shared" si="12"/>
        <v>-0.24934782665738148</v>
      </c>
      <c r="AD38">
        <f t="shared" si="4"/>
        <v>0.23824243915010362</v>
      </c>
      <c r="AE38">
        <f t="shared" si="5"/>
        <v>0.21467886282732346</v>
      </c>
      <c r="AF38">
        <f t="shared" si="6"/>
        <v>-2.3563576322780166E-2</v>
      </c>
      <c r="AG38">
        <f t="shared" si="7"/>
        <v>1.0686952913399381</v>
      </c>
    </row>
    <row r="39" spans="1:33" x14ac:dyDescent="0.3">
      <c r="A39" t="s">
        <v>45</v>
      </c>
      <c r="B39" s="18">
        <v>20140.979985228289</v>
      </c>
      <c r="C39" s="18">
        <v>10475.5330329644</v>
      </c>
      <c r="D39" s="18">
        <v>5340.528698406365</v>
      </c>
      <c r="E39" s="18">
        <v>3491.8841489580077</v>
      </c>
      <c r="F39" s="18">
        <v>3394.8489091625306</v>
      </c>
      <c r="G39" s="18">
        <v>0</v>
      </c>
      <c r="H39" s="18">
        <v>2971.0058831789811</v>
      </c>
      <c r="I39" s="1">
        <f t="shared" si="9"/>
        <v>-5993.784494464755</v>
      </c>
      <c r="J39" s="1">
        <f t="shared" si="10"/>
        <v>-5997.268425305816</v>
      </c>
      <c r="L39" s="17">
        <v>0.43961751417347317</v>
      </c>
      <c r="M39" s="17">
        <v>0.22864963844715896</v>
      </c>
      <c r="N39" s="17">
        <v>0.11656781112375894</v>
      </c>
      <c r="O39" s="17">
        <v>7.6217414965534691E-2</v>
      </c>
      <c r="P39" s="17">
        <v>7.409942512902222E-2</v>
      </c>
      <c r="Q39" s="17">
        <v>0</v>
      </c>
      <c r="R39" s="17">
        <v>6.4848196161052085E-2</v>
      </c>
      <c r="S39" s="19">
        <f t="shared" si="11"/>
        <v>-0.16255466753673009</v>
      </c>
      <c r="T39" s="17">
        <f t="shared" si="12"/>
        <v>-0.16263071135470836</v>
      </c>
      <c r="AD39">
        <f t="shared" si="4"/>
        <v>0.25685261484867</v>
      </c>
      <c r="AE39">
        <f t="shared" si="5"/>
        <v>0.24450537068796274</v>
      </c>
      <c r="AF39">
        <f t="shared" si="6"/>
        <v>-1.234724416070726E-2</v>
      </c>
      <c r="AG39">
        <f t="shared" si="7"/>
        <v>1.0721723543101809</v>
      </c>
    </row>
    <row r="40" spans="1:33" x14ac:dyDescent="0.3">
      <c r="A40" t="s">
        <v>46</v>
      </c>
      <c r="B40" s="18">
        <v>23270.094584218004</v>
      </c>
      <c r="C40" s="18">
        <v>9593.1624869655407</v>
      </c>
      <c r="D40" s="18">
        <v>4266.4746468720205</v>
      </c>
      <c r="E40" s="18">
        <v>2789.618038339398</v>
      </c>
      <c r="F40" s="18">
        <v>3103.3413103453445</v>
      </c>
      <c r="G40" s="18">
        <v>0</v>
      </c>
      <c r="H40" s="18">
        <v>2322.9335458248479</v>
      </c>
      <c r="I40" s="1">
        <f t="shared" si="9"/>
        <v>-11248.655242127255</v>
      </c>
      <c r="J40" s="1">
        <f t="shared" si="10"/>
        <v>-10629.101898585433</v>
      </c>
      <c r="L40" s="17">
        <v>0.51317177308811224</v>
      </c>
      <c r="M40" s="17">
        <v>0.21155651882469162</v>
      </c>
      <c r="N40" s="17">
        <v>9.4087901166318724E-2</v>
      </c>
      <c r="O40" s="17">
        <v>6.1519012301054554E-2</v>
      </c>
      <c r="P40" s="17">
        <v>6.8437502776958467E-2</v>
      </c>
      <c r="Q40" s="17">
        <v>0</v>
      </c>
      <c r="R40" s="17">
        <v>5.1227291842864342E-2</v>
      </c>
      <c r="S40" s="19">
        <f t="shared" si="11"/>
        <v>-0.28872863098246715</v>
      </c>
      <c r="T40" s="17">
        <f t="shared" si="12"/>
        <v>-0.27506571755178205</v>
      </c>
      <c r="AD40">
        <f t="shared" si="4"/>
        <v>0.21252716576508338</v>
      </c>
      <c r="AE40">
        <f t="shared" si="5"/>
        <v>0.22297913610480216</v>
      </c>
      <c r="AF40">
        <f t="shared" si="6"/>
        <v>1.0451970339718786E-2</v>
      </c>
      <c r="AG40">
        <f t="shared" si="7"/>
        <v>1.0792401108053129</v>
      </c>
    </row>
    <row r="41" spans="1:33" x14ac:dyDescent="0.3">
      <c r="A41" t="s">
        <v>47</v>
      </c>
      <c r="B41" s="18">
        <v>21173.850753701536</v>
      </c>
      <c r="C41" s="18">
        <v>5580.6198176181961</v>
      </c>
      <c r="D41" s="18">
        <v>8320.9207583361913</v>
      </c>
      <c r="E41" s="18">
        <v>5440.6020342967404</v>
      </c>
      <c r="F41" s="18">
        <v>6075.8864081318588</v>
      </c>
      <c r="G41" s="18">
        <v>0</v>
      </c>
      <c r="H41" s="18">
        <v>2789.4541624001722</v>
      </c>
      <c r="I41" s="1">
        <f t="shared" si="9"/>
        <v>-1645.9965277277624</v>
      </c>
      <c r="J41" s="1">
        <f t="shared" si="10"/>
        <v>-9642.0081758539018</v>
      </c>
      <c r="L41" s="17">
        <v>0.42878247845214851</v>
      </c>
      <c r="M41" s="17">
        <v>0.11301071423105191</v>
      </c>
      <c r="N41" s="17">
        <v>0.16850336139918254</v>
      </c>
      <c r="O41" s="17">
        <v>0.11017527476100397</v>
      </c>
      <c r="P41" s="17">
        <v>0.12304014339087865</v>
      </c>
      <c r="Q41" s="17">
        <v>0</v>
      </c>
      <c r="R41" s="17">
        <v>5.6488027765734361E-2</v>
      </c>
      <c r="S41" s="19">
        <f t="shared" si="11"/>
        <v>-3.0905894383265908E-2</v>
      </c>
      <c r="T41" s="17">
        <f t="shared" si="12"/>
        <v>-0.19282966215216868</v>
      </c>
      <c r="AD41">
        <f t="shared" si="4"/>
        <v>0.38319270156138496</v>
      </c>
      <c r="AE41">
        <f t="shared" si="5"/>
        <v>0.11977666161822942</v>
      </c>
      <c r="AF41">
        <f t="shared" si="6"/>
        <v>-0.26341603994315554</v>
      </c>
      <c r="AG41">
        <f t="shared" si="7"/>
        <v>0.99434102761762189</v>
      </c>
    </row>
    <row r="42" spans="1:33" x14ac:dyDescent="0.3">
      <c r="A42" t="s">
        <v>48</v>
      </c>
      <c r="B42" s="18">
        <v>24371.332562417076</v>
      </c>
      <c r="C42" s="18">
        <v>6101.8166570768426</v>
      </c>
      <c r="D42" s="18">
        <v>8131.9179462305474</v>
      </c>
      <c r="E42" s="18">
        <v>5317.023272535358</v>
      </c>
      <c r="F42" s="18">
        <v>5724.1604049191701</v>
      </c>
      <c r="G42" s="18">
        <v>0</v>
      </c>
      <c r="H42" s="18">
        <v>1471.4441250654227</v>
      </c>
      <c r="I42" s="1">
        <f t="shared" si="9"/>
        <v>-5284.9961039774525</v>
      </c>
      <c r="J42" s="1">
        <f t="shared" si="10"/>
        <v>-12517.585418234712</v>
      </c>
      <c r="L42" s="17">
        <v>0.47676900489267282</v>
      </c>
      <c r="M42" s="17">
        <v>0.1193679930377816</v>
      </c>
      <c r="N42" s="17">
        <v>0.15908225031043161</v>
      </c>
      <c r="O42" s="17">
        <v>0.10401531751066682</v>
      </c>
      <c r="P42" s="17">
        <v>0.1119800180441462</v>
      </c>
      <c r="Q42" s="17">
        <v>0</v>
      </c>
      <c r="R42" s="17">
        <v>2.8785416204301084E-2</v>
      </c>
      <c r="S42" s="19">
        <f t="shared" si="11"/>
        <v>-0.10641750345938189</v>
      </c>
      <c r="T42" s="17">
        <f t="shared" si="12"/>
        <v>-0.2479064598520816</v>
      </c>
      <c r="AD42">
        <f t="shared" si="4"/>
        <v>0.34757491589493072</v>
      </c>
      <c r="AE42">
        <f t="shared" si="5"/>
        <v>0.12290589024236832</v>
      </c>
      <c r="AF42">
        <f t="shared" si="6"/>
        <v>-0.22466902565256242</v>
      </c>
      <c r="AG42">
        <f t="shared" si="7"/>
        <v>1.0063526020477056</v>
      </c>
    </row>
    <row r="43" spans="1:33" x14ac:dyDescent="0.3">
      <c r="A43" t="s">
        <v>49</v>
      </c>
      <c r="B43" s="18">
        <v>23046.060496962611</v>
      </c>
      <c r="C43" s="18">
        <v>8681.6288466497735</v>
      </c>
      <c r="D43" s="18">
        <v>4893.4459042884519</v>
      </c>
      <c r="E43" s="18">
        <v>3199.5607835732185</v>
      </c>
      <c r="F43" s="18">
        <v>3949.7509013156473</v>
      </c>
      <c r="G43" s="18">
        <v>0</v>
      </c>
      <c r="H43" s="18">
        <v>2511.5551063378102</v>
      </c>
      <c r="I43" s="1">
        <f t="shared" si="9"/>
        <v>-9603.0900127080931</v>
      </c>
      <c r="J43" s="1">
        <f t="shared" si="10"/>
        <v>-10751.604373559641</v>
      </c>
      <c r="L43" s="17">
        <v>0.49794865134570282</v>
      </c>
      <c r="M43" s="17">
        <v>0.18758109986923624</v>
      </c>
      <c r="N43" s="17">
        <v>0.10573107663215299</v>
      </c>
      <c r="O43" s="17">
        <v>6.9131857797946186E-2</v>
      </c>
      <c r="P43" s="17">
        <v>8.5340969000789288E-2</v>
      </c>
      <c r="Q43" s="17">
        <v>0</v>
      </c>
      <c r="R43" s="17">
        <v>5.4266345354172518E-2</v>
      </c>
      <c r="S43" s="19">
        <f t="shared" si="11"/>
        <v>-0.23772838921170747</v>
      </c>
      <c r="T43" s="17">
        <f t="shared" si="12"/>
        <v>-0.26254396136177516</v>
      </c>
      <c r="AD43">
        <f t="shared" si="4"/>
        <v>0.24762099977873814</v>
      </c>
      <c r="AE43">
        <f t="shared" si="5"/>
        <v>0.19834453278442804</v>
      </c>
      <c r="AF43">
        <f t="shared" si="6"/>
        <v>-4.9276466994310097E-2</v>
      </c>
      <c r="AG43">
        <f t="shared" si="7"/>
        <v>1.0607242952317639</v>
      </c>
    </row>
    <row r="44" spans="1:33" x14ac:dyDescent="0.3">
      <c r="A44" t="s">
        <v>50</v>
      </c>
      <c r="B44" s="18">
        <v>21869.092686451848</v>
      </c>
      <c r="C44" s="18">
        <v>8841.6519795682088</v>
      </c>
      <c r="D44" s="18">
        <v>4472.2670488855247</v>
      </c>
      <c r="E44" s="18">
        <v>2924.1746088866889</v>
      </c>
      <c r="F44" s="18">
        <v>5327.5238244211996</v>
      </c>
      <c r="G44" s="18">
        <v>0</v>
      </c>
      <c r="H44" s="18">
        <v>2722.5060561758746</v>
      </c>
      <c r="I44" s="1">
        <f t="shared" si="9"/>
        <v>-7765.0281586073143</v>
      </c>
      <c r="J44" s="1">
        <f t="shared" si="10"/>
        <v>-9210.2510622256141</v>
      </c>
      <c r="L44" s="17">
        <v>0.4737957460348789</v>
      </c>
      <c r="M44" s="17">
        <v>0.19155513929645107</v>
      </c>
      <c r="N44" s="17">
        <v>9.6892044552293263E-2</v>
      </c>
      <c r="O44" s="17">
        <v>6.3352490668807132E-2</v>
      </c>
      <c r="P44" s="17">
        <v>0.11542125506075421</v>
      </c>
      <c r="Q44" s="17">
        <v>0</v>
      </c>
      <c r="R44" s="17">
        <v>5.8983324386815528E-2</v>
      </c>
      <c r="S44" s="19">
        <f t="shared" si="11"/>
        <v>-0.19541290278032569</v>
      </c>
      <c r="T44" s="17">
        <f t="shared" si="12"/>
        <v>-0.22672377944192268</v>
      </c>
      <c r="AD44">
        <f t="shared" si="4"/>
        <v>0.26365017505348981</v>
      </c>
      <c r="AE44">
        <f t="shared" si="5"/>
        <v>0.20356189668119332</v>
      </c>
      <c r="AF44">
        <f t="shared" si="6"/>
        <v>-6.0088278372296494E-2</v>
      </c>
      <c r="AG44">
        <f t="shared" si="7"/>
        <v>1.0573726337045881</v>
      </c>
    </row>
    <row r="45" spans="1:33" x14ac:dyDescent="0.3">
      <c r="A45" t="s">
        <v>51</v>
      </c>
      <c r="B45" s="18">
        <v>20617.446846855964</v>
      </c>
      <c r="C45" s="18">
        <v>5570.8987861792257</v>
      </c>
      <c r="D45" s="18">
        <v>6431.3723398485708</v>
      </c>
      <c r="E45" s="18">
        <v>4205.1280683625273</v>
      </c>
      <c r="F45" s="18">
        <v>4628.3248158657943</v>
      </c>
      <c r="G45" s="18">
        <v>0</v>
      </c>
      <c r="H45" s="18">
        <v>1423.8223581523484</v>
      </c>
      <c r="I45" s="1">
        <f t="shared" si="9"/>
        <v>-5207.8345093329926</v>
      </c>
      <c r="J45" s="1">
        <f t="shared" si="10"/>
        <v>-10467.100493453672</v>
      </c>
      <c r="L45" s="17">
        <v>0.48085104156781322</v>
      </c>
      <c r="M45" s="17">
        <v>0.12992745919030435</v>
      </c>
      <c r="N45" s="17">
        <v>0.14999588025120589</v>
      </c>
      <c r="O45" s="17">
        <v>9.8074229395019238E-2</v>
      </c>
      <c r="P45" s="17">
        <v>0.10794424862371382</v>
      </c>
      <c r="Q45" s="17">
        <v>0</v>
      </c>
      <c r="R45" s="17">
        <v>3.3207140971943439E-2</v>
      </c>
      <c r="S45" s="19">
        <f t="shared" si="11"/>
        <v>-0.1286347828217051</v>
      </c>
      <c r="T45" s="17">
        <f t="shared" si="12"/>
        <v>-0.25129417635045542</v>
      </c>
      <c r="AD45">
        <f t="shared" si="4"/>
        <v>0.33141837928453977</v>
      </c>
      <c r="AE45">
        <f t="shared" si="5"/>
        <v>0.13439017259697594</v>
      </c>
      <c r="AF45">
        <f t="shared" si="6"/>
        <v>-0.19702820668756382</v>
      </c>
      <c r="AG45">
        <f t="shared" si="7"/>
        <v>1.0149212559268552</v>
      </c>
    </row>
    <row r="46" spans="1:33" x14ac:dyDescent="0.3">
      <c r="A46" t="s">
        <v>52</v>
      </c>
      <c r="B46" s="18">
        <v>23325.840155225218</v>
      </c>
      <c r="C46" s="18">
        <v>7229.4563039974164</v>
      </c>
      <c r="D46" s="18">
        <v>4036.6971164187157</v>
      </c>
      <c r="E46" s="18">
        <v>2639.3788838122373</v>
      </c>
      <c r="F46" s="18">
        <v>3909.8278022560139</v>
      </c>
      <c r="G46" s="18">
        <v>0</v>
      </c>
      <c r="H46" s="18">
        <v>1607.1377906077296</v>
      </c>
      <c r="I46" s="1">
        <f t="shared" si="9"/>
        <v>-11629.689841787724</v>
      </c>
      <c r="J46" s="1">
        <f t="shared" si="10"/>
        <v>-12920.612710481713</v>
      </c>
      <c r="L46" s="17">
        <v>0.54565490070463107</v>
      </c>
      <c r="M46" s="17">
        <v>0.16911666355659682</v>
      </c>
      <c r="N46" s="17">
        <v>9.4429334573859339E-2</v>
      </c>
      <c r="O46" s="17">
        <v>6.174225722136957E-2</v>
      </c>
      <c r="P46" s="17">
        <v>9.146151594176577E-2</v>
      </c>
      <c r="Q46" s="17">
        <v>0</v>
      </c>
      <c r="R46" s="17">
        <v>3.7595328001777339E-2</v>
      </c>
      <c r="S46" s="19">
        <f t="shared" si="11"/>
        <v>-0.30407218316637002</v>
      </c>
      <c r="T46" s="17">
        <f t="shared" si="12"/>
        <v>-0.33427038331894909</v>
      </c>
      <c r="AD46">
        <f t="shared" si="4"/>
        <v>0.23157597157186999</v>
      </c>
      <c r="AE46">
        <f t="shared" si="5"/>
        <v>0.17572302844858717</v>
      </c>
      <c r="AF46">
        <f t="shared" si="6"/>
        <v>-5.5852943123282817E-2</v>
      </c>
      <c r="AG46">
        <f t="shared" si="7"/>
        <v>1.0586855876317824</v>
      </c>
    </row>
    <row r="47" spans="1:33" x14ac:dyDescent="0.3">
      <c r="A47" t="s">
        <v>53</v>
      </c>
      <c r="B47" s="18">
        <v>23740.25062648638</v>
      </c>
      <c r="C47" s="18">
        <v>5997.8763978447741</v>
      </c>
      <c r="D47" s="18">
        <v>4573.4842909014897</v>
      </c>
      <c r="E47" s="18">
        <v>2990.3551132817433</v>
      </c>
      <c r="F47" s="18">
        <v>4605.5526893093875</v>
      </c>
      <c r="G47" s="18">
        <v>0</v>
      </c>
      <c r="H47" s="18">
        <v>1389.2962081101425</v>
      </c>
      <c r="I47" s="1">
        <f t="shared" si="9"/>
        <v>-10988.43482298959</v>
      </c>
      <c r="J47" s="1">
        <f t="shared" si="10"/>
        <v>-14091.55660059382</v>
      </c>
      <c r="L47" s="17">
        <v>0.54831401450134953</v>
      </c>
      <c r="M47" s="17">
        <v>0.13852927409772256</v>
      </c>
      <c r="N47" s="17">
        <v>0.10563096284271202</v>
      </c>
      <c r="O47" s="17">
        <v>6.9066398781773244E-2</v>
      </c>
      <c r="P47" s="17">
        <v>0.10637162698085914</v>
      </c>
      <c r="Q47" s="17">
        <v>0</v>
      </c>
      <c r="R47" s="17">
        <v>3.2087722795583584E-2</v>
      </c>
      <c r="S47" s="19">
        <f t="shared" si="11"/>
        <v>-0.27536919255917741</v>
      </c>
      <c r="T47" s="17">
        <f t="shared" si="12"/>
        <v>-0.34704009385397827</v>
      </c>
      <c r="AD47">
        <f t="shared" si="4"/>
        <v>0.26134815695842867</v>
      </c>
      <c r="AE47">
        <f t="shared" si="5"/>
        <v>0.14312172431352074</v>
      </c>
      <c r="AF47">
        <f t="shared" si="6"/>
        <v>-0.11822643264490793</v>
      </c>
      <c r="AG47">
        <f t="shared" si="7"/>
        <v>1.0393498058800785</v>
      </c>
    </row>
    <row r="48" spans="1:33" x14ac:dyDescent="0.3">
      <c r="A48" t="s">
        <v>54</v>
      </c>
      <c r="B48" s="18">
        <v>15594.034636847598</v>
      </c>
      <c r="C48" s="18">
        <v>7793.2761274577042</v>
      </c>
      <c r="D48" s="18">
        <v>5817.8327543584301</v>
      </c>
      <c r="E48" s="18">
        <v>3803.9675701574356</v>
      </c>
      <c r="F48" s="18">
        <v>3649.6582973061941</v>
      </c>
      <c r="G48" s="18">
        <v>0</v>
      </c>
      <c r="H48" s="18">
        <v>3311.3910121744207</v>
      </c>
      <c r="I48" s="1">
        <f t="shared" si="9"/>
        <v>-1311.7390389704337</v>
      </c>
      <c r="J48" s="1">
        <f t="shared" si="10"/>
        <v>-3819.320922843277</v>
      </c>
      <c r="L48" s="17">
        <v>0.3901419078996276</v>
      </c>
      <c r="M48" s="17">
        <v>0.19497735435129296</v>
      </c>
      <c r="N48" s="17">
        <v>0.14555440099273689</v>
      </c>
      <c r="O48" s="17">
        <v>9.517018526448183E-2</v>
      </c>
      <c r="P48" s="17">
        <v>9.1309573465240768E-2</v>
      </c>
      <c r="Q48" s="17">
        <v>0</v>
      </c>
      <c r="R48" s="17">
        <v>8.2846578026619877E-2</v>
      </c>
      <c r="S48" s="19">
        <f t="shared" si="11"/>
        <v>-4.877371305060918E-2</v>
      </c>
      <c r="T48" s="17">
        <f t="shared" si="12"/>
        <v>-0.1115100608381798</v>
      </c>
      <c r="AD48">
        <f t="shared" si="4"/>
        <v>0.3258241604847732</v>
      </c>
      <c r="AE48">
        <f t="shared" si="5"/>
        <v>0.21258968203135817</v>
      </c>
      <c r="AF48">
        <f t="shared" si="6"/>
        <v>-0.11323447845341503</v>
      </c>
      <c r="AG48">
        <f t="shared" si="7"/>
        <v>1.0408973116794413</v>
      </c>
    </row>
    <row r="49" spans="1:33" x14ac:dyDescent="0.3">
      <c r="A49" t="s">
        <v>55</v>
      </c>
      <c r="B49" s="18">
        <v>18486.4935098633</v>
      </c>
      <c r="C49" s="18">
        <v>8170.1530386300956</v>
      </c>
      <c r="D49" s="18">
        <v>2773.1605502099342</v>
      </c>
      <c r="E49" s="18">
        <v>1813.2203597526495</v>
      </c>
      <c r="F49" s="18">
        <v>2643.4843329300879</v>
      </c>
      <c r="G49" s="18">
        <v>0</v>
      </c>
      <c r="H49" s="18">
        <v>1806.1062719377207</v>
      </c>
      <c r="I49" s="1">
        <f t="shared" si="9"/>
        <v>-9528.5688796708673</v>
      </c>
      <c r="J49" s="1">
        <f t="shared" si="10"/>
        <v>-8147.3808983654026</v>
      </c>
      <c r="L49" s="17">
        <v>0.51793604708586038</v>
      </c>
      <c r="M49" s="17">
        <v>0.22890315930692112</v>
      </c>
      <c r="N49" s="17">
        <v>7.7695632897815239E-2</v>
      </c>
      <c r="O49" s="17">
        <v>5.0800990740879202E-2</v>
      </c>
      <c r="P49" s="17">
        <v>7.4062494609954649E-2</v>
      </c>
      <c r="Q49" s="17">
        <v>0</v>
      </c>
      <c r="R49" s="17">
        <v>5.0601675358569409E-2</v>
      </c>
      <c r="S49" s="19">
        <f t="shared" si="11"/>
        <v>-0.31420591487365107</v>
      </c>
      <c r="T49" s="17">
        <f t="shared" si="12"/>
        <v>-0.27550917430799576</v>
      </c>
      <c r="AD49">
        <f t="shared" si="4"/>
        <v>0.19201972627520339</v>
      </c>
      <c r="AE49">
        <f t="shared" si="5"/>
        <v>0.24110339503008227</v>
      </c>
      <c r="AF49">
        <f t="shared" si="6"/>
        <v>4.9083668754878879E-2</v>
      </c>
      <c r="AG49">
        <f t="shared" si="7"/>
        <v>1.0912159373140125</v>
      </c>
    </row>
    <row r="50" spans="1:33" x14ac:dyDescent="0.3">
      <c r="A50" t="s">
        <v>56</v>
      </c>
      <c r="B50" s="18">
        <v>22676.877564443152</v>
      </c>
      <c r="C50" s="18">
        <v>4758.8187752006161</v>
      </c>
      <c r="D50" s="18">
        <v>6184.8052194874044</v>
      </c>
      <c r="E50" s="18">
        <v>4043.9111050494566</v>
      </c>
      <c r="F50" s="18">
        <v>4388.7372176998861</v>
      </c>
      <c r="G50" s="18">
        <v>0</v>
      </c>
      <c r="H50" s="18">
        <v>718.40413969043027</v>
      </c>
      <c r="I50" s="1">
        <f t="shared" si="9"/>
        <v>-8093.5237438698932</v>
      </c>
      <c r="J50" s="1">
        <f t="shared" si="10"/>
        <v>-13532.82272657151</v>
      </c>
      <c r="L50" s="17">
        <v>0.53018596315220479</v>
      </c>
      <c r="M50" s="17">
        <v>0.11126130167729245</v>
      </c>
      <c r="N50" s="17">
        <v>0.1446009003172582</v>
      </c>
      <c r="O50" s="17">
        <v>9.4546742515130358E-2</v>
      </c>
      <c r="P50" s="17">
        <v>0.10260878563090126</v>
      </c>
      <c r="Q50" s="17">
        <v>0</v>
      </c>
      <c r="R50" s="17">
        <v>1.6796306707212882E-2</v>
      </c>
      <c r="S50" s="19">
        <f t="shared" si="11"/>
        <v>-0.19670309319300894</v>
      </c>
      <c r="T50" s="17">
        <f t="shared" si="12"/>
        <v>-0.32387403909687817</v>
      </c>
      <c r="AD50">
        <f t="shared" si="4"/>
        <v>0.3128352626370442</v>
      </c>
      <c r="AE50">
        <f t="shared" si="5"/>
        <v>0.11316200542806554</v>
      </c>
      <c r="AF50">
        <f t="shared" si="6"/>
        <v>-0.19967325720897866</v>
      </c>
      <c r="AG50">
        <f t="shared" si="7"/>
        <v>1.0141012902652167</v>
      </c>
    </row>
    <row r="51" spans="1:33" x14ac:dyDescent="0.3">
      <c r="A51" t="s">
        <v>57</v>
      </c>
      <c r="B51" s="18">
        <v>25866.996750572835</v>
      </c>
      <c r="C51" s="18">
        <v>5768.3105015552401</v>
      </c>
      <c r="D51" s="18">
        <v>4450.6804332897027</v>
      </c>
      <c r="E51" s="18">
        <v>2910.0602833048056</v>
      </c>
      <c r="F51" s="18">
        <v>4057.6032785684915</v>
      </c>
      <c r="G51" s="18">
        <v>0</v>
      </c>
      <c r="H51" s="18">
        <v>6.1677258455471327</v>
      </c>
      <c r="I51" s="1">
        <f t="shared" si="9"/>
        <v>-13859.994004459564</v>
      </c>
      <c r="J51" s="1">
        <f t="shared" si="10"/>
        <v>-16673.183050468695</v>
      </c>
      <c r="L51" s="17">
        <v>0.60072237569577958</v>
      </c>
      <c r="M51" s="17">
        <v>0.13396039832758863</v>
      </c>
      <c r="N51" s="17">
        <v>0.10336040743845933</v>
      </c>
      <c r="O51" s="17">
        <v>6.7581804863608028E-2</v>
      </c>
      <c r="P51" s="17">
        <v>9.4231777451267859E-2</v>
      </c>
      <c r="Q51" s="17">
        <v>0</v>
      </c>
      <c r="R51" s="17">
        <v>1.4323622329659447E-4</v>
      </c>
      <c r="S51" s="19">
        <f t="shared" si="11"/>
        <v>-0.34803283581359168</v>
      </c>
      <c r="T51" s="17">
        <f t="shared" si="12"/>
        <v>-0.41336495083628078</v>
      </c>
      <c r="AD51">
        <f t="shared" si="4"/>
        <v>0.23869077994385654</v>
      </c>
      <c r="AE51">
        <f t="shared" si="5"/>
        <v>0.13397958905792412</v>
      </c>
      <c r="AF51">
        <f t="shared" si="6"/>
        <v>-0.10471119088593242</v>
      </c>
      <c r="AG51">
        <f t="shared" si="7"/>
        <v>1.043539530825361</v>
      </c>
    </row>
    <row r="52" spans="1:33" x14ac:dyDescent="0.3">
      <c r="A52" t="s">
        <v>58</v>
      </c>
      <c r="B52" s="18">
        <v>25986.902318399672</v>
      </c>
      <c r="C52" s="18">
        <v>6339.6080415070428</v>
      </c>
      <c r="D52" s="18">
        <v>3360.3164944162927</v>
      </c>
      <c r="E52" s="18">
        <v>2197.1300155798835</v>
      </c>
      <c r="F52" s="18">
        <v>3186.6537918209751</v>
      </c>
      <c r="G52" s="18">
        <v>0</v>
      </c>
      <c r="H52" s="18">
        <v>1000</v>
      </c>
      <c r="I52" s="1">
        <f t="shared" si="9"/>
        <v>-16215.329634312126</v>
      </c>
      <c r="J52" s="1">
        <f t="shared" si="10"/>
        <v>-17024.064186347485</v>
      </c>
      <c r="L52" s="17">
        <v>0.63989021157191261</v>
      </c>
      <c r="M52" s="17">
        <v>0.1561037587804639</v>
      </c>
      <c r="N52" s="17">
        <v>8.274297591206882E-2</v>
      </c>
      <c r="O52" s="17">
        <v>5.4101176557891151E-2</v>
      </c>
      <c r="P52" s="17">
        <v>7.8466780844864234E-2</v>
      </c>
      <c r="Q52" s="17">
        <v>0</v>
      </c>
      <c r="R52" s="17">
        <v>-1.1304903667200605E-2</v>
      </c>
      <c r="S52" s="19">
        <f t="shared" si="11"/>
        <v>-0.44052079226298335</v>
      </c>
      <c r="T52" s="17">
        <f t="shared" si="12"/>
        <v>-0.46043472110555306</v>
      </c>
      <c r="AD52">
        <f t="shared" si="4"/>
        <v>0.19161366594847509</v>
      </c>
      <c r="AE52">
        <f t="shared" si="5"/>
        <v>0.15435874800408797</v>
      </c>
      <c r="AF52">
        <f t="shared" si="6"/>
        <v>-3.7254917944387123E-2</v>
      </c>
      <c r="AG52">
        <f t="shared" si="7"/>
        <v>1.06445097543724</v>
      </c>
    </row>
    <row r="53" spans="1:33" x14ac:dyDescent="0.3">
      <c r="A53" t="s">
        <v>59</v>
      </c>
      <c r="B53" s="18">
        <v>25977.436089360712</v>
      </c>
      <c r="C53" s="18">
        <v>6115.2765467615727</v>
      </c>
      <c r="D53" s="18">
        <v>5565.0295006029146</v>
      </c>
      <c r="E53" s="18">
        <v>3638.6731350095979</v>
      </c>
      <c r="F53" s="18">
        <v>5185.5265091358724</v>
      </c>
      <c r="G53" s="18">
        <v>0</v>
      </c>
      <c r="H53" s="18">
        <v>755.78432586387009</v>
      </c>
      <c r="I53" s="1">
        <f t="shared" si="9"/>
        <v>-11192.546895058693</v>
      </c>
      <c r="J53" s="1">
        <f t="shared" si="10"/>
        <v>-15545.390799174624</v>
      </c>
      <c r="L53" s="17">
        <v>0.54992985967750019</v>
      </c>
      <c r="M53" s="17">
        <v>0.12945747077122191</v>
      </c>
      <c r="N53" s="17">
        <v>0.11780900477784695</v>
      </c>
      <c r="O53" s="17">
        <v>7.7028964662438387E-2</v>
      </c>
      <c r="P53" s="17">
        <v>0.10977510851007258</v>
      </c>
      <c r="Q53" s="17">
        <v>0</v>
      </c>
      <c r="R53" s="17">
        <v>1.5999591600920016E-2</v>
      </c>
      <c r="S53" s="19">
        <f t="shared" si="11"/>
        <v>-0.25366720294477985</v>
      </c>
      <c r="T53" s="17">
        <f t="shared" si="12"/>
        <v>-0.3458148201751392</v>
      </c>
      <c r="AD53">
        <f t="shared" si="4"/>
        <v>0.27860940688160235</v>
      </c>
      <c r="AE53">
        <f t="shared" si="5"/>
        <v>0.13156241569232968</v>
      </c>
      <c r="AF53">
        <f t="shared" si="6"/>
        <v>-0.14704699118927267</v>
      </c>
      <c r="AG53">
        <f t="shared" si="7"/>
        <v>1.0304154327313255</v>
      </c>
    </row>
    <row r="54" spans="1:33" x14ac:dyDescent="0.3">
      <c r="A54" t="s">
        <v>60</v>
      </c>
      <c r="B54" s="18">
        <v>23623.5004683392</v>
      </c>
      <c r="C54" s="18">
        <v>6278.2907662766147</v>
      </c>
      <c r="D54" s="18">
        <v>4712.1183332835481</v>
      </c>
      <c r="E54" s="18">
        <v>3081.0004486853963</v>
      </c>
      <c r="F54" s="18">
        <v>4141.2698995187029</v>
      </c>
      <c r="G54" s="18">
        <v>0</v>
      </c>
      <c r="H54" s="18">
        <v>1292.3196327417768</v>
      </c>
      <c r="I54" s="1">
        <f t="shared" si="9"/>
        <v>-10999.063425117332</v>
      </c>
      <c r="J54" s="1">
        <f t="shared" si="10"/>
        <v>-13764.893097616292</v>
      </c>
      <c r="L54" s="17">
        <v>0.54774686612003221</v>
      </c>
      <c r="M54" s="17">
        <v>0.14557174100541403</v>
      </c>
      <c r="N54" s="17">
        <v>0.10925764593193957</v>
      </c>
      <c r="O54" s="17">
        <v>7.143769157088356E-2</v>
      </c>
      <c r="P54" s="17">
        <v>9.6021654888051519E-2</v>
      </c>
      <c r="Q54" s="17">
        <v>0</v>
      </c>
      <c r="R54" s="17">
        <v>2.996440048367921E-2</v>
      </c>
      <c r="S54" s="19">
        <f t="shared" si="11"/>
        <v>-0.27854610887318482</v>
      </c>
      <c r="T54" s="17">
        <f t="shared" si="12"/>
        <v>-0.34267608560391977</v>
      </c>
      <c r="AD54">
        <f t="shared" si="4"/>
        <v>0.25673830246639007</v>
      </c>
      <c r="AE54">
        <f t="shared" si="5"/>
        <v>0.15006845220732004</v>
      </c>
      <c r="AF54">
        <f t="shared" si="6"/>
        <v>-0.10666985025907003</v>
      </c>
      <c r="AG54">
        <f t="shared" si="7"/>
        <v>1.0429323464196885</v>
      </c>
    </row>
    <row r="55" spans="1:33" x14ac:dyDescent="0.3">
      <c r="A55" t="s">
        <v>61</v>
      </c>
      <c r="B55" s="18">
        <v>22101.541199519655</v>
      </c>
      <c r="C55" s="18">
        <v>5836.3577216280355</v>
      </c>
      <c r="D55" s="18">
        <v>5762.187256378088</v>
      </c>
      <c r="E55" s="18">
        <v>3767.5839753241348</v>
      </c>
      <c r="F55" s="18">
        <v>4364.3834561527938</v>
      </c>
      <c r="G55" s="18">
        <v>0</v>
      </c>
      <c r="H55" s="18">
        <v>1364.1591834988876</v>
      </c>
      <c r="I55" s="1">
        <f t="shared" si="9"/>
        <v>-7845.8946639617279</v>
      </c>
      <c r="J55" s="1">
        <f t="shared" si="10"/>
        <v>-12096.937071535114</v>
      </c>
      <c r="L55" s="17">
        <v>0.51165460513140748</v>
      </c>
      <c r="M55" s="17">
        <v>0.13511271809090553</v>
      </c>
      <c r="N55" s="17">
        <v>0.13339565864390646</v>
      </c>
      <c r="O55" s="17">
        <v>8.722023834409269E-2</v>
      </c>
      <c r="P55" s="17">
        <v>0.10103625234734477</v>
      </c>
      <c r="Q55" s="17">
        <v>0</v>
      </c>
      <c r="R55" s="17">
        <v>3.1580527442343076E-2</v>
      </c>
      <c r="S55" s="19">
        <f t="shared" si="11"/>
        <v>-0.19523536939303948</v>
      </c>
      <c r="T55" s="17">
        <f t="shared" si="12"/>
        <v>-0.29364775633061196</v>
      </c>
      <c r="AD55">
        <f t="shared" si="4"/>
        <v>0.29892721347006407</v>
      </c>
      <c r="AE55">
        <f t="shared" si="5"/>
        <v>0.1395187952324671</v>
      </c>
      <c r="AF55">
        <f t="shared" si="6"/>
        <v>-0.15940841823759697</v>
      </c>
      <c r="AG55">
        <f t="shared" si="7"/>
        <v>1.026583390346345</v>
      </c>
    </row>
    <row r="56" spans="1:33" x14ac:dyDescent="0.3">
      <c r="A56" t="s">
        <v>62</v>
      </c>
      <c r="B56" s="18">
        <v>20875.138637361008</v>
      </c>
      <c r="C56" s="18">
        <v>7216.7441859618411</v>
      </c>
      <c r="D56" s="18">
        <v>5037.3566749272668</v>
      </c>
      <c r="E56" s="18">
        <v>3293.6562874524438</v>
      </c>
      <c r="F56" s="18">
        <v>4267.6610477347485</v>
      </c>
      <c r="G56" s="18">
        <v>0</v>
      </c>
      <c r="H56" s="18">
        <v>1574.1151927631233</v>
      </c>
      <c r="I56" s="1">
        <f t="shared" si="9"/>
        <v>-7371.3087724694415</v>
      </c>
      <c r="J56" s="1">
        <f t="shared" si="10"/>
        <v>-9878.792248364829</v>
      </c>
      <c r="L56" s="17">
        <v>0.49391460140564281</v>
      </c>
      <c r="M56" s="17">
        <v>0.17075121703270491</v>
      </c>
      <c r="N56" s="17">
        <v>0.11918598757384281</v>
      </c>
      <c r="O56" s="17">
        <v>7.7929299567512614E-2</v>
      </c>
      <c r="P56" s="17">
        <v>0.10097466378277274</v>
      </c>
      <c r="Q56" s="17">
        <v>0</v>
      </c>
      <c r="R56" s="17">
        <v>3.7244230637524134E-2</v>
      </c>
      <c r="S56" s="19">
        <f t="shared" si="11"/>
        <v>-0.19643497972961915</v>
      </c>
      <c r="T56" s="17">
        <f t="shared" si="12"/>
        <v>-0.25576309836120259</v>
      </c>
      <c r="AD56">
        <f t="shared" si="4"/>
        <v>0.27865941121221999</v>
      </c>
      <c r="AE56">
        <f t="shared" si="5"/>
        <v>0.17735673206692293</v>
      </c>
      <c r="AF56">
        <f t="shared" si="6"/>
        <v>-0.10130267914529706</v>
      </c>
      <c r="AG56">
        <f t="shared" si="7"/>
        <v>1.0445961694649579</v>
      </c>
    </row>
    <row r="57" spans="1:33" x14ac:dyDescent="0.3">
      <c r="A57" t="s">
        <v>63</v>
      </c>
      <c r="B57" s="18">
        <v>22738.933954809672</v>
      </c>
      <c r="C57" s="18">
        <v>7807.4837887915837</v>
      </c>
      <c r="D57" s="18">
        <v>3496.0723213855736</v>
      </c>
      <c r="E57" s="18">
        <v>2285.893440905952</v>
      </c>
      <c r="F57" s="18">
        <v>3209.9769209648807</v>
      </c>
      <c r="G57" s="18">
        <v>0</v>
      </c>
      <c r="H57" s="18">
        <v>956.09394375485829</v>
      </c>
      <c r="I57" s="1">
        <f t="shared" si="9"/>
        <v>-12303.940403241431</v>
      </c>
      <c r="J57" s="1">
        <f t="shared" si="10"/>
        <v>-12233.867361041166</v>
      </c>
      <c r="L57" s="17">
        <v>0.56153204946778301</v>
      </c>
      <c r="M57" s="17">
        <v>0.19280377795280534</v>
      </c>
      <c r="N57" s="17">
        <v>8.6334595087734528E-2</v>
      </c>
      <c r="O57" s="17">
        <v>5.644954294198027E-2</v>
      </c>
      <c r="P57" s="17">
        <v>7.9269543715457816E-2</v>
      </c>
      <c r="Q57" s="17">
        <v>0</v>
      </c>
      <c r="R57" s="17">
        <v>2.3610490834239051E-2</v>
      </c>
      <c r="S57" s="19">
        <f t="shared" si="11"/>
        <v>-0.34526310805996291</v>
      </c>
      <c r="T57" s="17">
        <f t="shared" si="12"/>
        <v>-0.34353267254010267</v>
      </c>
      <c r="AD57">
        <f t="shared" si="4"/>
        <v>0.20468093081152436</v>
      </c>
      <c r="AE57">
        <f t="shared" si="5"/>
        <v>0.19746604827569197</v>
      </c>
      <c r="AF57">
        <f t="shared" si="6"/>
        <v>-7.2148825358323843E-3</v>
      </c>
      <c r="AG57">
        <f t="shared" si="7"/>
        <v>1.073763386413892</v>
      </c>
    </row>
    <row r="58" spans="1:33" x14ac:dyDescent="0.3">
      <c r="A58" t="s">
        <v>64</v>
      </c>
      <c r="B58" s="18">
        <v>18721.045629384211</v>
      </c>
      <c r="C58" s="18">
        <v>8130.5211412250637</v>
      </c>
      <c r="D58" s="18">
        <v>3350.7224430403721</v>
      </c>
      <c r="E58" s="18">
        <v>2190.8569819879358</v>
      </c>
      <c r="F58" s="18">
        <v>2761.9893706562161</v>
      </c>
      <c r="G58" s="18">
        <v>0</v>
      </c>
      <c r="H58" s="18">
        <v>1339.4007683318359</v>
      </c>
      <c r="I58" s="1">
        <f t="shared" si="9"/>
        <v>-8808.6773709006193</v>
      </c>
      <c r="J58" s="1">
        <f t="shared" si="10"/>
        <v>-8099.4538494537892</v>
      </c>
      <c r="L58" s="17">
        <v>0.51298214773102568</v>
      </c>
      <c r="M58" s="17">
        <v>0.22278735278822848</v>
      </c>
      <c r="N58" s="17">
        <v>9.1814358519777706E-2</v>
      </c>
      <c r="O58" s="17">
        <v>6.00324651860085E-2</v>
      </c>
      <c r="P58" s="17">
        <v>7.5682270500191814E-2</v>
      </c>
      <c r="Q58" s="17">
        <v>0</v>
      </c>
      <c r="R58" s="17">
        <v>3.670140527476784E-2</v>
      </c>
      <c r="S58" s="19">
        <f t="shared" si="11"/>
        <v>-0.28332974254413534</v>
      </c>
      <c r="T58" s="17">
        <f t="shared" si="12"/>
        <v>-0.26389605211596218</v>
      </c>
      <c r="AD58">
        <f t="shared" si="4"/>
        <v>0.21257809977786779</v>
      </c>
      <c r="AE58">
        <f t="shared" si="5"/>
        <v>0.23127548821118704</v>
      </c>
      <c r="AF58">
        <f t="shared" si="6"/>
        <v>1.8697388433319251E-2</v>
      </c>
      <c r="AG58">
        <f t="shared" si="7"/>
        <v>1.081796190414329</v>
      </c>
    </row>
    <row r="59" spans="1:33" x14ac:dyDescent="0.3">
      <c r="A59" t="s">
        <v>65</v>
      </c>
      <c r="B59" s="18">
        <v>18571.689571213949</v>
      </c>
      <c r="C59" s="18">
        <v>8277.8321561079229</v>
      </c>
      <c r="D59" s="18">
        <v>3509.9836958806591</v>
      </c>
      <c r="E59" s="18">
        <v>2294.989339614277</v>
      </c>
      <c r="F59" s="18">
        <v>2947.39537562654</v>
      </c>
      <c r="G59" s="18">
        <v>0</v>
      </c>
      <c r="H59" s="18">
        <v>2813.767651918668</v>
      </c>
      <c r="I59" s="1">
        <f t="shared" si="9"/>
        <v>-8211.208354372242</v>
      </c>
      <c r="J59" s="1">
        <f t="shared" si="10"/>
        <v>-7668.1468917695838</v>
      </c>
      <c r="L59" s="17">
        <v>0.48344062393937032</v>
      </c>
      <c r="M59" s="17">
        <v>0.21548068241551033</v>
      </c>
      <c r="N59" s="17">
        <v>9.1368569426429749E-2</v>
      </c>
      <c r="O59" s="17">
        <v>5.9740987701896377E-2</v>
      </c>
      <c r="P59" s="17">
        <v>7.6723803395760223E-2</v>
      </c>
      <c r="Q59" s="17">
        <v>0</v>
      </c>
      <c r="R59" s="17">
        <v>7.3245333121032874E-2</v>
      </c>
      <c r="S59" s="19">
        <f t="shared" si="11"/>
        <v>-0.25217463619675279</v>
      </c>
      <c r="T59" s="17">
        <f t="shared" si="12"/>
        <v>-0.23803817482034739</v>
      </c>
      <c r="AD59">
        <f t="shared" si="4"/>
        <v>0.2212559934143358</v>
      </c>
      <c r="AE59">
        <f t="shared" si="5"/>
        <v>0.23251103028289558</v>
      </c>
      <c r="AF59">
        <f t="shared" si="6"/>
        <v>1.1255036868559776E-2</v>
      </c>
      <c r="AG59">
        <f t="shared" si="7"/>
        <v>1.0794890614292536</v>
      </c>
    </row>
    <row r="60" spans="1:33" x14ac:dyDescent="0.3">
      <c r="A60" t="s">
        <v>66</v>
      </c>
      <c r="B60" s="18">
        <v>19965.328846394244</v>
      </c>
      <c r="C60" s="18">
        <v>8096.8714170132425</v>
      </c>
      <c r="D60" s="18">
        <v>3441.386228542824</v>
      </c>
      <c r="E60" s="18">
        <v>2250.1371494318469</v>
      </c>
      <c r="F60" s="18">
        <v>2962.4618077665036</v>
      </c>
      <c r="G60" s="18">
        <v>0</v>
      </c>
      <c r="H60" s="18">
        <v>1818.4541836381152</v>
      </c>
      <c r="I60" s="1">
        <f t="shared" si="9"/>
        <v>-9747.6807541232156</v>
      </c>
      <c r="J60" s="1">
        <f t="shared" si="10"/>
        <v>-9272.2618736586501</v>
      </c>
      <c r="L60" s="17">
        <v>0.5181138071265875</v>
      </c>
      <c r="M60" s="17">
        <v>0.21011929770647467</v>
      </c>
      <c r="N60" s="17">
        <v>8.9306303661777553E-2</v>
      </c>
      <c r="O60" s="17">
        <v>5.8392583163469944E-2</v>
      </c>
      <c r="P60" s="17">
        <v>7.6877890542044289E-2</v>
      </c>
      <c r="Q60" s="17">
        <v>0</v>
      </c>
      <c r="R60" s="17">
        <v>4.7190117799645992E-2</v>
      </c>
      <c r="S60" s="19">
        <f t="shared" si="11"/>
        <v>-0.29368416190921709</v>
      </c>
      <c r="T60" s="17">
        <f t="shared" si="12"/>
        <v>-0.28134671993505989</v>
      </c>
      <c r="AD60">
        <f t="shared" si="4"/>
        <v>0.21212951650312711</v>
      </c>
      <c r="AE60">
        <f t="shared" si="5"/>
        <v>0.22052594293127978</v>
      </c>
      <c r="AF60">
        <f t="shared" si="6"/>
        <v>8.3964264281526646E-3</v>
      </c>
      <c r="AG60">
        <f t="shared" si="7"/>
        <v>1.0786028921927273</v>
      </c>
    </row>
    <row r="61" spans="1:33" x14ac:dyDescent="0.3">
      <c r="A61" t="s">
        <v>67</v>
      </c>
      <c r="B61" s="18">
        <v>22246.690044783718</v>
      </c>
      <c r="C61" s="18">
        <v>11523.161113425755</v>
      </c>
      <c r="D61" s="18">
        <v>6610.7811005782914</v>
      </c>
      <c r="E61" s="18">
        <v>4322.4337965319601</v>
      </c>
      <c r="F61" s="18">
        <v>4931.702111177261</v>
      </c>
      <c r="G61" s="18">
        <v>0</v>
      </c>
      <c r="H61" s="18">
        <v>2902.0029223744505</v>
      </c>
      <c r="I61" s="1">
        <f t="shared" si="9"/>
        <v>-4511.3164032972309</v>
      </c>
      <c r="J61" s="1">
        <f t="shared" si="10"/>
        <v>-5964.0538288717107</v>
      </c>
      <c r="L61" s="17">
        <v>0.42344989202231553</v>
      </c>
      <c r="M61" s="17">
        <v>0.21933516039524248</v>
      </c>
      <c r="N61" s="17">
        <v>0.12583150741021873</v>
      </c>
      <c r="O61" s="17">
        <v>8.2274447152835328E-2</v>
      </c>
      <c r="P61" s="17">
        <v>9.3871435357813893E-2</v>
      </c>
      <c r="Q61" s="17">
        <v>0</v>
      </c>
      <c r="R61" s="17">
        <v>5.523755766157401E-2</v>
      </c>
      <c r="S61" s="19">
        <f t="shared" si="11"/>
        <v>-0.11076501561923013</v>
      </c>
      <c r="T61" s="17">
        <f t="shared" si="12"/>
        <v>-0.1384168372950812</v>
      </c>
      <c r="AD61">
        <f t="shared" si="4"/>
        <v>0.28766982973633726</v>
      </c>
      <c r="AE61">
        <f t="shared" si="5"/>
        <v>0.23215905985038493</v>
      </c>
      <c r="AF61">
        <f t="shared" si="6"/>
        <v>-5.5510769885952327E-2</v>
      </c>
      <c r="AG61">
        <f t="shared" si="7"/>
        <v>1.0587916613353547</v>
      </c>
    </row>
    <row r="62" spans="1:33" x14ac:dyDescent="0.3">
      <c r="A62" t="s">
        <v>68</v>
      </c>
      <c r="B62" s="18">
        <v>20823.600279259994</v>
      </c>
      <c r="C62" s="18">
        <v>14326.557026095003</v>
      </c>
      <c r="D62" s="18">
        <v>5695.9883018842338</v>
      </c>
      <c r="E62" s="18">
        <v>3724.3000435396916</v>
      </c>
      <c r="F62" s="18">
        <v>3830.1349122105144</v>
      </c>
      <c r="G62" s="18">
        <v>0</v>
      </c>
      <c r="H62" s="18">
        <v>3402.9528302887602</v>
      </c>
      <c r="I62" s="1">
        <f t="shared" si="9"/>
        <v>-4600.2522395604956</v>
      </c>
      <c r="J62" s="1">
        <f t="shared" si="10"/>
        <v>-2521.9162758746588</v>
      </c>
      <c r="L62" s="17">
        <v>0.40197258594646318</v>
      </c>
      <c r="M62" s="17">
        <v>0.27655559549059555</v>
      </c>
      <c r="N62" s="17">
        <v>0.10995366394492545</v>
      </c>
      <c r="O62" s="17">
        <v>7.1892780271682027E-2</v>
      </c>
      <c r="P62" s="17">
        <v>7.3935785096610737E-2</v>
      </c>
      <c r="Q62" s="17">
        <v>0</v>
      </c>
      <c r="R62" s="17">
        <v>6.5689589249723124E-2</v>
      </c>
      <c r="S62" s="19">
        <f t="shared" si="11"/>
        <v>-0.12553385401439926</v>
      </c>
      <c r="T62" s="17">
        <f t="shared" si="12"/>
        <v>-8.5414274758913333E-2</v>
      </c>
      <c r="U62" s="17" t="s">
        <v>143</v>
      </c>
      <c r="V62" t="s">
        <v>140</v>
      </c>
      <c r="W62" s="17">
        <v>0.51</v>
      </c>
      <c r="X62" s="17">
        <v>0.26</v>
      </c>
      <c r="Y62" s="17">
        <v>0.18</v>
      </c>
      <c r="Z62" s="17">
        <v>0</v>
      </c>
      <c r="AA62" s="17">
        <v>0.03</v>
      </c>
      <c r="AB62" s="17">
        <v>0.02</v>
      </c>
      <c r="AD62">
        <f t="shared" si="4"/>
        <v>0.24638921254985938</v>
      </c>
      <c r="AE62">
        <f t="shared" si="5"/>
        <v>0.2959996937939649</v>
      </c>
      <c r="AF62">
        <f t="shared" si="6"/>
        <v>4.9610481244105525E-2</v>
      </c>
      <c r="AG62">
        <f t="shared" si="7"/>
        <v>1.0913792491856729</v>
      </c>
    </row>
    <row r="63" spans="1:33" x14ac:dyDescent="0.3">
      <c r="A63" t="s">
        <v>69</v>
      </c>
      <c r="B63" s="18">
        <v>21355.812711894883</v>
      </c>
      <c r="C63" s="18">
        <v>11416.977539246232</v>
      </c>
      <c r="D63" s="18">
        <v>5179.348635290894</v>
      </c>
      <c r="E63" s="18">
        <v>3386.4971846132767</v>
      </c>
      <c r="F63" s="18">
        <v>3400.3870198554141</v>
      </c>
      <c r="G63" s="18">
        <v>0</v>
      </c>
      <c r="H63" s="18">
        <v>2955.2837444881975</v>
      </c>
      <c r="I63" s="1">
        <f t="shared" si="9"/>
        <v>-7161.1098943373872</v>
      </c>
      <c r="J63" s="1">
        <f t="shared" si="10"/>
        <v>-6348.9653207207739</v>
      </c>
      <c r="L63" s="17">
        <v>0.44776440059401379</v>
      </c>
      <c r="M63" s="17">
        <v>0.2393782045863575</v>
      </c>
      <c r="N63" s="17">
        <v>0.1085946935588515</v>
      </c>
      <c r="O63" s="17">
        <v>7.100422271155675E-2</v>
      </c>
      <c r="P63" s="17">
        <v>7.1295448984958237E-2</v>
      </c>
      <c r="Q63" s="17">
        <v>0</v>
      </c>
      <c r="R63" s="17">
        <v>6.1963029564262251E-2</v>
      </c>
      <c r="S63" s="19">
        <f t="shared" si="11"/>
        <v>-0.18618462408038389</v>
      </c>
      <c r="T63" s="17">
        <f t="shared" si="12"/>
        <v>-0.16915650002315352</v>
      </c>
      <c r="AD63">
        <f t="shared" si="4"/>
        <v>0.24072071341168863</v>
      </c>
      <c r="AE63">
        <f t="shared" si="5"/>
        <v>0.25519058643835896</v>
      </c>
      <c r="AF63">
        <f t="shared" si="6"/>
        <v>1.4469873026670327E-2</v>
      </c>
      <c r="AG63">
        <f t="shared" si="7"/>
        <v>1.0804856606382678</v>
      </c>
    </row>
    <row r="64" spans="1:33" x14ac:dyDescent="0.3">
      <c r="A64" t="s">
        <v>70</v>
      </c>
      <c r="B64" s="18">
        <v>20137.824575548639</v>
      </c>
      <c r="C64" s="18">
        <v>9838.4315878872621</v>
      </c>
      <c r="D64" s="18">
        <v>6991.1852376335573</v>
      </c>
      <c r="E64" s="18">
        <v>4571.1595784527117</v>
      </c>
      <c r="F64" s="18">
        <v>4582.622951383556</v>
      </c>
      <c r="G64" s="18">
        <v>0</v>
      </c>
      <c r="H64" s="18">
        <v>3536.766970517851</v>
      </c>
      <c r="I64" s="1">
        <f t="shared" si="9"/>
        <v>-2655.8241084596175</v>
      </c>
      <c r="J64" s="1">
        <f t="shared" si="10"/>
        <v>-5455.902657420429</v>
      </c>
      <c r="L64" s="17">
        <v>0.40553039319541484</v>
      </c>
      <c r="M64" s="17">
        <v>0.19812383484095439</v>
      </c>
      <c r="N64" s="17">
        <v>0.14078671147835617</v>
      </c>
      <c r="O64" s="17">
        <v>9.2052849812771356E-2</v>
      </c>
      <c r="P64" s="17">
        <v>9.2283696303391574E-2</v>
      </c>
      <c r="Q64" s="17">
        <v>0</v>
      </c>
      <c r="R64" s="17">
        <v>7.1222514369111534E-2</v>
      </c>
      <c r="S64" s="19">
        <f t="shared" si="11"/>
        <v>-7.1513345686267826E-2</v>
      </c>
      <c r="T64" s="17">
        <f t="shared" si="12"/>
        <v>-0.12790061585431126</v>
      </c>
      <c r="V64" t="s">
        <v>141</v>
      </c>
      <c r="W64" s="17">
        <f>W62-L62</f>
        <v>0.10802741405353683</v>
      </c>
      <c r="X64" s="17">
        <f t="shared" ref="X64" si="23">X62-M62</f>
        <v>-1.6555595490595543E-2</v>
      </c>
      <c r="Y64" s="17">
        <f t="shared" ref="Y64" si="24">Y62-N62</f>
        <v>7.0046336055074543E-2</v>
      </c>
      <c r="Z64" s="17">
        <f t="shared" ref="Z64" si="25">Z62-O62</f>
        <v>-7.1892780271682027E-2</v>
      </c>
      <c r="AA64" s="17">
        <f t="shared" ref="AA64" si="26">AA62-P62</f>
        <v>-4.3935785096610738E-2</v>
      </c>
      <c r="AB64" s="17">
        <f t="shared" ref="AB64" si="27">AB62-Q62</f>
        <v>0.02</v>
      </c>
      <c r="AD64">
        <f t="shared" si="4"/>
        <v>0.31504955316213989</v>
      </c>
      <c r="AE64">
        <f t="shared" si="5"/>
        <v>0.21331679321056682</v>
      </c>
      <c r="AF64">
        <f t="shared" si="6"/>
        <v>-0.10173275995157308</v>
      </c>
      <c r="AG64">
        <f t="shared" si="7"/>
        <v>1.0444628444150124</v>
      </c>
    </row>
    <row r="65" spans="1:33" x14ac:dyDescent="0.3">
      <c r="A65" t="s">
        <v>71</v>
      </c>
      <c r="B65" s="18">
        <v>19142.81872323123</v>
      </c>
      <c r="C65" s="18">
        <v>9558.7649911045701</v>
      </c>
      <c r="D65" s="18">
        <v>4122.5638762332082</v>
      </c>
      <c r="E65" s="18">
        <v>2695.5225344601745</v>
      </c>
      <c r="F65" s="18">
        <v>2992.8503963695684</v>
      </c>
      <c r="G65" s="18">
        <v>0</v>
      </c>
      <c r="H65" s="18">
        <v>2617.4710075313906</v>
      </c>
      <c r="I65" s="1">
        <f t="shared" si="9"/>
        <v>-7445.3460995432051</v>
      </c>
      <c r="J65" s="1">
        <f t="shared" si="10"/>
        <v>-6640.772690007776</v>
      </c>
      <c r="L65" s="17">
        <v>0.46542238429022031</v>
      </c>
      <c r="M65" s="17">
        <v>0.23240376756170972</v>
      </c>
      <c r="N65" s="17">
        <v>0.10023254863384706</v>
      </c>
      <c r="O65" s="17">
        <v>6.5536666414438463E-2</v>
      </c>
      <c r="P65" s="17">
        <v>7.276564582476143E-2</v>
      </c>
      <c r="Q65" s="17">
        <v>0</v>
      </c>
      <c r="R65" s="17">
        <v>6.363898727502304E-2</v>
      </c>
      <c r="S65" s="19">
        <f t="shared" si="11"/>
        <v>-0.21912276850196633</v>
      </c>
      <c r="T65" s="17">
        <f t="shared" si="12"/>
        <v>-0.19956104773259764</v>
      </c>
      <c r="AD65">
        <f t="shared" si="4"/>
        <v>0.22927201353779272</v>
      </c>
      <c r="AE65">
        <f t="shared" si="5"/>
        <v>0.24819889380632523</v>
      </c>
      <c r="AF65">
        <f t="shared" si="6"/>
        <v>1.8926880268532509E-2</v>
      </c>
      <c r="AG65">
        <f t="shared" si="7"/>
        <v>1.0818673328832451</v>
      </c>
    </row>
    <row r="66" spans="1:33" x14ac:dyDescent="0.3">
      <c r="A66" t="s">
        <v>72</v>
      </c>
      <c r="B66" s="18">
        <v>24402.886659213615</v>
      </c>
      <c r="C66" s="18">
        <v>8607.5994533837675</v>
      </c>
      <c r="D66" s="18">
        <v>3702.8241285366694</v>
      </c>
      <c r="E66" s="18">
        <v>2421.0773148124372</v>
      </c>
      <c r="F66" s="18">
        <v>3031.8731298180837</v>
      </c>
      <c r="G66" s="18">
        <v>0</v>
      </c>
      <c r="H66" s="18">
        <v>1184.7252350944348</v>
      </c>
      <c r="I66" s="1">
        <f t="shared" si="9"/>
        <v>-13580.409707348013</v>
      </c>
      <c r="J66" s="1">
        <f t="shared" si="10"/>
        <v>-13048.554833879689</v>
      </c>
      <c r="L66" s="17">
        <v>0.56291422538262925</v>
      </c>
      <c r="M66" s="17">
        <v>0.19855602521007687</v>
      </c>
      <c r="N66" s="17">
        <v>8.5414992297902906E-2</v>
      </c>
      <c r="O66" s="17">
        <v>5.5848264194782664E-2</v>
      </c>
      <c r="P66" s="17">
        <v>6.9937812610606637E-2</v>
      </c>
      <c r="Q66" s="17">
        <v>0</v>
      </c>
      <c r="R66" s="17">
        <v>2.7328680304001707E-2</v>
      </c>
      <c r="S66" s="19">
        <f t="shared" si="11"/>
        <v>-0.35756841686590046</v>
      </c>
      <c r="T66" s="17">
        <f t="shared" si="12"/>
        <v>-0.34529984068082198</v>
      </c>
      <c r="AD66">
        <f t="shared" si="4"/>
        <v>0.19542157596707124</v>
      </c>
      <c r="AE66">
        <f t="shared" si="5"/>
        <v>0.20413475877147705</v>
      </c>
      <c r="AF66">
        <f t="shared" si="6"/>
        <v>8.7131828044058057E-3</v>
      </c>
      <c r="AG66">
        <f t="shared" si="7"/>
        <v>1.0787010866693658</v>
      </c>
    </row>
    <row r="67" spans="1:33" x14ac:dyDescent="0.3">
      <c r="A67" t="s">
        <v>73</v>
      </c>
      <c r="B67" s="18">
        <v>19483.602968633808</v>
      </c>
      <c r="C67" s="18">
        <v>10047.059878000548</v>
      </c>
      <c r="D67" s="18">
        <v>4502.4883107196747</v>
      </c>
      <c r="E67" s="18">
        <v>2943.9346647013263</v>
      </c>
      <c r="F67" s="18">
        <v>3150.9559431236498</v>
      </c>
      <c r="G67" s="18">
        <v>0</v>
      </c>
      <c r="H67" s="18">
        <v>2322.3580150503108</v>
      </c>
      <c r="I67" s="1">
        <f t="shared" si="9"/>
        <v>-6931.8439785434584</v>
      </c>
      <c r="J67" s="1">
        <f t="shared" si="10"/>
        <v>-6257.3294150698657</v>
      </c>
      <c r="L67" s="17">
        <v>0.45897336820154111</v>
      </c>
      <c r="M67" s="17">
        <v>0.23667762683073307</v>
      </c>
      <c r="N67" s="17">
        <v>0.10606468570448296</v>
      </c>
      <c r="O67" s="17">
        <v>6.9349986806777328E-2</v>
      </c>
      <c r="P67" s="17">
        <v>7.4226767225668483E-2</v>
      </c>
      <c r="Q67" s="17">
        <v>0</v>
      </c>
      <c r="R67" s="17">
        <v>5.4707565230797117E-2</v>
      </c>
      <c r="S67" s="19">
        <f t="shared" si="11"/>
        <v>-0.19998100357479043</v>
      </c>
      <c r="T67" s="17">
        <f t="shared" si="12"/>
        <v>-0.18409152863543454</v>
      </c>
      <c r="AD67">
        <f t="shared" ref="AD67:AD107" si="28">(0.9*SUM(D67:F67)/SUM(B67:F67))</f>
        <v>0.23768020085561337</v>
      </c>
      <c r="AE67">
        <f t="shared" ref="AE67:AE107" si="29">C67/SUM(B67:F67)</f>
        <v>0.25037503541273864</v>
      </c>
      <c r="AF67">
        <f t="shared" ref="AF67:AF107" si="30">AE67-AD67</f>
        <v>1.2694834557125279E-2</v>
      </c>
      <c r="AG67">
        <f t="shared" ref="AG67:AG107" si="31">1.076+(0.31*AF67)</f>
        <v>1.0799353987127089</v>
      </c>
    </row>
    <row r="68" spans="1:33" x14ac:dyDescent="0.3">
      <c r="A68" t="s">
        <v>74</v>
      </c>
      <c r="B68" s="18">
        <v>22544.350357897711</v>
      </c>
      <c r="C68" s="18">
        <v>5883.467335524585</v>
      </c>
      <c r="D68" s="18">
        <v>7653.1747825720977</v>
      </c>
      <c r="E68" s="18">
        <v>5003.9988962971402</v>
      </c>
      <c r="F68" s="18">
        <v>4671.8875187525928</v>
      </c>
      <c r="G68" s="18">
        <v>0</v>
      </c>
      <c r="H68" s="18">
        <v>2586.5077513936799</v>
      </c>
      <c r="I68" s="1">
        <f t="shared" si="9"/>
        <v>-5183.1550793806873</v>
      </c>
      <c r="J68" s="1">
        <f t="shared" si="10"/>
        <v>-11462.164663086578</v>
      </c>
      <c r="L68" s="17">
        <v>0.46633783695466952</v>
      </c>
      <c r="M68" s="17">
        <v>0.12170159651909526</v>
      </c>
      <c r="N68" s="17">
        <v>0.15830861911221228</v>
      </c>
      <c r="O68" s="17">
        <v>0.10350948172721572</v>
      </c>
      <c r="P68" s="17">
        <v>9.6639640770458932E-2</v>
      </c>
      <c r="Q68" s="17">
        <v>0</v>
      </c>
      <c r="R68" s="17">
        <v>5.3502824916348279E-2</v>
      </c>
      <c r="S68" s="19">
        <f t="shared" si="11"/>
        <v>-0.11197070577321755</v>
      </c>
      <c r="T68" s="17">
        <f t="shared" si="12"/>
        <v>-0.24185423317578306</v>
      </c>
      <c r="AD68">
        <f t="shared" si="28"/>
        <v>0.34084831517894992</v>
      </c>
      <c r="AE68">
        <f t="shared" si="29"/>
        <v>0.1285810456944462</v>
      </c>
      <c r="AF68">
        <f t="shared" si="30"/>
        <v>-0.21226726948450372</v>
      </c>
      <c r="AG68">
        <f t="shared" si="31"/>
        <v>1.0101971464598039</v>
      </c>
    </row>
    <row r="69" spans="1:33" x14ac:dyDescent="0.3">
      <c r="A69" t="s">
        <v>75</v>
      </c>
      <c r="B69" s="18">
        <v>24691.080743288636</v>
      </c>
      <c r="C69" s="18">
        <v>7583.1522940461118</v>
      </c>
      <c r="D69" s="18">
        <v>6665.9468959898386</v>
      </c>
      <c r="E69" s="18">
        <v>4358.5037396856633</v>
      </c>
      <c r="F69" s="18">
        <v>4490.2164382561277</v>
      </c>
      <c r="G69" s="18">
        <v>0</v>
      </c>
      <c r="H69" s="18">
        <v>1662.0817309791582</v>
      </c>
      <c r="I69" s="1">
        <f t="shared" si="9"/>
        <v>-8452.9346885363375</v>
      </c>
      <c r="J69" s="1">
        <f t="shared" si="10"/>
        <v>-12453.528327063035</v>
      </c>
      <c r="L69" s="17">
        <v>0.49930415582153848</v>
      </c>
      <c r="M69" s="17">
        <v>0.15334684998241818</v>
      </c>
      <c r="N69" s="17">
        <v>0.13479908077973043</v>
      </c>
      <c r="O69" s="17">
        <v>8.8137860509823737E-2</v>
      </c>
      <c r="P69" s="17">
        <v>9.0801360680369259E-2</v>
      </c>
      <c r="Q69" s="17">
        <v>0</v>
      </c>
      <c r="R69" s="17">
        <v>3.3610692226119898E-2</v>
      </c>
      <c r="S69" s="19">
        <f t="shared" si="11"/>
        <v>-0.1882182977558513</v>
      </c>
      <c r="T69" s="17">
        <f t="shared" si="12"/>
        <v>-0.26911848395011262</v>
      </c>
      <c r="AD69">
        <f t="shared" si="28"/>
        <v>0.29218501229423771</v>
      </c>
      <c r="AE69">
        <f t="shared" si="29"/>
        <v>0.15868020139384542</v>
      </c>
      <c r="AF69">
        <f t="shared" si="30"/>
        <v>-0.13350481090039229</v>
      </c>
      <c r="AG69">
        <f t="shared" si="31"/>
        <v>1.0346135086208785</v>
      </c>
    </row>
    <row r="70" spans="1:33" x14ac:dyDescent="0.3">
      <c r="A70" t="s">
        <v>76</v>
      </c>
      <c r="B70" s="18">
        <v>24602.729272258333</v>
      </c>
      <c r="C70" s="18">
        <v>7409.6692714429464</v>
      </c>
      <c r="D70" s="18">
        <v>5962.7029301348357</v>
      </c>
      <c r="E70" s="18">
        <v>3898.6903773958538</v>
      </c>
      <c r="F70" s="18">
        <v>4440.8007041353203</v>
      </c>
      <c r="G70" s="18">
        <v>0</v>
      </c>
      <c r="H70" s="18">
        <v>1819.8503637880028</v>
      </c>
      <c r="I70" s="1">
        <f t="shared" si="9"/>
        <v>-9507.8538803260417</v>
      </c>
      <c r="J70" s="1">
        <f t="shared" si="10"/>
        <v>-12902.401797315584</v>
      </c>
      <c r="L70" s="17">
        <v>0.51112525211063742</v>
      </c>
      <c r="M70" s="17">
        <v>0.15393694872272509</v>
      </c>
      <c r="N70" s="17">
        <v>0.12387601410801732</v>
      </c>
      <c r="O70" s="17">
        <v>8.099585537831902E-2</v>
      </c>
      <c r="P70" s="17">
        <v>9.2258275671620704E-2</v>
      </c>
      <c r="Q70" s="17">
        <v>0</v>
      </c>
      <c r="R70" s="17">
        <v>3.7807654008680469E-2</v>
      </c>
      <c r="S70" s="19">
        <f t="shared" si="11"/>
        <v>-0.21768523022031377</v>
      </c>
      <c r="T70" s="17">
        <f t="shared" si="12"/>
        <v>-0.2882074532091804</v>
      </c>
      <c r="AD70">
        <f t="shared" si="28"/>
        <v>0.2779248159230045</v>
      </c>
      <c r="AE70">
        <f t="shared" si="29"/>
        <v>0.15998563007080274</v>
      </c>
      <c r="AF70">
        <f t="shared" si="30"/>
        <v>-0.11793918585220176</v>
      </c>
      <c r="AG70">
        <f t="shared" si="31"/>
        <v>1.0394388523858176</v>
      </c>
    </row>
    <row r="71" spans="1:33" x14ac:dyDescent="0.3">
      <c r="A71" t="s">
        <v>77</v>
      </c>
      <c r="B71" s="18">
        <v>19363.697400806977</v>
      </c>
      <c r="C71" s="18">
        <v>8598.6261935939492</v>
      </c>
      <c r="D71" s="18">
        <v>6303.2917539800274</v>
      </c>
      <c r="E71" s="18">
        <v>4121.383069910019</v>
      </c>
      <c r="F71" s="18">
        <v>3537.9069937354197</v>
      </c>
      <c r="G71" s="18">
        <v>0</v>
      </c>
      <c r="H71" s="18">
        <v>5383.4359345212151</v>
      </c>
      <c r="I71" s="1">
        <f t="shared" si="9"/>
        <v>-4217.7859068658727</v>
      </c>
      <c r="J71" s="1">
        <f t="shared" si="10"/>
        <v>-6576.2966619253875</v>
      </c>
      <c r="L71" s="17">
        <v>0.4093083132837434</v>
      </c>
      <c r="M71" s="17">
        <v>0.18175708445592009</v>
      </c>
      <c r="N71" s="17">
        <v>0.13323848553062873</v>
      </c>
      <c r="O71" s="17">
        <v>8.7117471308488029E-2</v>
      </c>
      <c r="P71" s="17">
        <v>7.4783999883217295E-2</v>
      </c>
      <c r="Q71" s="17">
        <v>0</v>
      </c>
      <c r="R71" s="17">
        <v>0.11379464553800256</v>
      </c>
      <c r="S71" s="19">
        <f t="shared" si="11"/>
        <v>-0.1082544365090512</v>
      </c>
      <c r="T71" s="17">
        <f t="shared" si="12"/>
        <v>-0.15810845142330754</v>
      </c>
      <c r="AD71">
        <f t="shared" si="28"/>
        <v>0.29973409629346948</v>
      </c>
      <c r="AE71">
        <f t="shared" si="29"/>
        <v>0.20509589965890263</v>
      </c>
      <c r="AF71">
        <f t="shared" si="30"/>
        <v>-9.4638196634566851E-2</v>
      </c>
      <c r="AG71">
        <f t="shared" si="31"/>
        <v>1.0466621590432843</v>
      </c>
    </row>
    <row r="72" spans="1:33" x14ac:dyDescent="0.3">
      <c r="A72" t="s">
        <v>78</v>
      </c>
      <c r="B72" s="18">
        <v>25836.494457002849</v>
      </c>
      <c r="C72" s="18">
        <v>8416.9176828501168</v>
      </c>
      <c r="D72" s="18">
        <v>4968.7592075894308</v>
      </c>
      <c r="E72" s="18">
        <v>3248.8040972700123</v>
      </c>
      <c r="F72" s="18">
        <v>3839.701274307713</v>
      </c>
      <c r="G72" s="18">
        <v>0</v>
      </c>
      <c r="H72" s="18">
        <v>2365.4721493861121</v>
      </c>
      <c r="I72" s="1">
        <f t="shared" si="9"/>
        <v>-12459.881030897373</v>
      </c>
      <c r="J72" s="1">
        <f t="shared" si="10"/>
        <v>-13802.397400402586</v>
      </c>
      <c r="L72" s="17">
        <v>0.53078345468230537</v>
      </c>
      <c r="M72" s="17">
        <v>0.17291667230299734</v>
      </c>
      <c r="N72" s="17">
        <v>0.10207790310244647</v>
      </c>
      <c r="O72" s="17">
        <v>6.6743244336214994E-2</v>
      </c>
      <c r="P72" s="17">
        <v>7.8882601922517975E-2</v>
      </c>
      <c r="Q72" s="17">
        <v>0</v>
      </c>
      <c r="R72" s="17">
        <v>4.8596123653517842E-2</v>
      </c>
      <c r="S72" s="19">
        <f t="shared" si="11"/>
        <v>-0.28766436021061426</v>
      </c>
      <c r="T72" s="17">
        <f t="shared" si="12"/>
        <v>-0.31524493921522373</v>
      </c>
      <c r="AD72">
        <f t="shared" si="28"/>
        <v>0.23432043947640346</v>
      </c>
      <c r="AE72">
        <f t="shared" si="29"/>
        <v>0.18174896760671239</v>
      </c>
      <c r="AF72">
        <f t="shared" si="30"/>
        <v>-5.2571471869691078E-2</v>
      </c>
      <c r="AG72">
        <f t="shared" si="31"/>
        <v>1.0597028437203959</v>
      </c>
    </row>
    <row r="73" spans="1:33" x14ac:dyDescent="0.3">
      <c r="A73" t="s">
        <v>79</v>
      </c>
      <c r="B73" s="18">
        <v>23424.709658521031</v>
      </c>
      <c r="C73" s="18">
        <v>6202.7658297123053</v>
      </c>
      <c r="D73" s="18">
        <v>7860.4062922919884</v>
      </c>
      <c r="E73" s="18">
        <v>5139.4964218832238</v>
      </c>
      <c r="F73" s="18">
        <v>5171.5976678242359</v>
      </c>
      <c r="G73" s="18">
        <v>0</v>
      </c>
      <c r="H73" s="18">
        <v>2333.0077367853628</v>
      </c>
      <c r="I73" s="1">
        <f t="shared" si="9"/>
        <v>-5209.5295658078358</v>
      </c>
      <c r="J73" s="1">
        <f t="shared" si="10"/>
        <v>-11770.493714208889</v>
      </c>
      <c r="L73" s="17">
        <v>0.46726077791268017</v>
      </c>
      <c r="M73" s="17">
        <v>0.12372871335663564</v>
      </c>
      <c r="N73" s="17">
        <v>0.15679424045753465</v>
      </c>
      <c r="O73" s="17">
        <v>0.10251931106838805</v>
      </c>
      <c r="P73" s="17">
        <v>0.10315964571368459</v>
      </c>
      <c r="Q73" s="17">
        <v>0</v>
      </c>
      <c r="R73" s="17">
        <v>4.6537311491076871E-2</v>
      </c>
      <c r="S73" s="19">
        <f t="shared" si="11"/>
        <v>-0.10866456865461921</v>
      </c>
      <c r="T73" s="17">
        <f t="shared" si="12"/>
        <v>-0.23953838764873864</v>
      </c>
      <c r="AD73">
        <f t="shared" si="28"/>
        <v>0.34214855121999199</v>
      </c>
      <c r="AE73">
        <f t="shared" si="29"/>
        <v>0.12976775583125263</v>
      </c>
      <c r="AF73">
        <f t="shared" si="30"/>
        <v>-0.21238079538873936</v>
      </c>
      <c r="AG73">
        <f t="shared" si="31"/>
        <v>1.0101619534294908</v>
      </c>
    </row>
    <row r="74" spans="1:33" x14ac:dyDescent="0.3">
      <c r="A74" t="s">
        <v>80</v>
      </c>
      <c r="B74" s="18">
        <v>29794.42999851489</v>
      </c>
      <c r="C74" s="18">
        <v>5105.0370487577948</v>
      </c>
      <c r="D74" s="18">
        <v>7814.3548456875669</v>
      </c>
      <c r="E74" s="18">
        <v>5109.3858606418717</v>
      </c>
      <c r="F74" s="18">
        <v>8967.6114517296191</v>
      </c>
      <c r="G74" s="18">
        <v>0</v>
      </c>
      <c r="H74" s="18">
        <v>2084.878821827976</v>
      </c>
      <c r="I74" s="1">
        <f t="shared" si="9"/>
        <v>-8560.701941634401</v>
      </c>
      <c r="J74" s="1">
        <f t="shared" si="10"/>
        <v>-18121.987302339381</v>
      </c>
      <c r="L74" s="17">
        <v>0.50605650543235237</v>
      </c>
      <c r="M74" s="17">
        <v>8.6708730763630351E-2</v>
      </c>
      <c r="N74" s="17">
        <v>0.13272632185325017</v>
      </c>
      <c r="O74" s="17">
        <v>8.678259505789436E-2</v>
      </c>
      <c r="P74" s="17">
        <v>0.1523143122242526</v>
      </c>
      <c r="Q74" s="17">
        <v>0</v>
      </c>
      <c r="R74" s="17">
        <v>3.5411534668620126E-2</v>
      </c>
      <c r="S74" s="19">
        <f t="shared" si="11"/>
        <v>-0.14354039537394225</v>
      </c>
      <c r="T74" s="17">
        <f t="shared" si="12"/>
        <v>-0.3059382213206393</v>
      </c>
      <c r="AD74">
        <f t="shared" si="28"/>
        <v>0.34692609153987042</v>
      </c>
      <c r="AE74">
        <f t="shared" si="29"/>
        <v>8.9891942398297259E-2</v>
      </c>
      <c r="AF74">
        <f t="shared" si="30"/>
        <v>-0.25703414914157319</v>
      </c>
      <c r="AG74">
        <f t="shared" si="31"/>
        <v>0.99631941376611244</v>
      </c>
    </row>
    <row r="75" spans="1:33" x14ac:dyDescent="0.3">
      <c r="A75" t="s">
        <v>81</v>
      </c>
      <c r="B75" s="18">
        <v>28781.543491346125</v>
      </c>
      <c r="C75" s="18">
        <v>6107.0510586209039</v>
      </c>
      <c r="D75" s="18">
        <v>7403.7294467981555</v>
      </c>
      <c r="E75" s="18">
        <v>4840.9000229064859</v>
      </c>
      <c r="F75" s="18">
        <v>6613.9605565888069</v>
      </c>
      <c r="G75" s="18">
        <v>0</v>
      </c>
      <c r="H75" s="18">
        <v>2238.1252788245683</v>
      </c>
      <c r="I75" s="1">
        <f t="shared" si="9"/>
        <v>-9976.6971500957516</v>
      </c>
      <c r="J75" s="1">
        <f t="shared" si="10"/>
        <v>-17016.915424837185</v>
      </c>
      <c r="L75" s="17">
        <v>0.51409099218787213</v>
      </c>
      <c r="M75" s="17">
        <v>0.10908309830612131</v>
      </c>
      <c r="N75" s="17">
        <v>0.13224414522242192</v>
      </c>
      <c r="O75" s="17">
        <v>8.6467325722352786E-2</v>
      </c>
      <c r="P75" s="17">
        <v>0.11813742879531591</v>
      </c>
      <c r="Q75" s="17">
        <v>0</v>
      </c>
      <c r="R75" s="17">
        <v>3.9977009765916005E-2</v>
      </c>
      <c r="S75" s="19">
        <f t="shared" si="11"/>
        <v>-0.1850546492968278</v>
      </c>
      <c r="T75" s="17">
        <f t="shared" si="12"/>
        <v>-0.31080582032659732</v>
      </c>
      <c r="AD75">
        <f t="shared" si="28"/>
        <v>0.31578828095789724</v>
      </c>
      <c r="AE75">
        <f t="shared" si="29"/>
        <v>0.11362550628034794</v>
      </c>
      <c r="AF75">
        <f t="shared" si="30"/>
        <v>-0.20216277467754928</v>
      </c>
      <c r="AG75">
        <f t="shared" si="31"/>
        <v>1.0133295398499598</v>
      </c>
    </row>
    <row r="76" spans="1:33" x14ac:dyDescent="0.3">
      <c r="A76" t="s">
        <v>82</v>
      </c>
      <c r="B76" s="18">
        <v>23342.669006850039</v>
      </c>
      <c r="C76" s="18">
        <v>7098.5962653958914</v>
      </c>
      <c r="D76" s="18">
        <v>5644.6601270230576</v>
      </c>
      <c r="E76" s="18">
        <v>3690.7393138227685</v>
      </c>
      <c r="F76" s="18">
        <v>4109.8223922294064</v>
      </c>
      <c r="G76" s="18">
        <v>0</v>
      </c>
      <c r="H76" s="18">
        <v>2004.7127847038753</v>
      </c>
      <c r="I76" s="1">
        <f t="shared" si="9"/>
        <v>-9112.390477463563</v>
      </c>
      <c r="J76" s="1">
        <f t="shared" si="10"/>
        <v>-12210.506191531578</v>
      </c>
      <c r="L76" s="17">
        <v>0.50865240095680797</v>
      </c>
      <c r="M76" s="17">
        <v>0.15468316981049018</v>
      </c>
      <c r="N76" s="17">
        <v>0.12300092698709295</v>
      </c>
      <c r="O76" s="17">
        <v>8.0423683030022314E-2</v>
      </c>
      <c r="P76" s="17">
        <v>8.9555784160760682E-2</v>
      </c>
      <c r="Q76" s="17">
        <v>0</v>
      </c>
      <c r="R76" s="17">
        <v>4.3684035054825876E-2</v>
      </c>
      <c r="S76" s="19">
        <f t="shared" si="11"/>
        <v>-0.21925033726626297</v>
      </c>
      <c r="T76" s="17">
        <f t="shared" si="12"/>
        <v>-0.28676035490564539</v>
      </c>
      <c r="AD76">
        <f t="shared" si="28"/>
        <v>0.27572723286618489</v>
      </c>
      <c r="AE76">
        <f t="shared" si="29"/>
        <v>0.16174901965519126</v>
      </c>
      <c r="AF76">
        <f t="shared" si="30"/>
        <v>-0.11397821321099363</v>
      </c>
      <c r="AG76">
        <f t="shared" si="31"/>
        <v>1.040666753904592</v>
      </c>
    </row>
    <row r="77" spans="1:33" x14ac:dyDescent="0.3">
      <c r="A77" t="s">
        <v>83</v>
      </c>
      <c r="B77" s="18">
        <v>25605.097747161599</v>
      </c>
      <c r="C77" s="18">
        <v>7209.2664694703253</v>
      </c>
      <c r="D77" s="18">
        <v>8714.2768647489465</v>
      </c>
      <c r="E77" s="18">
        <v>5697.7964115666191</v>
      </c>
      <c r="F77" s="18">
        <v>6965.5621118986483</v>
      </c>
      <c r="G77" s="18">
        <v>0</v>
      </c>
      <c r="H77" s="18">
        <v>2789.6622640397527</v>
      </c>
      <c r="I77" s="1">
        <f t="shared" si="9"/>
        <v>-4202.4459569277096</v>
      </c>
      <c r="J77" s="1">
        <f t="shared" si="10"/>
        <v>-11982.540661227011</v>
      </c>
      <c r="L77" s="17">
        <v>0.44935680896914904</v>
      </c>
      <c r="M77" s="17">
        <v>0.12651906302871194</v>
      </c>
      <c r="N77" s="17">
        <v>0.15293125154546022</v>
      </c>
      <c r="O77" s="17">
        <v>9.9993510625877843E-2</v>
      </c>
      <c r="P77" s="17">
        <v>0.12224217201538141</v>
      </c>
      <c r="Q77" s="17">
        <v>0</v>
      </c>
      <c r="R77" s="17">
        <v>4.8957193815419631E-2</v>
      </c>
      <c r="S77" s="19">
        <f t="shared" si="11"/>
        <v>-7.6977278818326722E-2</v>
      </c>
      <c r="T77" s="17">
        <f t="shared" si="12"/>
        <v>-0.21351409521026013</v>
      </c>
      <c r="AD77">
        <f t="shared" si="28"/>
        <v>0.35503159118845762</v>
      </c>
      <c r="AE77">
        <f t="shared" si="29"/>
        <v>0.13303193316427531</v>
      </c>
      <c r="AF77">
        <f t="shared" si="30"/>
        <v>-0.22199965802418231</v>
      </c>
      <c r="AG77">
        <f t="shared" si="31"/>
        <v>1.0071801060125036</v>
      </c>
    </row>
    <row r="78" spans="1:33" x14ac:dyDescent="0.3">
      <c r="A78" t="s">
        <v>84</v>
      </c>
      <c r="B78" s="18">
        <v>24975.067614457446</v>
      </c>
      <c r="C78" s="18">
        <v>7917.4062212168628</v>
      </c>
      <c r="D78" s="18">
        <v>6728.7879325021177</v>
      </c>
      <c r="E78" s="18">
        <v>4399.592109712923</v>
      </c>
      <c r="F78" s="18">
        <v>5907.1643253332022</v>
      </c>
      <c r="G78" s="18">
        <v>0</v>
      </c>
      <c r="H78" s="18">
        <v>3591.5622507184494</v>
      </c>
      <c r="I78" s="1">
        <f t="shared" si="9"/>
        <v>-7267.8558172989669</v>
      </c>
      <c r="J78" s="1">
        <f t="shared" si="10"/>
        <v>-11946.99808297611</v>
      </c>
      <c r="L78" s="17">
        <v>0.4666529035284761</v>
      </c>
      <c r="M78" s="17">
        <v>0.14793475871939224</v>
      </c>
      <c r="N78" s="17">
        <v>0.12572572272484309</v>
      </c>
      <c r="O78" s="17">
        <v>8.2205280243166631E-2</v>
      </c>
      <c r="P78" s="17">
        <v>0.11037389073737065</v>
      </c>
      <c r="Q78" s="17">
        <v>0</v>
      </c>
      <c r="R78" s="17">
        <v>6.7107444046751286E-2</v>
      </c>
      <c r="S78" s="19">
        <f t="shared" si="11"/>
        <v>-0.1497805348180592</v>
      </c>
      <c r="T78" s="17">
        <f t="shared" si="12"/>
        <v>-0.23720913993771284</v>
      </c>
      <c r="AD78">
        <f t="shared" si="28"/>
        <v>0.30708188473228509</v>
      </c>
      <c r="AE78">
        <f t="shared" si="29"/>
        <v>0.15857641673239578</v>
      </c>
      <c r="AF78">
        <f t="shared" si="30"/>
        <v>-0.14850546799988931</v>
      </c>
      <c r="AG78">
        <f t="shared" si="31"/>
        <v>1.0299633049200343</v>
      </c>
    </row>
    <row r="79" spans="1:33" x14ac:dyDescent="0.3">
      <c r="A79" t="s">
        <v>85</v>
      </c>
      <c r="B79" s="18">
        <v>23254.317535819744</v>
      </c>
      <c r="C79" s="18">
        <v>7550.9981131325949</v>
      </c>
      <c r="D79" s="18">
        <v>7181.6271574455859</v>
      </c>
      <c r="E79" s="18">
        <v>4695.679295252884</v>
      </c>
      <c r="F79" s="18">
        <v>4582.7703047230261</v>
      </c>
      <c r="G79" s="18">
        <v>0</v>
      </c>
      <c r="H79" s="18">
        <v>2523.1883221013168</v>
      </c>
      <c r="I79" s="1">
        <f t="shared" si="9"/>
        <v>-6174.9490202006173</v>
      </c>
      <c r="J79" s="1">
        <f t="shared" si="10"/>
        <v>-10765.2963954607</v>
      </c>
      <c r="L79" s="17">
        <v>0.46706126576771662</v>
      </c>
      <c r="M79" s="17">
        <v>0.15166124445909379</v>
      </c>
      <c r="N79" s="17">
        <v>0.14424245584767717</v>
      </c>
      <c r="O79" s="17">
        <v>9.431237497732739E-2</v>
      </c>
      <c r="P79" s="17">
        <v>9.2044606166129223E-2</v>
      </c>
      <c r="Q79" s="17">
        <v>0</v>
      </c>
      <c r="R79" s="17">
        <v>5.0678052782055949E-2</v>
      </c>
      <c r="S79" s="19">
        <f t="shared" si="11"/>
        <v>-0.13727094930675043</v>
      </c>
      <c r="T79" s="17">
        <f t="shared" si="12"/>
        <v>-0.22946774038006512</v>
      </c>
      <c r="AD79">
        <f t="shared" si="28"/>
        <v>0.31342316920406316</v>
      </c>
      <c r="AE79">
        <f t="shared" si="29"/>
        <v>0.15975744045900117</v>
      </c>
      <c r="AF79">
        <f t="shared" si="30"/>
        <v>-0.15366572874506199</v>
      </c>
      <c r="AG79">
        <f t="shared" si="31"/>
        <v>1.0283636240890308</v>
      </c>
    </row>
    <row r="80" spans="1:33" x14ac:dyDescent="0.3">
      <c r="A80" t="s">
        <v>86</v>
      </c>
      <c r="B80" s="18">
        <v>22031.070383340731</v>
      </c>
      <c r="C80" s="18">
        <v>7162.156855573774</v>
      </c>
      <c r="D80" s="18">
        <v>8219.2238137514287</v>
      </c>
      <c r="E80" s="18">
        <v>5374.1078782220875</v>
      </c>
      <c r="F80" s="18">
        <v>4891.339575751118</v>
      </c>
      <c r="G80" s="18">
        <v>0</v>
      </c>
      <c r="H80" s="18">
        <v>2647.5515108257673</v>
      </c>
      <c r="I80" s="1">
        <f t="shared" si="9"/>
        <v>-3246.2191857164294</v>
      </c>
      <c r="J80" s="1">
        <f t="shared" si="10"/>
        <v>-9323.51214744957</v>
      </c>
      <c r="L80" s="17">
        <v>0.43777194989205431</v>
      </c>
      <c r="M80" s="17">
        <v>0.14231679702989689</v>
      </c>
      <c r="N80" s="17">
        <v>0.16332141711398576</v>
      </c>
      <c r="O80" s="17">
        <v>0.10678708042068299</v>
      </c>
      <c r="P80" s="17">
        <v>9.7194154727948401E-2</v>
      </c>
      <c r="Q80" s="17">
        <v>0</v>
      </c>
      <c r="R80" s="17">
        <v>5.2608600815431616E-2</v>
      </c>
      <c r="S80" s="19">
        <f t="shared" si="11"/>
        <v>-7.0808475538415627E-2</v>
      </c>
      <c r="T80" s="17">
        <f t="shared" si="12"/>
        <v>-0.19156830897505808</v>
      </c>
      <c r="AD80">
        <f t="shared" si="28"/>
        <v>0.34892905648170675</v>
      </c>
      <c r="AE80">
        <f t="shared" si="29"/>
        <v>0.15021964222220166</v>
      </c>
      <c r="AF80">
        <f t="shared" si="30"/>
        <v>-0.19870941425950508</v>
      </c>
      <c r="AG80">
        <f t="shared" si="31"/>
        <v>1.0144000815795535</v>
      </c>
    </row>
    <row r="81" spans="1:33" x14ac:dyDescent="0.3">
      <c r="A81" t="s">
        <v>87</v>
      </c>
      <c r="B81" s="18">
        <v>21661.887450821276</v>
      </c>
      <c r="C81" s="18">
        <v>7625.7752780477495</v>
      </c>
      <c r="D81" s="18">
        <v>3860.1665711017713</v>
      </c>
      <c r="E81" s="18">
        <v>2523.955065720389</v>
      </c>
      <c r="F81" s="18">
        <v>3063.6917952068225</v>
      </c>
      <c r="G81" s="18">
        <v>0</v>
      </c>
      <c r="H81" s="18">
        <v>966.73325893499953</v>
      </c>
      <c r="I81" s="1">
        <f t="shared" si="9"/>
        <v>-10871.122778580866</v>
      </c>
      <c r="J81" s="1">
        <f t="shared" si="10"/>
        <v>-11201.768143164831</v>
      </c>
      <c r="L81" s="17">
        <v>0.54560911766286246</v>
      </c>
      <c r="M81" s="17">
        <v>0.19207433010613101</v>
      </c>
      <c r="N81" s="17">
        <v>9.7228003869564178E-2</v>
      </c>
      <c r="O81" s="17">
        <v>6.3572156376253505E-2</v>
      </c>
      <c r="P81" s="17">
        <v>7.7166783410204193E-2</v>
      </c>
      <c r="Q81" s="17">
        <v>0</v>
      </c>
      <c r="R81" s="17">
        <v>2.4349608574984583E-2</v>
      </c>
      <c r="S81" s="19">
        <f t="shared" si="11"/>
        <v>-0.31145231204328994</v>
      </c>
      <c r="T81" s="17">
        <f t="shared" si="12"/>
        <v>-0.31978044716261128</v>
      </c>
      <c r="AD81">
        <f t="shared" si="28"/>
        <v>0.21951536244208023</v>
      </c>
      <c r="AE81">
        <f t="shared" si="29"/>
        <v>0.19686798856872398</v>
      </c>
      <c r="AF81">
        <f t="shared" si="30"/>
        <v>-2.2647373873356247E-2</v>
      </c>
      <c r="AG81">
        <f t="shared" si="31"/>
        <v>1.0689793140992596</v>
      </c>
    </row>
    <row r="82" spans="1:33" x14ac:dyDescent="0.3">
      <c r="A82" t="s">
        <v>88</v>
      </c>
      <c r="B82" s="18">
        <v>20483.867837083966</v>
      </c>
      <c r="C82" s="18">
        <v>7962.2725201659587</v>
      </c>
      <c r="D82" s="18">
        <v>4339.3894373290195</v>
      </c>
      <c r="E82" s="18">
        <v>2837.2930936382054</v>
      </c>
      <c r="F82" s="18">
        <v>3413.7867543879511</v>
      </c>
      <c r="G82" s="18">
        <v>0</v>
      </c>
      <c r="H82" s="18">
        <v>1613.5851884170499</v>
      </c>
      <c r="I82" s="1">
        <f t="shared" si="9"/>
        <v>-8563.7637242145211</v>
      </c>
      <c r="J82" s="1">
        <f t="shared" si="10"/>
        <v>-9344.454531311454</v>
      </c>
      <c r="L82" s="17">
        <v>0.50390577270866421</v>
      </c>
      <c r="M82" s="17">
        <v>0.19587292393712116</v>
      </c>
      <c r="N82" s="17">
        <v>0.10674953601987214</v>
      </c>
      <c r="O82" s="17">
        <v>6.9797773551454861E-2</v>
      </c>
      <c r="P82" s="17">
        <v>8.3979591452848903E-2</v>
      </c>
      <c r="Q82" s="17">
        <v>0</v>
      </c>
      <c r="R82" s="17">
        <v>3.9694402330038625E-2</v>
      </c>
      <c r="S82" s="19">
        <f t="shared" si="11"/>
        <v>-0.24268733727695035</v>
      </c>
      <c r="T82" s="17">
        <f t="shared" si="12"/>
        <v>-0.26189243113547112</v>
      </c>
      <c r="AD82">
        <f t="shared" si="28"/>
        <v>0.24416624404843118</v>
      </c>
      <c r="AE82">
        <f t="shared" si="29"/>
        <v>0.20396936601471211</v>
      </c>
      <c r="AF82">
        <f t="shared" si="30"/>
        <v>-4.0196878033719075E-2</v>
      </c>
      <c r="AG82">
        <f t="shared" si="31"/>
        <v>1.0635389678095473</v>
      </c>
    </row>
    <row r="83" spans="1:33" x14ac:dyDescent="0.3">
      <c r="A83" t="s">
        <v>89</v>
      </c>
      <c r="B83" s="18">
        <v>24702.650578780696</v>
      </c>
      <c r="C83" s="18">
        <v>7479.9598064631937</v>
      </c>
      <c r="D83" s="18">
        <v>5458.5355303301931</v>
      </c>
      <c r="E83" s="18">
        <v>3569.042462138972</v>
      </c>
      <c r="F83" s="18">
        <v>4336.7871480867725</v>
      </c>
      <c r="G83" s="18">
        <v>0</v>
      </c>
      <c r="H83" s="18">
        <v>1418.9302742569955</v>
      </c>
      <c r="I83" s="1">
        <f t="shared" si="9"/>
        <v>-10430.734010341394</v>
      </c>
      <c r="J83" s="1">
        <f t="shared" si="10"/>
        <v>-13213.381230150721</v>
      </c>
      <c r="L83" s="17">
        <v>0.52596985319403355</v>
      </c>
      <c r="M83" s="17">
        <v>0.15926361216808776</v>
      </c>
      <c r="N83" s="17">
        <v>0.11622336325351119</v>
      </c>
      <c r="O83" s="17">
        <v>7.5992199050372702E-2</v>
      </c>
      <c r="P83" s="17">
        <v>9.233905051356478E-2</v>
      </c>
      <c r="Q83" s="17">
        <v>0</v>
      </c>
      <c r="R83" s="17">
        <v>3.0211921820429977E-2</v>
      </c>
      <c r="S83" s="19">
        <f t="shared" si="11"/>
        <v>-0.24578434915350722</v>
      </c>
      <c r="T83" s="17">
        <f t="shared" si="12"/>
        <v>-0.30503258832631497</v>
      </c>
      <c r="AD83">
        <f t="shared" si="28"/>
        <v>0.26407743846102782</v>
      </c>
      <c r="AE83">
        <f t="shared" si="29"/>
        <v>0.16422517017021715</v>
      </c>
      <c r="AF83">
        <f t="shared" si="30"/>
        <v>-9.9852268290810675E-2</v>
      </c>
      <c r="AG83">
        <f t="shared" si="31"/>
        <v>1.0450457968298488</v>
      </c>
    </row>
    <row r="84" spans="1:33" x14ac:dyDescent="0.3">
      <c r="A84" t="s">
        <v>90</v>
      </c>
      <c r="B84" s="18">
        <v>19702.378039756451</v>
      </c>
      <c r="C84" s="18">
        <v>9186.3747098270833</v>
      </c>
      <c r="D84" s="18">
        <v>4234.8142773314812</v>
      </c>
      <c r="E84" s="18">
        <v>2768.9170274859689</v>
      </c>
      <c r="F84" s="18">
        <v>3295.5944515938509</v>
      </c>
      <c r="G84" s="18">
        <v>0</v>
      </c>
      <c r="H84" s="18">
        <v>1942.8803549875356</v>
      </c>
      <c r="I84" s="1">
        <f t="shared" si="9"/>
        <v>-7677.0724460381552</v>
      </c>
      <c r="J84" s="1">
        <f t="shared" si="10"/>
        <v>-7426.2056030059794</v>
      </c>
      <c r="L84" s="17">
        <v>0.4790157726774153</v>
      </c>
      <c r="M84" s="17">
        <v>0.22334453084052602</v>
      </c>
      <c r="N84" s="17">
        <v>0.10295928892989434</v>
      </c>
      <c r="O84" s="17">
        <v>6.7319535069546299E-2</v>
      </c>
      <c r="P84" s="17">
        <v>8.0124425563054796E-2</v>
      </c>
      <c r="Q84" s="17">
        <v>0</v>
      </c>
      <c r="R84" s="17">
        <v>4.7236446919563302E-2</v>
      </c>
      <c r="S84" s="19">
        <f t="shared" si="11"/>
        <v>-0.22274010670205524</v>
      </c>
      <c r="T84" s="17">
        <f t="shared" si="12"/>
        <v>-0.21664088485118427</v>
      </c>
      <c r="AD84">
        <f t="shared" si="28"/>
        <v>0.23653604703665623</v>
      </c>
      <c r="AE84">
        <f t="shared" si="29"/>
        <v>0.23441758463410722</v>
      </c>
      <c r="AF84">
        <f t="shared" si="30"/>
        <v>-2.1184624025490095E-3</v>
      </c>
      <c r="AG84">
        <f t="shared" si="31"/>
        <v>1.0753432766552098</v>
      </c>
    </row>
    <row r="85" spans="1:33" x14ac:dyDescent="0.3">
      <c r="A85" t="s">
        <v>91</v>
      </c>
      <c r="B85" s="18">
        <v>17379.996515531475</v>
      </c>
      <c r="C85" s="18">
        <v>6678.3485985727057</v>
      </c>
      <c r="D85" s="18">
        <v>5575.5829571164268</v>
      </c>
      <c r="E85" s="18">
        <v>3645.5734719607408</v>
      </c>
      <c r="F85" s="18">
        <v>3852.8981581829935</v>
      </c>
      <c r="G85" s="18">
        <v>0</v>
      </c>
      <c r="H85" s="18">
        <v>2398.5919452232761</v>
      </c>
      <c r="I85" s="1">
        <f t="shared" ref="I85:I107" si="32">(0.3*C85)+(0.9*SUM(D85:F85)-B85)</f>
        <v>-3609.842807425518</v>
      </c>
      <c r="J85" s="1">
        <f t="shared" ref="J85:J107" si="33">(C85)+(0.3*SUM(D85:F85)-B85)</f>
        <v>-6779.4315407807208</v>
      </c>
      <c r="L85" s="17">
        <v>0.43965495909920455</v>
      </c>
      <c r="M85" s="17">
        <v>0.16893956666399976</v>
      </c>
      <c r="N85" s="17">
        <v>0.14104333650324</v>
      </c>
      <c r="O85" s="17">
        <v>9.2220643098272312E-2</v>
      </c>
      <c r="P85" s="17">
        <v>9.7465254416798375E-2</v>
      </c>
      <c r="Q85" s="17">
        <v>0</v>
      </c>
      <c r="R85" s="17">
        <v>6.0676240218485056E-2</v>
      </c>
      <c r="S85" s="19">
        <f t="shared" ref="S85:S107" si="34">(0.3*M85)+(0.9*SUM(N85:P85))-(L85*AG85)</f>
        <v>-0.10605414502704807</v>
      </c>
      <c r="T85" s="17">
        <f t="shared" ref="T85:T107" si="35">(M85)+(0.3*SUM(N85:P85)-(L85*AG85))</f>
        <v>-0.18623398877323469</v>
      </c>
      <c r="AD85">
        <f t="shared" si="28"/>
        <v>0.31688361708822732</v>
      </c>
      <c r="AE85">
        <f t="shared" si="29"/>
        <v>0.17985232983278818</v>
      </c>
      <c r="AF85">
        <f t="shared" si="30"/>
        <v>-0.13703128725543914</v>
      </c>
      <c r="AG85">
        <f t="shared" si="31"/>
        <v>1.0335203009508138</v>
      </c>
    </row>
    <row r="86" spans="1:33" x14ac:dyDescent="0.3">
      <c r="A86" t="s">
        <v>92</v>
      </c>
      <c r="B86" s="18">
        <v>16731.033924749405</v>
      </c>
      <c r="C86" s="18">
        <v>6151.9173575699979</v>
      </c>
      <c r="D86" s="18">
        <v>3641.9019022995703</v>
      </c>
      <c r="E86" s="18">
        <v>2381.2435515035654</v>
      </c>
      <c r="F86" s="18">
        <v>2351.960118418343</v>
      </c>
      <c r="G86" s="18">
        <v>0</v>
      </c>
      <c r="H86" s="18">
        <v>1849.8499652141209</v>
      </c>
      <c r="I86" s="1">
        <f t="shared" si="32"/>
        <v>-7347.8637024790742</v>
      </c>
      <c r="J86" s="1">
        <f t="shared" si="33"/>
        <v>-8066.5848955129632</v>
      </c>
      <c r="L86" s="17">
        <v>0.50534858684470629</v>
      </c>
      <c r="M86" s="17">
        <v>0.18581414376517574</v>
      </c>
      <c r="N86" s="17">
        <v>0.1100009711313583</v>
      </c>
      <c r="O86" s="17">
        <v>7.1923711893580433E-2</v>
      </c>
      <c r="P86" s="17">
        <v>7.1039227312762729E-2</v>
      </c>
      <c r="Q86" s="17">
        <v>0</v>
      </c>
      <c r="R86" s="17">
        <v>5.5873359052416527E-2</v>
      </c>
      <c r="S86" s="19">
        <f t="shared" si="34"/>
        <v>-0.2533986250469939</v>
      </c>
      <c r="T86" s="17">
        <f t="shared" si="35"/>
        <v>-0.27510707061399176</v>
      </c>
      <c r="AD86">
        <f t="shared" si="28"/>
        <v>0.24114086969882578</v>
      </c>
      <c r="AE86">
        <f t="shared" si="29"/>
        <v>0.19681061385862519</v>
      </c>
      <c r="AF86">
        <f t="shared" si="30"/>
        <v>-4.4330255840200589E-2</v>
      </c>
      <c r="AG86">
        <f t="shared" si="31"/>
        <v>1.0622576206895378</v>
      </c>
    </row>
    <row r="87" spans="1:33" x14ac:dyDescent="0.3">
      <c r="A87" t="s">
        <v>93</v>
      </c>
      <c r="B87" s="18">
        <v>18528.565638925342</v>
      </c>
      <c r="C87" s="18">
        <v>6358.3023327358314</v>
      </c>
      <c r="D87" s="18">
        <v>4076.0327270599905</v>
      </c>
      <c r="E87" s="18">
        <v>2665.0983215392248</v>
      </c>
      <c r="F87" s="18">
        <v>2882.1407562825093</v>
      </c>
      <c r="G87" s="18">
        <v>0</v>
      </c>
      <c r="H87" s="18">
        <v>1360.4673843919074</v>
      </c>
      <c r="I87" s="1">
        <f t="shared" si="32"/>
        <v>-7960.1303147110393</v>
      </c>
      <c r="J87" s="1">
        <f t="shared" si="33"/>
        <v>-9283.281764724994</v>
      </c>
      <c r="L87" s="17">
        <v>0.51653894665892452</v>
      </c>
      <c r="M87" s="17">
        <v>0.177256613031641</v>
      </c>
      <c r="N87" s="17">
        <v>0.11363155100142908</v>
      </c>
      <c r="O87" s="17">
        <v>7.4297552577857473E-2</v>
      </c>
      <c r="P87" s="17">
        <v>8.0348256815160057E-2</v>
      </c>
      <c r="Q87" s="17">
        <v>0</v>
      </c>
      <c r="R87" s="17">
        <v>3.7927079914987782E-2</v>
      </c>
      <c r="S87" s="19">
        <f t="shared" si="34"/>
        <v>-0.25048503644572417</v>
      </c>
      <c r="T87" s="17">
        <f t="shared" si="35"/>
        <v>-0.28737182356024349</v>
      </c>
      <c r="AD87">
        <f t="shared" si="28"/>
        <v>0.25096811199474006</v>
      </c>
      <c r="AE87">
        <f t="shared" si="29"/>
        <v>0.18424446768128341</v>
      </c>
      <c r="AF87">
        <f t="shared" si="30"/>
        <v>-6.6723644313456648E-2</v>
      </c>
      <c r="AG87">
        <f t="shared" si="31"/>
        <v>1.0553156702628286</v>
      </c>
    </row>
    <row r="88" spans="1:33" x14ac:dyDescent="0.3">
      <c r="A88" t="s">
        <v>94</v>
      </c>
      <c r="B88" s="18">
        <v>19554.073784812739</v>
      </c>
      <c r="C88" s="18">
        <v>5861.0341860500366</v>
      </c>
      <c r="D88" s="18">
        <v>4761.5276978695401</v>
      </c>
      <c r="E88" s="18">
        <v>3113.3065716839301</v>
      </c>
      <c r="F88" s="18">
        <v>3341.8109599596901</v>
      </c>
      <c r="G88" s="18">
        <v>0</v>
      </c>
      <c r="H88" s="18">
        <v>1831.3038605455467</v>
      </c>
      <c r="I88" s="1">
        <f t="shared" si="32"/>
        <v>-7700.7828224358836</v>
      </c>
      <c r="J88" s="1">
        <f t="shared" si="33"/>
        <v>-10328.046029908754</v>
      </c>
      <c r="L88" s="17">
        <v>0.50838584550991672</v>
      </c>
      <c r="M88" s="17">
        <v>0.15238087229433606</v>
      </c>
      <c r="N88" s="17">
        <v>0.12379483228095406</v>
      </c>
      <c r="O88" s="17">
        <v>8.0942774952931507E-2</v>
      </c>
      <c r="P88" s="17">
        <v>8.6883654480885628E-2</v>
      </c>
      <c r="Q88" s="17">
        <v>0</v>
      </c>
      <c r="R88" s="17">
        <v>4.7612020480976125E-2</v>
      </c>
      <c r="S88" s="19">
        <f t="shared" si="34"/>
        <v>-0.22063420077153567</v>
      </c>
      <c r="T88" s="17">
        <f t="shared" si="35"/>
        <v>-0.28894034719436318</v>
      </c>
      <c r="AD88">
        <f t="shared" si="28"/>
        <v>0.27558005895437848</v>
      </c>
      <c r="AE88">
        <f t="shared" si="29"/>
        <v>0.15999873535918796</v>
      </c>
      <c r="AF88">
        <f t="shared" si="30"/>
        <v>-0.11558132359519052</v>
      </c>
      <c r="AG88">
        <f t="shared" si="31"/>
        <v>1.0401697896854909</v>
      </c>
    </row>
    <row r="89" spans="1:33" x14ac:dyDescent="0.3">
      <c r="A89" t="s">
        <v>95</v>
      </c>
      <c r="B89" s="18">
        <v>18389.727613020594</v>
      </c>
      <c r="C89" s="18">
        <v>8328.6806282502293</v>
      </c>
      <c r="D89" s="18">
        <v>7570.1862381703822</v>
      </c>
      <c r="E89" s="18">
        <v>4949.7371557267888</v>
      </c>
      <c r="F89" s="18">
        <v>4078.7442603607619</v>
      </c>
      <c r="G89" s="18">
        <v>0</v>
      </c>
      <c r="H89" s="18">
        <v>3958.3761612428966</v>
      </c>
      <c r="I89" s="1">
        <f t="shared" si="32"/>
        <v>-952.3225357133847</v>
      </c>
      <c r="J89" s="1">
        <f t="shared" si="33"/>
        <v>-5081.4466884929843</v>
      </c>
      <c r="L89" s="17">
        <v>0.38899104742429391</v>
      </c>
      <c r="M89" s="17">
        <v>0.1761734740949398</v>
      </c>
      <c r="N89" s="17">
        <v>0.1601293252379602</v>
      </c>
      <c r="O89" s="17">
        <v>0.10469994342482013</v>
      </c>
      <c r="P89" s="17">
        <v>8.6276155656062725E-2</v>
      </c>
      <c r="Q89" s="17">
        <v>0</v>
      </c>
      <c r="R89" s="17">
        <v>8.3730054161923251E-2</v>
      </c>
      <c r="S89" s="19">
        <f t="shared" si="34"/>
        <v>-3.1306014822954309E-2</v>
      </c>
      <c r="T89" s="17">
        <f t="shared" si="35"/>
        <v>-0.11864783754780231</v>
      </c>
      <c r="AD89">
        <f t="shared" si="28"/>
        <v>0.34487094477155467</v>
      </c>
      <c r="AE89">
        <f t="shared" si="29"/>
        <v>0.19227245736386203</v>
      </c>
      <c r="AF89">
        <f t="shared" si="30"/>
        <v>-0.15259848740769263</v>
      </c>
      <c r="AG89">
        <f t="shared" si="31"/>
        <v>1.0286944689036153</v>
      </c>
    </row>
    <row r="90" spans="1:33" x14ac:dyDescent="0.3">
      <c r="A90" t="s">
        <v>96</v>
      </c>
      <c r="B90" s="18">
        <v>19271.138716870475</v>
      </c>
      <c r="C90" s="18">
        <v>8790.0557357767502</v>
      </c>
      <c r="D90" s="18">
        <v>4549.9788650304836</v>
      </c>
      <c r="E90" s="18">
        <v>2974.9861809814702</v>
      </c>
      <c r="F90" s="18">
        <v>2929.6094154698335</v>
      </c>
      <c r="G90" s="18">
        <v>0</v>
      </c>
      <c r="H90" s="18">
        <v>2625.8305994279349</v>
      </c>
      <c r="I90" s="1">
        <f t="shared" si="32"/>
        <v>-7225.004980803842</v>
      </c>
      <c r="J90" s="1">
        <f t="shared" si="33"/>
        <v>-7344.7106426491882</v>
      </c>
      <c r="L90" s="17">
        <v>0.46841005076917985</v>
      </c>
      <c r="M90" s="17">
        <v>0.21365371885651308</v>
      </c>
      <c r="N90" s="17">
        <v>0.11059314462314909</v>
      </c>
      <c r="O90" s="17">
        <v>7.2310902253597487E-2</v>
      </c>
      <c r="P90" s="17">
        <v>7.1207961044501222E-2</v>
      </c>
      <c r="Q90" s="17">
        <v>0</v>
      </c>
      <c r="R90" s="17">
        <v>6.3824222453059298E-2</v>
      </c>
      <c r="S90" s="19">
        <f t="shared" si="34"/>
        <v>-0.20887838795221547</v>
      </c>
      <c r="T90" s="17">
        <f t="shared" si="35"/>
        <v>-0.21178798950540501</v>
      </c>
      <c r="AD90">
        <f t="shared" si="28"/>
        <v>0.24429259185533211</v>
      </c>
      <c r="AE90">
        <f t="shared" si="29"/>
        <v>0.22821966128663293</v>
      </c>
      <c r="AF90">
        <f t="shared" si="30"/>
        <v>-1.6072930568699184E-2</v>
      </c>
      <c r="AG90">
        <f t="shared" si="31"/>
        <v>1.0710173915237033</v>
      </c>
    </row>
    <row r="91" spans="1:33" x14ac:dyDescent="0.3">
      <c r="A91" t="s">
        <v>97</v>
      </c>
      <c r="B91" s="18">
        <v>23409.984413349313</v>
      </c>
      <c r="C91" s="18">
        <v>9179.6447649847232</v>
      </c>
      <c r="D91" s="18">
        <v>4176.770266507162</v>
      </c>
      <c r="E91" s="18">
        <v>2730.9651742546826</v>
      </c>
      <c r="F91" s="18">
        <v>2928.8218271730793</v>
      </c>
      <c r="G91" s="18">
        <v>0</v>
      </c>
      <c r="H91" s="18">
        <v>1836.0262677943178</v>
      </c>
      <c r="I91" s="1">
        <f t="shared" si="32"/>
        <v>-11803.189442712464</v>
      </c>
      <c r="J91" s="1">
        <f t="shared" si="33"/>
        <v>-11279.372467984113</v>
      </c>
      <c r="L91" s="17">
        <v>0.5288932246695236</v>
      </c>
      <c r="M91" s="17">
        <v>0.2073923602574009</v>
      </c>
      <c r="N91" s="17">
        <v>9.4364244586897725E-2</v>
      </c>
      <c r="O91" s="17">
        <v>6.1699698383740821E-2</v>
      </c>
      <c r="P91" s="17">
        <v>6.6169801453295055E-2</v>
      </c>
      <c r="Q91" s="17">
        <v>0</v>
      </c>
      <c r="R91" s="17">
        <v>4.1480670649141849E-2</v>
      </c>
      <c r="S91" s="19">
        <f t="shared" si="34"/>
        <v>-0.30812373782186869</v>
      </c>
      <c r="T91" s="17">
        <f t="shared" si="35"/>
        <v>-0.29628933229604815</v>
      </c>
      <c r="AD91">
        <f t="shared" si="28"/>
        <v>0.20866597454742419</v>
      </c>
      <c r="AE91">
        <f t="shared" si="29"/>
        <v>0.21636742620292704</v>
      </c>
      <c r="AF91">
        <f t="shared" si="30"/>
        <v>7.7014516555028445E-3</v>
      </c>
      <c r="AG91">
        <f t="shared" si="31"/>
        <v>1.078387450013206</v>
      </c>
    </row>
    <row r="92" spans="1:33" x14ac:dyDescent="0.3">
      <c r="A92" t="s">
        <v>98</v>
      </c>
      <c r="B92" s="18">
        <v>24310.327975277109</v>
      </c>
      <c r="C92" s="18">
        <v>8611.3383116295245</v>
      </c>
      <c r="D92" s="18">
        <v>3324.338801756589</v>
      </c>
      <c r="E92" s="18">
        <v>2173.6061396100777</v>
      </c>
      <c r="F92" s="18">
        <v>2521.1511700724245</v>
      </c>
      <c r="G92" s="18">
        <v>0</v>
      </c>
      <c r="H92" s="18">
        <v>1294.8896662876805</v>
      </c>
      <c r="I92" s="1">
        <f t="shared" si="32"/>
        <v>-14509.739981493069</v>
      </c>
      <c r="J92" s="1">
        <f t="shared" si="33"/>
        <v>-13293.260830215857</v>
      </c>
      <c r="L92" s="17">
        <v>0.57558784550253672</v>
      </c>
      <c r="M92" s="17">
        <v>0.20388789779903377</v>
      </c>
      <c r="N92" s="17">
        <v>7.8709304562632032E-2</v>
      </c>
      <c r="O92" s="17">
        <v>5.1463776060182487E-2</v>
      </c>
      <c r="P92" s="17">
        <v>5.9692488379587363E-2</v>
      </c>
      <c r="Q92" s="17">
        <v>0</v>
      </c>
      <c r="R92" s="17">
        <v>3.0658687696027642E-2</v>
      </c>
      <c r="S92" s="19">
        <f t="shared" si="34"/>
        <v>-0.39336327581360775</v>
      </c>
      <c r="T92" s="17">
        <f t="shared" si="35"/>
        <v>-0.36456108875572529</v>
      </c>
      <c r="AD92">
        <f t="shared" si="28"/>
        <v>0.17628363707723244</v>
      </c>
      <c r="AE92">
        <f t="shared" si="29"/>
        <v>0.21033654009280198</v>
      </c>
      <c r="AF92">
        <f t="shared" si="30"/>
        <v>3.4052903015569541E-2</v>
      </c>
      <c r="AG92">
        <f t="shared" si="31"/>
        <v>1.0865563999348267</v>
      </c>
    </row>
    <row r="93" spans="1:33" x14ac:dyDescent="0.3">
      <c r="A93" t="s">
        <v>99</v>
      </c>
      <c r="B93" s="18">
        <v>22846.217883917885</v>
      </c>
      <c r="C93" s="18">
        <v>8698.0798229311076</v>
      </c>
      <c r="D93" s="18">
        <v>3741.2003340403526</v>
      </c>
      <c r="E93" s="18">
        <v>2446.1694491802305</v>
      </c>
      <c r="F93" s="18">
        <v>2520.3420888975738</v>
      </c>
      <c r="G93" s="18">
        <v>0</v>
      </c>
      <c r="H93" s="18">
        <v>1146.9002604839948</v>
      </c>
      <c r="I93" s="1">
        <f t="shared" si="32"/>
        <v>-12399.853252132212</v>
      </c>
      <c r="J93" s="1">
        <f t="shared" si="33"/>
        <v>-11535.824499351329</v>
      </c>
      <c r="L93" s="17">
        <v>0.55185554335893527</v>
      </c>
      <c r="M93" s="17">
        <v>0.21010407898814432</v>
      </c>
      <c r="N93" s="17">
        <v>9.0369537472099581E-2</v>
      </c>
      <c r="O93" s="17">
        <v>5.9087774500988191E-2</v>
      </c>
      <c r="P93" s="17">
        <v>6.0879431334585787E-2</v>
      </c>
      <c r="Q93" s="17">
        <v>0</v>
      </c>
      <c r="R93" s="17">
        <v>2.7703634345246808E-2</v>
      </c>
      <c r="S93" s="19">
        <f t="shared" si="34"/>
        <v>-0.34512220269455751</v>
      </c>
      <c r="T93" s="17">
        <f t="shared" si="35"/>
        <v>-0.32425139338746067</v>
      </c>
      <c r="AD93">
        <f t="shared" si="28"/>
        <v>0.1946968801528203</v>
      </c>
      <c r="AE93">
        <f t="shared" si="29"/>
        <v>0.21609057321391742</v>
      </c>
      <c r="AF93">
        <f t="shared" si="30"/>
        <v>2.1393693061097119E-2</v>
      </c>
      <c r="AG93">
        <f t="shared" si="31"/>
        <v>1.0826320448489402</v>
      </c>
    </row>
    <row r="94" spans="1:33" x14ac:dyDescent="0.3">
      <c r="A94" t="s">
        <v>100</v>
      </c>
      <c r="B94" s="18">
        <v>20792.046182463462</v>
      </c>
      <c r="C94" s="18">
        <v>8862.5895857444557</v>
      </c>
      <c r="D94" s="18">
        <v>3980.5719158695792</v>
      </c>
      <c r="E94" s="18">
        <v>2602.6816372993403</v>
      </c>
      <c r="F94" s="18">
        <v>2570.6963300121934</v>
      </c>
      <c r="G94" s="18">
        <v>0</v>
      </c>
      <c r="H94" s="18">
        <v>1901.5837668716322</v>
      </c>
      <c r="I94" s="1">
        <f t="shared" si="32"/>
        <v>-9894.714411877123</v>
      </c>
      <c r="J94" s="1">
        <f t="shared" si="33"/>
        <v>-9183.2716317646737</v>
      </c>
      <c r="L94" s="17">
        <v>0.51073347223991483</v>
      </c>
      <c r="M94" s="17">
        <v>0.21769964881966605</v>
      </c>
      <c r="N94" s="17">
        <v>9.7778318605672071E-2</v>
      </c>
      <c r="O94" s="17">
        <v>6.3931977549862518E-2</v>
      </c>
      <c r="P94" s="17">
        <v>6.3146294077054368E-2</v>
      </c>
      <c r="Q94" s="17">
        <v>0</v>
      </c>
      <c r="R94" s="17">
        <v>4.6710288707830117E-2</v>
      </c>
      <c r="S94" s="19">
        <f t="shared" si="34"/>
        <v>-0.284414264434669</v>
      </c>
      <c r="T94" s="17">
        <f t="shared" si="35"/>
        <v>-0.2669384644004561</v>
      </c>
      <c r="AD94">
        <f t="shared" si="28"/>
        <v>0.21228691426347121</v>
      </c>
      <c r="AE94">
        <f t="shared" si="29"/>
        <v>0.2283667244499864</v>
      </c>
      <c r="AF94">
        <f t="shared" si="30"/>
        <v>1.6079810186515192E-2</v>
      </c>
      <c r="AG94">
        <f t="shared" si="31"/>
        <v>1.0809847411578197</v>
      </c>
    </row>
    <row r="95" spans="1:33" x14ac:dyDescent="0.3">
      <c r="A95" t="s">
        <v>101</v>
      </c>
      <c r="B95" s="18">
        <v>16825.696215139011</v>
      </c>
      <c r="C95" s="18">
        <v>5632.2160614096538</v>
      </c>
      <c r="D95" s="18">
        <v>4549.0194598928911</v>
      </c>
      <c r="E95" s="18">
        <v>2974.358877622275</v>
      </c>
      <c r="F95" s="18">
        <v>5663.7163779724051</v>
      </c>
      <c r="G95" s="18">
        <v>0</v>
      </c>
      <c r="H95" s="18">
        <v>1371.8886507956665</v>
      </c>
      <c r="I95" s="1">
        <f t="shared" si="32"/>
        <v>-3267.646152777299</v>
      </c>
      <c r="J95" s="1">
        <f t="shared" si="33"/>
        <v>-7237.3517390830857</v>
      </c>
      <c r="L95" s="17">
        <v>0.45454098521622532</v>
      </c>
      <c r="M95" s="17">
        <v>0.1521525769138963</v>
      </c>
      <c r="N95" s="17">
        <v>0.12289035536057388</v>
      </c>
      <c r="O95" s="17">
        <v>8.0351386197298313E-2</v>
      </c>
      <c r="P95" s="17">
        <v>0.15300354823430878</v>
      </c>
      <c r="Q95" s="17">
        <v>0</v>
      </c>
      <c r="R95" s="17">
        <v>3.7061148077697448E-2</v>
      </c>
      <c r="S95" s="19">
        <f t="shared" si="34"/>
        <v>-9.816746583424879E-2</v>
      </c>
      <c r="T95" s="17">
        <f t="shared" si="35"/>
        <v>-0.20540783586983</v>
      </c>
      <c r="AD95">
        <f t="shared" si="28"/>
        <v>0.33296066533499169</v>
      </c>
      <c r="AE95">
        <f t="shared" si="29"/>
        <v>0.15800855538246905</v>
      </c>
      <c r="AF95">
        <f t="shared" si="30"/>
        <v>-0.17495210995252264</v>
      </c>
      <c r="AG95">
        <f t="shared" si="31"/>
        <v>1.0217648459147179</v>
      </c>
    </row>
    <row r="96" spans="1:33" x14ac:dyDescent="0.3">
      <c r="A96" t="s">
        <v>102</v>
      </c>
      <c r="B96" s="18">
        <v>18455.991216293321</v>
      </c>
      <c r="C96" s="18">
        <v>6435.3228125984469</v>
      </c>
      <c r="D96" s="18">
        <v>4229.0578465059307</v>
      </c>
      <c r="E96" s="18">
        <v>2765.1532073308013</v>
      </c>
      <c r="F96" s="18">
        <v>2790.6459771569557</v>
      </c>
      <c r="G96" s="18">
        <v>0</v>
      </c>
      <c r="H96" s="18">
        <v>987.42704187133108</v>
      </c>
      <c r="I96" s="1">
        <f t="shared" si="32"/>
        <v>-7719.0230446194673</v>
      </c>
      <c r="J96" s="1">
        <f t="shared" si="33"/>
        <v>-9085.2112943967695</v>
      </c>
      <c r="L96" s="17">
        <v>0.51750222071351182</v>
      </c>
      <c r="M96" s="17">
        <v>0.18044513608068738</v>
      </c>
      <c r="N96" s="17">
        <v>0.11858191746215332</v>
      </c>
      <c r="O96" s="17">
        <v>7.7534330648331026E-2</v>
      </c>
      <c r="P96" s="17">
        <v>7.824914270272379E-2</v>
      </c>
      <c r="Q96" s="17">
        <v>0</v>
      </c>
      <c r="R96" s="17">
        <v>2.7687252392592732E-2</v>
      </c>
      <c r="S96" s="19">
        <f t="shared" si="34"/>
        <v>-0.24480058829395362</v>
      </c>
      <c r="T96" s="17">
        <f t="shared" si="35"/>
        <v>-0.28310822752539733</v>
      </c>
      <c r="AD96">
        <f t="shared" si="28"/>
        <v>0.25396031507301631</v>
      </c>
      <c r="AE96">
        <f t="shared" si="29"/>
        <v>0.18558343138533659</v>
      </c>
      <c r="AF96">
        <f t="shared" si="30"/>
        <v>-6.8376883687679718E-2</v>
      </c>
      <c r="AG96">
        <f t="shared" si="31"/>
        <v>1.0548031660568193</v>
      </c>
    </row>
    <row r="97" spans="1:33" x14ac:dyDescent="0.3">
      <c r="A97" t="s">
        <v>103</v>
      </c>
      <c r="B97" s="18">
        <v>19233.273800714633</v>
      </c>
      <c r="C97" s="18">
        <v>6197.531428168244</v>
      </c>
      <c r="D97" s="18">
        <v>3574.7435426681254</v>
      </c>
      <c r="E97" s="18">
        <v>2337.3323163599284</v>
      </c>
      <c r="F97" s="18">
        <v>2942.2867454679399</v>
      </c>
      <c r="G97" s="18">
        <v>0</v>
      </c>
      <c r="H97" s="18">
        <v>1147.2379078940244</v>
      </c>
      <c r="I97" s="1">
        <f t="shared" si="32"/>
        <v>-9405.0880282177641</v>
      </c>
      <c r="J97" s="1">
        <f t="shared" si="33"/>
        <v>-10379.43359119759</v>
      </c>
      <c r="L97" s="17">
        <v>0.54281591662603501</v>
      </c>
      <c r="M97" s="17">
        <v>0.17491139250951693</v>
      </c>
      <c r="N97" s="17">
        <v>0.10088910046839242</v>
      </c>
      <c r="O97" s="17">
        <v>6.5965950306256585E-2</v>
      </c>
      <c r="P97" s="17">
        <v>8.3039429130285169E-2</v>
      </c>
      <c r="Q97" s="17">
        <v>0</v>
      </c>
      <c r="R97" s="17">
        <v>3.2378210959513876E-2</v>
      </c>
      <c r="S97" s="19">
        <f t="shared" si="34"/>
        <v>-0.29799740163662614</v>
      </c>
      <c r="T97" s="17">
        <f t="shared" si="35"/>
        <v>-0.32549611482292484</v>
      </c>
      <c r="AD97">
        <f t="shared" si="28"/>
        <v>0.23243072289376743</v>
      </c>
      <c r="AE97">
        <f t="shared" si="29"/>
        <v>0.18076421437653101</v>
      </c>
      <c r="AF97">
        <f t="shared" si="30"/>
        <v>-5.166650851723642E-2</v>
      </c>
      <c r="AG97">
        <f t="shared" si="31"/>
        <v>1.0599833823596567</v>
      </c>
    </row>
    <row r="98" spans="1:33" x14ac:dyDescent="0.3">
      <c r="A98" t="s">
        <v>104</v>
      </c>
      <c r="B98" s="18">
        <v>21679.768105672643</v>
      </c>
      <c r="C98" s="18">
        <v>5259.8257801321706</v>
      </c>
      <c r="D98" s="18">
        <v>6739.3413890156316</v>
      </c>
      <c r="E98" s="18">
        <v>4406.4924466640668</v>
      </c>
      <c r="F98" s="18">
        <v>4807.9417622710571</v>
      </c>
      <c r="G98" s="18">
        <v>0</v>
      </c>
      <c r="H98" s="18">
        <v>1460.7397752699139</v>
      </c>
      <c r="I98" s="1">
        <f t="shared" si="32"/>
        <v>-5743.4223334773105</v>
      </c>
      <c r="J98" s="1">
        <f t="shared" si="33"/>
        <v>-11633.809646155245</v>
      </c>
      <c r="L98" s="17">
        <v>0.48878826489478183</v>
      </c>
      <c r="M98" s="17">
        <v>0.11858711330251469</v>
      </c>
      <c r="N98" s="17">
        <v>0.15194401379268513</v>
      </c>
      <c r="O98" s="17">
        <v>9.9348009018294131E-2</v>
      </c>
      <c r="P98" s="17">
        <v>0.10839901516662075</v>
      </c>
      <c r="Q98" s="17">
        <v>0</v>
      </c>
      <c r="R98" s="17">
        <v>3.2933583825103474E-2</v>
      </c>
      <c r="S98" s="19">
        <f t="shared" si="34"/>
        <v>-0.13449664863186589</v>
      </c>
      <c r="T98" s="17">
        <f t="shared" si="35"/>
        <v>-0.26730029210666567</v>
      </c>
      <c r="AD98">
        <f t="shared" si="28"/>
        <v>0.3347463305160357</v>
      </c>
      <c r="AE98">
        <f t="shared" si="29"/>
        <v>0.12262561424847153</v>
      </c>
      <c r="AF98">
        <f t="shared" si="30"/>
        <v>-0.21212071626756418</v>
      </c>
      <c r="AG98">
        <f t="shared" si="31"/>
        <v>1.0102425779570552</v>
      </c>
    </row>
    <row r="99" spans="1:33" x14ac:dyDescent="0.3">
      <c r="A99" t="s">
        <v>105</v>
      </c>
      <c r="B99" s="18">
        <v>23972.699139554185</v>
      </c>
      <c r="C99" s="18">
        <v>5568.6554712317711</v>
      </c>
      <c r="D99" s="18">
        <v>5070.4561521741916</v>
      </c>
      <c r="E99" s="18">
        <v>3315.2982533446639</v>
      </c>
      <c r="F99" s="18">
        <v>3656.7531534091936</v>
      </c>
      <c r="G99" s="18">
        <v>0</v>
      </c>
      <c r="H99" s="18">
        <v>807.53035532904266</v>
      </c>
      <c r="I99" s="1">
        <f t="shared" si="32"/>
        <v>-11463.845695149408</v>
      </c>
      <c r="J99" s="1">
        <f t="shared" si="33"/>
        <v>-14791.291400644001</v>
      </c>
      <c r="L99" s="17">
        <v>0.56550864955408398</v>
      </c>
      <c r="M99" s="17">
        <v>0.13136288146094857</v>
      </c>
      <c r="N99" s="17">
        <v>0.11961051171364044</v>
      </c>
      <c r="O99" s="17">
        <v>7.8206873043534145E-2</v>
      </c>
      <c r="P99" s="17">
        <v>8.6261689828871224E-2</v>
      </c>
      <c r="Q99" s="17">
        <v>0</v>
      </c>
      <c r="R99" s="17">
        <v>1.9049394398921615E-2</v>
      </c>
      <c r="S99" s="19">
        <f t="shared" si="34"/>
        <v>-0.29119188835147503</v>
      </c>
      <c r="T99" s="17">
        <f t="shared" si="35"/>
        <v>-0.36968531608043853</v>
      </c>
      <c r="AD99">
        <f t="shared" si="28"/>
        <v>0.26063612751508375</v>
      </c>
      <c r="AE99">
        <f t="shared" si="29"/>
        <v>0.13391385938383296</v>
      </c>
      <c r="AF99">
        <f t="shared" si="30"/>
        <v>-0.12672226813125079</v>
      </c>
      <c r="AG99">
        <f t="shared" si="31"/>
        <v>1.0367160968793123</v>
      </c>
    </row>
    <row r="100" spans="1:33" x14ac:dyDescent="0.3">
      <c r="A100" t="s">
        <v>106</v>
      </c>
      <c r="B100" s="18">
        <v>23972.699139554185</v>
      </c>
      <c r="C100" s="18">
        <v>5568.6554712317711</v>
      </c>
      <c r="D100" s="18">
        <v>5070.4561521741916</v>
      </c>
      <c r="E100" s="18">
        <v>3315.2982533446639</v>
      </c>
      <c r="F100" s="18">
        <v>3656.7531534091936</v>
      </c>
      <c r="G100" s="18">
        <v>0</v>
      </c>
      <c r="H100" s="18">
        <v>807.53035532904266</v>
      </c>
      <c r="I100" s="1">
        <f t="shared" si="32"/>
        <v>-11463.845695149408</v>
      </c>
      <c r="J100" s="1">
        <f t="shared" si="33"/>
        <v>-14791.291400644001</v>
      </c>
      <c r="L100" s="17">
        <v>0.56550864955408398</v>
      </c>
      <c r="M100" s="17">
        <v>0.13136288146094857</v>
      </c>
      <c r="N100" s="17">
        <v>0.11961051171364044</v>
      </c>
      <c r="O100" s="17">
        <v>7.8206873043534145E-2</v>
      </c>
      <c r="P100" s="17">
        <v>8.6261689828871224E-2</v>
      </c>
      <c r="Q100" s="17">
        <v>0</v>
      </c>
      <c r="R100" s="17">
        <v>1.9049394398921615E-2</v>
      </c>
      <c r="S100" s="19">
        <f t="shared" si="34"/>
        <v>-0.29119188835147503</v>
      </c>
      <c r="T100" s="17">
        <f t="shared" si="35"/>
        <v>-0.36968531608043853</v>
      </c>
      <c r="AD100">
        <f t="shared" si="28"/>
        <v>0.26063612751508375</v>
      </c>
      <c r="AE100">
        <f t="shared" si="29"/>
        <v>0.13391385938383296</v>
      </c>
      <c r="AF100">
        <f t="shared" si="30"/>
        <v>-0.12672226813125079</v>
      </c>
      <c r="AG100">
        <f t="shared" si="31"/>
        <v>1.0367160968793123</v>
      </c>
    </row>
    <row r="101" spans="1:33" x14ac:dyDescent="0.3">
      <c r="A101" t="s">
        <v>107</v>
      </c>
      <c r="B101" s="18">
        <v>23343.720810076586</v>
      </c>
      <c r="C101" s="18">
        <v>5801.9602257670613</v>
      </c>
      <c r="D101" s="18">
        <v>6240.4507174677447</v>
      </c>
      <c r="E101" s="18">
        <v>4080.294699882756</v>
      </c>
      <c r="F101" s="18">
        <v>4924.1947931648419</v>
      </c>
      <c r="G101" s="18">
        <v>0</v>
      </c>
      <c r="H101" s="18">
        <v>1139.7637881828321</v>
      </c>
      <c r="I101" s="1">
        <f t="shared" si="32"/>
        <v>-7882.6865528826593</v>
      </c>
      <c r="J101" s="1">
        <f t="shared" si="33"/>
        <v>-12968.278521154922</v>
      </c>
      <c r="L101" s="17">
        <v>0.51270642214790785</v>
      </c>
      <c r="M101" s="17">
        <v>0.12743051088554114</v>
      </c>
      <c r="N101" s="17">
        <v>0.13706123312450355</v>
      </c>
      <c r="O101" s="17">
        <v>8.9616960119867708E-2</v>
      </c>
      <c r="P101" s="17">
        <v>0.10815183727150737</v>
      </c>
      <c r="Q101" s="17">
        <v>0</v>
      </c>
      <c r="R101" s="17">
        <v>2.5033036450672341E-2</v>
      </c>
      <c r="S101" s="19">
        <f t="shared" si="34"/>
        <v>-0.18374408100440093</v>
      </c>
      <c r="T101" s="17">
        <f t="shared" si="35"/>
        <v>-0.29544074169404932</v>
      </c>
      <c r="AD101">
        <f t="shared" si="28"/>
        <v>0.30908434719392869</v>
      </c>
      <c r="AE101">
        <f t="shared" si="29"/>
        <v>0.13070238854210564</v>
      </c>
      <c r="AF101">
        <f t="shared" si="30"/>
        <v>-0.17838195865182305</v>
      </c>
      <c r="AG101">
        <f t="shared" si="31"/>
        <v>1.0207015928179348</v>
      </c>
    </row>
    <row r="102" spans="1:33" x14ac:dyDescent="0.3">
      <c r="A102" t="s">
        <v>108</v>
      </c>
      <c r="B102" s="18">
        <v>21934.304486498026</v>
      </c>
      <c r="C102" s="18">
        <v>6517.5776940051182</v>
      </c>
      <c r="D102" s="18">
        <v>5961.7435249972441</v>
      </c>
      <c r="E102" s="18">
        <v>3898.0630740366596</v>
      </c>
      <c r="F102" s="18">
        <v>4258.6403401886691</v>
      </c>
      <c r="G102" s="18">
        <v>0</v>
      </c>
      <c r="H102" s="18">
        <v>1647.3863199348034</v>
      </c>
      <c r="I102" s="1">
        <f t="shared" si="32"/>
        <v>-7272.4289329961748</v>
      </c>
      <c r="J102" s="1">
        <f t="shared" si="33"/>
        <v>-11181.192710726136</v>
      </c>
      <c r="L102" s="17">
        <v>0.49605241402463612</v>
      </c>
      <c r="M102" s="17">
        <v>0.14739743175784381</v>
      </c>
      <c r="N102" s="17">
        <v>0.13482703630703485</v>
      </c>
      <c r="O102" s="17">
        <v>8.8156139123830482E-2</v>
      </c>
      <c r="P102" s="17">
        <v>9.6310727450404088E-2</v>
      </c>
      <c r="Q102" s="17">
        <v>0</v>
      </c>
      <c r="R102" s="17">
        <v>3.7256251336250656E-2</v>
      </c>
      <c r="S102" s="19">
        <f t="shared" si="34"/>
        <v>-0.17981212216697035</v>
      </c>
      <c r="T102" s="17">
        <f t="shared" si="35"/>
        <v>-0.26821026166524131</v>
      </c>
      <c r="AD102">
        <f t="shared" si="28"/>
        <v>0.29848494263607855</v>
      </c>
      <c r="AE102">
        <f t="shared" si="29"/>
        <v>0.15310141661519555</v>
      </c>
      <c r="AF102">
        <f t="shared" si="30"/>
        <v>-0.145383526020883</v>
      </c>
      <c r="AG102">
        <f t="shared" si="31"/>
        <v>1.0309311069335263</v>
      </c>
    </row>
    <row r="103" spans="1:33" x14ac:dyDescent="0.3">
      <c r="A103" t="s">
        <v>109</v>
      </c>
      <c r="B103" s="18">
        <v>19531.985917055161</v>
      </c>
      <c r="C103" s="18">
        <v>7559.9713729224122</v>
      </c>
      <c r="D103" s="18">
        <v>5645.6195321606501</v>
      </c>
      <c r="E103" s="18">
        <v>3691.3666171819632</v>
      </c>
      <c r="F103" s="18">
        <v>3245.1678960017366</v>
      </c>
      <c r="G103" s="18">
        <v>0</v>
      </c>
      <c r="H103" s="18">
        <v>1961.7948569265109</v>
      </c>
      <c r="I103" s="1">
        <f t="shared" si="32"/>
        <v>-5940.0558643685208</v>
      </c>
      <c r="J103" s="1">
        <f t="shared" si="33"/>
        <v>-8197.3683305294435</v>
      </c>
      <c r="L103" s="17">
        <v>0.46911398605974208</v>
      </c>
      <c r="M103" s="17">
        <v>0.18157335973462949</v>
      </c>
      <c r="N103" s="17">
        <v>0.13559497194783582</v>
      </c>
      <c r="O103" s="17">
        <v>8.8658250888969573E-2</v>
      </c>
      <c r="P103" s="17">
        <v>7.794156997610649E-2</v>
      </c>
      <c r="Q103" s="17">
        <v>0</v>
      </c>
      <c r="R103" s="17">
        <v>4.7117861392716565E-2</v>
      </c>
      <c r="S103" s="19">
        <f t="shared" si="34"/>
        <v>-0.16452251685756514</v>
      </c>
      <c r="T103" s="17">
        <f t="shared" si="35"/>
        <v>-0.21873804073107164</v>
      </c>
      <c r="AD103">
        <f t="shared" si="28"/>
        <v>0.28542387616703074</v>
      </c>
      <c r="AE103">
        <f t="shared" si="29"/>
        <v>0.19055175071285738</v>
      </c>
      <c r="AF103">
        <f t="shared" si="30"/>
        <v>-9.4872125454173367E-2</v>
      </c>
      <c r="AG103">
        <f t="shared" si="31"/>
        <v>1.0465896411092064</v>
      </c>
    </row>
    <row r="104" spans="1:33" x14ac:dyDescent="0.3">
      <c r="A104" t="s">
        <v>110</v>
      </c>
      <c r="B104" s="18">
        <v>23398.414577857249</v>
      </c>
      <c r="C104" s="18">
        <v>7500.1496409902866</v>
      </c>
      <c r="D104" s="18">
        <v>4549.9788650304845</v>
      </c>
      <c r="E104" s="18">
        <v>2974.9861809814706</v>
      </c>
      <c r="F104" s="18">
        <v>3272.3160229623945</v>
      </c>
      <c r="G104" s="18">
        <v>0</v>
      </c>
      <c r="H104" s="18">
        <v>519.49280371460543</v>
      </c>
      <c r="I104" s="1">
        <f t="shared" si="32"/>
        <v>-11430.816723483249</v>
      </c>
      <c r="J104" s="1">
        <f t="shared" si="33"/>
        <v>-12659.080616174659</v>
      </c>
      <c r="L104" s="17">
        <v>0.55426334682247302</v>
      </c>
      <c r="M104" s="17">
        <v>0.17766409035331041</v>
      </c>
      <c r="N104" s="17">
        <v>0.10778023037893619</v>
      </c>
      <c r="O104" s="17">
        <v>7.047168909391982E-2</v>
      </c>
      <c r="P104" s="17">
        <v>7.7514860022368071E-2</v>
      </c>
      <c r="Q104" s="17">
        <v>0</v>
      </c>
      <c r="R104" s="17">
        <v>1.2305783328992348E-2</v>
      </c>
      <c r="S104" s="19">
        <f t="shared" si="34"/>
        <v>-0.30376048256405014</v>
      </c>
      <c r="T104" s="17">
        <f t="shared" si="35"/>
        <v>-0.33285568701386725</v>
      </c>
      <c r="AD104">
        <f t="shared" si="28"/>
        <v>0.23305806357918163</v>
      </c>
      <c r="AE104">
        <f t="shared" si="29"/>
        <v>0.17987762543768016</v>
      </c>
      <c r="AF104">
        <f t="shared" si="30"/>
        <v>-5.3180438141501474E-2</v>
      </c>
      <c r="AG104">
        <f t="shared" si="31"/>
        <v>1.0595140641761347</v>
      </c>
    </row>
    <row r="105" spans="1:33" x14ac:dyDescent="0.3">
      <c r="A105" t="s">
        <v>111</v>
      </c>
      <c r="B105" s="18">
        <v>23997.942416991416</v>
      </c>
      <c r="C105" s="18">
        <v>8193.3339597537943</v>
      </c>
      <c r="D105" s="18">
        <v>5939.1975042638296</v>
      </c>
      <c r="E105" s="18">
        <v>3883.3214450955807</v>
      </c>
      <c r="F105" s="18">
        <v>4488.985107994743</v>
      </c>
      <c r="G105" s="18">
        <v>0</v>
      </c>
      <c r="H105" s="18">
        <v>3233.5643635551423</v>
      </c>
      <c r="I105" s="1">
        <f t="shared" si="32"/>
        <v>-8659.5885774465405</v>
      </c>
      <c r="J105" s="1">
        <f t="shared" si="33"/>
        <v>-11511.157240031376</v>
      </c>
      <c r="L105" s="17">
        <v>0.48250313758728652</v>
      </c>
      <c r="M105" s="17">
        <v>0.16473534581375548</v>
      </c>
      <c r="N105" s="17">
        <v>0.11941363058396509</v>
      </c>
      <c r="O105" s="17">
        <v>7.8078143074131023E-2</v>
      </c>
      <c r="P105" s="17">
        <v>9.0255629484988553E-2</v>
      </c>
      <c r="Q105" s="17">
        <v>0</v>
      </c>
      <c r="R105" s="17">
        <v>6.5014113455873268E-2</v>
      </c>
      <c r="S105" s="19">
        <f t="shared" si="34"/>
        <v>-0.19570433286786237</v>
      </c>
      <c r="T105" s="17">
        <f t="shared" si="35"/>
        <v>-0.25303803268408437</v>
      </c>
      <c r="AD105">
        <f t="shared" si="28"/>
        <v>0.27698029088544318</v>
      </c>
      <c r="AE105">
        <f t="shared" si="29"/>
        <v>0.17619019515112308</v>
      </c>
      <c r="AF105">
        <f t="shared" si="30"/>
        <v>-0.1007900957343201</v>
      </c>
      <c r="AG105">
        <f t="shared" si="31"/>
        <v>1.0447550703223609</v>
      </c>
    </row>
    <row r="106" spans="1:33" x14ac:dyDescent="0.3">
      <c r="A106" t="s">
        <v>112</v>
      </c>
      <c r="B106" s="18">
        <v>23508.853916645126</v>
      </c>
      <c r="C106" s="18">
        <v>8214.2715659300393</v>
      </c>
      <c r="D106" s="18">
        <v>4289.9800727430274</v>
      </c>
      <c r="E106" s="18">
        <v>2804.9869706396721</v>
      </c>
      <c r="F106" s="18">
        <v>3827.542959411403</v>
      </c>
      <c r="G106" s="18">
        <v>0</v>
      </c>
      <c r="H106" s="18">
        <v>1228.6770757482457</v>
      </c>
      <c r="I106" s="1">
        <f t="shared" si="32"/>
        <v>-11214.313444351421</v>
      </c>
      <c r="J106" s="1">
        <f t="shared" si="33"/>
        <v>-12017.829349876856</v>
      </c>
      <c r="L106" s="17">
        <v>0.5358227296187712</v>
      </c>
      <c r="M106" s="17">
        <v>0.18722279818031218</v>
      </c>
      <c r="N106" s="17">
        <v>9.7778855606387619E-2</v>
      </c>
      <c r="O106" s="17">
        <v>6.393232866571498E-2</v>
      </c>
      <c r="P106" s="17">
        <v>8.7238813236779122E-2</v>
      </c>
      <c r="Q106" s="17">
        <v>0</v>
      </c>
      <c r="R106" s="17">
        <v>2.8004474692034931E-2</v>
      </c>
      <c r="S106" s="19">
        <f t="shared" si="34"/>
        <v>-0.29002913757704857</v>
      </c>
      <c r="T106" s="17">
        <f t="shared" si="35"/>
        <v>-0.30834317735615907</v>
      </c>
      <c r="AD106">
        <f t="shared" si="28"/>
        <v>0.23051031812826961</v>
      </c>
      <c r="AE106">
        <f t="shared" si="29"/>
        <v>0.19261693424050783</v>
      </c>
      <c r="AF106">
        <f t="shared" si="30"/>
        <v>-3.7893383887761783E-2</v>
      </c>
      <c r="AG106">
        <f t="shared" si="31"/>
        <v>1.0642530509947938</v>
      </c>
    </row>
    <row r="107" spans="1:33" x14ac:dyDescent="0.3">
      <c r="A107" t="s">
        <v>113</v>
      </c>
      <c r="B107" s="18">
        <v>19225.911178128772</v>
      </c>
      <c r="C107" s="18">
        <v>9422.6705509589829</v>
      </c>
      <c r="D107" s="18">
        <v>5767.9436872036413</v>
      </c>
      <c r="E107" s="18">
        <v>3771.3477954793038</v>
      </c>
      <c r="F107" s="18">
        <v>3616.1937548701299</v>
      </c>
      <c r="G107" s="18">
        <v>0</v>
      </c>
      <c r="H107" s="18">
        <v>2876.0331939874577</v>
      </c>
      <c r="I107" s="1">
        <f t="shared" si="32"/>
        <v>-4559.1732990433093</v>
      </c>
      <c r="J107" s="1">
        <f t="shared" si="33"/>
        <v>-5856.5950559038665</v>
      </c>
      <c r="L107" s="17">
        <v>0.4303014341733834</v>
      </c>
      <c r="M107" s="17">
        <v>0.21089188513642046</v>
      </c>
      <c r="N107" s="17">
        <v>0.12909424254796775</v>
      </c>
      <c r="O107" s="17">
        <v>8.4407773973671218E-2</v>
      </c>
      <c r="P107" s="17">
        <v>8.0935220419597179E-2</v>
      </c>
      <c r="Q107" s="17">
        <v>0</v>
      </c>
      <c r="R107" s="17">
        <v>6.436944374895992E-2</v>
      </c>
      <c r="S107" s="19">
        <f t="shared" si="34"/>
        <v>-0.1270299607889197</v>
      </c>
      <c r="T107" s="17">
        <f t="shared" si="35"/>
        <v>-0.1560679833581671</v>
      </c>
      <c r="U107" t="s">
        <v>138</v>
      </c>
      <c r="V107" t="s">
        <v>139</v>
      </c>
      <c r="W107" s="17">
        <v>0.47</v>
      </c>
      <c r="X107" s="17">
        <v>0.22</v>
      </c>
      <c r="Y107" s="17">
        <v>0.12</v>
      </c>
      <c r="Z107" s="17">
        <v>0.06</v>
      </c>
      <c r="AA107" s="17">
        <v>7.0000000000000007E-2</v>
      </c>
      <c r="AB107" s="17">
        <v>0.06</v>
      </c>
      <c r="AD107">
        <f t="shared" si="28"/>
        <v>0.28322451792180658</v>
      </c>
      <c r="AE107">
        <f t="shared" si="29"/>
        <v>0.22540080988957767</v>
      </c>
      <c r="AF107">
        <f t="shared" si="30"/>
        <v>-5.7823708032228915E-2</v>
      </c>
      <c r="AG107">
        <f t="shared" si="31"/>
        <v>1.0580746505100092</v>
      </c>
    </row>
    <row r="109" spans="1:33" x14ac:dyDescent="0.3">
      <c r="I109">
        <f>COUNTIF(I2:I107,"&gt;0")</f>
        <v>12</v>
      </c>
      <c r="J109">
        <f>COUNTIF(J2:J107,"&gt;0")</f>
        <v>1</v>
      </c>
      <c r="S109">
        <f>COUNTIF(S2:S107,"&gt;0")</f>
        <v>12</v>
      </c>
      <c r="T109">
        <f>COUNTIF(T2:T107,"&gt;0")</f>
        <v>1</v>
      </c>
      <c r="V109" t="s">
        <v>141</v>
      </c>
      <c r="W109" s="17">
        <f>W107-L107</f>
        <v>3.9698565826616572E-2</v>
      </c>
      <c r="X109" s="17">
        <f t="shared" ref="X109" si="36">X107-M107</f>
        <v>9.1081148635795417E-3</v>
      </c>
      <c r="Y109" s="17">
        <f t="shared" ref="Y109" si="37">Y107-N107</f>
        <v>-9.0942425479677569E-3</v>
      </c>
      <c r="Z109" s="17">
        <f t="shared" ref="Z109" si="38">Z107-O107</f>
        <v>-2.4407773973671221E-2</v>
      </c>
      <c r="AA109" s="17">
        <f t="shared" ref="AA109" si="39">AA107-P107</f>
        <v>-1.0935220419597172E-2</v>
      </c>
      <c r="AB109" s="17">
        <f t="shared" ref="AB109" si="40">AB107-Q107</f>
        <v>0.06</v>
      </c>
    </row>
  </sheetData>
  <conditionalFormatting sqref="S2:T107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topLeftCell="M88" workbookViewId="0">
      <selection activeCell="S110" sqref="S110"/>
    </sheetView>
  </sheetViews>
  <sheetFormatPr defaultRowHeight="14.4" x14ac:dyDescent="0.3"/>
  <cols>
    <col min="1" max="1" width="26.33203125" customWidth="1"/>
    <col min="9" max="9" width="20.6640625" customWidth="1"/>
    <col min="10" max="10" width="20" customWidth="1"/>
    <col min="19" max="19" width="20.6640625" customWidth="1"/>
    <col min="20" max="20" width="20" customWidth="1"/>
    <col min="21" max="21" width="17.5546875" customWidth="1"/>
    <col min="32" max="32" width="19" customWidth="1"/>
    <col min="33" max="33" width="14.77734375" customWidth="1"/>
  </cols>
  <sheetData>
    <row r="1" spans="1:33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116</v>
      </c>
      <c r="J1" s="2" t="s">
        <v>117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s="2" t="s">
        <v>116</v>
      </c>
      <c r="T1" s="2" t="s">
        <v>117</v>
      </c>
      <c r="AD1" t="s">
        <v>145</v>
      </c>
      <c r="AE1" t="s">
        <v>146</v>
      </c>
      <c r="AF1" t="s">
        <v>147</v>
      </c>
      <c r="AG1" t="s">
        <v>148</v>
      </c>
    </row>
    <row r="2" spans="1:33" x14ac:dyDescent="0.3">
      <c r="A2" t="s">
        <v>8</v>
      </c>
      <c r="B2" s="18">
        <v>22616.924780529731</v>
      </c>
      <c r="C2" s="18">
        <v>2776.4761332997937</v>
      </c>
      <c r="D2" s="18">
        <v>7415.7220110180533</v>
      </c>
      <c r="E2" s="18">
        <v>4848.7413148964197</v>
      </c>
      <c r="F2" s="18">
        <v>8206.2093589354536</v>
      </c>
      <c r="G2" s="18">
        <v>0</v>
      </c>
      <c r="H2" s="18">
        <v>62.917577278245332</v>
      </c>
      <c r="I2" s="1">
        <f>(0.7*C2)+(0.9*SUM(D2:F2)-B2)</f>
        <v>-2249.7860708549442</v>
      </c>
      <c r="J2" s="1">
        <f>(C2)+(0.3*SUM(D2:F2)-B2)</f>
        <v>-13699.246841774961</v>
      </c>
      <c r="L2" s="17">
        <v>0.49245387519244799</v>
      </c>
      <c r="M2" s="17">
        <v>6.0454126477879316E-2</v>
      </c>
      <c r="N2" s="17">
        <v>0.16146762113386839</v>
      </c>
      <c r="O2" s="17">
        <v>0.1055749830490678</v>
      </c>
      <c r="P2" s="17">
        <v>0.17867944641736774</v>
      </c>
      <c r="Q2" s="17">
        <v>0</v>
      </c>
      <c r="R2" s="17">
        <v>1.3699477293688256E-3</v>
      </c>
      <c r="S2" s="19">
        <f>(0.7*M2)+(0.9*SUM(N2:P2))-(0.96*L2*AG2)</f>
        <v>-1.4212428925098275E-2</v>
      </c>
      <c r="T2" s="17">
        <f>(M2)+(0.5*SUM(N2:P2)-(0.96*L2*AG2))</f>
        <v>-0.17436501122185602</v>
      </c>
      <c r="U2" t="s">
        <v>142</v>
      </c>
      <c r="W2" s="17">
        <v>0.5</v>
      </c>
      <c r="X2" s="17">
        <v>0.06</v>
      </c>
      <c r="Y2" s="17">
        <v>0.08</v>
      </c>
      <c r="Z2" s="17">
        <v>0</v>
      </c>
      <c r="AA2" s="17">
        <v>0.26</v>
      </c>
      <c r="AB2" s="17">
        <v>0.09</v>
      </c>
      <c r="AD2">
        <f>(0.9*SUM(D2:F2)/(SUM(C2:F2)+B2*0.96))</f>
        <v>0.40978320009990221</v>
      </c>
      <c r="AE2">
        <f>C2/(SUM(C2:F2)+B2*0.96)</f>
        <v>6.1755191190426419E-2</v>
      </c>
      <c r="AF2">
        <f>AE2-AD2</f>
        <v>-0.34802800890947577</v>
      </c>
      <c r="AG2">
        <f>1.076+(0.31*AF2)</f>
        <v>0.96811131723806254</v>
      </c>
    </row>
    <row r="3" spans="1:33" x14ac:dyDescent="0.3">
      <c r="A3" t="s">
        <v>9</v>
      </c>
      <c r="B3" s="18">
        <v>25204.360717845604</v>
      </c>
      <c r="C3" s="18">
        <v>3208.6881465094039</v>
      </c>
      <c r="D3" s="18">
        <v>9422.7975588607078</v>
      </c>
      <c r="E3" s="18">
        <v>6161.0599423320009</v>
      </c>
      <c r="F3" s="18">
        <v>6795.9911574062717</v>
      </c>
      <c r="G3" s="18">
        <v>0</v>
      </c>
      <c r="H3" s="18">
        <v>973.87725233933008</v>
      </c>
      <c r="I3" s="1">
        <f t="shared" ref="I3:I19" si="0">(0.7*C3)+(0.9*SUM(D3:F3)-B3)</f>
        <v>-2816.415222549937</v>
      </c>
      <c r="J3" s="1">
        <f t="shared" ref="J3:J19" si="1">(C3)+(0.3*SUM(D3:F3)-B3)</f>
        <v>-15281.717973756506</v>
      </c>
      <c r="L3" s="17">
        <v>0.48688296358526212</v>
      </c>
      <c r="M3" s="17">
        <v>6.1983543700327479E-2</v>
      </c>
      <c r="N3" s="17">
        <v>0.182024041477622</v>
      </c>
      <c r="O3" s="17">
        <v>0.11901571942767591</v>
      </c>
      <c r="P3" s="17">
        <v>0.13128094587514824</v>
      </c>
      <c r="Q3" s="17">
        <v>0</v>
      </c>
      <c r="R3" s="17">
        <v>1.8812785933964182E-2</v>
      </c>
      <c r="S3" s="19">
        <f t="shared" ref="S3:S19" si="2">(0.7*M3)+(0.9*SUM(N3:P3))-(0.96*L3*AG3)</f>
        <v>-2.1170204563421335E-2</v>
      </c>
      <c r="T3" s="17">
        <f t="shared" ref="T3:T18" si="3">(M3)+(0.5*SUM(N3:P3)-(0.96*L3*AG3))</f>
        <v>-0.17550342416550152</v>
      </c>
      <c r="AD3">
        <f t="shared" ref="AD3:AD66" si="4">(0.9*SUM(D3:F3)/(SUM(C3:F3)+B3*0.96))</f>
        <v>0.40457920705135736</v>
      </c>
      <c r="AE3">
        <f t="shared" ref="AE3:AE66" si="5">C3/(SUM(C3:F3)+B3*0.96)</f>
        <v>6.4451260287930218E-2</v>
      </c>
      <c r="AF3">
        <f t="shared" ref="AF3:AF66" si="6">AE3-AD3</f>
        <v>-0.34012794676342717</v>
      </c>
      <c r="AG3">
        <f t="shared" ref="AG3:AG66" si="7">1.076+(0.31*AF3)</f>
        <v>0.97056033650333762</v>
      </c>
    </row>
    <row r="4" spans="1:33" x14ac:dyDescent="0.3">
      <c r="A4" t="s">
        <v>10</v>
      </c>
      <c r="B4" s="18">
        <v>25884.877405424217</v>
      </c>
      <c r="C4" s="18">
        <v>2407.8247102680684</v>
      </c>
      <c r="D4" s="18">
        <v>8833.2431018103689</v>
      </c>
      <c r="E4" s="18">
        <v>5775.582028106779</v>
      </c>
      <c r="F4" s="18">
        <v>7395.8552207620669</v>
      </c>
      <c r="G4" s="18">
        <v>0</v>
      </c>
      <c r="H4" s="18">
        <v>592.9894695979732</v>
      </c>
      <c r="I4" s="1">
        <f t="shared" si="0"/>
        <v>-4395.1877926252746</v>
      </c>
      <c r="J4" s="1">
        <f t="shared" si="1"/>
        <v>-16875.648589952383</v>
      </c>
      <c r="L4" s="17">
        <v>0.50863997295977126</v>
      </c>
      <c r="M4" s="17">
        <v>4.7313953871227464E-2</v>
      </c>
      <c r="N4" s="17">
        <v>0.17357395447854854</v>
      </c>
      <c r="O4" s="17">
        <v>0.11349066254366634</v>
      </c>
      <c r="P4" s="17">
        <v>0.1453291642290917</v>
      </c>
      <c r="Q4" s="17">
        <v>0</v>
      </c>
      <c r="R4" s="17">
        <v>1.1652291917694679E-2</v>
      </c>
      <c r="S4" s="19">
        <f t="shared" si="2"/>
        <v>-4.967530146589394E-2</v>
      </c>
      <c r="T4" s="17">
        <f t="shared" si="3"/>
        <v>-0.20843862780504832</v>
      </c>
      <c r="V4" t="s">
        <v>141</v>
      </c>
      <c r="W4" s="17">
        <f>W2-L2</f>
        <v>7.5461248075520126E-3</v>
      </c>
      <c r="X4" s="17">
        <f t="shared" ref="X4:AB4" si="8">X2-M2</f>
        <v>-4.5412647787931859E-4</v>
      </c>
      <c r="Y4" s="17">
        <f t="shared" si="8"/>
        <v>-8.1467621133868393E-2</v>
      </c>
      <c r="Z4" s="17">
        <f t="shared" si="8"/>
        <v>-0.1055749830490678</v>
      </c>
      <c r="AA4" s="17">
        <f t="shared" si="8"/>
        <v>8.1320553582632266E-2</v>
      </c>
      <c r="AB4" s="17">
        <f t="shared" si="8"/>
        <v>0.09</v>
      </c>
      <c r="AD4">
        <f t="shared" si="4"/>
        <v>0.40201813554135485</v>
      </c>
      <c r="AE4">
        <f t="shared" si="5"/>
        <v>4.8877945020278528E-2</v>
      </c>
      <c r="AF4">
        <f t="shared" si="6"/>
        <v>-0.35314019052107631</v>
      </c>
      <c r="AG4">
        <f t="shared" si="7"/>
        <v>0.96652654093846646</v>
      </c>
    </row>
    <row r="5" spans="1:33" x14ac:dyDescent="0.3">
      <c r="A5" t="s">
        <v>11</v>
      </c>
      <c r="B5" s="18">
        <v>26219.350831467484</v>
      </c>
      <c r="C5" s="18">
        <v>2679.2658189100894</v>
      </c>
      <c r="D5" s="18">
        <v>9953.8283025179262</v>
      </c>
      <c r="E5" s="18">
        <v>6508.2723516463366</v>
      </c>
      <c r="F5" s="18">
        <v>6837.2261750907937</v>
      </c>
      <c r="G5" s="18">
        <v>0</v>
      </c>
      <c r="H5" s="18">
        <v>338.82760923881392</v>
      </c>
      <c r="I5" s="1">
        <f t="shared" si="0"/>
        <v>-3374.4706119008688</v>
      </c>
      <c r="J5" s="1">
        <f t="shared" si="1"/>
        <v>-16550.286963780876</v>
      </c>
      <c r="L5" s="17">
        <v>0.49906665918076137</v>
      </c>
      <c r="M5" s="17">
        <v>5.0997915619477849E-2</v>
      </c>
      <c r="N5" s="17">
        <v>0.18946402864538411</v>
      </c>
      <c r="O5" s="17">
        <v>0.12388032642198192</v>
      </c>
      <c r="P5" s="17">
        <v>0.13014172803891794</v>
      </c>
      <c r="Q5" s="17">
        <v>0</v>
      </c>
      <c r="R5" s="17">
        <v>6.4493420934768064E-3</v>
      </c>
      <c r="S5" s="19">
        <f t="shared" si="2"/>
        <v>-2.7570693864432505E-2</v>
      </c>
      <c r="T5" s="17">
        <f t="shared" si="3"/>
        <v>-0.18966575242110278</v>
      </c>
      <c r="AD5">
        <f t="shared" si="4"/>
        <v>0.40996548669894617</v>
      </c>
      <c r="AE5">
        <f t="shared" si="5"/>
        <v>5.2381413968394915E-2</v>
      </c>
      <c r="AF5">
        <f t="shared" si="6"/>
        <v>-0.35758407273055126</v>
      </c>
      <c r="AG5">
        <f t="shared" si="7"/>
        <v>0.96514893745352914</v>
      </c>
    </row>
    <row r="6" spans="1:33" x14ac:dyDescent="0.3">
      <c r="A6" t="s">
        <v>12</v>
      </c>
      <c r="B6" s="18">
        <v>17862.774196518465</v>
      </c>
      <c r="C6" s="18">
        <v>3485.363656695486</v>
      </c>
      <c r="D6" s="18">
        <v>8277.7475271445473</v>
      </c>
      <c r="E6" s="18">
        <v>5412.3733831329737</v>
      </c>
      <c r="F6" s="18">
        <v>7033.926150739986</v>
      </c>
      <c r="G6" s="18">
        <v>0</v>
      </c>
      <c r="H6" s="18">
        <v>1087.2692602852565</v>
      </c>
      <c r="I6" s="1">
        <f t="shared" si="0"/>
        <v>3228.6227180841302</v>
      </c>
      <c r="J6" s="1">
        <f t="shared" si="1"/>
        <v>-8160.1964215177268</v>
      </c>
      <c r="L6" s="17">
        <v>0.41387859365157242</v>
      </c>
      <c r="M6" s="17">
        <v>8.0755508227752376E-2</v>
      </c>
      <c r="N6" s="17">
        <v>0.19179453692053647</v>
      </c>
      <c r="O6" s="17">
        <v>0.12540412029419692</v>
      </c>
      <c r="P6" s="17">
        <v>0.16297532684954882</v>
      </c>
      <c r="Q6" s="17">
        <v>0</v>
      </c>
      <c r="R6" s="17">
        <v>2.5191914056392983E-2</v>
      </c>
      <c r="S6" s="19">
        <f t="shared" si="2"/>
        <v>0.10633319695976529</v>
      </c>
      <c r="T6" s="17">
        <f t="shared" si="3"/>
        <v>-6.1509744197621924E-2</v>
      </c>
      <c r="AD6">
        <f t="shared" si="4"/>
        <v>0.45098383383702123</v>
      </c>
      <c r="AE6">
        <f t="shared" si="5"/>
        <v>8.4273686697540665E-2</v>
      </c>
      <c r="AF6">
        <f t="shared" si="6"/>
        <v>-0.36671014713948058</v>
      </c>
      <c r="AG6">
        <f t="shared" si="7"/>
        <v>0.96231985438676104</v>
      </c>
    </row>
    <row r="7" spans="1:33" x14ac:dyDescent="0.3">
      <c r="A7" t="s">
        <v>13</v>
      </c>
      <c r="B7" s="18">
        <v>16804.660150607986</v>
      </c>
      <c r="C7" s="18">
        <v>4157.610369282751</v>
      </c>
      <c r="D7" s="18">
        <v>7405.1685545045411</v>
      </c>
      <c r="E7" s="18">
        <v>4841.8409779452768</v>
      </c>
      <c r="F7" s="18">
        <v>5187.6369135954283</v>
      </c>
      <c r="G7" s="18">
        <v>0</v>
      </c>
      <c r="H7" s="18">
        <v>2008.5428558710157</v>
      </c>
      <c r="I7" s="1">
        <f t="shared" si="0"/>
        <v>1796.848909330663</v>
      </c>
      <c r="J7" s="1">
        <f t="shared" si="1"/>
        <v>-7416.6558475116599</v>
      </c>
      <c r="L7" s="17">
        <v>0.41590072788971055</v>
      </c>
      <c r="M7" s="17">
        <v>0.10289724179896279</v>
      </c>
      <c r="N7" s="17">
        <v>0.18327148328869999</v>
      </c>
      <c r="O7" s="17">
        <v>0.11983135445799616</v>
      </c>
      <c r="P7" s="17">
        <v>0.12838950321252471</v>
      </c>
      <c r="Q7" s="17">
        <v>0</v>
      </c>
      <c r="R7" s="17">
        <v>4.9709689352105735E-2</v>
      </c>
      <c r="S7" s="19">
        <f t="shared" si="2"/>
        <v>6.860315685286178E-2</v>
      </c>
      <c r="T7" s="17">
        <f t="shared" si="3"/>
        <v>-7.3124606991137736E-2</v>
      </c>
      <c r="AD7">
        <f t="shared" si="4"/>
        <v>0.41593887003436997</v>
      </c>
      <c r="AE7">
        <f t="shared" si="5"/>
        <v>0.11020914682690543</v>
      </c>
      <c r="AF7">
        <f t="shared" si="6"/>
        <v>-0.30572972320746455</v>
      </c>
      <c r="AG7">
        <f t="shared" si="7"/>
        <v>0.98122378580568603</v>
      </c>
    </row>
    <row r="8" spans="1:33" x14ac:dyDescent="0.3">
      <c r="A8" t="s">
        <v>14</v>
      </c>
      <c r="B8" s="18">
        <v>17305.31848644634</v>
      </c>
      <c r="C8" s="18">
        <v>3469.6604520633036</v>
      </c>
      <c r="D8" s="18">
        <v>13198.536477854374</v>
      </c>
      <c r="E8" s="18">
        <v>8629.8123124432441</v>
      </c>
      <c r="F8" s="18">
        <v>6080.3450489661018</v>
      </c>
      <c r="G8" s="18">
        <v>0</v>
      </c>
      <c r="H8" s="18">
        <v>3248.515778451937</v>
      </c>
      <c r="I8" s="1">
        <f t="shared" si="0"/>
        <v>10241.26828533532</v>
      </c>
      <c r="J8" s="1">
        <f t="shared" si="1"/>
        <v>-5463.0498826039211</v>
      </c>
      <c r="L8" s="17">
        <v>0.33322913914383623</v>
      </c>
      <c r="M8" s="17">
        <v>6.6811365908579307E-2</v>
      </c>
      <c r="N8" s="17">
        <v>0.2541494368866189</v>
      </c>
      <c r="O8" s="17">
        <v>0.16617463181048159</v>
      </c>
      <c r="P8" s="17">
        <v>0.11708239567803135</v>
      </c>
      <c r="Q8" s="17">
        <v>0</v>
      </c>
      <c r="R8" s="17">
        <v>6.255303057245265E-2</v>
      </c>
      <c r="S8" s="19">
        <f t="shared" si="2"/>
        <v>0.23095491544551455</v>
      </c>
      <c r="T8" s="17">
        <f t="shared" si="3"/>
        <v>3.6035739468035649E-2</v>
      </c>
      <c r="AD8">
        <f t="shared" si="4"/>
        <v>0.52338112729397546</v>
      </c>
      <c r="AE8">
        <f t="shared" si="5"/>
        <v>7.2297455615919784E-2</v>
      </c>
      <c r="AF8">
        <f t="shared" si="6"/>
        <v>-0.45108367167805569</v>
      </c>
      <c r="AG8">
        <f t="shared" si="7"/>
        <v>0.93616406177980283</v>
      </c>
    </row>
    <row r="9" spans="1:33" x14ac:dyDescent="0.3">
      <c r="A9" t="s">
        <v>15</v>
      </c>
      <c r="B9" s="18">
        <v>20796.253395369666</v>
      </c>
      <c r="C9" s="18">
        <v>4429.7992495739245</v>
      </c>
      <c r="D9" s="18">
        <v>10408.10663516778</v>
      </c>
      <c r="E9" s="18">
        <v>6805.3004922250884</v>
      </c>
      <c r="F9" s="18">
        <v>7154.400665173338</v>
      </c>
      <c r="G9" s="18">
        <v>0</v>
      </c>
      <c r="H9" s="18">
        <v>3031.9052001671594</v>
      </c>
      <c r="I9" s="1">
        <f t="shared" si="0"/>
        <v>4235.6330926416686</v>
      </c>
      <c r="J9" s="1">
        <f t="shared" si="1"/>
        <v>-9056.1118080258784</v>
      </c>
      <c r="L9" s="17">
        <v>0.39517246245023313</v>
      </c>
      <c r="M9" s="17">
        <v>8.4175483166794032E-2</v>
      </c>
      <c r="N9" s="17">
        <v>0.19777587098355084</v>
      </c>
      <c r="O9" s="17">
        <v>0.12931499256616788</v>
      </c>
      <c r="P9" s="17">
        <v>0.13594862855641207</v>
      </c>
      <c r="Q9" s="17">
        <v>0</v>
      </c>
      <c r="R9" s="17">
        <v>5.7612562276842083E-2</v>
      </c>
      <c r="S9" s="19">
        <f t="shared" si="2"/>
        <v>0.10967017540776752</v>
      </c>
      <c r="T9" s="17">
        <f t="shared" si="3"/>
        <v>-5.0292976484646576E-2</v>
      </c>
      <c r="AD9">
        <f t="shared" si="4"/>
        <v>0.44975641647299447</v>
      </c>
      <c r="AE9">
        <f t="shared" si="5"/>
        <v>9.0845295798232112E-2</v>
      </c>
      <c r="AF9">
        <f t="shared" si="6"/>
        <v>-0.35891112067476239</v>
      </c>
      <c r="AG9">
        <f t="shared" si="7"/>
        <v>0.96473755259082372</v>
      </c>
    </row>
    <row r="10" spans="1:33" x14ac:dyDescent="0.3">
      <c r="A10" t="s">
        <v>16</v>
      </c>
      <c r="B10" s="18">
        <v>19827.542623716043</v>
      </c>
      <c r="C10" s="18">
        <v>5215.7072528322287</v>
      </c>
      <c r="D10" s="18">
        <v>9042.8731243742404</v>
      </c>
      <c r="E10" s="18">
        <v>5912.6478120908487</v>
      </c>
      <c r="F10" s="18">
        <v>5490.201091521616</v>
      </c>
      <c r="G10" s="18">
        <v>0</v>
      </c>
      <c r="H10" s="18">
        <v>3119.4637202148947</v>
      </c>
      <c r="I10" s="1">
        <f t="shared" si="0"/>
        <v>2224.6022784545503</v>
      </c>
      <c r="J10" s="1">
        <f t="shared" si="1"/>
        <v>-8478.1187624878039</v>
      </c>
      <c r="L10" s="17">
        <v>0.40790332724924167</v>
      </c>
      <c r="M10" s="17">
        <v>0.10730045486542167</v>
      </c>
      <c r="N10" s="17">
        <v>0.18603505766332246</v>
      </c>
      <c r="O10" s="17">
        <v>0.12163830693371083</v>
      </c>
      <c r="P10" s="17">
        <v>0.11294749606642721</v>
      </c>
      <c r="Q10" s="17">
        <v>0</v>
      </c>
      <c r="R10" s="17">
        <v>6.4175357221876173E-2</v>
      </c>
      <c r="S10" s="19">
        <f t="shared" si="2"/>
        <v>6.813235789157418E-2</v>
      </c>
      <c r="T10" s="17">
        <f t="shared" si="3"/>
        <v>-6.7925849914183489E-2</v>
      </c>
      <c r="AD10">
        <f t="shared" si="4"/>
        <v>0.41169686915186937</v>
      </c>
      <c r="AE10">
        <f t="shared" si="5"/>
        <v>0.11669327008383205</v>
      </c>
      <c r="AF10">
        <f t="shared" si="6"/>
        <v>-0.2950035990680373</v>
      </c>
      <c r="AG10">
        <f t="shared" si="7"/>
        <v>0.98454888428890852</v>
      </c>
    </row>
    <row r="11" spans="1:33" x14ac:dyDescent="0.3">
      <c r="A11" t="s">
        <v>17</v>
      </c>
      <c r="B11" s="18">
        <v>19346.868549182156</v>
      </c>
      <c r="C11" s="18">
        <v>5096.0637889679765</v>
      </c>
      <c r="D11" s="18">
        <v>9418.0005331727461</v>
      </c>
      <c r="E11" s="18">
        <v>6157.9234255360261</v>
      </c>
      <c r="F11" s="18">
        <v>6671.0258483003163</v>
      </c>
      <c r="G11" s="18">
        <v>0</v>
      </c>
      <c r="H11" s="18">
        <v>2978.7494088389158</v>
      </c>
      <c r="I11" s="1">
        <f t="shared" si="0"/>
        <v>4242.6309294036082</v>
      </c>
      <c r="J11" s="1">
        <f t="shared" si="1"/>
        <v>-7576.7198181114527</v>
      </c>
      <c r="L11" s="17">
        <v>0.38951885614462445</v>
      </c>
      <c r="M11" s="17">
        <v>0.10260125212887534</v>
      </c>
      <c r="N11" s="17">
        <v>0.18961667029086152</v>
      </c>
      <c r="O11" s="17">
        <v>0.12398013057479408</v>
      </c>
      <c r="P11" s="17">
        <v>0.13431064314803584</v>
      </c>
      <c r="Q11" s="17">
        <v>0</v>
      </c>
      <c r="R11" s="17">
        <v>5.9972447712808741E-2</v>
      </c>
      <c r="S11" s="19">
        <f t="shared" si="2"/>
        <v>0.11026324971995854</v>
      </c>
      <c r="T11" s="17">
        <f t="shared" si="3"/>
        <v>-3.8119352246855406E-2</v>
      </c>
      <c r="AD11">
        <f t="shared" si="4"/>
        <v>0.43606262736416185</v>
      </c>
      <c r="AE11">
        <f t="shared" si="5"/>
        <v>0.11098664882203399</v>
      </c>
      <c r="AF11">
        <f t="shared" si="6"/>
        <v>-0.32507597854212789</v>
      </c>
      <c r="AG11">
        <f t="shared" si="7"/>
        <v>0.97522644665194047</v>
      </c>
    </row>
    <row r="12" spans="1:33" x14ac:dyDescent="0.3">
      <c r="A12" t="s">
        <v>18</v>
      </c>
      <c r="B12" s="18">
        <v>19122.834461926755</v>
      </c>
      <c r="C12" s="18">
        <v>4882.2010973106253</v>
      </c>
      <c r="D12" s="18">
        <v>10052.64703168991</v>
      </c>
      <c r="E12" s="18">
        <v>6572.8845976434031</v>
      </c>
      <c r="F12" s="18">
        <v>6080.1494297565951</v>
      </c>
      <c r="G12" s="18">
        <v>0</v>
      </c>
      <c r="H12" s="18">
        <v>3138.8060294385718</v>
      </c>
      <c r="I12" s="1">
        <f t="shared" si="0"/>
        <v>4729.8192593715985</v>
      </c>
      <c r="J12" s="1">
        <f t="shared" si="1"/>
        <v>-7428.9290468891568</v>
      </c>
      <c r="L12" s="17">
        <v>0.38361118514710185</v>
      </c>
      <c r="M12" s="17">
        <v>9.7938773291933109E-2</v>
      </c>
      <c r="N12" s="17">
        <v>0.20165984542563012</v>
      </c>
      <c r="O12" s="17">
        <v>0.13185451431675815</v>
      </c>
      <c r="P12" s="17">
        <v>0.12197006323849108</v>
      </c>
      <c r="Q12" s="17">
        <v>0</v>
      </c>
      <c r="R12" s="17">
        <v>6.2965618580085758E-2</v>
      </c>
      <c r="S12" s="19">
        <f t="shared" si="2"/>
        <v>0.12088282201774792</v>
      </c>
      <c r="T12" s="17">
        <f t="shared" si="3"/>
        <v>-3.1929315187023952E-2</v>
      </c>
      <c r="AD12">
        <f t="shared" si="4"/>
        <v>0.4447656045211309</v>
      </c>
      <c r="AE12">
        <f t="shared" si="5"/>
        <v>0.10626000098037552</v>
      </c>
      <c r="AF12">
        <f t="shared" si="6"/>
        <v>-0.33850560354075537</v>
      </c>
      <c r="AG12">
        <f t="shared" si="7"/>
        <v>0.97106326290236589</v>
      </c>
    </row>
    <row r="13" spans="1:33" x14ac:dyDescent="0.3">
      <c r="A13" t="s">
        <v>19</v>
      </c>
      <c r="B13" s="18">
        <v>19936.930159277359</v>
      </c>
      <c r="C13" s="18">
        <v>5599.3141088469847</v>
      </c>
      <c r="D13" s="18">
        <v>8959.8845799725204</v>
      </c>
      <c r="E13" s="18">
        <v>5858.3860715204937</v>
      </c>
      <c r="F13" s="18">
        <v>5443.0666601444154</v>
      </c>
      <c r="G13" s="18">
        <v>0</v>
      </c>
      <c r="H13" s="18">
        <v>2779.8994193166036</v>
      </c>
      <c r="I13" s="1">
        <f t="shared" si="0"/>
        <v>2217.7932973892143</v>
      </c>
      <c r="J13" s="1">
        <f t="shared" si="1"/>
        <v>-8259.2148569391466</v>
      </c>
      <c r="L13" s="17">
        <v>0.41041506783061904</v>
      </c>
      <c r="M13" s="17">
        <v>0.11526563324584937</v>
      </c>
      <c r="N13" s="17">
        <v>0.18444522844118882</v>
      </c>
      <c r="O13" s="17">
        <v>0.12059880321154653</v>
      </c>
      <c r="P13" s="17">
        <v>0.11204917480689627</v>
      </c>
      <c r="Q13" s="17">
        <v>0</v>
      </c>
      <c r="R13" s="17">
        <v>5.722609246389998E-2</v>
      </c>
      <c r="S13" s="19">
        <f t="shared" si="2"/>
        <v>6.6423879466222135E-2</v>
      </c>
      <c r="T13" s="17">
        <f t="shared" si="3"/>
        <v>-6.5833713143875705E-2</v>
      </c>
      <c r="AD13">
        <f t="shared" si="4"/>
        <v>0.40522580634849525</v>
      </c>
      <c r="AE13">
        <f t="shared" si="5"/>
        <v>0.12442891381731892</v>
      </c>
      <c r="AF13">
        <f t="shared" si="6"/>
        <v>-0.28079689253117635</v>
      </c>
      <c r="AG13">
        <f t="shared" si="7"/>
        <v>0.98895296331533544</v>
      </c>
    </row>
    <row r="14" spans="1:33" x14ac:dyDescent="0.3">
      <c r="A14" t="s">
        <v>20</v>
      </c>
      <c r="B14" s="18">
        <v>22555.920193389764</v>
      </c>
      <c r="C14" s="18">
        <v>4374.4641475367071</v>
      </c>
      <c r="D14" s="18">
        <v>9441.5059590437504</v>
      </c>
      <c r="E14" s="18">
        <v>6173.2923578362988</v>
      </c>
      <c r="F14" s="18">
        <v>5412.9197030892565</v>
      </c>
      <c r="G14" s="18">
        <v>0</v>
      </c>
      <c r="H14" s="18">
        <v>1931.0809010116698</v>
      </c>
      <c r="I14" s="1">
        <f t="shared" si="0"/>
        <v>-568.84907214169152</v>
      </c>
      <c r="J14" s="1">
        <f t="shared" si="1"/>
        <v>-11873.140639862264</v>
      </c>
      <c r="L14" s="17">
        <v>0.45212045414686486</v>
      </c>
      <c r="M14" s="17">
        <v>8.7683619204020929E-2</v>
      </c>
      <c r="N14" s="17">
        <v>0.18924955955838926</v>
      </c>
      <c r="O14" s="17">
        <v>0.12374009663433146</v>
      </c>
      <c r="P14" s="17">
        <v>0.10849886386539134</v>
      </c>
      <c r="Q14" s="17">
        <v>0</v>
      </c>
      <c r="R14" s="17">
        <v>3.8707406591002136E-2</v>
      </c>
      <c r="S14" s="19">
        <f t="shared" si="2"/>
        <v>1.5301352608453833E-2</v>
      </c>
      <c r="T14" s="17">
        <f t="shared" si="3"/>
        <v>-0.12698896965358472</v>
      </c>
      <c r="AD14">
        <f t="shared" si="4"/>
        <v>0.40218038698262587</v>
      </c>
      <c r="AE14">
        <f t="shared" si="5"/>
        <v>9.2963206522994793E-2</v>
      </c>
      <c r="AF14">
        <f t="shared" si="6"/>
        <v>-0.30921718045963109</v>
      </c>
      <c r="AG14">
        <f t="shared" si="7"/>
        <v>0.98014267405751443</v>
      </c>
    </row>
    <row r="15" spans="1:33" x14ac:dyDescent="0.3">
      <c r="A15" t="s">
        <v>21</v>
      </c>
      <c r="B15" s="18">
        <v>23553.029652160276</v>
      </c>
      <c r="C15" s="18">
        <v>5553.7000382487413</v>
      </c>
      <c r="D15" s="18">
        <v>8195.2386853116277</v>
      </c>
      <c r="E15" s="18">
        <v>5358.4252942422181</v>
      </c>
      <c r="F15" s="18">
        <v>5613.7859343479222</v>
      </c>
      <c r="G15" s="18">
        <v>0</v>
      </c>
      <c r="H15" s="18">
        <v>2094.8003555046571</v>
      </c>
      <c r="I15" s="1">
        <f t="shared" si="0"/>
        <v>-2414.7347028745658</v>
      </c>
      <c r="J15" s="1">
        <f t="shared" si="1"/>
        <v>-12249.094639741004</v>
      </c>
      <c r="L15" s="17">
        <v>0.46760981999141082</v>
      </c>
      <c r="M15" s="17">
        <v>0.11026032376830947</v>
      </c>
      <c r="N15" s="17">
        <v>0.16270408278765661</v>
      </c>
      <c r="O15" s="17">
        <v>0.10638343874577548</v>
      </c>
      <c r="P15" s="17">
        <v>0.11145323845800773</v>
      </c>
      <c r="Q15" s="17">
        <v>0</v>
      </c>
      <c r="R15" s="17">
        <v>4.1589096248839996E-2</v>
      </c>
      <c r="S15" s="19">
        <f t="shared" si="2"/>
        <v>-2.8963039730173334E-2</v>
      </c>
      <c r="T15" s="17">
        <f t="shared" si="3"/>
        <v>-0.14810124659625645</v>
      </c>
      <c r="AD15">
        <f t="shared" si="4"/>
        <v>0.36446132915000196</v>
      </c>
      <c r="AE15">
        <f t="shared" si="5"/>
        <v>0.11733485134275055</v>
      </c>
      <c r="AF15">
        <f t="shared" si="6"/>
        <v>-0.24712647780725139</v>
      </c>
      <c r="AG15">
        <f t="shared" si="7"/>
        <v>0.99939079187975211</v>
      </c>
    </row>
    <row r="16" spans="1:33" x14ac:dyDescent="0.3">
      <c r="A16" t="s">
        <v>22</v>
      </c>
      <c r="B16" s="18">
        <v>21717.633021828489</v>
      </c>
      <c r="C16" s="18">
        <v>6350.8246162443174</v>
      </c>
      <c r="D16" s="18">
        <v>9878.0352966481514</v>
      </c>
      <c r="E16" s="18">
        <v>6458.7153862699461</v>
      </c>
      <c r="F16" s="18">
        <v>5800.0010204930977</v>
      </c>
      <c r="G16" s="18">
        <v>0</v>
      </c>
      <c r="H16" s="18">
        <v>2921.6342992500686</v>
      </c>
      <c r="I16" s="1">
        <f t="shared" si="0"/>
        <v>2651.0207426126108</v>
      </c>
      <c r="J16" s="1">
        <f t="shared" si="1"/>
        <v>-8725.7828945608126</v>
      </c>
      <c r="L16" s="17">
        <v>0.40878831742183291</v>
      </c>
      <c r="M16" s="17">
        <v>0.11954078543026662</v>
      </c>
      <c r="N16" s="17">
        <v>0.18593303534927758</v>
      </c>
      <c r="O16" s="17">
        <v>0.12157160003606611</v>
      </c>
      <c r="P16" s="17">
        <v>0.10917270108714022</v>
      </c>
      <c r="Q16" s="17">
        <v>0</v>
      </c>
      <c r="R16" s="17">
        <v>5.4993560675416386E-2</v>
      </c>
      <c r="S16" s="19">
        <f t="shared" si="2"/>
        <v>6.9893030381503185E-2</v>
      </c>
      <c r="T16" s="17">
        <f t="shared" si="3"/>
        <v>-6.0915668578410395E-2</v>
      </c>
      <c r="AD16">
        <f t="shared" si="4"/>
        <v>0.40382019213900922</v>
      </c>
      <c r="AE16">
        <f t="shared" si="5"/>
        <v>0.12872465818800602</v>
      </c>
      <c r="AF16">
        <f t="shared" si="6"/>
        <v>-0.27509553395100317</v>
      </c>
      <c r="AG16">
        <f t="shared" si="7"/>
        <v>0.99072038447518906</v>
      </c>
    </row>
    <row r="17" spans="1:33" x14ac:dyDescent="0.3">
      <c r="A17" t="s">
        <v>23</v>
      </c>
      <c r="B17" s="18">
        <v>18430.74793885609</v>
      </c>
      <c r="C17" s="18">
        <v>5538.7446052657078</v>
      </c>
      <c r="D17" s="18">
        <v>8877.8554407083975</v>
      </c>
      <c r="E17" s="18">
        <v>5804.7516343093375</v>
      </c>
      <c r="F17" s="18">
        <v>5012.646041683447</v>
      </c>
      <c r="G17" s="18">
        <v>0</v>
      </c>
      <c r="H17" s="18">
        <v>2996.4505427801796</v>
      </c>
      <c r="I17" s="1">
        <f t="shared" si="0"/>
        <v>3172.1010898609725</v>
      </c>
      <c r="J17" s="1">
        <f t="shared" si="1"/>
        <v>-6983.4273985800273</v>
      </c>
      <c r="L17" s="17">
        <v>0.39499090118553093</v>
      </c>
      <c r="M17" s="17">
        <v>0.11870129906438205</v>
      </c>
      <c r="N17" s="17">
        <v>0.19026206276346708</v>
      </c>
      <c r="O17" s="17">
        <v>0.12440211796072849</v>
      </c>
      <c r="P17" s="17">
        <v>0.10742643672937753</v>
      </c>
      <c r="Q17" s="17">
        <v>0</v>
      </c>
      <c r="R17" s="17">
        <v>6.4217182296513742E-2</v>
      </c>
      <c r="S17" s="19">
        <f t="shared" si="2"/>
        <v>8.8334528506763155E-2</v>
      </c>
      <c r="T17" s="17">
        <f t="shared" si="3"/>
        <v>-4.4891328755351415E-2</v>
      </c>
      <c r="AD17">
        <f t="shared" si="4"/>
        <v>0.412922283018685</v>
      </c>
      <c r="AE17">
        <f t="shared" si="5"/>
        <v>0.12902550984759031</v>
      </c>
      <c r="AF17">
        <f t="shared" si="6"/>
        <v>-0.28389677317109469</v>
      </c>
      <c r="AG17">
        <f t="shared" si="7"/>
        <v>0.98799200031696066</v>
      </c>
    </row>
    <row r="18" spans="1:33" x14ac:dyDescent="0.3">
      <c r="A18" t="s">
        <v>24</v>
      </c>
      <c r="B18" s="18">
        <v>19058.674465107135</v>
      </c>
      <c r="C18" s="18">
        <v>6786.7754876996851</v>
      </c>
      <c r="D18" s="18">
        <v>8905.1984871297736</v>
      </c>
      <c r="E18" s="18">
        <v>5822.6297800463899</v>
      </c>
      <c r="F18" s="18">
        <v>5272.9800872527157</v>
      </c>
      <c r="G18" s="18">
        <v>0</v>
      </c>
      <c r="H18" s="18">
        <v>3523.4676426221795</v>
      </c>
      <c r="I18" s="1">
        <f t="shared" si="0"/>
        <v>3692.7958952686349</v>
      </c>
      <c r="J18" s="1">
        <f t="shared" si="1"/>
        <v>-6271.6564710787852</v>
      </c>
      <c r="L18" s="17">
        <v>0.38603970547586153</v>
      </c>
      <c r="M18" s="17">
        <v>0.13746836461260975</v>
      </c>
      <c r="N18" s="17">
        <v>0.18037771763558691</v>
      </c>
      <c r="O18" s="17">
        <v>0.11793927691557606</v>
      </c>
      <c r="P18" s="17">
        <v>0.10680594201815484</v>
      </c>
      <c r="Q18" s="17">
        <v>0</v>
      </c>
      <c r="R18" s="17">
        <v>7.1368993342210807E-2</v>
      </c>
      <c r="S18" s="19">
        <f t="shared" si="2"/>
        <v>9.0650961634017702E-2</v>
      </c>
      <c r="T18" s="17">
        <f t="shared" si="3"/>
        <v>-3.0157703609926506E-2</v>
      </c>
      <c r="AD18">
        <f t="shared" si="4"/>
        <v>0.3992716467693494</v>
      </c>
      <c r="AE18">
        <f t="shared" si="5"/>
        <v>0.15053652816918775</v>
      </c>
      <c r="AF18">
        <f t="shared" si="6"/>
        <v>-0.24873511860016165</v>
      </c>
      <c r="AG18">
        <f t="shared" si="7"/>
        <v>0.99889211323395</v>
      </c>
    </row>
    <row r="19" spans="1:33" x14ac:dyDescent="0.3">
      <c r="A19" t="s">
        <v>25</v>
      </c>
      <c r="B19" s="18">
        <v>24390.265020495</v>
      </c>
      <c r="C19" s="18">
        <v>5072.8828678442778</v>
      </c>
      <c r="D19" s="18">
        <v>9844.9358194012239</v>
      </c>
      <c r="E19" s="18">
        <v>6437.0734203777229</v>
      </c>
      <c r="F19" s="18">
        <v>5976.4484071749212</v>
      </c>
      <c r="G19" s="18">
        <v>0</v>
      </c>
      <c r="H19" s="18">
        <v>2144.2797933475736</v>
      </c>
      <c r="I19" s="1">
        <f t="shared" si="0"/>
        <v>-806.63513074552657</v>
      </c>
      <c r="J19" s="1">
        <f t="shared" si="1"/>
        <v>-12639.844858564564</v>
      </c>
      <c r="L19" s="17">
        <v>0.45279614122533679</v>
      </c>
      <c r="M19" s="17">
        <v>9.4176171743844045E-2</v>
      </c>
      <c r="N19" s="17">
        <v>0.18276754868756664</v>
      </c>
      <c r="O19" s="17">
        <v>0.11950185875725511</v>
      </c>
      <c r="P19" s="17">
        <v>0.11095052779160799</v>
      </c>
      <c r="Q19" s="17">
        <v>0</v>
      </c>
      <c r="R19" s="17">
        <v>3.9807751794389445E-2</v>
      </c>
      <c r="S19" s="19">
        <f t="shared" si="2"/>
        <v>9.8253829908304113E-3</v>
      </c>
      <c r="T19" s="17">
        <f>(M19)+(0.5*SUM(N19:P19)-(0.96*L19*AG19))</f>
        <v>-0.12720973958058826</v>
      </c>
      <c r="AD19">
        <f t="shared" si="4"/>
        <v>0.39476242229807379</v>
      </c>
      <c r="AE19">
        <f t="shared" si="5"/>
        <v>9.9966172195357028E-2</v>
      </c>
      <c r="AF19">
        <f t="shared" si="6"/>
        <v>-0.29479625010271676</v>
      </c>
      <c r="AG19">
        <f t="shared" si="7"/>
        <v>0.98461316246815789</v>
      </c>
    </row>
    <row r="20" spans="1:33" x14ac:dyDescent="0.3">
      <c r="A20" t="s">
        <v>26</v>
      </c>
      <c r="B20" s="18">
        <v>19831.749836622246</v>
      </c>
      <c r="C20" s="18">
        <v>6265.5786482410385</v>
      </c>
      <c r="D20" s="18">
        <v>8013.9111143067221</v>
      </c>
      <c r="E20" s="18">
        <v>5239.864959354396</v>
      </c>
      <c r="F20" s="18">
        <v>6545.105786626259</v>
      </c>
      <c r="G20" s="18">
        <v>0</v>
      </c>
      <c r="H20" s="18">
        <v>3150.4266992611288</v>
      </c>
      <c r="I20" s="1">
        <f>(0.3*C20)+(0.9*SUM(D20:F20)-B20)</f>
        <v>-133.08256789129518</v>
      </c>
      <c r="J20" s="1">
        <f>(C20)+(0.3*SUM(D20:F20)-B20)</f>
        <v>-7626.5066302949945</v>
      </c>
      <c r="L20" s="17">
        <v>0.40434474271221843</v>
      </c>
      <c r="M20" s="17">
        <v>0.12774736507556164</v>
      </c>
      <c r="N20" s="17">
        <v>0.16339369215161714</v>
      </c>
      <c r="O20" s="17">
        <v>0.10683433717605738</v>
      </c>
      <c r="P20" s="17">
        <v>0.13344657617809061</v>
      </c>
      <c r="Q20" s="17">
        <v>0</v>
      </c>
      <c r="R20" s="17">
        <v>6.4233286706454784E-2</v>
      </c>
      <c r="S20" s="19">
        <f>(0.3*M20)+(0.9*SUM(N20:P20))-(L20*AG20)</f>
        <v>-1.3351628702851226E-3</v>
      </c>
      <c r="T20" s="17">
        <f>(M20)+(0.3*SUM(N20:P20)-(0.96*L20*AG20))</f>
        <v>-0.13799810992692532</v>
      </c>
      <c r="AD20">
        <f t="shared" si="4"/>
        <v>0.3950738806675746</v>
      </c>
      <c r="AE20">
        <f t="shared" si="5"/>
        <v>0.13891729894738128</v>
      </c>
      <c r="AF20">
        <f t="shared" si="6"/>
        <v>-0.25615658172019329</v>
      </c>
      <c r="AG20">
        <f t="shared" si="7"/>
        <v>0.99659145966674012</v>
      </c>
    </row>
    <row r="21" spans="1:33" x14ac:dyDescent="0.3">
      <c r="A21" t="s">
        <v>27</v>
      </c>
      <c r="B21" s="18">
        <v>18315.049583935463</v>
      </c>
      <c r="C21" s="18">
        <v>7426.1202477242823</v>
      </c>
      <c r="D21" s="18">
        <v>7355.7591899185481</v>
      </c>
      <c r="E21" s="18">
        <v>4809.5348549467435</v>
      </c>
      <c r="F21" s="18">
        <v>5650.151531235002</v>
      </c>
      <c r="G21" s="18">
        <v>0</v>
      </c>
      <c r="H21" s="18">
        <v>2889.8330802472296</v>
      </c>
      <c r="I21" s="1">
        <f t="shared" ref="I21:I84" si="9">(0.3*C21)+(0.9*SUM(D21:F21)-B21)</f>
        <v>-53.312491127912381</v>
      </c>
      <c r="J21" s="1">
        <f t="shared" ref="J21:J84" si="10">(C21)+(0.3*SUM(D21:F21)-B21)</f>
        <v>-5544.2956633810918</v>
      </c>
      <c r="L21" s="17">
        <v>0.39432615797663223</v>
      </c>
      <c r="M21" s="17">
        <v>0.15988564227126534</v>
      </c>
      <c r="N21" s="17">
        <v>0.15837075663207806</v>
      </c>
      <c r="O21" s="17">
        <v>0.10355011010558951</v>
      </c>
      <c r="P21" s="17">
        <v>0.12164873128445769</v>
      </c>
      <c r="Q21" s="17">
        <v>0</v>
      </c>
      <c r="R21" s="17">
        <v>6.2218601729977285E-2</v>
      </c>
      <c r="S21" s="19">
        <f t="shared" ref="S21:S84" si="11">(0.3*M21)+(0.9*SUM(N21:P21))-(L21*AG21)</f>
        <v>-6.5457123783343452E-3</v>
      </c>
      <c r="T21" s="17">
        <f t="shared" ref="T21:T84" si="12">(M21)+(0.3*SUM(N21:P21)-(0.96*L21*AG21))</f>
        <v>-0.10877855987053869</v>
      </c>
      <c r="AD21">
        <f t="shared" si="4"/>
        <v>0.37441378647975082</v>
      </c>
      <c r="AE21">
        <f t="shared" si="5"/>
        <v>0.17341018867448374</v>
      </c>
      <c r="AF21">
        <f t="shared" si="6"/>
        <v>-0.20100359780526708</v>
      </c>
      <c r="AG21">
        <f t="shared" si="7"/>
        <v>1.0136888846803673</v>
      </c>
    </row>
    <row r="22" spans="1:33" x14ac:dyDescent="0.3">
      <c r="A22" t="s">
        <v>28</v>
      </c>
      <c r="B22" s="18">
        <v>22745.244774168976</v>
      </c>
      <c r="C22" s="18">
        <v>6084.6179091463573</v>
      </c>
      <c r="D22" s="18">
        <v>4309.1681754948695</v>
      </c>
      <c r="E22" s="18">
        <v>2817.5330378235685</v>
      </c>
      <c r="F22" s="18">
        <v>3804.053607701831</v>
      </c>
      <c r="G22" s="18">
        <v>0</v>
      </c>
      <c r="H22" s="18">
        <v>1856.9093789203903</v>
      </c>
      <c r="I22" s="1">
        <f t="shared" si="9"/>
        <v>-11082.180062506826</v>
      </c>
      <c r="J22" s="1">
        <f t="shared" si="10"/>
        <v>-13381.400418716537</v>
      </c>
      <c r="L22" s="17">
        <v>0.546530427864518</v>
      </c>
      <c r="M22" s="17">
        <v>0.14620325533073389</v>
      </c>
      <c r="N22" s="17">
        <v>0.10354214914266278</v>
      </c>
      <c r="O22" s="17">
        <v>6.7700635977894899E-2</v>
      </c>
      <c r="P22" s="17">
        <v>9.1405085611473924E-2</v>
      </c>
      <c r="Q22" s="17">
        <v>0</v>
      </c>
      <c r="R22" s="17">
        <v>4.4618446072716589E-2</v>
      </c>
      <c r="S22" s="19">
        <f t="shared" si="11"/>
        <v>-0.29145595982106154</v>
      </c>
      <c r="T22" s="17">
        <f t="shared" si="12"/>
        <v>-0.32383440272560227</v>
      </c>
      <c r="AD22">
        <f t="shared" si="4"/>
        <v>0.25321685488492496</v>
      </c>
      <c r="AE22">
        <f t="shared" si="5"/>
        <v>0.15661496548635709</v>
      </c>
      <c r="AF22">
        <f t="shared" si="6"/>
        <v>-9.6601889398567869E-2</v>
      </c>
      <c r="AG22">
        <f t="shared" si="7"/>
        <v>1.0460534142864439</v>
      </c>
    </row>
    <row r="23" spans="1:33" x14ac:dyDescent="0.3">
      <c r="A23" t="s">
        <v>29</v>
      </c>
      <c r="B23" s="18">
        <v>20576.426521020465</v>
      </c>
      <c r="C23" s="18">
        <v>6790.5143459454421</v>
      </c>
      <c r="D23" s="18">
        <v>5819.2718620648166</v>
      </c>
      <c r="E23" s="18">
        <v>3804.9085251962265</v>
      </c>
      <c r="F23" s="18">
        <v>3459.5107512562427</v>
      </c>
      <c r="G23" s="18">
        <v>0</v>
      </c>
      <c r="H23" s="18">
        <v>2499.8784457510055</v>
      </c>
      <c r="I23" s="1">
        <f t="shared" si="9"/>
        <v>-6763.9501925712739</v>
      </c>
      <c r="J23" s="1">
        <f t="shared" si="10"/>
        <v>-9860.80483351984</v>
      </c>
      <c r="L23" s="17">
        <v>0.47907292148210529</v>
      </c>
      <c r="M23" s="17">
        <v>0.15810089972400582</v>
      </c>
      <c r="N23" s="17">
        <v>0.13548783939767117</v>
      </c>
      <c r="O23" s="17">
        <v>8.8588202683092698E-2</v>
      </c>
      <c r="P23" s="17">
        <v>8.0546440890013504E-2</v>
      </c>
      <c r="Q23" s="17">
        <v>0</v>
      </c>
      <c r="R23" s="17">
        <v>5.8203695823111468E-2</v>
      </c>
      <c r="S23" s="19">
        <f t="shared" si="11"/>
        <v>-0.17521035203490004</v>
      </c>
      <c r="T23" s="17">
        <f t="shared" si="12"/>
        <v>-0.2274411777455303</v>
      </c>
      <c r="U23" t="s">
        <v>136</v>
      </c>
      <c r="W23" s="17">
        <v>0.52</v>
      </c>
      <c r="X23" s="17">
        <v>0.15</v>
      </c>
      <c r="Y23" s="17">
        <v>0.14000000000000001</v>
      </c>
      <c r="Z23" s="17">
        <v>0.05</v>
      </c>
      <c r="AA23" s="17">
        <v>0.1</v>
      </c>
      <c r="AB23" s="17">
        <v>0.04</v>
      </c>
      <c r="AD23">
        <f t="shared" si="4"/>
        <v>0.29714970045770051</v>
      </c>
      <c r="AE23">
        <f t="shared" si="5"/>
        <v>0.17135831186822387</v>
      </c>
      <c r="AF23">
        <f t="shared" si="6"/>
        <v>-0.12579138858947664</v>
      </c>
      <c r="AG23">
        <f t="shared" si="7"/>
        <v>1.0370046695372623</v>
      </c>
    </row>
    <row r="24" spans="1:33" x14ac:dyDescent="0.3">
      <c r="A24" t="s">
        <v>30</v>
      </c>
      <c r="B24" s="18">
        <v>21622.97073143888</v>
      </c>
      <c r="C24" s="18">
        <v>6134.7186096395135</v>
      </c>
      <c r="D24" s="18">
        <v>3789.1705909199568</v>
      </c>
      <c r="E24" s="18">
        <v>2477.5346171399719</v>
      </c>
      <c r="F24" s="18">
        <v>3882.3842283758818</v>
      </c>
      <c r="G24" s="18">
        <v>0</v>
      </c>
      <c r="H24" s="18">
        <v>828.09859008497563</v>
      </c>
      <c r="I24" s="1">
        <f t="shared" si="9"/>
        <v>-10648.374655754797</v>
      </c>
      <c r="J24" s="1">
        <f t="shared" si="10"/>
        <v>-12443.525290868623</v>
      </c>
      <c r="L24" s="17">
        <v>0.55823000357620822</v>
      </c>
      <c r="M24" s="17">
        <v>0.15837712745080385</v>
      </c>
      <c r="N24" s="17">
        <v>9.7823224143972876E-2</v>
      </c>
      <c r="O24" s="17">
        <v>6.3961338863366884E-2</v>
      </c>
      <c r="P24" s="17">
        <v>0.10022967651430865</v>
      </c>
      <c r="Q24" s="17">
        <v>0</v>
      </c>
      <c r="R24" s="17">
        <v>2.1378629451339393E-2</v>
      </c>
      <c r="S24" s="19">
        <f t="shared" si="11"/>
        <v>-0.30331671367200314</v>
      </c>
      <c r="T24" s="17">
        <f t="shared" si="12"/>
        <v>-0.32619556147036027</v>
      </c>
      <c r="AD24">
        <f t="shared" si="4"/>
        <v>0.24659076260078899</v>
      </c>
      <c r="AE24">
        <f t="shared" si="5"/>
        <v>0.16561583619745424</v>
      </c>
      <c r="AF24">
        <f t="shared" si="6"/>
        <v>-8.0974926403334757E-2</v>
      </c>
      <c r="AG24">
        <f t="shared" si="7"/>
        <v>1.0508977728149662</v>
      </c>
    </row>
    <row r="25" spans="1:33" x14ac:dyDescent="0.3">
      <c r="A25" t="s">
        <v>31</v>
      </c>
      <c r="B25" s="18">
        <v>23458.367361770666</v>
      </c>
      <c r="C25" s="18">
        <v>5644.1804077960796</v>
      </c>
      <c r="D25" s="18">
        <v>4531.2704648474373</v>
      </c>
      <c r="E25" s="18">
        <v>2962.7537654771704</v>
      </c>
      <c r="F25" s="18">
        <v>4180.0288362232204</v>
      </c>
      <c r="G25" s="18">
        <v>0</v>
      </c>
      <c r="H25" s="18">
        <v>975.38520240191406</v>
      </c>
      <c r="I25" s="1">
        <f t="shared" si="9"/>
        <v>-11258.465479538796</v>
      </c>
      <c r="J25" s="1">
        <f t="shared" si="10"/>
        <v>-14311.971034010236</v>
      </c>
      <c r="L25" s="17">
        <v>0.56185033545781904</v>
      </c>
      <c r="M25" s="17">
        <v>0.13518351923640914</v>
      </c>
      <c r="N25" s="17">
        <v>0.1085282616416692</v>
      </c>
      <c r="O25" s="17">
        <v>7.0960786458014485E-2</v>
      </c>
      <c r="P25" s="17">
        <v>0.10011568868525478</v>
      </c>
      <c r="Q25" s="17">
        <v>0</v>
      </c>
      <c r="R25" s="17">
        <v>2.3361408520833349E-2</v>
      </c>
      <c r="S25" s="19">
        <f t="shared" si="11"/>
        <v>-0.29109284883367709</v>
      </c>
      <c r="T25" s="17">
        <f t="shared" si="12"/>
        <v>-0.34089554073071199</v>
      </c>
      <c r="V25" t="s">
        <v>141</v>
      </c>
      <c r="W25" s="17">
        <f>W23-L23</f>
        <v>4.0927078517894733E-2</v>
      </c>
      <c r="X25" s="17">
        <f t="shared" ref="X25:AB25" si="13">X23-M23</f>
        <v>-8.1008997240058223E-3</v>
      </c>
      <c r="Y25" s="17">
        <f t="shared" si="13"/>
        <v>4.5121606023288408E-3</v>
      </c>
      <c r="Z25" s="17">
        <f t="shared" si="13"/>
        <v>-3.8588202683092696E-2</v>
      </c>
      <c r="AA25" s="17">
        <f t="shared" si="13"/>
        <v>1.9453559109986501E-2</v>
      </c>
      <c r="AB25" s="17">
        <f t="shared" si="13"/>
        <v>0.04</v>
      </c>
      <c r="AD25">
        <f t="shared" si="4"/>
        <v>0.26373255609410762</v>
      </c>
      <c r="AE25">
        <f t="shared" si="5"/>
        <v>0.14167736085020285</v>
      </c>
      <c r="AF25">
        <f t="shared" si="6"/>
        <v>-0.12205519524390476</v>
      </c>
      <c r="AG25">
        <f t="shared" si="7"/>
        <v>1.0381628894743895</v>
      </c>
    </row>
    <row r="26" spans="1:33" x14ac:dyDescent="0.3">
      <c r="A26" t="s">
        <v>32</v>
      </c>
      <c r="B26" s="18">
        <v>21912.216618740451</v>
      </c>
      <c r="C26" s="18">
        <v>7026.8101870773398</v>
      </c>
      <c r="D26" s="18">
        <v>3991.6050749518881</v>
      </c>
      <c r="E26" s="18">
        <v>2609.8956259300808</v>
      </c>
      <c r="F26" s="18">
        <v>3310.2663493449045</v>
      </c>
      <c r="G26" s="18">
        <v>0</v>
      </c>
      <c r="H26" s="18">
        <v>786.60431628868048</v>
      </c>
      <c r="I26" s="1">
        <f t="shared" si="9"/>
        <v>-10883.583217413061</v>
      </c>
      <c r="J26" s="1">
        <f t="shared" si="10"/>
        <v>-11911.876316595051</v>
      </c>
      <c r="L26" s="17">
        <v>0.55281672433371376</v>
      </c>
      <c r="M26" s="17">
        <v>0.17727728133230525</v>
      </c>
      <c r="N26" s="17">
        <v>0.10070300420823292</v>
      </c>
      <c r="O26" s="17">
        <v>6.5844271982306135E-2</v>
      </c>
      <c r="P26" s="17">
        <v>8.3513714370269887E-2</v>
      </c>
      <c r="Q26" s="17">
        <v>0</v>
      </c>
      <c r="R26" s="17">
        <v>1.984500377317211E-2</v>
      </c>
      <c r="S26" s="19">
        <f t="shared" si="11"/>
        <v>-0.30804633173335028</v>
      </c>
      <c r="T26" s="17">
        <f t="shared" si="12"/>
        <v>-0.31053745283171119</v>
      </c>
      <c r="AD26">
        <f t="shared" si="4"/>
        <v>0.23491121958036718</v>
      </c>
      <c r="AE26">
        <f t="shared" si="5"/>
        <v>0.18504117854638497</v>
      </c>
      <c r="AF26">
        <f t="shared" si="6"/>
        <v>-4.987004103398221E-2</v>
      </c>
      <c r="AG26">
        <f t="shared" si="7"/>
        <v>1.0605402872794656</v>
      </c>
    </row>
    <row r="27" spans="1:33" x14ac:dyDescent="0.3">
      <c r="A27" t="s">
        <v>33</v>
      </c>
      <c r="B27" s="18">
        <v>22754.71100320794</v>
      </c>
      <c r="C27" s="18">
        <v>6480.189111547541</v>
      </c>
      <c r="D27" s="18">
        <v>3574.7435426681259</v>
      </c>
      <c r="E27" s="18">
        <v>2337.3323163599284</v>
      </c>
      <c r="F27" s="18">
        <v>3226.2760959247544</v>
      </c>
      <c r="G27" s="18">
        <v>0</v>
      </c>
      <c r="H27" s="18">
        <v>860.76863684355442</v>
      </c>
      <c r="I27" s="1">
        <f t="shared" si="9"/>
        <v>-12586.137510286149</v>
      </c>
      <c r="J27" s="1">
        <f t="shared" si="10"/>
        <v>-13533.016305174555</v>
      </c>
      <c r="L27" s="17">
        <v>0.57997397649861671</v>
      </c>
      <c r="M27" s="17">
        <v>0.16516760186307872</v>
      </c>
      <c r="N27" s="17">
        <v>9.1113362288437735E-2</v>
      </c>
      <c r="O27" s="17">
        <v>5.9574121496286214E-2</v>
      </c>
      <c r="P27" s="17">
        <v>8.2231594871590263E-2</v>
      </c>
      <c r="Q27" s="17">
        <v>0</v>
      </c>
      <c r="R27" s="17">
        <v>2.1939342981990406E-2</v>
      </c>
      <c r="S27" s="19">
        <f t="shared" si="11"/>
        <v>-0.35650320746913383</v>
      </c>
      <c r="T27" s="17">
        <f t="shared" si="12"/>
        <v>-0.35601010700601748</v>
      </c>
      <c r="AD27">
        <f t="shared" si="4"/>
        <v>0.21953668393963482</v>
      </c>
      <c r="AE27">
        <f t="shared" si="5"/>
        <v>0.17297541855148579</v>
      </c>
      <c r="AF27">
        <f t="shared" si="6"/>
        <v>-4.6561265388149031E-2</v>
      </c>
      <c r="AG27">
        <f t="shared" si="7"/>
        <v>1.0615660077296738</v>
      </c>
    </row>
    <row r="28" spans="1:33" x14ac:dyDescent="0.3">
      <c r="A28" t="s">
        <v>34</v>
      </c>
      <c r="B28" s="18">
        <v>21275.875666677002</v>
      </c>
      <c r="C28" s="18">
        <v>7222.7263591550545</v>
      </c>
      <c r="D28" s="18">
        <v>3500.389644504738</v>
      </c>
      <c r="E28" s="18">
        <v>2288.7163060223288</v>
      </c>
      <c r="F28" s="18">
        <v>2741.2494823826091</v>
      </c>
      <c r="G28" s="18">
        <v>0</v>
      </c>
      <c r="H28" s="18">
        <v>1147.76931471853</v>
      </c>
      <c r="I28" s="1">
        <f t="shared" si="9"/>
        <v>-11431.737869311777</v>
      </c>
      <c r="J28" s="1">
        <f t="shared" si="10"/>
        <v>-11494.042677649046</v>
      </c>
      <c r="L28" s="17">
        <v>0.55729962898410623</v>
      </c>
      <c r="M28" s="17">
        <v>0.18919187079642868</v>
      </c>
      <c r="N28" s="17">
        <v>9.1689098053794979E-2</v>
      </c>
      <c r="O28" s="17">
        <v>5.9950564112096719E-2</v>
      </c>
      <c r="P28" s="17">
        <v>7.1804204133296037E-2</v>
      </c>
      <c r="Q28" s="17">
        <v>0</v>
      </c>
      <c r="R28" s="17">
        <v>3.0064633920277251E-2</v>
      </c>
      <c r="S28" s="19">
        <f t="shared" si="11"/>
        <v>-0.33962650858214266</v>
      </c>
      <c r="T28" s="17">
        <f t="shared" si="12"/>
        <v>-0.31735917682454157</v>
      </c>
      <c r="AD28">
        <f t="shared" si="4"/>
        <v>0.21221008210278391</v>
      </c>
      <c r="AE28">
        <f t="shared" si="5"/>
        <v>0.19964458635555932</v>
      </c>
      <c r="AF28">
        <f t="shared" si="6"/>
        <v>-1.2565495747224598E-2</v>
      </c>
      <c r="AG28">
        <f t="shared" si="7"/>
        <v>1.0721046963183605</v>
      </c>
    </row>
    <row r="29" spans="1:33" x14ac:dyDescent="0.3">
      <c r="A29" t="s">
        <v>35</v>
      </c>
      <c r="B29" s="18">
        <v>20285.077027265794</v>
      </c>
      <c r="C29" s="18">
        <v>5078.8650410374894</v>
      </c>
      <c r="D29" s="18">
        <v>4774.9593697958289</v>
      </c>
      <c r="E29" s="18">
        <v>3122.088818712657</v>
      </c>
      <c r="F29" s="18">
        <v>3551.4940056689147</v>
      </c>
      <c r="G29" s="18">
        <v>0</v>
      </c>
      <c r="H29" s="18">
        <v>756.75798217673082</v>
      </c>
      <c r="I29" s="1">
        <f t="shared" si="9"/>
        <v>-8457.729540194885</v>
      </c>
      <c r="J29" s="1">
        <f t="shared" si="10"/>
        <v>-11771.649327975083</v>
      </c>
      <c r="L29" s="17">
        <v>0.53993841278900057</v>
      </c>
      <c r="M29" s="17">
        <v>0.13518678412417903</v>
      </c>
      <c r="N29" s="17">
        <v>0.12709756930151708</v>
      </c>
      <c r="O29" s="17">
        <v>8.3102256850991929E-2</v>
      </c>
      <c r="P29" s="17">
        <v>9.4531957353330962E-2</v>
      </c>
      <c r="Q29" s="17">
        <v>0</v>
      </c>
      <c r="R29" s="17">
        <v>2.0143019580980415E-2</v>
      </c>
      <c r="S29" s="19">
        <f t="shared" si="11"/>
        <v>-0.24186716558450744</v>
      </c>
      <c r="T29" s="17">
        <f t="shared" si="12"/>
        <v>-0.30780821456200536</v>
      </c>
      <c r="AD29">
        <f t="shared" si="4"/>
        <v>0.28620495931344198</v>
      </c>
      <c r="AE29">
        <f t="shared" si="5"/>
        <v>0.14107534758325244</v>
      </c>
      <c r="AF29">
        <f t="shared" si="6"/>
        <v>-0.14512961173018954</v>
      </c>
      <c r="AG29">
        <f t="shared" si="7"/>
        <v>1.0310098203636413</v>
      </c>
    </row>
    <row r="30" spans="1:33" x14ac:dyDescent="0.3">
      <c r="A30" t="s">
        <v>36</v>
      </c>
      <c r="B30" s="18">
        <v>19315.314452385621</v>
      </c>
      <c r="C30" s="18">
        <v>6934.0865025825442</v>
      </c>
      <c r="D30" s="18">
        <v>5833.6629391286997</v>
      </c>
      <c r="E30" s="18">
        <v>3814.3180755841495</v>
      </c>
      <c r="F30" s="18">
        <v>4602.4499952944898</v>
      </c>
      <c r="G30" s="18">
        <v>0</v>
      </c>
      <c r="H30" s="18">
        <v>2716.6948006230014</v>
      </c>
      <c r="I30" s="1">
        <f t="shared" si="9"/>
        <v>-4409.7005926042539</v>
      </c>
      <c r="J30" s="1">
        <f t="shared" si="10"/>
        <v>-8106.0986468008741</v>
      </c>
      <c r="L30" s="17">
        <v>0.44694277624737583</v>
      </c>
      <c r="M30" s="17">
        <v>0.16044987928327131</v>
      </c>
      <c r="N30" s="17">
        <v>0.13498685284844428</v>
      </c>
      <c r="O30" s="17">
        <v>8.8260634554752027E-2</v>
      </c>
      <c r="P30" s="17">
        <v>0.1064974522422325</v>
      </c>
      <c r="Q30" s="17">
        <v>0</v>
      </c>
      <c r="R30" s="17">
        <v>6.2862404823924023E-2</v>
      </c>
      <c r="S30" s="19">
        <f t="shared" si="11"/>
        <v>-0.11545857278092359</v>
      </c>
      <c r="T30" s="17">
        <f t="shared" si="12"/>
        <v>-0.18257606178001934</v>
      </c>
      <c r="AD30">
        <f t="shared" si="4"/>
        <v>0.32283628471722814</v>
      </c>
      <c r="AE30">
        <f t="shared" si="5"/>
        <v>0.17454245752906952</v>
      </c>
      <c r="AF30">
        <f t="shared" si="6"/>
        <v>-0.14829382718815862</v>
      </c>
      <c r="AG30">
        <f t="shared" si="7"/>
        <v>1.0300289135716709</v>
      </c>
    </row>
    <row r="31" spans="1:33" x14ac:dyDescent="0.3">
      <c r="A31" t="s">
        <v>37</v>
      </c>
      <c r="B31" s="18">
        <v>20975.05994388336</v>
      </c>
      <c r="C31" s="18">
        <v>8194.0817314029464</v>
      </c>
      <c r="D31" s="18">
        <v>3801.642857708654</v>
      </c>
      <c r="E31" s="18">
        <v>2485.6895608095042</v>
      </c>
      <c r="F31" s="18">
        <v>3454.6990813082198</v>
      </c>
      <c r="G31" s="18">
        <v>0</v>
      </c>
      <c r="H31" s="18">
        <v>1444.9527120303887</v>
      </c>
      <c r="I31" s="1">
        <f t="shared" si="9"/>
        <v>-9749.0070746187339</v>
      </c>
      <c r="J31" s="1">
        <f t="shared" si="10"/>
        <v>-9858.3687625324983</v>
      </c>
      <c r="L31" s="17">
        <v>0.5197490959003509</v>
      </c>
      <c r="M31" s="17">
        <v>0.20304430991017083</v>
      </c>
      <c r="N31" s="17">
        <v>9.4202373843813553E-2</v>
      </c>
      <c r="O31" s="17">
        <v>6.1593859820955013E-2</v>
      </c>
      <c r="P31" s="17">
        <v>8.56053202670983E-2</v>
      </c>
      <c r="Q31" s="17">
        <v>0</v>
      </c>
      <c r="R31" s="17">
        <v>3.5805040257611331E-2</v>
      </c>
      <c r="S31" s="19">
        <f t="shared" si="11"/>
        <v>-0.27864722803732545</v>
      </c>
      <c r="T31" s="17">
        <f t="shared" si="12"/>
        <v>-0.25908426667736373</v>
      </c>
      <c r="AD31">
        <f t="shared" si="4"/>
        <v>0.23029494170734888</v>
      </c>
      <c r="AE31">
        <f t="shared" si="5"/>
        <v>0.21522496784649356</v>
      </c>
      <c r="AF31">
        <f t="shared" si="6"/>
        <v>-1.5069973860855318E-2</v>
      </c>
      <c r="AG31">
        <f t="shared" si="7"/>
        <v>1.0713283081031348</v>
      </c>
    </row>
    <row r="32" spans="1:33" x14ac:dyDescent="0.3">
      <c r="A32" t="s">
        <v>38</v>
      </c>
      <c r="B32" s="18">
        <v>20315.579320835775</v>
      </c>
      <c r="C32" s="18">
        <v>5667.3613289197783</v>
      </c>
      <c r="D32" s="18">
        <v>4498.6506901693065</v>
      </c>
      <c r="E32" s="18">
        <v>2941.4254512645466</v>
      </c>
      <c r="F32" s="18">
        <v>2998.6029275756155</v>
      </c>
      <c r="G32" s="18">
        <v>0</v>
      </c>
      <c r="H32" s="18">
        <v>3474.0561115147484</v>
      </c>
      <c r="I32" s="1">
        <f t="shared" si="9"/>
        <v>-9220.5597600513211</v>
      </c>
      <c r="J32" s="1">
        <f t="shared" si="10"/>
        <v>-11516.614271213159</v>
      </c>
      <c r="L32" s="17">
        <v>0.50921757554027414</v>
      </c>
      <c r="M32" s="17">
        <v>0.14205452623560771</v>
      </c>
      <c r="N32" s="17">
        <v>0.11276035802243382</v>
      </c>
      <c r="O32" s="17">
        <v>7.3727926399283661E-2</v>
      </c>
      <c r="P32" s="17">
        <v>7.5161101176277223E-2</v>
      </c>
      <c r="Q32" s="17">
        <v>0</v>
      </c>
      <c r="R32" s="17">
        <v>8.7078512626123539E-2</v>
      </c>
      <c r="S32" s="19">
        <f t="shared" si="11"/>
        <v>-0.25329323164846529</v>
      </c>
      <c r="T32" s="17">
        <f t="shared" si="12"/>
        <v>-0.28958893318004292</v>
      </c>
      <c r="AD32">
        <f t="shared" si="4"/>
        <v>0.26383251631340621</v>
      </c>
      <c r="AE32">
        <f t="shared" si="5"/>
        <v>0.15915532249299758</v>
      </c>
      <c r="AF32">
        <f t="shared" si="6"/>
        <v>-0.10467719382040863</v>
      </c>
      <c r="AG32">
        <f t="shared" si="7"/>
        <v>1.0435500699156735</v>
      </c>
    </row>
    <row r="33" spans="1:33" x14ac:dyDescent="0.3">
      <c r="A33" t="s">
        <v>39</v>
      </c>
      <c r="B33" s="18">
        <v>21865.937276772202</v>
      </c>
      <c r="C33" s="18">
        <v>7779.068466123822</v>
      </c>
      <c r="D33" s="18">
        <v>5151.0461837319281</v>
      </c>
      <c r="E33" s="18">
        <v>3367.9917355170296</v>
      </c>
      <c r="F33" s="18">
        <v>3571.1806934129377</v>
      </c>
      <c r="G33" s="18">
        <v>0</v>
      </c>
      <c r="H33" s="18">
        <v>2573.4202970125848</v>
      </c>
      <c r="I33" s="1">
        <f t="shared" si="9"/>
        <v>-8651.0199855393494</v>
      </c>
      <c r="J33" s="1">
        <f t="shared" si="10"/>
        <v>-10459.80322684981</v>
      </c>
      <c r="L33" s="17">
        <v>0.49349144954050594</v>
      </c>
      <c r="M33" s="17">
        <v>0.17556547998975031</v>
      </c>
      <c r="N33" s="17">
        <v>0.1162537519285889</v>
      </c>
      <c r="O33" s="17">
        <v>7.6012068568692748E-2</v>
      </c>
      <c r="P33" s="17">
        <v>8.0597831899734296E-2</v>
      </c>
      <c r="Q33" s="17">
        <v>0</v>
      </c>
      <c r="R33" s="17">
        <v>5.8079418072727984E-2</v>
      </c>
      <c r="S33" s="19">
        <f t="shared" si="11"/>
        <v>-0.22113547655390936</v>
      </c>
      <c r="T33" s="17">
        <f t="shared" si="12"/>
        <v>-0.24118253569096776</v>
      </c>
      <c r="AD33">
        <f t="shared" si="4"/>
        <v>0.26630054990357538</v>
      </c>
      <c r="AE33">
        <f t="shared" si="5"/>
        <v>0.19038073270760597</v>
      </c>
      <c r="AF33">
        <f t="shared" si="6"/>
        <v>-7.5919817195969408E-2</v>
      </c>
      <c r="AG33">
        <f t="shared" si="7"/>
        <v>1.0524648566692496</v>
      </c>
    </row>
    <row r="34" spans="1:33" x14ac:dyDescent="0.3">
      <c r="A34" t="s">
        <v>40</v>
      </c>
      <c r="B34" s="18">
        <v>17462.037167202467</v>
      </c>
      <c r="C34" s="18">
        <v>11253.963319731187</v>
      </c>
      <c r="D34" s="18">
        <v>6750.3745480979405</v>
      </c>
      <c r="E34" s="18">
        <v>4413.7064352948073</v>
      </c>
      <c r="F34" s="18">
        <v>3864.6942283738272</v>
      </c>
      <c r="G34" s="18">
        <v>0</v>
      </c>
      <c r="H34" s="18">
        <v>3935.9884879573988</v>
      </c>
      <c r="I34" s="1">
        <f t="shared" si="9"/>
        <v>-559.95048069319091</v>
      </c>
      <c r="J34" s="1">
        <f t="shared" si="10"/>
        <v>-1699.4412839413071</v>
      </c>
      <c r="L34" s="17">
        <v>0.36622813130349996</v>
      </c>
      <c r="M34" s="17">
        <v>0.23602732698819354</v>
      </c>
      <c r="N34" s="17">
        <v>0.14157437833152178</v>
      </c>
      <c r="O34" s="17">
        <v>9.2567862755225785E-2</v>
      </c>
      <c r="P34" s="17">
        <v>8.105352953750003E-2</v>
      </c>
      <c r="Q34" s="17">
        <v>0</v>
      </c>
      <c r="R34" s="17">
        <v>8.2548771084059003E-2</v>
      </c>
      <c r="S34" s="19">
        <f t="shared" si="11"/>
        <v>-3.3585055517908247E-2</v>
      </c>
      <c r="T34" s="17">
        <f t="shared" si="12"/>
        <v>-4.1960611113673746E-2</v>
      </c>
      <c r="AD34">
        <f t="shared" si="4"/>
        <v>0.31421747070658407</v>
      </c>
      <c r="AE34">
        <f t="shared" si="5"/>
        <v>0.26143860989062218</v>
      </c>
      <c r="AF34">
        <f t="shared" si="6"/>
        <v>-5.2778860815961892E-2</v>
      </c>
      <c r="AG34">
        <f t="shared" si="7"/>
        <v>1.0596385531470518</v>
      </c>
    </row>
    <row r="35" spans="1:33" x14ac:dyDescent="0.3">
      <c r="A35" t="s">
        <v>41</v>
      </c>
      <c r="B35" s="18">
        <v>15314.254978584981</v>
      </c>
      <c r="C35" s="18">
        <v>10786.606039011451</v>
      </c>
      <c r="D35" s="18">
        <v>7098.6386130438668</v>
      </c>
      <c r="E35" s="18">
        <v>4641.417554682529</v>
      </c>
      <c r="F35" s="18">
        <v>3697.748020026876</v>
      </c>
      <c r="G35" s="18">
        <v>0</v>
      </c>
      <c r="H35" s="18">
        <v>4061.3677369529451</v>
      </c>
      <c r="I35" s="1">
        <f t="shared" si="9"/>
        <v>1815.7506020964006</v>
      </c>
      <c r="J35" s="1">
        <f t="shared" si="10"/>
        <v>103.69231675245101</v>
      </c>
      <c r="L35" s="17">
        <v>0.33583868235275144</v>
      </c>
      <c r="M35" s="17">
        <v>0.23654820716159691</v>
      </c>
      <c r="N35" s="17">
        <v>0.15567178694861289</v>
      </c>
      <c r="O35" s="17">
        <v>0.10178539915870843</v>
      </c>
      <c r="P35" s="17">
        <v>8.1090906769861471E-2</v>
      </c>
      <c r="Q35" s="17">
        <v>0</v>
      </c>
      <c r="R35" s="17">
        <v>8.9065017608468855E-2</v>
      </c>
      <c r="S35" s="19">
        <f t="shared" si="11"/>
        <v>2.22001391091039E-2</v>
      </c>
      <c r="T35" s="17">
        <f t="shared" si="12"/>
        <v>-1.2066673389343752E-3</v>
      </c>
      <c r="U35" t="s">
        <v>144</v>
      </c>
      <c r="V35" t="s">
        <v>137</v>
      </c>
      <c r="W35" s="17">
        <v>0.45</v>
      </c>
      <c r="X35" s="17">
        <v>0.28999999999999998</v>
      </c>
      <c r="Y35" s="17">
        <v>0.16</v>
      </c>
      <c r="Z35" s="17">
        <v>0</v>
      </c>
      <c r="AA35" s="17">
        <v>7.0000000000000007E-2</v>
      </c>
      <c r="AB35" s="17">
        <v>0.03</v>
      </c>
      <c r="AD35">
        <f t="shared" si="4"/>
        <v>0.33949058093304441</v>
      </c>
      <c r="AE35">
        <f t="shared" si="5"/>
        <v>0.26356304058268198</v>
      </c>
      <c r="AF35">
        <f t="shared" si="6"/>
        <v>-7.5927540350362421E-2</v>
      </c>
      <c r="AG35">
        <f t="shared" si="7"/>
        <v>1.0524624624913876</v>
      </c>
    </row>
    <row r="36" spans="1:33" x14ac:dyDescent="0.3">
      <c r="A36" t="s">
        <v>42</v>
      </c>
      <c r="B36" s="18">
        <v>16274.551324426197</v>
      </c>
      <c r="C36" s="18">
        <v>9083.9299938933182</v>
      </c>
      <c r="D36" s="18">
        <v>4867.0622630046682</v>
      </c>
      <c r="E36" s="18">
        <v>3182.3099411953599</v>
      </c>
      <c r="F36" s="18">
        <v>2540.0445841730862</v>
      </c>
      <c r="G36" s="18">
        <v>0</v>
      </c>
      <c r="H36" s="18">
        <v>3693.369393849644</v>
      </c>
      <c r="I36" s="1">
        <f t="shared" si="9"/>
        <v>-4018.8972167223988</v>
      </c>
      <c r="J36" s="1">
        <f t="shared" si="10"/>
        <v>-4013.7962940209436</v>
      </c>
      <c r="L36" s="17">
        <v>0.41054568510463418</v>
      </c>
      <c r="M36" s="17">
        <v>0.22915336886665028</v>
      </c>
      <c r="N36" s="17">
        <v>0.12277766504156533</v>
      </c>
      <c r="O36" s="17">
        <v>8.0277704065638861E-2</v>
      </c>
      <c r="P36" s="17">
        <v>6.4075766097497752E-2</v>
      </c>
      <c r="Q36" s="17">
        <v>0</v>
      </c>
      <c r="R36" s="17">
        <v>9.3169810824013655E-2</v>
      </c>
      <c r="S36" s="19">
        <f t="shared" si="11"/>
        <v>-0.13097302884299639</v>
      </c>
      <c r="T36" s="17">
        <f t="shared" si="12"/>
        <v>-0.11323886931167343</v>
      </c>
      <c r="AD36">
        <f t="shared" si="4"/>
        <v>0.2700087196012288</v>
      </c>
      <c r="AE36">
        <f t="shared" si="5"/>
        <v>0.25735761107483734</v>
      </c>
      <c r="AF36">
        <f t="shared" si="6"/>
        <v>-1.2651108526391452E-2</v>
      </c>
      <c r="AG36">
        <f t="shared" si="7"/>
        <v>1.0720781563568187</v>
      </c>
    </row>
    <row r="37" spans="1:33" x14ac:dyDescent="0.3">
      <c r="A37" t="s">
        <v>43</v>
      </c>
      <c r="B37" s="18">
        <v>17560.906670498276</v>
      </c>
      <c r="C37" s="18">
        <v>9347.1456143946743</v>
      </c>
      <c r="D37" s="18">
        <v>6026.5033717847082</v>
      </c>
      <c r="E37" s="18">
        <v>3940.4060507823101</v>
      </c>
      <c r="F37" s="18">
        <v>2957.3550282092324</v>
      </c>
      <c r="G37" s="18">
        <v>0</v>
      </c>
      <c r="H37" s="18">
        <v>3651.193676345838</v>
      </c>
      <c r="I37" s="1">
        <f t="shared" si="9"/>
        <v>-3124.9249804812475</v>
      </c>
      <c r="J37" s="1">
        <f t="shared" si="10"/>
        <v>-4336.4817208707263</v>
      </c>
      <c r="L37" s="17">
        <v>0.4038520925312869</v>
      </c>
      <c r="M37" s="17">
        <v>0.21495839516700888</v>
      </c>
      <c r="N37" s="17">
        <v>0.13859284392364765</v>
      </c>
      <c r="O37" s="17">
        <v>9.0618397950077326E-2</v>
      </c>
      <c r="P37" s="17">
        <v>6.8010954041835547E-2</v>
      </c>
      <c r="Q37" s="17">
        <v>0</v>
      </c>
      <c r="R37" s="17">
        <v>8.3967316386143631E-2</v>
      </c>
      <c r="S37" s="19">
        <f t="shared" si="11"/>
        <v>-9.5247594545934122E-2</v>
      </c>
      <c r="T37" s="17">
        <f t="shared" si="12"/>
        <v>-0.10602063190156258</v>
      </c>
      <c r="V37" t="s">
        <v>141</v>
      </c>
      <c r="W37" s="17">
        <f>W35-L35</f>
        <v>0.11416131764724857</v>
      </c>
      <c r="X37" s="17">
        <f t="shared" ref="X37:AB37" si="14">X35-M35</f>
        <v>5.3451792838403067E-2</v>
      </c>
      <c r="Y37" s="17">
        <f t="shared" si="14"/>
        <v>4.3282130513871142E-3</v>
      </c>
      <c r="Z37" s="17">
        <f t="shared" si="14"/>
        <v>-0.10178539915870843</v>
      </c>
      <c r="AA37" s="17">
        <f t="shared" si="14"/>
        <v>-1.1090906769861464E-2</v>
      </c>
      <c r="AB37" s="17">
        <f t="shared" si="14"/>
        <v>0.03</v>
      </c>
      <c r="AD37">
        <f t="shared" si="4"/>
        <v>0.29726229332488158</v>
      </c>
      <c r="AE37">
        <f t="shared" si="5"/>
        <v>0.23887488288740882</v>
      </c>
      <c r="AF37">
        <f t="shared" si="6"/>
        <v>-5.8387410437472753E-2</v>
      </c>
      <c r="AG37">
        <f t="shared" si="7"/>
        <v>1.0578999027643836</v>
      </c>
    </row>
    <row r="38" spans="1:33" x14ac:dyDescent="0.3">
      <c r="A38" t="s">
        <v>44</v>
      </c>
      <c r="B38" s="18">
        <v>20964.541911617845</v>
      </c>
      <c r="C38" s="18">
        <v>8644.9880358413448</v>
      </c>
      <c r="D38" s="18">
        <v>4588.8347731029635</v>
      </c>
      <c r="E38" s="18">
        <v>3000.391967028861</v>
      </c>
      <c r="F38" s="18">
        <v>3070.6388271175092</v>
      </c>
      <c r="G38" s="18">
        <v>0</v>
      </c>
      <c r="H38" s="18">
        <v>2088.1403885063364</v>
      </c>
      <c r="I38" s="1">
        <f t="shared" si="9"/>
        <v>-8777.1664903410419</v>
      </c>
      <c r="J38" s="1">
        <f t="shared" si="10"/>
        <v>-9121.5942056016993</v>
      </c>
      <c r="L38" s="17">
        <v>0.49494243384508763</v>
      </c>
      <c r="M38" s="17">
        <v>0.20409563142659592</v>
      </c>
      <c r="N38" s="17">
        <v>0.10833573472234674</v>
      </c>
      <c r="O38" s="17">
        <v>7.0834903472303645E-2</v>
      </c>
      <c r="P38" s="17">
        <v>7.2493329974004775E-2</v>
      </c>
      <c r="Q38" s="17">
        <v>0</v>
      </c>
      <c r="R38" s="17">
        <v>4.9297966559661233E-2</v>
      </c>
      <c r="S38" s="19">
        <f t="shared" si="11"/>
        <v>-0.24113949822296771</v>
      </c>
      <c r="T38" s="17">
        <f t="shared" si="12"/>
        <v>-0.22811630676543421</v>
      </c>
      <c r="AD38">
        <f t="shared" si="4"/>
        <v>0.24330918073061256</v>
      </c>
      <c r="AE38">
        <f t="shared" si="5"/>
        <v>0.21924447391082255</v>
      </c>
      <c r="AF38">
        <f t="shared" si="6"/>
        <v>-2.4064706819790005E-2</v>
      </c>
      <c r="AG38">
        <f t="shared" si="7"/>
        <v>1.0685399408858651</v>
      </c>
    </row>
    <row r="39" spans="1:33" x14ac:dyDescent="0.3">
      <c r="A39" t="s">
        <v>45</v>
      </c>
      <c r="B39" s="18">
        <v>20140.979985228289</v>
      </c>
      <c r="C39" s="18">
        <v>10475.5330329644</v>
      </c>
      <c r="D39" s="18">
        <v>5340.528698406365</v>
      </c>
      <c r="E39" s="18">
        <v>3491.8841489580077</v>
      </c>
      <c r="F39" s="18">
        <v>3394.8489091625306</v>
      </c>
      <c r="G39" s="18">
        <v>0</v>
      </c>
      <c r="H39" s="18">
        <v>2971.0058831789811</v>
      </c>
      <c r="I39" s="1">
        <f t="shared" si="9"/>
        <v>-5993.784494464755</v>
      </c>
      <c r="J39" s="1">
        <f t="shared" si="10"/>
        <v>-5997.268425305816</v>
      </c>
      <c r="L39" s="17">
        <v>0.43961751417347317</v>
      </c>
      <c r="M39" s="17">
        <v>0.22864963844715896</v>
      </c>
      <c r="N39" s="17">
        <v>0.11656781112375894</v>
      </c>
      <c r="O39" s="17">
        <v>7.6217414965534691E-2</v>
      </c>
      <c r="P39" s="17">
        <v>7.409942512902222E-2</v>
      </c>
      <c r="Q39" s="17">
        <v>0</v>
      </c>
      <c r="R39" s="17">
        <v>6.4848196161052085E-2</v>
      </c>
      <c r="S39" s="19">
        <f t="shared" si="11"/>
        <v>-0.16252241945699486</v>
      </c>
      <c r="T39" s="17">
        <f t="shared" si="12"/>
        <v>-0.14374592339146802</v>
      </c>
      <c r="AD39">
        <f t="shared" si="4"/>
        <v>0.26177506281551932</v>
      </c>
      <c r="AE39">
        <f t="shared" si="5"/>
        <v>0.24919119008495744</v>
      </c>
      <c r="AF39">
        <f t="shared" si="6"/>
        <v>-1.2583872730561885E-2</v>
      </c>
      <c r="AG39">
        <f t="shared" si="7"/>
        <v>1.0720989994535259</v>
      </c>
    </row>
    <row r="40" spans="1:33" x14ac:dyDescent="0.3">
      <c r="A40" t="s">
        <v>46</v>
      </c>
      <c r="B40" s="18">
        <v>23270.094584218004</v>
      </c>
      <c r="C40" s="18">
        <v>9593.1624869655407</v>
      </c>
      <c r="D40" s="18">
        <v>4266.4746468720205</v>
      </c>
      <c r="E40" s="18">
        <v>2789.618038339398</v>
      </c>
      <c r="F40" s="18">
        <v>3103.3413103453445</v>
      </c>
      <c r="G40" s="18">
        <v>0</v>
      </c>
      <c r="H40" s="18">
        <v>2322.9335458248479</v>
      </c>
      <c r="I40" s="1">
        <f t="shared" si="9"/>
        <v>-11248.655242127255</v>
      </c>
      <c r="J40" s="1">
        <f t="shared" si="10"/>
        <v>-10629.101898585433</v>
      </c>
      <c r="L40" s="17">
        <v>0.51317177308811224</v>
      </c>
      <c r="M40" s="17">
        <v>0.21155651882469162</v>
      </c>
      <c r="N40" s="17">
        <v>9.4087901166318724E-2</v>
      </c>
      <c r="O40" s="17">
        <v>6.1519012301054554E-2</v>
      </c>
      <c r="P40" s="17">
        <v>6.8437502776958467E-2</v>
      </c>
      <c r="Q40" s="17">
        <v>0</v>
      </c>
      <c r="R40" s="17">
        <v>5.1227291842864342E-2</v>
      </c>
      <c r="S40" s="19">
        <f t="shared" si="11"/>
        <v>-0.28876540002861406</v>
      </c>
      <c r="T40" s="17">
        <f t="shared" si="12"/>
        <v>-0.25294759338609224</v>
      </c>
      <c r="AD40">
        <f t="shared" si="4"/>
        <v>0.21722690965233166</v>
      </c>
      <c r="AE40">
        <f t="shared" si="5"/>
        <v>0.2279100108384858</v>
      </c>
      <c r="AF40">
        <f t="shared" si="6"/>
        <v>1.0683101186154148E-2</v>
      </c>
      <c r="AG40">
        <f t="shared" si="7"/>
        <v>1.0793117613677079</v>
      </c>
    </row>
    <row r="41" spans="1:33" x14ac:dyDescent="0.3">
      <c r="A41" t="s">
        <v>47</v>
      </c>
      <c r="B41" s="18">
        <v>21173.850753701536</v>
      </c>
      <c r="C41" s="18">
        <v>5580.6198176181961</v>
      </c>
      <c r="D41" s="18">
        <v>8320.9207583361913</v>
      </c>
      <c r="E41" s="18">
        <v>5440.6020342967404</v>
      </c>
      <c r="F41" s="18">
        <v>6075.8864081318588</v>
      </c>
      <c r="G41" s="18">
        <v>0</v>
      </c>
      <c r="H41" s="18">
        <v>2789.4541624001722</v>
      </c>
      <c r="I41" s="1">
        <f t="shared" si="9"/>
        <v>-1645.9965277277624</v>
      </c>
      <c r="J41" s="1">
        <f t="shared" si="10"/>
        <v>-9642.0081758539018</v>
      </c>
      <c r="L41" s="17">
        <v>0.42878247845214851</v>
      </c>
      <c r="M41" s="17">
        <v>0.11301071423105191</v>
      </c>
      <c r="N41" s="17">
        <v>0.16850336139918254</v>
      </c>
      <c r="O41" s="17">
        <v>0.11017527476100397</v>
      </c>
      <c r="P41" s="17">
        <v>0.12304014339087865</v>
      </c>
      <c r="Q41" s="17">
        <v>0</v>
      </c>
      <c r="R41" s="17">
        <v>5.6488027765734361E-2</v>
      </c>
      <c r="S41" s="19">
        <f t="shared" si="11"/>
        <v>-3.0257621504800769E-2</v>
      </c>
      <c r="T41" s="17">
        <f t="shared" si="12"/>
        <v>-0.17515307977890054</v>
      </c>
      <c r="AD41">
        <f t="shared" si="4"/>
        <v>0.39028740327194461</v>
      </c>
      <c r="AE41">
        <f t="shared" si="5"/>
        <v>0.12199429176255472</v>
      </c>
      <c r="AF41">
        <f t="shared" si="6"/>
        <v>-0.26829311150938989</v>
      </c>
      <c r="AG41">
        <f t="shared" si="7"/>
        <v>0.99282913543208917</v>
      </c>
    </row>
    <row r="42" spans="1:33" x14ac:dyDescent="0.3">
      <c r="A42" t="s">
        <v>48</v>
      </c>
      <c r="B42" s="18">
        <v>24371.332562417076</v>
      </c>
      <c r="C42" s="18">
        <v>6101.8166570768426</v>
      </c>
      <c r="D42" s="18">
        <v>8131.9179462305474</v>
      </c>
      <c r="E42" s="18">
        <v>5317.023272535358</v>
      </c>
      <c r="F42" s="18">
        <v>5724.1604049191701</v>
      </c>
      <c r="G42" s="18">
        <v>0</v>
      </c>
      <c r="H42" s="18">
        <v>1471.4441250654227</v>
      </c>
      <c r="I42" s="1">
        <f t="shared" si="9"/>
        <v>-5284.9961039774525</v>
      </c>
      <c r="J42" s="1">
        <f t="shared" si="10"/>
        <v>-12517.585418234712</v>
      </c>
      <c r="L42" s="17">
        <v>0.47676900489267282</v>
      </c>
      <c r="M42" s="17">
        <v>0.1193679930377816</v>
      </c>
      <c r="N42" s="17">
        <v>0.15908225031043161</v>
      </c>
      <c r="O42" s="17">
        <v>0.10401531751066682</v>
      </c>
      <c r="P42" s="17">
        <v>0.1119800180441462</v>
      </c>
      <c r="Q42" s="17">
        <v>0</v>
      </c>
      <c r="R42" s="17">
        <v>2.8785416204301084E-2</v>
      </c>
      <c r="S42" s="19">
        <f t="shared" si="11"/>
        <v>-0.10575241661086199</v>
      </c>
      <c r="T42" s="17">
        <f t="shared" si="12"/>
        <v>-0.22807606733152502</v>
      </c>
      <c r="AD42">
        <f t="shared" si="4"/>
        <v>0.35453659301426887</v>
      </c>
      <c r="AE42">
        <f t="shared" si="5"/>
        <v>0.12536760737097385</v>
      </c>
      <c r="AF42">
        <f t="shared" si="6"/>
        <v>-0.22916898564329502</v>
      </c>
      <c r="AG42">
        <f t="shared" si="7"/>
        <v>1.0049576144505785</v>
      </c>
    </row>
    <row r="43" spans="1:33" x14ac:dyDescent="0.3">
      <c r="A43" t="s">
        <v>49</v>
      </c>
      <c r="B43" s="18">
        <v>23046.060496962611</v>
      </c>
      <c r="C43" s="18">
        <v>8681.6288466497735</v>
      </c>
      <c r="D43" s="18">
        <v>4893.4459042884519</v>
      </c>
      <c r="E43" s="18">
        <v>3199.5607835732185</v>
      </c>
      <c r="F43" s="18">
        <v>3949.7509013156473</v>
      </c>
      <c r="G43" s="18">
        <v>0</v>
      </c>
      <c r="H43" s="18">
        <v>2511.5551063378102</v>
      </c>
      <c r="I43" s="1">
        <f t="shared" si="9"/>
        <v>-9603.0900127080931</v>
      </c>
      <c r="J43" s="1">
        <f t="shared" si="10"/>
        <v>-10751.604373559641</v>
      </c>
      <c r="L43" s="17">
        <v>0.49794865134570282</v>
      </c>
      <c r="M43" s="17">
        <v>0.18758109986923624</v>
      </c>
      <c r="N43" s="17">
        <v>0.10573107663215299</v>
      </c>
      <c r="O43" s="17">
        <v>6.9131857797946186E-2</v>
      </c>
      <c r="P43" s="17">
        <v>8.5340969000789288E-2</v>
      </c>
      <c r="Q43" s="17">
        <v>0</v>
      </c>
      <c r="R43" s="17">
        <v>5.4266345354172518E-2</v>
      </c>
      <c r="S43" s="19">
        <f t="shared" si="11"/>
        <v>-0.23756474305011699</v>
      </c>
      <c r="T43" s="17">
        <f t="shared" si="12"/>
        <v>-0.24125941175623714</v>
      </c>
      <c r="AD43">
        <f t="shared" si="4"/>
        <v>0.25294830376549887</v>
      </c>
      <c r="AE43">
        <f t="shared" si="5"/>
        <v>0.20261170568656009</v>
      </c>
      <c r="AF43">
        <f t="shared" si="6"/>
        <v>-5.0336598078938782E-2</v>
      </c>
      <c r="AG43">
        <f t="shared" si="7"/>
        <v>1.0603956545955291</v>
      </c>
    </row>
    <row r="44" spans="1:33" x14ac:dyDescent="0.3">
      <c r="A44" t="s">
        <v>50</v>
      </c>
      <c r="B44" s="18">
        <v>21869.092686451848</v>
      </c>
      <c r="C44" s="18">
        <v>8841.6519795682088</v>
      </c>
      <c r="D44" s="18">
        <v>4472.2670488855247</v>
      </c>
      <c r="E44" s="18">
        <v>2924.1746088866889</v>
      </c>
      <c r="F44" s="18">
        <v>5327.5238244211996</v>
      </c>
      <c r="G44" s="18">
        <v>0</v>
      </c>
      <c r="H44" s="18">
        <v>2722.5060561758746</v>
      </c>
      <c r="I44" s="1">
        <f t="shared" si="9"/>
        <v>-7765.0281586073143</v>
      </c>
      <c r="J44" s="1">
        <f t="shared" si="10"/>
        <v>-9210.2510622256141</v>
      </c>
      <c r="L44" s="17">
        <v>0.4737957460348789</v>
      </c>
      <c r="M44" s="17">
        <v>0.19155513929645107</v>
      </c>
      <c r="N44" s="17">
        <v>9.6892044552293263E-2</v>
      </c>
      <c r="O44" s="17">
        <v>6.3352490668807132E-2</v>
      </c>
      <c r="P44" s="17">
        <v>0.11542125506075421</v>
      </c>
      <c r="Q44" s="17">
        <v>0</v>
      </c>
      <c r="R44" s="17">
        <v>5.8983324386815528E-2</v>
      </c>
      <c r="S44" s="19">
        <f t="shared" si="11"/>
        <v>-0.19523150486334567</v>
      </c>
      <c r="T44" s="17">
        <f t="shared" si="12"/>
        <v>-0.20651049120870463</v>
      </c>
      <c r="AD44">
        <f t="shared" si="4"/>
        <v>0.26906915754499289</v>
      </c>
      <c r="AE44">
        <f t="shared" si="5"/>
        <v>0.20774584366256266</v>
      </c>
      <c r="AF44">
        <f t="shared" si="6"/>
        <v>-6.132331388243023E-2</v>
      </c>
      <c r="AG44">
        <f t="shared" si="7"/>
        <v>1.0569897726964468</v>
      </c>
    </row>
    <row r="45" spans="1:33" x14ac:dyDescent="0.3">
      <c r="A45" t="s">
        <v>51</v>
      </c>
      <c r="B45" s="18">
        <v>20617.446846855964</v>
      </c>
      <c r="C45" s="18">
        <v>5570.8987861792257</v>
      </c>
      <c r="D45" s="18">
        <v>6431.3723398485708</v>
      </c>
      <c r="E45" s="18">
        <v>4205.1280683625273</v>
      </c>
      <c r="F45" s="18">
        <v>4628.3248158657943</v>
      </c>
      <c r="G45" s="18">
        <v>0</v>
      </c>
      <c r="H45" s="18">
        <v>1423.8223581523484</v>
      </c>
      <c r="I45" s="1">
        <f t="shared" si="9"/>
        <v>-5207.8345093329926</v>
      </c>
      <c r="J45" s="1">
        <f t="shared" si="10"/>
        <v>-10467.100493453672</v>
      </c>
      <c r="L45" s="17">
        <v>0.48085104156781322</v>
      </c>
      <c r="M45" s="17">
        <v>0.12992745919030435</v>
      </c>
      <c r="N45" s="17">
        <v>0.14999588025120589</v>
      </c>
      <c r="O45" s="17">
        <v>9.8074229395019238E-2</v>
      </c>
      <c r="P45" s="17">
        <v>0.10794424862371382</v>
      </c>
      <c r="Q45" s="17">
        <v>0</v>
      </c>
      <c r="R45" s="17">
        <v>3.3207140971943439E-2</v>
      </c>
      <c r="S45" s="19">
        <f t="shared" si="11"/>
        <v>-0.12803861979978565</v>
      </c>
      <c r="T45" s="17">
        <f t="shared" si="12"/>
        <v>-0.23120082212854309</v>
      </c>
      <c r="AD45">
        <f t="shared" si="4"/>
        <v>0.3381456819048369</v>
      </c>
      <c r="AE45">
        <f t="shared" si="5"/>
        <v>0.13711809421135815</v>
      </c>
      <c r="AF45">
        <f t="shared" si="6"/>
        <v>-0.20102758769347875</v>
      </c>
      <c r="AG45">
        <f t="shared" si="7"/>
        <v>1.0136814478150216</v>
      </c>
    </row>
    <row r="46" spans="1:33" x14ac:dyDescent="0.3">
      <c r="A46" t="s">
        <v>52</v>
      </c>
      <c r="B46" s="18">
        <v>23325.840155225218</v>
      </c>
      <c r="C46" s="18">
        <v>7229.4563039974164</v>
      </c>
      <c r="D46" s="18">
        <v>4036.6971164187157</v>
      </c>
      <c r="E46" s="18">
        <v>2639.3788838122373</v>
      </c>
      <c r="F46" s="18">
        <v>3909.8278022560139</v>
      </c>
      <c r="G46" s="18">
        <v>0</v>
      </c>
      <c r="H46" s="18">
        <v>1607.1377906077296</v>
      </c>
      <c r="I46" s="1">
        <f t="shared" si="9"/>
        <v>-11629.689841787724</v>
      </c>
      <c r="J46" s="1">
        <f t="shared" si="10"/>
        <v>-12920.612710481713</v>
      </c>
      <c r="L46" s="17">
        <v>0.54565490070463107</v>
      </c>
      <c r="M46" s="17">
        <v>0.16911666355659682</v>
      </c>
      <c r="N46" s="17">
        <v>9.4429334573859339E-2</v>
      </c>
      <c r="O46" s="17">
        <v>6.174225722136957E-2</v>
      </c>
      <c r="P46" s="17">
        <v>9.146151594176577E-2</v>
      </c>
      <c r="Q46" s="17">
        <v>0</v>
      </c>
      <c r="R46" s="17">
        <v>3.7595328001777339E-2</v>
      </c>
      <c r="S46" s="19">
        <f t="shared" si="11"/>
        <v>-0.30385294869982932</v>
      </c>
      <c r="T46" s="17">
        <f t="shared" si="12"/>
        <v>-0.31095283906320426</v>
      </c>
      <c r="AD46">
        <f t="shared" si="4"/>
        <v>0.23694970984047356</v>
      </c>
      <c r="AE46">
        <f t="shared" si="5"/>
        <v>0.17980069486725542</v>
      </c>
      <c r="AF46">
        <f t="shared" si="6"/>
        <v>-5.7149014973218143E-2</v>
      </c>
      <c r="AG46">
        <f t="shared" si="7"/>
        <v>1.0582838053583024</v>
      </c>
    </row>
    <row r="47" spans="1:33" x14ac:dyDescent="0.3">
      <c r="A47" t="s">
        <v>53</v>
      </c>
      <c r="B47" s="18">
        <v>23740.25062648638</v>
      </c>
      <c r="C47" s="18">
        <v>5997.8763978447741</v>
      </c>
      <c r="D47" s="18">
        <v>4573.4842909014897</v>
      </c>
      <c r="E47" s="18">
        <v>2990.3551132817433</v>
      </c>
      <c r="F47" s="18">
        <v>4605.5526893093875</v>
      </c>
      <c r="G47" s="18">
        <v>0</v>
      </c>
      <c r="H47" s="18">
        <v>1389.2962081101425</v>
      </c>
      <c r="I47" s="1">
        <f t="shared" si="9"/>
        <v>-10988.43482298959</v>
      </c>
      <c r="J47" s="1">
        <f t="shared" si="10"/>
        <v>-14091.55660059382</v>
      </c>
      <c r="L47" s="17">
        <v>0.54831401450134953</v>
      </c>
      <c r="M47" s="17">
        <v>0.13852927409772256</v>
      </c>
      <c r="N47" s="17">
        <v>0.10563096284271202</v>
      </c>
      <c r="O47" s="17">
        <v>6.9066398781773244E-2</v>
      </c>
      <c r="P47" s="17">
        <v>0.10637162698085914</v>
      </c>
      <c r="Q47" s="17">
        <v>0</v>
      </c>
      <c r="R47" s="17">
        <v>3.2087722795583584E-2</v>
      </c>
      <c r="S47" s="19">
        <f t="shared" si="11"/>
        <v>-0.27490327064384895</v>
      </c>
      <c r="T47" s="17">
        <f t="shared" si="12"/>
        <v>-0.32379720623393082</v>
      </c>
      <c r="AD47">
        <f t="shared" si="4"/>
        <v>0.26740751973782362</v>
      </c>
      <c r="AE47">
        <f t="shared" si="5"/>
        <v>0.14644000464624227</v>
      </c>
      <c r="AF47">
        <f t="shared" si="6"/>
        <v>-0.12096751509158135</v>
      </c>
      <c r="AG47">
        <f t="shared" si="7"/>
        <v>1.0385000703216098</v>
      </c>
    </row>
    <row r="48" spans="1:33" x14ac:dyDescent="0.3">
      <c r="A48" t="s">
        <v>54</v>
      </c>
      <c r="B48" s="18">
        <v>15594.034636847598</v>
      </c>
      <c r="C48" s="18">
        <v>7793.2761274577042</v>
      </c>
      <c r="D48" s="18">
        <v>5817.8327543584301</v>
      </c>
      <c r="E48" s="18">
        <v>3803.9675701574356</v>
      </c>
      <c r="F48" s="18">
        <v>3649.6582973061941</v>
      </c>
      <c r="G48" s="18">
        <v>0</v>
      </c>
      <c r="H48" s="18">
        <v>3311.3910121744207</v>
      </c>
      <c r="I48" s="1">
        <f t="shared" si="9"/>
        <v>-1311.7390389704337</v>
      </c>
      <c r="J48" s="1">
        <f t="shared" si="10"/>
        <v>-3819.320922843277</v>
      </c>
      <c r="L48" s="17">
        <v>0.3901419078996276</v>
      </c>
      <c r="M48" s="17">
        <v>0.19497735435129296</v>
      </c>
      <c r="N48" s="17">
        <v>0.14555440099273689</v>
      </c>
      <c r="O48" s="17">
        <v>9.517018526448183E-2</v>
      </c>
      <c r="P48" s="17">
        <v>9.1309573465240768E-2</v>
      </c>
      <c r="Q48" s="17">
        <v>0</v>
      </c>
      <c r="R48" s="17">
        <v>8.2846578026619877E-2</v>
      </c>
      <c r="S48" s="19">
        <f t="shared" si="11"/>
        <v>-4.8536653834245824E-2</v>
      </c>
      <c r="T48" s="17">
        <f t="shared" si="12"/>
        <v>-9.5038577466222546E-2</v>
      </c>
      <c r="AD48">
        <f t="shared" si="4"/>
        <v>0.331464135082841</v>
      </c>
      <c r="AE48">
        <f t="shared" si="5"/>
        <v>0.21626958227167264</v>
      </c>
      <c r="AF48">
        <f t="shared" si="6"/>
        <v>-0.11519455281116836</v>
      </c>
      <c r="AG48">
        <f t="shared" si="7"/>
        <v>1.0402896886285378</v>
      </c>
    </row>
    <row r="49" spans="1:33" x14ac:dyDescent="0.3">
      <c r="A49" t="s">
        <v>55</v>
      </c>
      <c r="B49" s="18">
        <v>18486.4935098633</v>
      </c>
      <c r="C49" s="18">
        <v>8170.1530386300956</v>
      </c>
      <c r="D49" s="18">
        <v>2773.1605502099342</v>
      </c>
      <c r="E49" s="18">
        <v>1813.2203597526495</v>
      </c>
      <c r="F49" s="18">
        <v>2643.4843329300879</v>
      </c>
      <c r="G49" s="18">
        <v>0</v>
      </c>
      <c r="H49" s="18">
        <v>1806.1062719377207</v>
      </c>
      <c r="I49" s="1">
        <f t="shared" si="9"/>
        <v>-9528.5688796708673</v>
      </c>
      <c r="J49" s="1">
        <f t="shared" si="10"/>
        <v>-8147.3808983654026</v>
      </c>
      <c r="L49" s="17">
        <v>0.51793604708586038</v>
      </c>
      <c r="M49" s="17">
        <v>0.22890315930692112</v>
      </c>
      <c r="N49" s="17">
        <v>7.7695632897815239E-2</v>
      </c>
      <c r="O49" s="17">
        <v>5.0800990740879202E-2</v>
      </c>
      <c r="P49" s="17">
        <v>7.4062494609954649E-2</v>
      </c>
      <c r="Q49" s="17">
        <v>0</v>
      </c>
      <c r="R49" s="17">
        <v>5.0601675358569409E-2</v>
      </c>
      <c r="S49" s="19">
        <f t="shared" si="11"/>
        <v>-0.31438172523721525</v>
      </c>
      <c r="T49" s="17">
        <f t="shared" si="12"/>
        <v>-0.25307074949343689</v>
      </c>
      <c r="AD49">
        <f t="shared" si="4"/>
        <v>0.19630339098009658</v>
      </c>
      <c r="AE49">
        <f t="shared" si="5"/>
        <v>0.24648204087837428</v>
      </c>
      <c r="AF49">
        <f t="shared" si="6"/>
        <v>5.0178649898277694E-2</v>
      </c>
      <c r="AG49">
        <f t="shared" si="7"/>
        <v>1.0915553814684662</v>
      </c>
    </row>
    <row r="50" spans="1:33" x14ac:dyDescent="0.3">
      <c r="A50" t="s">
        <v>56</v>
      </c>
      <c r="B50" s="18">
        <v>22676.877564443152</v>
      </c>
      <c r="C50" s="18">
        <v>4758.8187752006161</v>
      </c>
      <c r="D50" s="18">
        <v>6184.8052194874044</v>
      </c>
      <c r="E50" s="18">
        <v>4043.9111050494566</v>
      </c>
      <c r="F50" s="18">
        <v>4388.7372176998861</v>
      </c>
      <c r="G50" s="18">
        <v>0</v>
      </c>
      <c r="H50" s="18">
        <v>718.40413969043027</v>
      </c>
      <c r="I50" s="1">
        <f t="shared" si="9"/>
        <v>-8093.5237438698932</v>
      </c>
      <c r="J50" s="1">
        <f t="shared" si="10"/>
        <v>-13532.82272657151</v>
      </c>
      <c r="L50" s="17">
        <v>0.53018596315220479</v>
      </c>
      <c r="M50" s="17">
        <v>0.11126130167729245</v>
      </c>
      <c r="N50" s="17">
        <v>0.1446009003172582</v>
      </c>
      <c r="O50" s="17">
        <v>9.4546742515130358E-2</v>
      </c>
      <c r="P50" s="17">
        <v>0.10260878563090126</v>
      </c>
      <c r="Q50" s="17">
        <v>0</v>
      </c>
      <c r="R50" s="17">
        <v>1.6796306707212882E-2</v>
      </c>
      <c r="S50" s="19">
        <f t="shared" si="11"/>
        <v>-0.19597961631247773</v>
      </c>
      <c r="T50" s="17">
        <f t="shared" si="12"/>
        <v>-0.30167301051904194</v>
      </c>
      <c r="AD50">
        <f t="shared" si="4"/>
        <v>0.31973179115084466</v>
      </c>
      <c r="AE50">
        <f t="shared" si="5"/>
        <v>0.11565668902138844</v>
      </c>
      <c r="AF50">
        <f t="shared" si="6"/>
        <v>-0.20407510212945623</v>
      </c>
      <c r="AG50">
        <f t="shared" si="7"/>
        <v>1.0127367183398686</v>
      </c>
    </row>
    <row r="51" spans="1:33" x14ac:dyDescent="0.3">
      <c r="A51" t="s">
        <v>57</v>
      </c>
      <c r="B51" s="18">
        <v>25866.996750572835</v>
      </c>
      <c r="C51" s="18">
        <v>5768.3105015552401</v>
      </c>
      <c r="D51" s="18">
        <v>4450.6804332897027</v>
      </c>
      <c r="E51" s="18">
        <v>2910.0602833048056</v>
      </c>
      <c r="F51" s="18">
        <v>4057.6032785684915</v>
      </c>
      <c r="G51" s="18">
        <v>0</v>
      </c>
      <c r="H51" s="18">
        <v>6.1677258455471327</v>
      </c>
      <c r="I51" s="1">
        <f t="shared" si="9"/>
        <v>-13859.994004459564</v>
      </c>
      <c r="J51" s="1">
        <f t="shared" si="10"/>
        <v>-16673.183050468695</v>
      </c>
      <c r="L51" s="17">
        <v>0.60072237569577958</v>
      </c>
      <c r="M51" s="17">
        <v>0.13396039832758863</v>
      </c>
      <c r="N51" s="17">
        <v>0.10336040743845933</v>
      </c>
      <c r="O51" s="17">
        <v>6.7581804863608028E-2</v>
      </c>
      <c r="P51" s="17">
        <v>9.4231777451267859E-2</v>
      </c>
      <c r="Q51" s="17">
        <v>0</v>
      </c>
      <c r="R51" s="17">
        <v>1.4323622329659447E-4</v>
      </c>
      <c r="S51" s="19">
        <f t="shared" si="11"/>
        <v>-0.34755267226829623</v>
      </c>
      <c r="T51" s="17">
        <f t="shared" si="12"/>
        <v>-0.38782889198920234</v>
      </c>
      <c r="AD51">
        <f t="shared" si="4"/>
        <v>0.24456832851472865</v>
      </c>
      <c r="AE51">
        <f t="shared" si="5"/>
        <v>0.13727871750510862</v>
      </c>
      <c r="AF51">
        <f t="shared" si="6"/>
        <v>-0.10728961100962003</v>
      </c>
      <c r="AG51">
        <f t="shared" si="7"/>
        <v>1.0427402205870178</v>
      </c>
    </row>
    <row r="52" spans="1:33" x14ac:dyDescent="0.3">
      <c r="A52" t="s">
        <v>58</v>
      </c>
      <c r="B52" s="18">
        <v>25986.902318399672</v>
      </c>
      <c r="C52" s="18">
        <v>6339.6080415070428</v>
      </c>
      <c r="D52" s="18">
        <v>3360.3164944162927</v>
      </c>
      <c r="E52" s="18">
        <v>2197.1300155798835</v>
      </c>
      <c r="F52" s="18">
        <v>3186.6537918209751</v>
      </c>
      <c r="G52" s="18">
        <v>0</v>
      </c>
      <c r="H52" s="18">
        <v>1000</v>
      </c>
      <c r="I52" s="1">
        <f t="shared" si="9"/>
        <v>-16215.329634312126</v>
      </c>
      <c r="J52" s="1">
        <f t="shared" si="10"/>
        <v>-17024.064186347485</v>
      </c>
      <c r="L52" s="17">
        <v>0.63989021157191261</v>
      </c>
      <c r="M52" s="17">
        <v>0.1561037587804639</v>
      </c>
      <c r="N52" s="17">
        <v>8.274297591206882E-2</v>
      </c>
      <c r="O52" s="17">
        <v>5.4101176557891151E-2</v>
      </c>
      <c r="P52" s="17">
        <v>7.8466780844864234E-2</v>
      </c>
      <c r="Q52" s="17">
        <v>0</v>
      </c>
      <c r="R52" s="17">
        <v>-1.1304903667200605E-2</v>
      </c>
      <c r="S52" s="19">
        <f t="shared" si="11"/>
        <v>-0.44032889561970023</v>
      </c>
      <c r="T52" s="17">
        <f t="shared" si="12"/>
        <v>-0.43300522993278268</v>
      </c>
      <c r="AD52">
        <f t="shared" si="4"/>
        <v>0.19658923876047432</v>
      </c>
      <c r="AE52">
        <f t="shared" si="5"/>
        <v>0.1583669338819674</v>
      </c>
      <c r="AF52">
        <f t="shared" si="6"/>
        <v>-3.8222304878506919E-2</v>
      </c>
      <c r="AG52">
        <f t="shared" si="7"/>
        <v>1.064151085487663</v>
      </c>
    </row>
    <row r="53" spans="1:33" x14ac:dyDescent="0.3">
      <c r="A53" t="s">
        <v>59</v>
      </c>
      <c r="B53" s="18">
        <v>25977.436089360712</v>
      </c>
      <c r="C53" s="18">
        <v>6115.2765467615727</v>
      </c>
      <c r="D53" s="18">
        <v>5565.0295006029146</v>
      </c>
      <c r="E53" s="18">
        <v>3638.6731350095979</v>
      </c>
      <c r="F53" s="18">
        <v>5185.5265091358724</v>
      </c>
      <c r="G53" s="18">
        <v>0</v>
      </c>
      <c r="H53" s="18">
        <v>755.78432586387009</v>
      </c>
      <c r="I53" s="1">
        <f t="shared" si="9"/>
        <v>-11192.546895058693</v>
      </c>
      <c r="J53" s="1">
        <f t="shared" si="10"/>
        <v>-15545.390799174624</v>
      </c>
      <c r="L53" s="17">
        <v>0.54992985967750019</v>
      </c>
      <c r="M53" s="17">
        <v>0.12945747077122191</v>
      </c>
      <c r="N53" s="17">
        <v>0.11780900477784695</v>
      </c>
      <c r="O53" s="17">
        <v>7.7028964662438387E-2</v>
      </c>
      <c r="P53" s="17">
        <v>0.10977510851007258</v>
      </c>
      <c r="Q53" s="17">
        <v>0</v>
      </c>
      <c r="R53" s="17">
        <v>1.5999591600920016E-2</v>
      </c>
      <c r="S53" s="19">
        <f t="shared" si="11"/>
        <v>-0.25309399010830003</v>
      </c>
      <c r="T53" s="17">
        <f t="shared" si="12"/>
        <v>-0.32259828727885986</v>
      </c>
      <c r="AD53">
        <f t="shared" si="4"/>
        <v>0.28498009794789325</v>
      </c>
      <c r="AE53">
        <f t="shared" si="5"/>
        <v>0.13457072584126498</v>
      </c>
      <c r="AF53">
        <f t="shared" si="6"/>
        <v>-0.15040937210662828</v>
      </c>
      <c r="AG53">
        <f t="shared" si="7"/>
        <v>1.0293730946469453</v>
      </c>
    </row>
    <row r="54" spans="1:33" x14ac:dyDescent="0.3">
      <c r="A54" t="s">
        <v>60</v>
      </c>
      <c r="B54" s="18">
        <v>23623.5004683392</v>
      </c>
      <c r="C54" s="18">
        <v>6278.2907662766147</v>
      </c>
      <c r="D54" s="18">
        <v>4712.1183332835481</v>
      </c>
      <c r="E54" s="18">
        <v>3081.0004486853963</v>
      </c>
      <c r="F54" s="18">
        <v>4141.2698995187029</v>
      </c>
      <c r="G54" s="18">
        <v>0</v>
      </c>
      <c r="H54" s="18">
        <v>1292.3196327417768</v>
      </c>
      <c r="I54" s="1">
        <f t="shared" si="9"/>
        <v>-10999.063425117332</v>
      </c>
      <c r="J54" s="1">
        <f t="shared" si="10"/>
        <v>-13764.893097616292</v>
      </c>
      <c r="L54" s="17">
        <v>0.54774686612003221</v>
      </c>
      <c r="M54" s="17">
        <v>0.14557174100541403</v>
      </c>
      <c r="N54" s="17">
        <v>0.10925764593193957</v>
      </c>
      <c r="O54" s="17">
        <v>7.143769157088356E-2</v>
      </c>
      <c r="P54" s="17">
        <v>9.6021654888051519E-2</v>
      </c>
      <c r="Q54" s="17">
        <v>0</v>
      </c>
      <c r="R54" s="17">
        <v>2.996440048367921E-2</v>
      </c>
      <c r="S54" s="19">
        <f t="shared" si="11"/>
        <v>-0.27812754933477019</v>
      </c>
      <c r="T54" s="17">
        <f t="shared" si="12"/>
        <v>-0.31942375147397789</v>
      </c>
      <c r="AD54">
        <f t="shared" si="4"/>
        <v>0.26267116967587323</v>
      </c>
      <c r="AE54">
        <f t="shared" si="5"/>
        <v>0.15353632665661557</v>
      </c>
      <c r="AF54">
        <f t="shared" si="6"/>
        <v>-0.10913484301925766</v>
      </c>
      <c r="AG54">
        <f t="shared" si="7"/>
        <v>1.0421681986640301</v>
      </c>
    </row>
    <row r="55" spans="1:33" x14ac:dyDescent="0.3">
      <c r="A55" t="s">
        <v>61</v>
      </c>
      <c r="B55" s="18">
        <v>22101.541199519655</v>
      </c>
      <c r="C55" s="18">
        <v>5836.3577216280355</v>
      </c>
      <c r="D55" s="18">
        <v>5762.187256378088</v>
      </c>
      <c r="E55" s="18">
        <v>3767.5839753241348</v>
      </c>
      <c r="F55" s="18">
        <v>4364.3834561527938</v>
      </c>
      <c r="G55" s="18">
        <v>0</v>
      </c>
      <c r="H55" s="18">
        <v>1364.1591834988876</v>
      </c>
      <c r="I55" s="1">
        <f t="shared" si="9"/>
        <v>-7845.8946639617279</v>
      </c>
      <c r="J55" s="1">
        <f t="shared" si="10"/>
        <v>-12096.937071535114</v>
      </c>
      <c r="L55" s="17">
        <v>0.51165460513140748</v>
      </c>
      <c r="M55" s="17">
        <v>0.13511271809090553</v>
      </c>
      <c r="N55" s="17">
        <v>0.13339565864390646</v>
      </c>
      <c r="O55" s="17">
        <v>8.722023834409269E-2</v>
      </c>
      <c r="P55" s="17">
        <v>0.10103625234734477</v>
      </c>
      <c r="Q55" s="17">
        <v>0</v>
      </c>
      <c r="R55" s="17">
        <v>3.1580527442343076E-2</v>
      </c>
      <c r="S55" s="19">
        <f t="shared" si="11"/>
        <v>-0.19468948613511755</v>
      </c>
      <c r="T55" s="17">
        <f t="shared" si="12"/>
        <v>-0.27211346363412209</v>
      </c>
      <c r="AD55">
        <f t="shared" si="4"/>
        <v>0.30538101186921895</v>
      </c>
      <c r="AE55">
        <f t="shared" si="5"/>
        <v>0.14253098728708405</v>
      </c>
      <c r="AF55">
        <f t="shared" si="6"/>
        <v>-0.16285002458213491</v>
      </c>
      <c r="AG55">
        <f t="shared" si="7"/>
        <v>1.0255164923795383</v>
      </c>
    </row>
    <row r="56" spans="1:33" x14ac:dyDescent="0.3">
      <c r="A56" t="s">
        <v>62</v>
      </c>
      <c r="B56" s="18">
        <v>20875.138637361008</v>
      </c>
      <c r="C56" s="18">
        <v>7216.7441859618411</v>
      </c>
      <c r="D56" s="18">
        <v>5037.3566749272668</v>
      </c>
      <c r="E56" s="18">
        <v>3293.6562874524438</v>
      </c>
      <c r="F56" s="18">
        <v>4267.6610477347485</v>
      </c>
      <c r="G56" s="18">
        <v>0</v>
      </c>
      <c r="H56" s="18">
        <v>1574.1151927631233</v>
      </c>
      <c r="I56" s="1">
        <f t="shared" si="9"/>
        <v>-7371.3087724694415</v>
      </c>
      <c r="J56" s="1">
        <f t="shared" si="10"/>
        <v>-9878.792248364829</v>
      </c>
      <c r="L56" s="17">
        <v>0.49391460140564281</v>
      </c>
      <c r="M56" s="17">
        <v>0.17075121703270491</v>
      </c>
      <c r="N56" s="17">
        <v>0.11918598757384281</v>
      </c>
      <c r="O56" s="17">
        <v>7.7929299567512614E-2</v>
      </c>
      <c r="P56" s="17">
        <v>0.10097466378277274</v>
      </c>
      <c r="Q56" s="17">
        <v>0</v>
      </c>
      <c r="R56" s="17">
        <v>3.7244230637524134E-2</v>
      </c>
      <c r="S56" s="19">
        <f t="shared" si="11"/>
        <v>-0.19611001589609828</v>
      </c>
      <c r="T56" s="17">
        <f t="shared" si="12"/>
        <v>-0.23481348105417676</v>
      </c>
      <c r="AD56">
        <f t="shared" si="4"/>
        <v>0.28449754783678621</v>
      </c>
      <c r="AE56">
        <f t="shared" si="5"/>
        <v>0.18107249687310323</v>
      </c>
      <c r="AF56">
        <f t="shared" si="6"/>
        <v>-0.10342505096368299</v>
      </c>
      <c r="AG56">
        <f t="shared" si="7"/>
        <v>1.0439382342012584</v>
      </c>
    </row>
    <row r="57" spans="1:33" x14ac:dyDescent="0.3">
      <c r="A57" t="s">
        <v>63</v>
      </c>
      <c r="B57" s="18">
        <v>22738.933954809672</v>
      </c>
      <c r="C57" s="18">
        <v>7807.4837887915837</v>
      </c>
      <c r="D57" s="18">
        <v>3496.0723213855736</v>
      </c>
      <c r="E57" s="18">
        <v>2285.893440905952</v>
      </c>
      <c r="F57" s="18">
        <v>3209.9769209648807</v>
      </c>
      <c r="G57" s="18">
        <v>0</v>
      </c>
      <c r="H57" s="18">
        <v>956.09394375485829</v>
      </c>
      <c r="I57" s="1">
        <f t="shared" si="9"/>
        <v>-12303.940403241431</v>
      </c>
      <c r="J57" s="1">
        <f t="shared" si="10"/>
        <v>-12233.867361041166</v>
      </c>
      <c r="L57" s="17">
        <v>0.56153204946778301</v>
      </c>
      <c r="M57" s="17">
        <v>0.19280377795280534</v>
      </c>
      <c r="N57" s="17">
        <v>8.6334595087734528E-2</v>
      </c>
      <c r="O57" s="17">
        <v>5.644954294198027E-2</v>
      </c>
      <c r="P57" s="17">
        <v>7.9269543715457816E-2</v>
      </c>
      <c r="Q57" s="17">
        <v>0</v>
      </c>
      <c r="R57" s="17">
        <v>2.3610490834239051E-2</v>
      </c>
      <c r="S57" s="19">
        <f t="shared" si="11"/>
        <v>-0.34523353581143507</v>
      </c>
      <c r="T57" s="17">
        <f t="shared" si="12"/>
        <v>-0.31938618098085758</v>
      </c>
      <c r="AD57">
        <f t="shared" si="4"/>
        <v>0.20950036687767329</v>
      </c>
      <c r="AE57">
        <f t="shared" si="5"/>
        <v>0.20211560205252183</v>
      </c>
      <c r="AF57">
        <f t="shared" si="6"/>
        <v>-7.384764825151463E-3</v>
      </c>
      <c r="AG57">
        <f t="shared" si="7"/>
        <v>1.0737107229042031</v>
      </c>
    </row>
    <row r="58" spans="1:33" x14ac:dyDescent="0.3">
      <c r="A58" t="s">
        <v>64</v>
      </c>
      <c r="B58" s="18">
        <v>18721.045629384211</v>
      </c>
      <c r="C58" s="18">
        <v>8130.5211412250637</v>
      </c>
      <c r="D58" s="18">
        <v>3350.7224430403721</v>
      </c>
      <c r="E58" s="18">
        <v>2190.8569819879358</v>
      </c>
      <c r="F58" s="18">
        <v>2761.9893706562161</v>
      </c>
      <c r="G58" s="18">
        <v>0</v>
      </c>
      <c r="H58" s="18">
        <v>1339.4007683318359</v>
      </c>
      <c r="I58" s="1">
        <f t="shared" si="9"/>
        <v>-8808.6773709006193</v>
      </c>
      <c r="J58" s="1">
        <f t="shared" si="10"/>
        <v>-8099.4538494537892</v>
      </c>
      <c r="L58" s="17">
        <v>0.51298214773102568</v>
      </c>
      <c r="M58" s="17">
        <v>0.22278735278822848</v>
      </c>
      <c r="N58" s="17">
        <v>9.1814358519777706E-2</v>
      </c>
      <c r="O58" s="17">
        <v>6.00324651860085E-2</v>
      </c>
      <c r="P58" s="17">
        <v>7.5682270500191814E-2</v>
      </c>
      <c r="Q58" s="17">
        <v>0</v>
      </c>
      <c r="R58" s="17">
        <v>3.670140527476784E-2</v>
      </c>
      <c r="S58" s="19">
        <f t="shared" si="11"/>
        <v>-0.28339445637301264</v>
      </c>
      <c r="T58" s="17">
        <f t="shared" si="12"/>
        <v>-0.24176049206504496</v>
      </c>
      <c r="AD58">
        <f t="shared" si="4"/>
        <v>0.21720479317959648</v>
      </c>
      <c r="AE58">
        <f t="shared" si="5"/>
        <v>0.23630912420852832</v>
      </c>
      <c r="AF58">
        <f t="shared" si="6"/>
        <v>1.9104331028931831E-2</v>
      </c>
      <c r="AG58">
        <f t="shared" si="7"/>
        <v>1.081922342618969</v>
      </c>
    </row>
    <row r="59" spans="1:33" x14ac:dyDescent="0.3">
      <c r="A59" t="s">
        <v>65</v>
      </c>
      <c r="B59" s="18">
        <v>18571.689571213949</v>
      </c>
      <c r="C59" s="18">
        <v>8277.8321561079229</v>
      </c>
      <c r="D59" s="18">
        <v>3509.9836958806591</v>
      </c>
      <c r="E59" s="18">
        <v>2294.989339614277</v>
      </c>
      <c r="F59" s="18">
        <v>2947.39537562654</v>
      </c>
      <c r="G59" s="18">
        <v>0</v>
      </c>
      <c r="H59" s="18">
        <v>2813.767651918668</v>
      </c>
      <c r="I59" s="1">
        <f t="shared" si="9"/>
        <v>-8211.208354372242</v>
      </c>
      <c r="J59" s="1">
        <f t="shared" si="10"/>
        <v>-7668.1468917695838</v>
      </c>
      <c r="L59" s="17">
        <v>0.48344062393937032</v>
      </c>
      <c r="M59" s="17">
        <v>0.21548068241551033</v>
      </c>
      <c r="N59" s="17">
        <v>9.1368569426429749E-2</v>
      </c>
      <c r="O59" s="17">
        <v>5.9740987701896377E-2</v>
      </c>
      <c r="P59" s="17">
        <v>7.6723803395760223E-2</v>
      </c>
      <c r="Q59" s="17">
        <v>0</v>
      </c>
      <c r="R59" s="17">
        <v>7.3245333121032874E-2</v>
      </c>
      <c r="S59" s="19">
        <f t="shared" si="11"/>
        <v>-0.25221058198066953</v>
      </c>
      <c r="T59" s="17">
        <f t="shared" si="12"/>
        <v>-0.21719792815718408</v>
      </c>
      <c r="AD59">
        <f t="shared" si="4"/>
        <v>0.2259710970795728</v>
      </c>
      <c r="AE59">
        <f t="shared" si="5"/>
        <v>0.23746598582636821</v>
      </c>
      <c r="AF59">
        <f t="shared" si="6"/>
        <v>1.1494888746795412E-2</v>
      </c>
      <c r="AG59">
        <f t="shared" si="7"/>
        <v>1.0795634155115066</v>
      </c>
    </row>
    <row r="60" spans="1:33" x14ac:dyDescent="0.3">
      <c r="A60" t="s">
        <v>66</v>
      </c>
      <c r="B60" s="18">
        <v>19965.328846394244</v>
      </c>
      <c r="C60" s="18">
        <v>8096.8714170132425</v>
      </c>
      <c r="D60" s="18">
        <v>3441.386228542824</v>
      </c>
      <c r="E60" s="18">
        <v>2250.1371494318469</v>
      </c>
      <c r="F60" s="18">
        <v>2962.4618077665036</v>
      </c>
      <c r="G60" s="18">
        <v>0</v>
      </c>
      <c r="H60" s="18">
        <v>1818.4541836381152</v>
      </c>
      <c r="I60" s="1">
        <f t="shared" si="9"/>
        <v>-9747.6807541232156</v>
      </c>
      <c r="J60" s="1">
        <f t="shared" si="10"/>
        <v>-9272.2618736586501</v>
      </c>
      <c r="L60" s="17">
        <v>0.5181138071265875</v>
      </c>
      <c r="M60" s="17">
        <v>0.21011929770647467</v>
      </c>
      <c r="N60" s="17">
        <v>8.9306303661777553E-2</v>
      </c>
      <c r="O60" s="17">
        <v>5.8392583163469944E-2</v>
      </c>
      <c r="P60" s="17">
        <v>7.6877890542044289E-2</v>
      </c>
      <c r="Q60" s="17">
        <v>0</v>
      </c>
      <c r="R60" s="17">
        <v>4.7190117799645992E-2</v>
      </c>
      <c r="S60" s="19">
        <f t="shared" si="11"/>
        <v>-0.2937141473771947</v>
      </c>
      <c r="T60" s="17">
        <f t="shared" si="12"/>
        <v>-0.25902194395024947</v>
      </c>
      <c r="AD60">
        <f t="shared" si="4"/>
        <v>0.21684613322787896</v>
      </c>
      <c r="AE60">
        <f t="shared" si="5"/>
        <v>0.22542925090943194</v>
      </c>
      <c r="AF60">
        <f t="shared" si="6"/>
        <v>8.5831176815529819E-3</v>
      </c>
      <c r="AG60">
        <f t="shared" si="7"/>
        <v>1.0786607664812815</v>
      </c>
    </row>
    <row r="61" spans="1:33" x14ac:dyDescent="0.3">
      <c r="A61" t="s">
        <v>67</v>
      </c>
      <c r="B61" s="18">
        <v>22246.690044783718</v>
      </c>
      <c r="C61" s="18">
        <v>11523.161113425755</v>
      </c>
      <c r="D61" s="18">
        <v>6610.7811005782914</v>
      </c>
      <c r="E61" s="18">
        <v>4322.4337965319601</v>
      </c>
      <c r="F61" s="18">
        <v>4931.702111177261</v>
      </c>
      <c r="G61" s="18">
        <v>0</v>
      </c>
      <c r="H61" s="18">
        <v>2902.0029223744505</v>
      </c>
      <c r="I61" s="1">
        <f t="shared" si="9"/>
        <v>-4511.3164032972309</v>
      </c>
      <c r="J61" s="1">
        <f t="shared" si="10"/>
        <v>-5964.0538288717107</v>
      </c>
      <c r="L61" s="17">
        <v>0.42344989202231553</v>
      </c>
      <c r="M61" s="17">
        <v>0.21933516039524248</v>
      </c>
      <c r="N61" s="17">
        <v>0.12583150741021873</v>
      </c>
      <c r="O61" s="17">
        <v>8.2274447152835328E-2</v>
      </c>
      <c r="P61" s="17">
        <v>9.3871435357813893E-2</v>
      </c>
      <c r="Q61" s="17">
        <v>0</v>
      </c>
      <c r="R61" s="17">
        <v>5.523755766157401E-2</v>
      </c>
      <c r="S61" s="19">
        <f t="shared" si="11"/>
        <v>-0.110631989421629</v>
      </c>
      <c r="T61" s="17">
        <f t="shared" si="12"/>
        <v>-0.12035532355872069</v>
      </c>
      <c r="AD61">
        <f t="shared" si="4"/>
        <v>0.29292141623112133</v>
      </c>
      <c r="AE61">
        <f t="shared" si="5"/>
        <v>0.23639726371232453</v>
      </c>
      <c r="AF61">
        <f t="shared" si="6"/>
        <v>-5.6524152518796805E-2</v>
      </c>
      <c r="AG61">
        <f t="shared" si="7"/>
        <v>1.058477512719173</v>
      </c>
    </row>
    <row r="62" spans="1:33" x14ac:dyDescent="0.3">
      <c r="A62" t="s">
        <v>68</v>
      </c>
      <c r="B62" s="18">
        <v>20823.600279259994</v>
      </c>
      <c r="C62" s="18">
        <v>14326.557026095003</v>
      </c>
      <c r="D62" s="18">
        <v>5695.9883018842338</v>
      </c>
      <c r="E62" s="18">
        <v>3724.3000435396916</v>
      </c>
      <c r="F62" s="18">
        <v>3830.1349122105144</v>
      </c>
      <c r="G62" s="18">
        <v>0</v>
      </c>
      <c r="H62" s="18">
        <v>3402.9528302887602</v>
      </c>
      <c r="I62" s="1">
        <f t="shared" si="9"/>
        <v>-4600.2522395604956</v>
      </c>
      <c r="J62" s="1">
        <f t="shared" si="10"/>
        <v>-2521.9162758746588</v>
      </c>
      <c r="L62" s="17">
        <v>0.40197258594646318</v>
      </c>
      <c r="M62" s="17">
        <v>0.27655559549059555</v>
      </c>
      <c r="N62" s="17">
        <v>0.10995366394492545</v>
      </c>
      <c r="O62" s="17">
        <v>7.1892780271682027E-2</v>
      </c>
      <c r="P62" s="17">
        <v>7.3935785096610737E-2</v>
      </c>
      <c r="Q62" s="17">
        <v>0</v>
      </c>
      <c r="R62" s="17">
        <v>6.5689589249723124E-2</v>
      </c>
      <c r="S62" s="19">
        <f t="shared" si="11"/>
        <v>-0.12564210598374209</v>
      </c>
      <c r="T62" s="17">
        <f t="shared" si="12"/>
        <v>-6.7970015087743474E-2</v>
      </c>
      <c r="U62" s="17" t="s">
        <v>143</v>
      </c>
      <c r="V62" t="s">
        <v>140</v>
      </c>
      <c r="W62" s="17">
        <v>0.51</v>
      </c>
      <c r="X62" s="17">
        <v>0.26</v>
      </c>
      <c r="Y62" s="17">
        <v>0.18</v>
      </c>
      <c r="Z62" s="17">
        <v>0</v>
      </c>
      <c r="AA62" s="17">
        <v>0.03</v>
      </c>
      <c r="AB62" s="17">
        <v>0.02</v>
      </c>
      <c r="AD62">
        <f t="shared" si="4"/>
        <v>0.25070366737434552</v>
      </c>
      <c r="AE62">
        <f t="shared" si="5"/>
        <v>0.3011828643302048</v>
      </c>
      <c r="AF62">
        <f t="shared" si="6"/>
        <v>5.0479196955859285E-2</v>
      </c>
      <c r="AG62">
        <f t="shared" si="7"/>
        <v>1.0916485510563165</v>
      </c>
    </row>
    <row r="63" spans="1:33" x14ac:dyDescent="0.3">
      <c r="A63" t="s">
        <v>69</v>
      </c>
      <c r="B63" s="18">
        <v>21355.812711894883</v>
      </c>
      <c r="C63" s="18">
        <v>11416.977539246232</v>
      </c>
      <c r="D63" s="18">
        <v>5179.348635290894</v>
      </c>
      <c r="E63" s="18">
        <v>3386.4971846132767</v>
      </c>
      <c r="F63" s="18">
        <v>3400.3870198554141</v>
      </c>
      <c r="G63" s="18">
        <v>0</v>
      </c>
      <c r="H63" s="18">
        <v>2955.2837444881975</v>
      </c>
      <c r="I63" s="1">
        <f t="shared" si="9"/>
        <v>-7161.1098943373872</v>
      </c>
      <c r="J63" s="1">
        <f t="shared" si="10"/>
        <v>-6348.9653207207739</v>
      </c>
      <c r="L63" s="17">
        <v>0.44776440059401379</v>
      </c>
      <c r="M63" s="17">
        <v>0.2393782045863575</v>
      </c>
      <c r="N63" s="17">
        <v>0.1085946935588515</v>
      </c>
      <c r="O63" s="17">
        <v>7.100422271155675E-2</v>
      </c>
      <c r="P63" s="17">
        <v>7.1295448984958237E-2</v>
      </c>
      <c r="Q63" s="17">
        <v>0</v>
      </c>
      <c r="R63" s="17">
        <v>6.1963029564262251E-2</v>
      </c>
      <c r="S63" s="19">
        <f t="shared" si="11"/>
        <v>-0.18622372059483594</v>
      </c>
      <c r="T63" s="17">
        <f t="shared" si="12"/>
        <v>-0.14984191210958264</v>
      </c>
      <c r="AD63">
        <f t="shared" si="4"/>
        <v>0.24540642470552584</v>
      </c>
      <c r="AE63">
        <f t="shared" si="5"/>
        <v>0.26015795877623565</v>
      </c>
      <c r="AF63">
        <f t="shared" si="6"/>
        <v>1.475153407070981E-2</v>
      </c>
      <c r="AG63">
        <f t="shared" si="7"/>
        <v>1.08057297556192</v>
      </c>
    </row>
    <row r="64" spans="1:33" x14ac:dyDescent="0.3">
      <c r="A64" t="s">
        <v>70</v>
      </c>
      <c r="B64" s="18">
        <v>20137.824575548639</v>
      </c>
      <c r="C64" s="18">
        <v>9838.4315878872621</v>
      </c>
      <c r="D64" s="18">
        <v>6991.1852376335573</v>
      </c>
      <c r="E64" s="18">
        <v>4571.1595784527117</v>
      </c>
      <c r="F64" s="18">
        <v>4582.622951383556</v>
      </c>
      <c r="G64" s="18">
        <v>0</v>
      </c>
      <c r="H64" s="18">
        <v>3536.766970517851</v>
      </c>
      <c r="I64" s="1">
        <f t="shared" si="9"/>
        <v>-2655.8241084596175</v>
      </c>
      <c r="J64" s="1">
        <f t="shared" si="10"/>
        <v>-5455.902657420429</v>
      </c>
      <c r="L64" s="17">
        <v>0.40553039319541484</v>
      </c>
      <c r="M64" s="17">
        <v>0.19812383484095439</v>
      </c>
      <c r="N64" s="17">
        <v>0.14078671147835617</v>
      </c>
      <c r="O64" s="17">
        <v>9.2052849812771356E-2</v>
      </c>
      <c r="P64" s="17">
        <v>9.2283696303391574E-2</v>
      </c>
      <c r="Q64" s="17">
        <v>0</v>
      </c>
      <c r="R64" s="17">
        <v>7.1222514369111534E-2</v>
      </c>
      <c r="S64" s="19">
        <f t="shared" si="11"/>
        <v>-7.1286008921054578E-2</v>
      </c>
      <c r="T64" s="17">
        <f t="shared" si="12"/>
        <v>-0.1107399154407617</v>
      </c>
      <c r="V64" t="s">
        <v>141</v>
      </c>
      <c r="W64" s="17">
        <f>W62-L62</f>
        <v>0.10802741405353683</v>
      </c>
      <c r="X64" s="17">
        <f t="shared" ref="X64:AB64" si="15">X62-M62</f>
        <v>-1.6555595490595543E-2</v>
      </c>
      <c r="Y64" s="17">
        <f t="shared" si="15"/>
        <v>7.0046336055074543E-2</v>
      </c>
      <c r="Z64" s="17">
        <f t="shared" si="15"/>
        <v>-7.1892780271682027E-2</v>
      </c>
      <c r="AA64" s="17">
        <f t="shared" si="15"/>
        <v>-4.3935785096610738E-2</v>
      </c>
      <c r="AB64" s="17">
        <f t="shared" si="15"/>
        <v>0.02</v>
      </c>
      <c r="AD64">
        <f t="shared" si="4"/>
        <v>0.32064974126597934</v>
      </c>
      <c r="AE64">
        <f t="shared" si="5"/>
        <v>0.2171086226408793</v>
      </c>
      <c r="AF64">
        <f t="shared" si="6"/>
        <v>-0.10354111862510004</v>
      </c>
      <c r="AG64">
        <f t="shared" si="7"/>
        <v>1.043902253226219</v>
      </c>
    </row>
    <row r="65" spans="1:33" x14ac:dyDescent="0.3">
      <c r="A65" t="s">
        <v>71</v>
      </c>
      <c r="B65" s="18">
        <v>19142.81872323123</v>
      </c>
      <c r="C65" s="18">
        <v>9558.7649911045701</v>
      </c>
      <c r="D65" s="18">
        <v>4122.5638762332082</v>
      </c>
      <c r="E65" s="18">
        <v>2695.5225344601745</v>
      </c>
      <c r="F65" s="18">
        <v>2992.8503963695684</v>
      </c>
      <c r="G65" s="18">
        <v>0</v>
      </c>
      <c r="H65" s="18">
        <v>2617.4710075313906</v>
      </c>
      <c r="I65" s="1">
        <f t="shared" si="9"/>
        <v>-7445.3460995432051</v>
      </c>
      <c r="J65" s="1">
        <f t="shared" si="10"/>
        <v>-6640.772690007776</v>
      </c>
      <c r="L65" s="17">
        <v>0.46542238429022031</v>
      </c>
      <c r="M65" s="17">
        <v>0.23240376756170972</v>
      </c>
      <c r="N65" s="17">
        <v>0.10023254863384706</v>
      </c>
      <c r="O65" s="17">
        <v>6.5536666414438463E-2</v>
      </c>
      <c r="P65" s="17">
        <v>7.276564582476143E-2</v>
      </c>
      <c r="Q65" s="17">
        <v>0</v>
      </c>
      <c r="R65" s="17">
        <v>6.363898727502304E-2</v>
      </c>
      <c r="S65" s="19">
        <f t="shared" si="11"/>
        <v>-0.21917816389446487</v>
      </c>
      <c r="T65" s="17">
        <f t="shared" si="12"/>
        <v>-0.17947321636714741</v>
      </c>
      <c r="AD65">
        <f t="shared" si="4"/>
        <v>0.23392291023869491</v>
      </c>
      <c r="AE65">
        <f t="shared" si="5"/>
        <v>0.25323373167667496</v>
      </c>
      <c r="AF65">
        <f t="shared" si="6"/>
        <v>1.9310821437980047E-2</v>
      </c>
      <c r="AG65">
        <f t="shared" si="7"/>
        <v>1.081986354645774</v>
      </c>
    </row>
    <row r="66" spans="1:33" x14ac:dyDescent="0.3">
      <c r="A66" t="s">
        <v>72</v>
      </c>
      <c r="B66" s="18">
        <v>24402.886659213615</v>
      </c>
      <c r="C66" s="18">
        <v>8607.5994533837675</v>
      </c>
      <c r="D66" s="18">
        <v>3702.8241285366694</v>
      </c>
      <c r="E66" s="18">
        <v>2421.0773148124372</v>
      </c>
      <c r="F66" s="18">
        <v>3031.8731298180837</v>
      </c>
      <c r="G66" s="18">
        <v>0</v>
      </c>
      <c r="H66" s="18">
        <v>1184.7252350944348</v>
      </c>
      <c r="I66" s="1">
        <f t="shared" si="9"/>
        <v>-13580.409707348013</v>
      </c>
      <c r="J66" s="1">
        <f t="shared" si="10"/>
        <v>-13048.554833879689</v>
      </c>
      <c r="L66" s="17">
        <v>0.56291422538262925</v>
      </c>
      <c r="M66" s="17">
        <v>0.19855602521007687</v>
      </c>
      <c r="N66" s="17">
        <v>8.5414992297902906E-2</v>
      </c>
      <c r="O66" s="17">
        <v>5.5848264194782664E-2</v>
      </c>
      <c r="P66" s="17">
        <v>6.9937812610606637E-2</v>
      </c>
      <c r="Q66" s="17">
        <v>0</v>
      </c>
      <c r="R66" s="17">
        <v>2.7328680304001707E-2</v>
      </c>
      <c r="S66" s="19">
        <f t="shared" si="11"/>
        <v>-0.35760444888627685</v>
      </c>
      <c r="T66" s="17">
        <f t="shared" si="12"/>
        <v>-0.32104578395550787</v>
      </c>
      <c r="AD66">
        <f t="shared" si="4"/>
        <v>0.20005263569622581</v>
      </c>
      <c r="AE66">
        <f t="shared" si="5"/>
        <v>0.2089723016885732</v>
      </c>
      <c r="AF66">
        <f t="shared" si="6"/>
        <v>8.919665992347392E-3</v>
      </c>
      <c r="AG66">
        <f t="shared" si="7"/>
        <v>1.0787650964576279</v>
      </c>
    </row>
    <row r="67" spans="1:33" x14ac:dyDescent="0.3">
      <c r="A67" t="s">
        <v>73</v>
      </c>
      <c r="B67" s="18">
        <v>19483.602968633808</v>
      </c>
      <c r="C67" s="18">
        <v>10047.059878000548</v>
      </c>
      <c r="D67" s="18">
        <v>4502.4883107196747</v>
      </c>
      <c r="E67" s="18">
        <v>2943.9346647013263</v>
      </c>
      <c r="F67" s="18">
        <v>3150.9559431236498</v>
      </c>
      <c r="G67" s="18">
        <v>0</v>
      </c>
      <c r="H67" s="18">
        <v>2322.3580150503108</v>
      </c>
      <c r="I67" s="1">
        <f t="shared" si="9"/>
        <v>-6931.8439785434584</v>
      </c>
      <c r="J67" s="1">
        <f t="shared" si="10"/>
        <v>-6257.3294150698657</v>
      </c>
      <c r="L67" s="17">
        <v>0.45897336820154111</v>
      </c>
      <c r="M67" s="17">
        <v>0.23667762683073307</v>
      </c>
      <c r="N67" s="17">
        <v>0.10606468570448296</v>
      </c>
      <c r="O67" s="17">
        <v>6.9349986806777328E-2</v>
      </c>
      <c r="P67" s="17">
        <v>7.4226767225668483E-2</v>
      </c>
      <c r="Q67" s="17">
        <v>0</v>
      </c>
      <c r="R67" s="17">
        <v>5.4707565230797117E-2</v>
      </c>
      <c r="S67" s="19">
        <f t="shared" si="11"/>
        <v>-0.20001677820269431</v>
      </c>
      <c r="T67" s="17">
        <f t="shared" si="12"/>
        <v>-0.16429940878273241</v>
      </c>
      <c r="AD67">
        <f t="shared" ref="AD67:AD107" si="16">(0.9*SUM(D67:F67)/(SUM(C67:F67)+B67*0.96))</f>
        <v>0.24238771794660974</v>
      </c>
      <c r="AE67">
        <f t="shared" ref="AE67:AE107" si="17">C67/(SUM(C67:F67)+B67*0.96)</f>
        <v>0.25533398762719045</v>
      </c>
      <c r="AF67">
        <f t="shared" ref="AF67:AF107" si="18">AE67-AD67</f>
        <v>1.2946269680580713E-2</v>
      </c>
      <c r="AG67">
        <f t="shared" ref="AG67:AG107" si="19">1.076+(0.31*AF67)</f>
        <v>1.08001334360098</v>
      </c>
    </row>
    <row r="68" spans="1:33" x14ac:dyDescent="0.3">
      <c r="A68" t="s">
        <v>74</v>
      </c>
      <c r="B68" s="18">
        <v>22544.350357897711</v>
      </c>
      <c r="C68" s="18">
        <v>5883.467335524585</v>
      </c>
      <c r="D68" s="18">
        <v>7653.1747825720977</v>
      </c>
      <c r="E68" s="18">
        <v>5003.9988962971402</v>
      </c>
      <c r="F68" s="18">
        <v>4671.8875187525928</v>
      </c>
      <c r="G68" s="18">
        <v>0</v>
      </c>
      <c r="H68" s="18">
        <v>2586.5077513936799</v>
      </c>
      <c r="I68" s="1">
        <f t="shared" si="9"/>
        <v>-5183.1550793806873</v>
      </c>
      <c r="J68" s="1">
        <f t="shared" si="10"/>
        <v>-11462.164663086578</v>
      </c>
      <c r="L68" s="17">
        <v>0.46633783695466952</v>
      </c>
      <c r="M68" s="17">
        <v>0.12170159651909526</v>
      </c>
      <c r="N68" s="17">
        <v>0.15830861911221228</v>
      </c>
      <c r="O68" s="17">
        <v>0.10350948172721572</v>
      </c>
      <c r="P68" s="17">
        <v>9.6639640770458932E-2</v>
      </c>
      <c r="Q68" s="17">
        <v>0</v>
      </c>
      <c r="R68" s="17">
        <v>5.3502824916348279E-2</v>
      </c>
      <c r="S68" s="19">
        <f t="shared" si="11"/>
        <v>-0.11135378240484023</v>
      </c>
      <c r="T68" s="17">
        <f t="shared" si="12"/>
        <v>-0.22241826065502704</v>
      </c>
      <c r="AD68">
        <f t="shared" si="16"/>
        <v>0.34770078279208894</v>
      </c>
      <c r="AE68">
        <f t="shared" si="17"/>
        <v>0.1311660590627011</v>
      </c>
      <c r="AF68">
        <f t="shared" si="18"/>
        <v>-0.21653472372938784</v>
      </c>
      <c r="AG68">
        <f t="shared" si="19"/>
        <v>1.0088742356438898</v>
      </c>
    </row>
    <row r="69" spans="1:33" x14ac:dyDescent="0.3">
      <c r="A69" t="s">
        <v>75</v>
      </c>
      <c r="B69" s="18">
        <v>24691.080743288636</v>
      </c>
      <c r="C69" s="18">
        <v>7583.1522940461118</v>
      </c>
      <c r="D69" s="18">
        <v>6665.9468959898386</v>
      </c>
      <c r="E69" s="18">
        <v>4358.5037396856633</v>
      </c>
      <c r="F69" s="18">
        <v>4490.2164382561277</v>
      </c>
      <c r="G69" s="18">
        <v>0</v>
      </c>
      <c r="H69" s="18">
        <v>1662.0817309791582</v>
      </c>
      <c r="I69" s="1">
        <f t="shared" si="9"/>
        <v>-8452.9346885363375</v>
      </c>
      <c r="J69" s="1">
        <f t="shared" si="10"/>
        <v>-12453.528327063035</v>
      </c>
      <c r="L69" s="17">
        <v>0.49930415582153848</v>
      </c>
      <c r="M69" s="17">
        <v>0.15334684998241818</v>
      </c>
      <c r="N69" s="17">
        <v>0.13479908077973043</v>
      </c>
      <c r="O69" s="17">
        <v>8.8137860509823737E-2</v>
      </c>
      <c r="P69" s="17">
        <v>9.0801360680369259E-2</v>
      </c>
      <c r="Q69" s="17">
        <v>0</v>
      </c>
      <c r="R69" s="17">
        <v>3.3610692226119898E-2</v>
      </c>
      <c r="S69" s="19">
        <f t="shared" si="11"/>
        <v>-0.18778221755898628</v>
      </c>
      <c r="T69" s="17">
        <f t="shared" si="12"/>
        <v>-0.24803637398018183</v>
      </c>
      <c r="AD69">
        <f t="shared" si="16"/>
        <v>0.29835096954516976</v>
      </c>
      <c r="AE69">
        <f t="shared" si="17"/>
        <v>0.16202881715849818</v>
      </c>
      <c r="AF69">
        <f t="shared" si="18"/>
        <v>-0.13632215238667159</v>
      </c>
      <c r="AG69">
        <f t="shared" si="19"/>
        <v>1.0337401327601319</v>
      </c>
    </row>
    <row r="70" spans="1:33" x14ac:dyDescent="0.3">
      <c r="A70" t="s">
        <v>76</v>
      </c>
      <c r="B70" s="18">
        <v>24602.729272258333</v>
      </c>
      <c r="C70" s="18">
        <v>7409.6692714429464</v>
      </c>
      <c r="D70" s="18">
        <v>5962.7029301348357</v>
      </c>
      <c r="E70" s="18">
        <v>3898.6903773958538</v>
      </c>
      <c r="F70" s="18">
        <v>4440.8007041353203</v>
      </c>
      <c r="G70" s="18">
        <v>0</v>
      </c>
      <c r="H70" s="18">
        <v>1819.8503637880028</v>
      </c>
      <c r="I70" s="1">
        <f t="shared" si="9"/>
        <v>-9507.8538803260417</v>
      </c>
      <c r="J70" s="1">
        <f t="shared" si="10"/>
        <v>-12902.401797315584</v>
      </c>
      <c r="L70" s="17">
        <v>0.51112525211063742</v>
      </c>
      <c r="M70" s="17">
        <v>0.15393694872272509</v>
      </c>
      <c r="N70" s="17">
        <v>0.12387601410801732</v>
      </c>
      <c r="O70" s="17">
        <v>8.099585537831902E-2</v>
      </c>
      <c r="P70" s="17">
        <v>9.2258275671620704E-2</v>
      </c>
      <c r="Q70" s="17">
        <v>0</v>
      </c>
      <c r="R70" s="17">
        <v>3.7807654008680469E-2</v>
      </c>
      <c r="S70" s="19">
        <f t="shared" si="11"/>
        <v>-0.21727953481805878</v>
      </c>
      <c r="T70" s="17">
        <f t="shared" si="12"/>
        <v>-0.26656664780384387</v>
      </c>
      <c r="AD70">
        <f t="shared" si="16"/>
        <v>0.28395846788846085</v>
      </c>
      <c r="AE70">
        <f t="shared" si="17"/>
        <v>0.16345886295976109</v>
      </c>
      <c r="AF70">
        <f t="shared" si="18"/>
        <v>-0.12049960492869977</v>
      </c>
      <c r="AG70">
        <f t="shared" si="19"/>
        <v>1.0386451224721032</v>
      </c>
    </row>
    <row r="71" spans="1:33" x14ac:dyDescent="0.3">
      <c r="A71" t="s">
        <v>77</v>
      </c>
      <c r="B71" s="18">
        <v>19363.697400806977</v>
      </c>
      <c r="C71" s="18">
        <v>8598.6261935939492</v>
      </c>
      <c r="D71" s="18">
        <v>6303.2917539800274</v>
      </c>
      <c r="E71" s="18">
        <v>4121.383069910019</v>
      </c>
      <c r="F71" s="18">
        <v>3537.9069937354197</v>
      </c>
      <c r="G71" s="18">
        <v>0</v>
      </c>
      <c r="H71" s="18">
        <v>5383.4359345212151</v>
      </c>
      <c r="I71" s="1">
        <f t="shared" si="9"/>
        <v>-4217.7859068658727</v>
      </c>
      <c r="J71" s="1">
        <f t="shared" si="10"/>
        <v>-6576.2966619253875</v>
      </c>
      <c r="L71" s="17">
        <v>0.4093083132837434</v>
      </c>
      <c r="M71" s="17">
        <v>0.18175708445592009</v>
      </c>
      <c r="N71" s="17">
        <v>0.13323848553062873</v>
      </c>
      <c r="O71" s="17">
        <v>8.7117471308488029E-2</v>
      </c>
      <c r="P71" s="17">
        <v>7.4783999883217295E-2</v>
      </c>
      <c r="Q71" s="17">
        <v>0</v>
      </c>
      <c r="R71" s="17">
        <v>0.11379464553800256</v>
      </c>
      <c r="S71" s="19">
        <f t="shared" si="11"/>
        <v>-0.10802841312068928</v>
      </c>
      <c r="T71" s="17">
        <f t="shared" si="12"/>
        <v>-0.14075516805464305</v>
      </c>
      <c r="AD71">
        <f t="shared" si="16"/>
        <v>0.30537580702618938</v>
      </c>
      <c r="AE71">
        <f t="shared" si="17"/>
        <v>0.20895629376371466</v>
      </c>
      <c r="AF71">
        <f t="shared" si="18"/>
        <v>-9.6419513262474721E-2</v>
      </c>
      <c r="AG71">
        <f t="shared" si="19"/>
        <v>1.0461099508886329</v>
      </c>
    </row>
    <row r="72" spans="1:33" x14ac:dyDescent="0.3">
      <c r="A72" t="s">
        <v>78</v>
      </c>
      <c r="B72" s="18">
        <v>25836.494457002849</v>
      </c>
      <c r="C72" s="18">
        <v>8416.9176828501168</v>
      </c>
      <c r="D72" s="18">
        <v>4968.7592075894308</v>
      </c>
      <c r="E72" s="18">
        <v>3248.8040972700123</v>
      </c>
      <c r="F72" s="18">
        <v>3839.701274307713</v>
      </c>
      <c r="G72" s="18">
        <v>0</v>
      </c>
      <c r="H72" s="18">
        <v>2365.4721493861121</v>
      </c>
      <c r="I72" s="1">
        <f t="shared" si="9"/>
        <v>-12459.881030897373</v>
      </c>
      <c r="J72" s="1">
        <f t="shared" si="10"/>
        <v>-13802.397400402586</v>
      </c>
      <c r="L72" s="17">
        <v>0.53078345468230537</v>
      </c>
      <c r="M72" s="17">
        <v>0.17291667230299734</v>
      </c>
      <c r="N72" s="17">
        <v>0.10207790310244647</v>
      </c>
      <c r="O72" s="17">
        <v>6.6743244336214994E-2</v>
      </c>
      <c r="P72" s="17">
        <v>7.8882601922517975E-2</v>
      </c>
      <c r="Q72" s="17">
        <v>0</v>
      </c>
      <c r="R72" s="17">
        <v>4.8596123653517842E-2</v>
      </c>
      <c r="S72" s="19">
        <f t="shared" si="11"/>
        <v>-0.28746691661032719</v>
      </c>
      <c r="T72" s="17">
        <f t="shared" si="12"/>
        <v>-0.29255648390588512</v>
      </c>
      <c r="AD72">
        <f t="shared" si="16"/>
        <v>0.23966884129502075</v>
      </c>
      <c r="AE72">
        <f t="shared" si="17"/>
        <v>0.18589741710199187</v>
      </c>
      <c r="AF72">
        <f t="shared" si="18"/>
        <v>-5.3771424193028883E-2</v>
      </c>
      <c r="AG72">
        <f t="shared" si="19"/>
        <v>1.0593308585001611</v>
      </c>
    </row>
    <row r="73" spans="1:33" x14ac:dyDescent="0.3">
      <c r="A73" t="s">
        <v>79</v>
      </c>
      <c r="B73" s="18">
        <v>23424.709658521031</v>
      </c>
      <c r="C73" s="18">
        <v>6202.7658297123053</v>
      </c>
      <c r="D73" s="18">
        <v>7860.4062922919884</v>
      </c>
      <c r="E73" s="18">
        <v>5139.4964218832238</v>
      </c>
      <c r="F73" s="18">
        <v>5171.5976678242359</v>
      </c>
      <c r="G73" s="18">
        <v>0</v>
      </c>
      <c r="H73" s="18">
        <v>2333.0077367853628</v>
      </c>
      <c r="I73" s="1">
        <f t="shared" si="9"/>
        <v>-5209.5295658078358</v>
      </c>
      <c r="J73" s="1">
        <f t="shared" si="10"/>
        <v>-11770.493714208889</v>
      </c>
      <c r="L73" s="17">
        <v>0.46726077791268017</v>
      </c>
      <c r="M73" s="17">
        <v>0.12372871335663564</v>
      </c>
      <c r="N73" s="17">
        <v>0.15679424045753465</v>
      </c>
      <c r="O73" s="17">
        <v>0.10251931106838805</v>
      </c>
      <c r="P73" s="17">
        <v>0.10315964571368459</v>
      </c>
      <c r="Q73" s="17">
        <v>0</v>
      </c>
      <c r="R73" s="17">
        <v>4.6537311491076871E-2</v>
      </c>
      <c r="S73" s="19">
        <f t="shared" si="11"/>
        <v>-0.10804946293023049</v>
      </c>
      <c r="T73" s="17">
        <f t="shared" si="12"/>
        <v>-0.22006752374623523</v>
      </c>
      <c r="AD73">
        <f t="shared" si="16"/>
        <v>0.34898968699142457</v>
      </c>
      <c r="AE73">
        <f t="shared" si="17"/>
        <v>0.13236241488571962</v>
      </c>
      <c r="AF73">
        <f t="shared" si="18"/>
        <v>-0.21662727210570495</v>
      </c>
      <c r="AG73">
        <f t="shared" si="19"/>
        <v>1.0088455456472316</v>
      </c>
    </row>
    <row r="74" spans="1:33" x14ac:dyDescent="0.3">
      <c r="A74" t="s">
        <v>80</v>
      </c>
      <c r="B74" s="18">
        <v>29794.42999851489</v>
      </c>
      <c r="C74" s="18">
        <v>5105.0370487577948</v>
      </c>
      <c r="D74" s="18">
        <v>7814.3548456875669</v>
      </c>
      <c r="E74" s="18">
        <v>5109.3858606418717</v>
      </c>
      <c r="F74" s="18">
        <v>8967.6114517296191</v>
      </c>
      <c r="G74" s="18">
        <v>0</v>
      </c>
      <c r="H74" s="18">
        <v>2084.878821827976</v>
      </c>
      <c r="I74" s="1">
        <f t="shared" si="9"/>
        <v>-8560.701941634401</v>
      </c>
      <c r="J74" s="1">
        <f t="shared" si="10"/>
        <v>-18121.987302339381</v>
      </c>
      <c r="L74" s="17">
        <v>0.50605650543235237</v>
      </c>
      <c r="M74" s="17">
        <v>8.6708730763630351E-2</v>
      </c>
      <c r="N74" s="17">
        <v>0.13272632185325017</v>
      </c>
      <c r="O74" s="17">
        <v>8.678259505789436E-2</v>
      </c>
      <c r="P74" s="17">
        <v>0.1523143122242526</v>
      </c>
      <c r="Q74" s="17">
        <v>0</v>
      </c>
      <c r="R74" s="17">
        <v>3.5411534668620126E-2</v>
      </c>
      <c r="S74" s="19">
        <f t="shared" si="11"/>
        <v>-0.14267606595172444</v>
      </c>
      <c r="T74" s="17">
        <f t="shared" si="12"/>
        <v>-0.2849407082423146</v>
      </c>
      <c r="AD74">
        <f t="shared" si="16"/>
        <v>0.35436252553313291</v>
      </c>
      <c r="AE74">
        <f t="shared" si="17"/>
        <v>9.1818795155909086E-2</v>
      </c>
      <c r="AF74">
        <f t="shared" si="18"/>
        <v>-0.26254373037722384</v>
      </c>
      <c r="AG74">
        <f t="shared" si="19"/>
        <v>0.99461144358306064</v>
      </c>
    </row>
    <row r="75" spans="1:33" x14ac:dyDescent="0.3">
      <c r="A75" t="s">
        <v>81</v>
      </c>
      <c r="B75" s="18">
        <v>28781.543491346125</v>
      </c>
      <c r="C75" s="18">
        <v>6107.0510586209039</v>
      </c>
      <c r="D75" s="18">
        <v>7403.7294467981555</v>
      </c>
      <c r="E75" s="18">
        <v>4840.9000229064859</v>
      </c>
      <c r="F75" s="18">
        <v>6613.9605565888069</v>
      </c>
      <c r="G75" s="18">
        <v>0</v>
      </c>
      <c r="H75" s="18">
        <v>2238.1252788245683</v>
      </c>
      <c r="I75" s="1">
        <f t="shared" si="9"/>
        <v>-9976.6971500957516</v>
      </c>
      <c r="J75" s="1">
        <f t="shared" si="10"/>
        <v>-17016.915424837185</v>
      </c>
      <c r="L75" s="17">
        <v>0.51409099218787213</v>
      </c>
      <c r="M75" s="17">
        <v>0.10908309830612131</v>
      </c>
      <c r="N75" s="17">
        <v>0.13224414522242192</v>
      </c>
      <c r="O75" s="17">
        <v>8.6467325722352786E-2</v>
      </c>
      <c r="P75" s="17">
        <v>0.11813742879531591</v>
      </c>
      <c r="Q75" s="17">
        <v>0</v>
      </c>
      <c r="R75" s="17">
        <v>3.9977009765916005E-2</v>
      </c>
      <c r="S75" s="19">
        <f t="shared" si="11"/>
        <v>-0.18434942889141237</v>
      </c>
      <c r="T75" s="17">
        <f t="shared" si="12"/>
        <v>-0.28929106519520864</v>
      </c>
      <c r="AD75">
        <f t="shared" si="16"/>
        <v>0.32270050810575612</v>
      </c>
      <c r="AE75">
        <f t="shared" si="17"/>
        <v>0.11611263248660809</v>
      </c>
      <c r="AF75">
        <f t="shared" si="18"/>
        <v>-0.20658787561914804</v>
      </c>
      <c r="AG75">
        <f t="shared" si="19"/>
        <v>1.0119577585580641</v>
      </c>
    </row>
    <row r="76" spans="1:33" x14ac:dyDescent="0.3">
      <c r="A76" t="s">
        <v>82</v>
      </c>
      <c r="B76" s="18">
        <v>23342.669006850039</v>
      </c>
      <c r="C76" s="18">
        <v>7098.5962653958914</v>
      </c>
      <c r="D76" s="18">
        <v>5644.6601270230576</v>
      </c>
      <c r="E76" s="18">
        <v>3690.7393138227685</v>
      </c>
      <c r="F76" s="18">
        <v>4109.8223922294064</v>
      </c>
      <c r="G76" s="18">
        <v>0</v>
      </c>
      <c r="H76" s="18">
        <v>2004.7127847038753</v>
      </c>
      <c r="I76" s="1">
        <f t="shared" si="9"/>
        <v>-9112.390477463563</v>
      </c>
      <c r="J76" s="1">
        <f t="shared" si="10"/>
        <v>-12210.506191531578</v>
      </c>
      <c r="L76" s="17">
        <v>0.50865240095680797</v>
      </c>
      <c r="M76" s="17">
        <v>0.15468316981049018</v>
      </c>
      <c r="N76" s="17">
        <v>0.12300092698709295</v>
      </c>
      <c r="O76" s="17">
        <v>8.0423683030022314E-2</v>
      </c>
      <c r="P76" s="17">
        <v>8.9555784160760682E-2</v>
      </c>
      <c r="Q76" s="17">
        <v>0</v>
      </c>
      <c r="R76" s="17">
        <v>4.3684035054825876E-2</v>
      </c>
      <c r="S76" s="19">
        <f t="shared" si="11"/>
        <v>-0.21885965485523695</v>
      </c>
      <c r="T76" s="17">
        <f t="shared" si="12"/>
        <v>-0.26521179407228052</v>
      </c>
      <c r="AD76">
        <f t="shared" si="16"/>
        <v>0.28172098645444338</v>
      </c>
      <c r="AE76">
        <f t="shared" si="17"/>
        <v>0.16526511691144632</v>
      </c>
      <c r="AF76">
        <f t="shared" si="18"/>
        <v>-0.11645586954299705</v>
      </c>
      <c r="AG76">
        <f t="shared" si="19"/>
        <v>1.039898680441671</v>
      </c>
    </row>
    <row r="77" spans="1:33" x14ac:dyDescent="0.3">
      <c r="A77" t="s">
        <v>83</v>
      </c>
      <c r="B77" s="18">
        <v>25605.097747161599</v>
      </c>
      <c r="C77" s="18">
        <v>7209.2664694703253</v>
      </c>
      <c r="D77" s="18">
        <v>8714.2768647489465</v>
      </c>
      <c r="E77" s="18">
        <v>5697.7964115666191</v>
      </c>
      <c r="F77" s="18">
        <v>6965.5621118986483</v>
      </c>
      <c r="G77" s="18">
        <v>0</v>
      </c>
      <c r="H77" s="18">
        <v>2789.6622640397527</v>
      </c>
      <c r="I77" s="1">
        <f t="shared" si="9"/>
        <v>-4202.4459569277096</v>
      </c>
      <c r="J77" s="1">
        <f t="shared" si="10"/>
        <v>-11982.540661227011</v>
      </c>
      <c r="L77" s="17">
        <v>0.44935680896914904</v>
      </c>
      <c r="M77" s="17">
        <v>0.12651906302871194</v>
      </c>
      <c r="N77" s="17">
        <v>0.15293125154546022</v>
      </c>
      <c r="O77" s="17">
        <v>9.9993510625877843E-2</v>
      </c>
      <c r="P77" s="17">
        <v>0.12224217201538141</v>
      </c>
      <c r="Q77" s="17">
        <v>0</v>
      </c>
      <c r="R77" s="17">
        <v>4.8957193815419631E-2</v>
      </c>
      <c r="S77" s="19">
        <f t="shared" si="11"/>
        <v>-7.638155755694348E-2</v>
      </c>
      <c r="T77" s="17">
        <f t="shared" si="12"/>
        <v>-0.19483887325953267</v>
      </c>
      <c r="AD77">
        <f t="shared" si="16"/>
        <v>0.36187078282834922</v>
      </c>
      <c r="AE77">
        <f t="shared" si="17"/>
        <v>0.13559460901543013</v>
      </c>
      <c r="AF77">
        <f t="shared" si="18"/>
        <v>-0.22627617381291909</v>
      </c>
      <c r="AG77">
        <f t="shared" si="19"/>
        <v>1.0058543861179952</v>
      </c>
    </row>
    <row r="78" spans="1:33" x14ac:dyDescent="0.3">
      <c r="A78" t="s">
        <v>84</v>
      </c>
      <c r="B78" s="18">
        <v>24975.067614457446</v>
      </c>
      <c r="C78" s="18">
        <v>7917.4062212168628</v>
      </c>
      <c r="D78" s="18">
        <v>6728.7879325021177</v>
      </c>
      <c r="E78" s="18">
        <v>4399.592109712923</v>
      </c>
      <c r="F78" s="18">
        <v>5907.1643253332022</v>
      </c>
      <c r="G78" s="18">
        <v>0</v>
      </c>
      <c r="H78" s="18">
        <v>3591.5622507184494</v>
      </c>
      <c r="I78" s="1">
        <f t="shared" si="9"/>
        <v>-7267.8558172989669</v>
      </c>
      <c r="J78" s="1">
        <f t="shared" si="10"/>
        <v>-11946.99808297611</v>
      </c>
      <c r="L78" s="17">
        <v>0.4666529035284761</v>
      </c>
      <c r="M78" s="17">
        <v>0.14793475871939224</v>
      </c>
      <c r="N78" s="17">
        <v>0.12572572272484309</v>
      </c>
      <c r="O78" s="17">
        <v>8.2205280243166631E-2</v>
      </c>
      <c r="P78" s="17">
        <v>0.11037389073737065</v>
      </c>
      <c r="Q78" s="17">
        <v>0</v>
      </c>
      <c r="R78" s="17">
        <v>6.7107444046751286E-2</v>
      </c>
      <c r="S78" s="19">
        <f t="shared" si="11"/>
        <v>-0.14934190485269699</v>
      </c>
      <c r="T78" s="17">
        <f t="shared" si="12"/>
        <v>-0.21756264050021643</v>
      </c>
      <c r="AD78">
        <f t="shared" si="16"/>
        <v>0.31335169478769193</v>
      </c>
      <c r="AE78">
        <f t="shared" si="17"/>
        <v>0.16181413299509864</v>
      </c>
      <c r="AF78">
        <f t="shared" si="18"/>
        <v>-0.15153756179259328</v>
      </c>
      <c r="AG78">
        <f t="shared" si="19"/>
        <v>1.0290233558442961</v>
      </c>
    </row>
    <row r="79" spans="1:33" x14ac:dyDescent="0.3">
      <c r="A79" t="s">
        <v>85</v>
      </c>
      <c r="B79" s="18">
        <v>23254.317535819744</v>
      </c>
      <c r="C79" s="18">
        <v>7550.9981131325949</v>
      </c>
      <c r="D79" s="18">
        <v>7181.6271574455859</v>
      </c>
      <c r="E79" s="18">
        <v>4695.679295252884</v>
      </c>
      <c r="F79" s="18">
        <v>4582.7703047230261</v>
      </c>
      <c r="G79" s="18">
        <v>0</v>
      </c>
      <c r="H79" s="18">
        <v>2523.1883221013168</v>
      </c>
      <c r="I79" s="1">
        <f t="shared" si="9"/>
        <v>-6174.9490202006173</v>
      </c>
      <c r="J79" s="1">
        <f t="shared" si="10"/>
        <v>-10765.2963954607</v>
      </c>
      <c r="L79" s="17">
        <v>0.46706126576771662</v>
      </c>
      <c r="M79" s="17">
        <v>0.15166124445909379</v>
      </c>
      <c r="N79" s="17">
        <v>0.14424245584767717</v>
      </c>
      <c r="O79" s="17">
        <v>9.431237497732739E-2</v>
      </c>
      <c r="P79" s="17">
        <v>9.2044606166129223E-2</v>
      </c>
      <c r="Q79" s="17">
        <v>0</v>
      </c>
      <c r="R79" s="17">
        <v>5.0678052782055949E-2</v>
      </c>
      <c r="S79" s="19">
        <f t="shared" si="11"/>
        <v>-0.13682430178480559</v>
      </c>
      <c r="T79" s="17">
        <f t="shared" si="12"/>
        <v>-0.20982660612153808</v>
      </c>
      <c r="AD79">
        <f t="shared" si="16"/>
        <v>0.31971509309795332</v>
      </c>
      <c r="AE79">
        <f t="shared" si="17"/>
        <v>0.16296454751303099</v>
      </c>
      <c r="AF79">
        <f t="shared" si="18"/>
        <v>-0.15675054558492232</v>
      </c>
      <c r="AG79">
        <f t="shared" si="19"/>
        <v>1.0274073308686742</v>
      </c>
    </row>
    <row r="80" spans="1:33" x14ac:dyDescent="0.3">
      <c r="A80" t="s">
        <v>86</v>
      </c>
      <c r="B80" s="18">
        <v>22031.070383340731</v>
      </c>
      <c r="C80" s="18">
        <v>7162.156855573774</v>
      </c>
      <c r="D80" s="18">
        <v>8219.2238137514287</v>
      </c>
      <c r="E80" s="18">
        <v>5374.1078782220875</v>
      </c>
      <c r="F80" s="18">
        <v>4891.339575751118</v>
      </c>
      <c r="G80" s="18">
        <v>0</v>
      </c>
      <c r="H80" s="18">
        <v>2647.5515108257673</v>
      </c>
      <c r="I80" s="1">
        <f t="shared" si="9"/>
        <v>-3246.2191857164294</v>
      </c>
      <c r="J80" s="1">
        <f t="shared" si="10"/>
        <v>-9323.51214744957</v>
      </c>
      <c r="L80" s="17">
        <v>0.43777194989205431</v>
      </c>
      <c r="M80" s="17">
        <v>0.14231679702989689</v>
      </c>
      <c r="N80" s="17">
        <v>0.16332141711398576</v>
      </c>
      <c r="O80" s="17">
        <v>0.10678708042068299</v>
      </c>
      <c r="P80" s="17">
        <v>9.7194154727948401E-2</v>
      </c>
      <c r="Q80" s="17">
        <v>0</v>
      </c>
      <c r="R80" s="17">
        <v>5.2608600815431616E-2</v>
      </c>
      <c r="S80" s="19">
        <f t="shared" si="11"/>
        <v>-7.0300656662692973E-2</v>
      </c>
      <c r="T80" s="17">
        <f t="shared" si="12"/>
        <v>-0.17331776678701474</v>
      </c>
      <c r="AD80">
        <f t="shared" si="16"/>
        <v>0.35549985132897133</v>
      </c>
      <c r="AE80">
        <f t="shared" si="17"/>
        <v>0.1530484764300038</v>
      </c>
      <c r="AF80">
        <f t="shared" si="18"/>
        <v>-0.20245137489896753</v>
      </c>
      <c r="AG80">
        <f t="shared" si="19"/>
        <v>1.0132400737813201</v>
      </c>
    </row>
    <row r="81" spans="1:33" x14ac:dyDescent="0.3">
      <c r="A81" t="s">
        <v>87</v>
      </c>
      <c r="B81" s="18">
        <v>21661.887450821276</v>
      </c>
      <c r="C81" s="18">
        <v>7625.7752780477495</v>
      </c>
      <c r="D81" s="18">
        <v>3860.1665711017713</v>
      </c>
      <c r="E81" s="18">
        <v>2523.955065720389</v>
      </c>
      <c r="F81" s="18">
        <v>3063.6917952068225</v>
      </c>
      <c r="G81" s="18">
        <v>0</v>
      </c>
      <c r="H81" s="18">
        <v>966.73325893499953</v>
      </c>
      <c r="I81" s="1">
        <f t="shared" si="9"/>
        <v>-10871.122778580866</v>
      </c>
      <c r="J81" s="1">
        <f t="shared" si="10"/>
        <v>-11201.768143164831</v>
      </c>
      <c r="L81" s="17">
        <v>0.54560911766286246</v>
      </c>
      <c r="M81" s="17">
        <v>0.19207433010613101</v>
      </c>
      <c r="N81" s="17">
        <v>9.7228003869564178E-2</v>
      </c>
      <c r="O81" s="17">
        <v>6.3572156376253505E-2</v>
      </c>
      <c r="P81" s="17">
        <v>7.7166783410204193E-2</v>
      </c>
      <c r="Q81" s="17">
        <v>0</v>
      </c>
      <c r="R81" s="17">
        <v>2.4349608574984583E-2</v>
      </c>
      <c r="S81" s="19">
        <f t="shared" si="11"/>
        <v>-0.31136466573975474</v>
      </c>
      <c r="T81" s="17">
        <f t="shared" si="12"/>
        <v>-0.29636651229659561</v>
      </c>
      <c r="AD81">
        <f t="shared" si="16"/>
        <v>0.22453806385137248</v>
      </c>
      <c r="AE81">
        <f t="shared" si="17"/>
        <v>0.20137249847011898</v>
      </c>
      <c r="AF81">
        <f t="shared" si="18"/>
        <v>-2.31655653812535E-2</v>
      </c>
      <c r="AG81">
        <f t="shared" si="19"/>
        <v>1.0688186747318116</v>
      </c>
    </row>
    <row r="82" spans="1:33" x14ac:dyDescent="0.3">
      <c r="A82" t="s">
        <v>88</v>
      </c>
      <c r="B82" s="18">
        <v>20483.867837083966</v>
      </c>
      <c r="C82" s="18">
        <v>7962.2725201659587</v>
      </c>
      <c r="D82" s="18">
        <v>4339.3894373290195</v>
      </c>
      <c r="E82" s="18">
        <v>2837.2930936382054</v>
      </c>
      <c r="F82" s="18">
        <v>3413.7867543879511</v>
      </c>
      <c r="G82" s="18">
        <v>0</v>
      </c>
      <c r="H82" s="18">
        <v>1613.5851884170499</v>
      </c>
      <c r="I82" s="1">
        <f t="shared" si="9"/>
        <v>-8563.7637242145211</v>
      </c>
      <c r="J82" s="1">
        <f t="shared" si="10"/>
        <v>-9344.454531311454</v>
      </c>
      <c r="L82" s="17">
        <v>0.50390577270866421</v>
      </c>
      <c r="M82" s="17">
        <v>0.19587292393712116</v>
      </c>
      <c r="N82" s="17">
        <v>0.10674953601987214</v>
      </c>
      <c r="O82" s="17">
        <v>6.9797773551454861E-2</v>
      </c>
      <c r="P82" s="17">
        <v>8.3979591452848903E-2</v>
      </c>
      <c r="Q82" s="17">
        <v>0</v>
      </c>
      <c r="R82" s="17">
        <v>3.9694402330038625E-2</v>
      </c>
      <c r="S82" s="19">
        <f t="shared" si="11"/>
        <v>-0.2425527153450433</v>
      </c>
      <c r="T82" s="17">
        <f t="shared" si="12"/>
        <v>-0.24032625706564661</v>
      </c>
      <c r="AD82">
        <f t="shared" si="16"/>
        <v>0.24940101989263141</v>
      </c>
      <c r="AE82">
        <f t="shared" si="17"/>
        <v>0.20834234522947556</v>
      </c>
      <c r="AF82">
        <f t="shared" si="18"/>
        <v>-4.1058674663155853E-2</v>
      </c>
      <c r="AG82">
        <f t="shared" si="19"/>
        <v>1.0632718108544217</v>
      </c>
    </row>
    <row r="83" spans="1:33" x14ac:dyDescent="0.3">
      <c r="A83" t="s">
        <v>89</v>
      </c>
      <c r="B83" s="18">
        <v>24702.650578780696</v>
      </c>
      <c r="C83" s="18">
        <v>7479.9598064631937</v>
      </c>
      <c r="D83" s="18">
        <v>5458.5355303301931</v>
      </c>
      <c r="E83" s="18">
        <v>3569.042462138972</v>
      </c>
      <c r="F83" s="18">
        <v>4336.7871480867725</v>
      </c>
      <c r="G83" s="18">
        <v>0</v>
      </c>
      <c r="H83" s="18">
        <v>1418.9302742569955</v>
      </c>
      <c r="I83" s="1">
        <f t="shared" si="9"/>
        <v>-10430.734010341394</v>
      </c>
      <c r="J83" s="1">
        <f t="shared" si="10"/>
        <v>-13213.381230150721</v>
      </c>
      <c r="L83" s="17">
        <v>0.52596985319403355</v>
      </c>
      <c r="M83" s="17">
        <v>0.15926361216808776</v>
      </c>
      <c r="N83" s="17">
        <v>0.11622336325351119</v>
      </c>
      <c r="O83" s="17">
        <v>7.5992199050372702E-2</v>
      </c>
      <c r="P83" s="17">
        <v>9.233905051356478E-2</v>
      </c>
      <c r="Q83" s="17">
        <v>0</v>
      </c>
      <c r="R83" s="17">
        <v>3.0211921820429977E-2</v>
      </c>
      <c r="S83" s="19">
        <f t="shared" si="11"/>
        <v>-0.24542331368952675</v>
      </c>
      <c r="T83" s="17">
        <f t="shared" si="12"/>
        <v>-0.28269949090730828</v>
      </c>
      <c r="AD83">
        <f t="shared" si="16"/>
        <v>0.26993343324801805</v>
      </c>
      <c r="AE83">
        <f t="shared" si="17"/>
        <v>0.16786691157006534</v>
      </c>
      <c r="AF83">
        <f t="shared" si="18"/>
        <v>-0.10206652167795272</v>
      </c>
      <c r="AG83">
        <f t="shared" si="19"/>
        <v>1.0443593782798348</v>
      </c>
    </row>
    <row r="84" spans="1:33" x14ac:dyDescent="0.3">
      <c r="A84" t="s">
        <v>90</v>
      </c>
      <c r="B84" s="18">
        <v>19702.378039756451</v>
      </c>
      <c r="C84" s="18">
        <v>9186.3747098270833</v>
      </c>
      <c r="D84" s="18">
        <v>4234.8142773314812</v>
      </c>
      <c r="E84" s="18">
        <v>2768.9170274859689</v>
      </c>
      <c r="F84" s="18">
        <v>3295.5944515938509</v>
      </c>
      <c r="G84" s="18">
        <v>0</v>
      </c>
      <c r="H84" s="18">
        <v>1942.8803549875356</v>
      </c>
      <c r="I84" s="1">
        <f t="shared" si="9"/>
        <v>-7677.0724460381552</v>
      </c>
      <c r="J84" s="1">
        <f t="shared" si="10"/>
        <v>-7426.2056030059794</v>
      </c>
      <c r="L84" s="17">
        <v>0.4790157726774153</v>
      </c>
      <c r="M84" s="17">
        <v>0.22334453084052602</v>
      </c>
      <c r="N84" s="17">
        <v>0.10295928892989434</v>
      </c>
      <c r="O84" s="17">
        <v>6.7319535069546299E-2</v>
      </c>
      <c r="P84" s="17">
        <v>8.0124425563054796E-2</v>
      </c>
      <c r="Q84" s="17">
        <v>0</v>
      </c>
      <c r="R84" s="17">
        <v>4.7236446919563302E-2</v>
      </c>
      <c r="S84" s="19">
        <f t="shared" si="11"/>
        <v>-0.22273365045900917</v>
      </c>
      <c r="T84" s="17">
        <f t="shared" si="12"/>
        <v>-0.19603043123544167</v>
      </c>
      <c r="AD84">
        <f t="shared" si="16"/>
        <v>0.24139055186505001</v>
      </c>
      <c r="AE84">
        <f t="shared" si="17"/>
        <v>0.23922861158210695</v>
      </c>
      <c r="AF84">
        <f t="shared" si="18"/>
        <v>-2.161940282943059E-3</v>
      </c>
      <c r="AG84">
        <f t="shared" si="19"/>
        <v>1.0753297985122878</v>
      </c>
    </row>
    <row r="85" spans="1:33" x14ac:dyDescent="0.3">
      <c r="A85" t="s">
        <v>91</v>
      </c>
      <c r="B85" s="18">
        <v>17379.996515531475</v>
      </c>
      <c r="C85" s="18">
        <v>6678.3485985727057</v>
      </c>
      <c r="D85" s="18">
        <v>5575.5829571164268</v>
      </c>
      <c r="E85" s="18">
        <v>3645.5734719607408</v>
      </c>
      <c r="F85" s="18">
        <v>3852.8981581829935</v>
      </c>
      <c r="G85" s="18">
        <v>0</v>
      </c>
      <c r="H85" s="18">
        <v>2398.5919452232761</v>
      </c>
      <c r="I85" s="1">
        <f t="shared" ref="I85:I107" si="20">(0.3*C85)+(0.9*SUM(D85:F85)-B85)</f>
        <v>-3609.842807425518</v>
      </c>
      <c r="J85" s="1">
        <f t="shared" ref="J85:J107" si="21">(C85)+(0.3*SUM(D85:F85)-B85)</f>
        <v>-6779.4315407807208</v>
      </c>
      <c r="L85" s="17">
        <v>0.43965495909920455</v>
      </c>
      <c r="M85" s="17">
        <v>0.16893956666399976</v>
      </c>
      <c r="N85" s="17">
        <v>0.14104333650324</v>
      </c>
      <c r="O85" s="17">
        <v>9.2220643098272312E-2</v>
      </c>
      <c r="P85" s="17">
        <v>9.7465254416798375E-2</v>
      </c>
      <c r="Q85" s="17">
        <v>0</v>
      </c>
      <c r="R85" s="17">
        <v>6.0676240218485056E-2</v>
      </c>
      <c r="S85" s="19">
        <f t="shared" ref="S85:S107" si="22">(0.3*M85)+(0.9*SUM(N85:P85))-(L85*AG85)</f>
        <v>-0.10569781034909281</v>
      </c>
      <c r="T85" s="17">
        <f t="shared" ref="T85:T107" si="23">(M85)+(0.3*SUM(N85:P85)-(0.96*L85*AG85))</f>
        <v>-0.16771621445668852</v>
      </c>
      <c r="AD85">
        <f t="shared" si="16"/>
        <v>0.32292956593708938</v>
      </c>
      <c r="AE85">
        <f t="shared" si="17"/>
        <v>0.18328380412770245</v>
      </c>
      <c r="AF85">
        <f t="shared" si="18"/>
        <v>-0.13964576180938693</v>
      </c>
      <c r="AG85">
        <f t="shared" si="19"/>
        <v>1.0327098138390902</v>
      </c>
    </row>
    <row r="86" spans="1:33" x14ac:dyDescent="0.3">
      <c r="A86" t="s">
        <v>92</v>
      </c>
      <c r="B86" s="18">
        <v>16731.033924749405</v>
      </c>
      <c r="C86" s="18">
        <v>6151.9173575699979</v>
      </c>
      <c r="D86" s="18">
        <v>3641.9019022995703</v>
      </c>
      <c r="E86" s="18">
        <v>2381.2435515035654</v>
      </c>
      <c r="F86" s="18">
        <v>2351.960118418343</v>
      </c>
      <c r="G86" s="18">
        <v>0</v>
      </c>
      <c r="H86" s="18">
        <v>1849.8499652141209</v>
      </c>
      <c r="I86" s="1">
        <f t="shared" si="20"/>
        <v>-7347.8637024790742</v>
      </c>
      <c r="J86" s="1">
        <f t="shared" si="21"/>
        <v>-8066.5848955129632</v>
      </c>
      <c r="L86" s="17">
        <v>0.50534858684470629</v>
      </c>
      <c r="M86" s="17">
        <v>0.18581414376517574</v>
      </c>
      <c r="N86" s="17">
        <v>0.1100009711313583</v>
      </c>
      <c r="O86" s="17">
        <v>7.1923711893580433E-2</v>
      </c>
      <c r="P86" s="17">
        <v>7.1039227312762729E-2</v>
      </c>
      <c r="Q86" s="17">
        <v>0</v>
      </c>
      <c r="R86" s="17">
        <v>5.5873359052416527E-2</v>
      </c>
      <c r="S86" s="19">
        <f t="shared" si="22"/>
        <v>-0.25324668470544914</v>
      </c>
      <c r="T86" s="17">
        <f t="shared" si="23"/>
        <v>-0.25348879238688971</v>
      </c>
      <c r="AD86">
        <f t="shared" si="16"/>
        <v>0.24641670141175717</v>
      </c>
      <c r="AE86">
        <f t="shared" si="17"/>
        <v>0.2011165603343664</v>
      </c>
      <c r="AF86">
        <f t="shared" si="18"/>
        <v>-4.5300141077390776E-2</v>
      </c>
      <c r="AG86">
        <f t="shared" si="19"/>
        <v>1.0619569562660089</v>
      </c>
    </row>
    <row r="87" spans="1:33" x14ac:dyDescent="0.3">
      <c r="A87" t="s">
        <v>93</v>
      </c>
      <c r="B87" s="18">
        <v>18528.565638925342</v>
      </c>
      <c r="C87" s="18">
        <v>6358.3023327358314</v>
      </c>
      <c r="D87" s="18">
        <v>4076.0327270599905</v>
      </c>
      <c r="E87" s="18">
        <v>2665.0983215392248</v>
      </c>
      <c r="F87" s="18">
        <v>2882.1407562825093</v>
      </c>
      <c r="G87" s="18">
        <v>0</v>
      </c>
      <c r="H87" s="18">
        <v>1360.4673843919074</v>
      </c>
      <c r="I87" s="1">
        <f t="shared" si="20"/>
        <v>-7960.1303147110393</v>
      </c>
      <c r="J87" s="1">
        <f t="shared" si="21"/>
        <v>-9283.281764724994</v>
      </c>
      <c r="L87" s="17">
        <v>0.51653894665892452</v>
      </c>
      <c r="M87" s="17">
        <v>0.177256613031641</v>
      </c>
      <c r="N87" s="17">
        <v>0.11363155100142908</v>
      </c>
      <c r="O87" s="17">
        <v>7.4297552577857473E-2</v>
      </c>
      <c r="P87" s="17">
        <v>8.0348256815160057E-2</v>
      </c>
      <c r="Q87" s="17">
        <v>0</v>
      </c>
      <c r="R87" s="17">
        <v>3.7927079914987782E-2</v>
      </c>
      <c r="S87" s="19">
        <f t="shared" si="22"/>
        <v>-0.25025054437960104</v>
      </c>
      <c r="T87" s="17">
        <f t="shared" si="23"/>
        <v>-0.26534224538835649</v>
      </c>
      <c r="AD87">
        <f t="shared" si="16"/>
        <v>0.2564762165032401</v>
      </c>
      <c r="AE87">
        <f t="shared" si="17"/>
        <v>0.18828815982621508</v>
      </c>
      <c r="AF87">
        <f t="shared" si="18"/>
        <v>-6.8188056677025016E-2</v>
      </c>
      <c r="AG87">
        <f t="shared" si="19"/>
        <v>1.0548617024301223</v>
      </c>
    </row>
    <row r="88" spans="1:33" x14ac:dyDescent="0.3">
      <c r="A88" t="s">
        <v>94</v>
      </c>
      <c r="B88" s="18">
        <v>19554.073784812739</v>
      </c>
      <c r="C88" s="18">
        <v>5861.0341860500366</v>
      </c>
      <c r="D88" s="18">
        <v>4761.5276978695401</v>
      </c>
      <c r="E88" s="18">
        <v>3113.3065716839301</v>
      </c>
      <c r="F88" s="18">
        <v>3341.8109599596901</v>
      </c>
      <c r="G88" s="18">
        <v>0</v>
      </c>
      <c r="H88" s="18">
        <v>1831.3038605455467</v>
      </c>
      <c r="I88" s="1">
        <f t="shared" si="20"/>
        <v>-7700.7828224358836</v>
      </c>
      <c r="J88" s="1">
        <f t="shared" si="21"/>
        <v>-10328.046029908754</v>
      </c>
      <c r="L88" s="17">
        <v>0.50838584550991672</v>
      </c>
      <c r="M88" s="17">
        <v>0.15238087229433606</v>
      </c>
      <c r="N88" s="17">
        <v>0.12379483228095406</v>
      </c>
      <c r="O88" s="17">
        <v>8.0942774952931507E-2</v>
      </c>
      <c r="P88" s="17">
        <v>8.6883654480885628E-2</v>
      </c>
      <c r="Q88" s="17">
        <v>0</v>
      </c>
      <c r="R88" s="17">
        <v>4.7612020480976125E-2</v>
      </c>
      <c r="S88" s="19">
        <f t="shared" si="22"/>
        <v>-0.2202367751587328</v>
      </c>
      <c r="T88" s="17">
        <f t="shared" si="23"/>
        <v>-0.26740651468594717</v>
      </c>
      <c r="AD88">
        <f t="shared" si="16"/>
        <v>0.28159263847787225</v>
      </c>
      <c r="AE88">
        <f t="shared" si="17"/>
        <v>0.16348957255421451</v>
      </c>
      <c r="AF88">
        <f t="shared" si="18"/>
        <v>-0.11810306592365774</v>
      </c>
      <c r="AG88">
        <f t="shared" si="19"/>
        <v>1.0393880495636663</v>
      </c>
    </row>
    <row r="89" spans="1:33" x14ac:dyDescent="0.3">
      <c r="A89" t="s">
        <v>95</v>
      </c>
      <c r="B89" s="18">
        <v>18389.727613020594</v>
      </c>
      <c r="C89" s="18">
        <v>8328.6806282502293</v>
      </c>
      <c r="D89" s="18">
        <v>7570.1862381703822</v>
      </c>
      <c r="E89" s="18">
        <v>4949.7371557267888</v>
      </c>
      <c r="F89" s="18">
        <v>4078.7442603607619</v>
      </c>
      <c r="G89" s="18">
        <v>0</v>
      </c>
      <c r="H89" s="18">
        <v>3958.3761612428966</v>
      </c>
      <c r="I89" s="1">
        <f t="shared" si="20"/>
        <v>-952.3225357133847</v>
      </c>
      <c r="J89" s="1">
        <f t="shared" si="21"/>
        <v>-5081.4466884929843</v>
      </c>
      <c r="L89" s="17">
        <v>0.38899104742429391</v>
      </c>
      <c r="M89" s="17">
        <v>0.1761734740949398</v>
      </c>
      <c r="N89" s="17">
        <v>0.1601293252379602</v>
      </c>
      <c r="O89" s="17">
        <v>0.10469994342482013</v>
      </c>
      <c r="P89" s="17">
        <v>8.6276155656062725E-2</v>
      </c>
      <c r="Q89" s="17">
        <v>0</v>
      </c>
      <c r="R89" s="17">
        <v>8.3730054161923251E-2</v>
      </c>
      <c r="S89" s="19">
        <f t="shared" si="22"/>
        <v>-3.0988132780056965E-2</v>
      </c>
      <c r="T89" s="17">
        <f t="shared" si="23"/>
        <v>-0.10233655322908505</v>
      </c>
      <c r="AD89">
        <f t="shared" si="16"/>
        <v>0.35082854110173561</v>
      </c>
      <c r="AE89">
        <f t="shared" si="17"/>
        <v>0.19559393661211996</v>
      </c>
      <c r="AF89">
        <f t="shared" si="18"/>
        <v>-0.15523460448961565</v>
      </c>
      <c r="AG89">
        <f t="shared" si="19"/>
        <v>1.0278772726082193</v>
      </c>
    </row>
    <row r="90" spans="1:33" x14ac:dyDescent="0.3">
      <c r="A90" t="s">
        <v>96</v>
      </c>
      <c r="B90" s="18">
        <v>19271.138716870475</v>
      </c>
      <c r="C90" s="18">
        <v>8790.0557357767502</v>
      </c>
      <c r="D90" s="18">
        <v>4549.9788650304836</v>
      </c>
      <c r="E90" s="18">
        <v>2974.9861809814702</v>
      </c>
      <c r="F90" s="18">
        <v>2929.6094154698335</v>
      </c>
      <c r="G90" s="18">
        <v>0</v>
      </c>
      <c r="H90" s="18">
        <v>2625.8305994279349</v>
      </c>
      <c r="I90" s="1">
        <f t="shared" si="20"/>
        <v>-7225.004980803842</v>
      </c>
      <c r="J90" s="1">
        <f t="shared" si="21"/>
        <v>-7344.7106426491882</v>
      </c>
      <c r="L90" s="17">
        <v>0.46841005076917985</v>
      </c>
      <c r="M90" s="17">
        <v>0.21365371885651308</v>
      </c>
      <c r="N90" s="17">
        <v>0.11059314462314909</v>
      </c>
      <c r="O90" s="17">
        <v>7.2310902253597487E-2</v>
      </c>
      <c r="P90" s="17">
        <v>7.1207961044501222E-2</v>
      </c>
      <c r="Q90" s="17">
        <v>0</v>
      </c>
      <c r="R90" s="17">
        <v>6.3824222453059298E-2</v>
      </c>
      <c r="S90" s="19">
        <f t="shared" si="22"/>
        <v>-0.2088307238092334</v>
      </c>
      <c r="T90" s="17">
        <f t="shared" si="23"/>
        <v>-0.19167521949861055</v>
      </c>
      <c r="AD90">
        <f t="shared" si="16"/>
        <v>0.24928165634971841</v>
      </c>
      <c r="AE90">
        <f t="shared" si="17"/>
        <v>0.23288047641982484</v>
      </c>
      <c r="AF90">
        <f t="shared" si="18"/>
        <v>-1.6401179929893567E-2</v>
      </c>
      <c r="AG90">
        <f t="shared" si="19"/>
        <v>1.070915634221733</v>
      </c>
    </row>
    <row r="91" spans="1:33" x14ac:dyDescent="0.3">
      <c r="A91" t="s">
        <v>97</v>
      </c>
      <c r="B91" s="18">
        <v>23409.984413349313</v>
      </c>
      <c r="C91" s="18">
        <v>9179.6447649847232</v>
      </c>
      <c r="D91" s="18">
        <v>4176.770266507162</v>
      </c>
      <c r="E91" s="18">
        <v>2730.9651742546826</v>
      </c>
      <c r="F91" s="18">
        <v>2928.8218271730793</v>
      </c>
      <c r="G91" s="18">
        <v>0</v>
      </c>
      <c r="H91" s="18">
        <v>1836.0262677943178</v>
      </c>
      <c r="I91" s="1">
        <f t="shared" si="20"/>
        <v>-11803.189442712464</v>
      </c>
      <c r="J91" s="1">
        <f t="shared" si="21"/>
        <v>-11279.372467984113</v>
      </c>
      <c r="L91" s="17">
        <v>0.5288932246695236</v>
      </c>
      <c r="M91" s="17">
        <v>0.2073923602574009</v>
      </c>
      <c r="N91" s="17">
        <v>9.4364244586897725E-2</v>
      </c>
      <c r="O91" s="17">
        <v>6.1699698383740821E-2</v>
      </c>
      <c r="P91" s="17">
        <v>6.6169801453295055E-2</v>
      </c>
      <c r="Q91" s="17">
        <v>0</v>
      </c>
      <c r="R91" s="17">
        <v>4.1480670649141849E-2</v>
      </c>
      <c r="S91" s="19">
        <f t="shared" si="22"/>
        <v>-0.30815223633492966</v>
      </c>
      <c r="T91" s="17">
        <f t="shared" si="23"/>
        <v>-0.27350261823336153</v>
      </c>
      <c r="AD91">
        <f t="shared" si="16"/>
        <v>0.21337543926802274</v>
      </c>
      <c r="AE91">
        <f t="shared" si="17"/>
        <v>0.22125070802498475</v>
      </c>
      <c r="AF91">
        <f t="shared" si="18"/>
        <v>7.8752687569620117E-3</v>
      </c>
      <c r="AG91">
        <f t="shared" si="19"/>
        <v>1.0784413333146583</v>
      </c>
    </row>
    <row r="92" spans="1:33" x14ac:dyDescent="0.3">
      <c r="A92" t="s">
        <v>98</v>
      </c>
      <c r="B92" s="18">
        <v>24310.327975277109</v>
      </c>
      <c r="C92" s="18">
        <v>8611.3383116295245</v>
      </c>
      <c r="D92" s="18">
        <v>3324.338801756589</v>
      </c>
      <c r="E92" s="18">
        <v>2173.6061396100777</v>
      </c>
      <c r="F92" s="18">
        <v>2521.1511700724245</v>
      </c>
      <c r="G92" s="18">
        <v>0</v>
      </c>
      <c r="H92" s="18">
        <v>1294.8896662876805</v>
      </c>
      <c r="I92" s="1">
        <f t="shared" si="20"/>
        <v>-14509.739981493069</v>
      </c>
      <c r="J92" s="1">
        <f t="shared" si="21"/>
        <v>-13293.260830215857</v>
      </c>
      <c r="L92" s="17">
        <v>0.57558784550253672</v>
      </c>
      <c r="M92" s="17">
        <v>0.20388789779903377</v>
      </c>
      <c r="N92" s="17">
        <v>7.8709304562632032E-2</v>
      </c>
      <c r="O92" s="17">
        <v>5.1463776060182487E-2</v>
      </c>
      <c r="P92" s="17">
        <v>5.9692488379587363E-2</v>
      </c>
      <c r="Q92" s="17">
        <v>0</v>
      </c>
      <c r="R92" s="17">
        <v>3.0658687696027642E-2</v>
      </c>
      <c r="S92" s="19">
        <f t="shared" si="22"/>
        <v>-0.39351110563331548</v>
      </c>
      <c r="T92" s="17">
        <f t="shared" si="23"/>
        <v>-0.3396866590924254</v>
      </c>
      <c r="AD92">
        <f t="shared" si="16"/>
        <v>0.18057254378595963</v>
      </c>
      <c r="AE92">
        <f t="shared" si="17"/>
        <v>0.21545393960220313</v>
      </c>
      <c r="AF92">
        <f t="shared" si="18"/>
        <v>3.4881395816243499E-2</v>
      </c>
      <c r="AG92">
        <f t="shared" si="19"/>
        <v>1.0868132327030355</v>
      </c>
    </row>
    <row r="93" spans="1:33" x14ac:dyDescent="0.3">
      <c r="A93" t="s">
        <v>99</v>
      </c>
      <c r="B93" s="18">
        <v>22846.217883917885</v>
      </c>
      <c r="C93" s="18">
        <v>8698.0798229311076</v>
      </c>
      <c r="D93" s="18">
        <v>3741.2003340403526</v>
      </c>
      <c r="E93" s="18">
        <v>2446.1694491802305</v>
      </c>
      <c r="F93" s="18">
        <v>2520.3420888975738</v>
      </c>
      <c r="G93" s="18">
        <v>0</v>
      </c>
      <c r="H93" s="18">
        <v>1146.9002604839948</v>
      </c>
      <c r="I93" s="1">
        <f t="shared" si="20"/>
        <v>-12399.853252132212</v>
      </c>
      <c r="J93" s="1">
        <f t="shared" si="21"/>
        <v>-11535.824499351329</v>
      </c>
      <c r="L93" s="17">
        <v>0.55185554335893527</v>
      </c>
      <c r="M93" s="17">
        <v>0.21010407898814432</v>
      </c>
      <c r="N93" s="17">
        <v>9.0369537472099581E-2</v>
      </c>
      <c r="O93" s="17">
        <v>5.9087774500988191E-2</v>
      </c>
      <c r="P93" s="17">
        <v>6.0879431334585787E-2</v>
      </c>
      <c r="Q93" s="17">
        <v>0</v>
      </c>
      <c r="R93" s="17">
        <v>2.7703634345246808E-2</v>
      </c>
      <c r="S93" s="19">
        <f t="shared" si="22"/>
        <v>-0.345207225047092</v>
      </c>
      <c r="T93" s="17">
        <f t="shared" si="23"/>
        <v>-0.30043475503117745</v>
      </c>
      <c r="AD93">
        <f t="shared" si="16"/>
        <v>0.1992198036933614</v>
      </c>
      <c r="AE93">
        <f t="shared" si="17"/>
        <v>0.22111048488230731</v>
      </c>
      <c r="AF93">
        <f t="shared" si="18"/>
        <v>2.189068118894591E-2</v>
      </c>
      <c r="AG93">
        <f t="shared" si="19"/>
        <v>1.0827861111685733</v>
      </c>
    </row>
    <row r="94" spans="1:33" x14ac:dyDescent="0.3">
      <c r="A94" t="s">
        <v>100</v>
      </c>
      <c r="B94" s="18">
        <v>20792.046182463462</v>
      </c>
      <c r="C94" s="18">
        <v>8862.5895857444557</v>
      </c>
      <c r="D94" s="18">
        <v>3980.5719158695792</v>
      </c>
      <c r="E94" s="18">
        <v>2602.6816372993403</v>
      </c>
      <c r="F94" s="18">
        <v>2570.6963300121934</v>
      </c>
      <c r="G94" s="18">
        <v>0</v>
      </c>
      <c r="H94" s="18">
        <v>1901.5837668716322</v>
      </c>
      <c r="I94" s="1">
        <f t="shared" si="20"/>
        <v>-9894.714411877123</v>
      </c>
      <c r="J94" s="1">
        <f t="shared" si="21"/>
        <v>-9183.2716317646737</v>
      </c>
      <c r="L94" s="17">
        <v>0.51073347223991483</v>
      </c>
      <c r="M94" s="17">
        <v>0.21769964881966605</v>
      </c>
      <c r="N94" s="17">
        <v>9.7778318605672071E-2</v>
      </c>
      <c r="O94" s="17">
        <v>6.3931977549862518E-2</v>
      </c>
      <c r="P94" s="17">
        <v>6.3146294077054368E-2</v>
      </c>
      <c r="Q94" s="17">
        <v>0</v>
      </c>
      <c r="R94" s="17">
        <v>4.6710288707830117E-2</v>
      </c>
      <c r="S94" s="19">
        <f t="shared" si="22"/>
        <v>-0.28447001825112261</v>
      </c>
      <c r="T94" s="17">
        <f t="shared" si="23"/>
        <v>-0.24490818445265553</v>
      </c>
      <c r="AD94">
        <f t="shared" si="16"/>
        <v>0.21693592867293271</v>
      </c>
      <c r="AE94">
        <f t="shared" si="17"/>
        <v>0.23336788147510504</v>
      </c>
      <c r="AF94">
        <f t="shared" si="18"/>
        <v>1.6431952802172328E-2</v>
      </c>
      <c r="AG94">
        <f t="shared" si="19"/>
        <v>1.0810939053686734</v>
      </c>
    </row>
    <row r="95" spans="1:33" x14ac:dyDescent="0.3">
      <c r="A95" t="s">
        <v>101</v>
      </c>
      <c r="B95" s="18">
        <v>16825.696215139011</v>
      </c>
      <c r="C95" s="18">
        <v>5632.2160614096538</v>
      </c>
      <c r="D95" s="18">
        <v>4549.0194598928911</v>
      </c>
      <c r="E95" s="18">
        <v>2974.358877622275</v>
      </c>
      <c r="F95" s="18">
        <v>5663.7163779724051</v>
      </c>
      <c r="G95" s="18">
        <v>0</v>
      </c>
      <c r="H95" s="18">
        <v>1371.8886507956665</v>
      </c>
      <c r="I95" s="1">
        <f t="shared" si="20"/>
        <v>-3267.646152777299</v>
      </c>
      <c r="J95" s="1">
        <f t="shared" si="21"/>
        <v>-7237.3517390830857</v>
      </c>
      <c r="L95" s="17">
        <v>0.45454098521622532</v>
      </c>
      <c r="M95" s="17">
        <v>0.1521525769138963</v>
      </c>
      <c r="N95" s="17">
        <v>0.12289035536057388</v>
      </c>
      <c r="O95" s="17">
        <v>8.0351386197298313E-2</v>
      </c>
      <c r="P95" s="17">
        <v>0.15300354823430878</v>
      </c>
      <c r="Q95" s="17">
        <v>0</v>
      </c>
      <c r="R95" s="17">
        <v>3.7061148077697448E-2</v>
      </c>
      <c r="S95" s="19">
        <f t="shared" si="22"/>
        <v>-9.7693041724351004E-2</v>
      </c>
      <c r="T95" s="17">
        <f t="shared" si="23"/>
        <v>-0.18637502873547282</v>
      </c>
      <c r="AD95">
        <f t="shared" si="16"/>
        <v>0.33936841822028357</v>
      </c>
      <c r="AE95">
        <f t="shared" si="17"/>
        <v>0.16104939438257784</v>
      </c>
      <c r="AF95">
        <f t="shared" si="18"/>
        <v>-0.17831902383770573</v>
      </c>
      <c r="AG95">
        <f t="shared" si="19"/>
        <v>1.0207211026103113</v>
      </c>
    </row>
    <row r="96" spans="1:33" x14ac:dyDescent="0.3">
      <c r="A96" t="s">
        <v>102</v>
      </c>
      <c r="B96" s="18">
        <v>18455.991216293321</v>
      </c>
      <c r="C96" s="18">
        <v>6435.3228125984469</v>
      </c>
      <c r="D96" s="18">
        <v>4229.0578465059307</v>
      </c>
      <c r="E96" s="18">
        <v>2765.1532073308013</v>
      </c>
      <c r="F96" s="18">
        <v>2790.6459771569557</v>
      </c>
      <c r="G96" s="18">
        <v>0</v>
      </c>
      <c r="H96" s="18">
        <v>987.42704187133108</v>
      </c>
      <c r="I96" s="1">
        <f t="shared" si="20"/>
        <v>-7719.0230446194673</v>
      </c>
      <c r="J96" s="1">
        <f t="shared" si="21"/>
        <v>-9085.2112943967695</v>
      </c>
      <c r="L96" s="17">
        <v>0.51750222071351182</v>
      </c>
      <c r="M96" s="17">
        <v>0.18044513608068738</v>
      </c>
      <c r="N96" s="17">
        <v>0.11858191746215332</v>
      </c>
      <c r="O96" s="17">
        <v>7.7534330648331026E-2</v>
      </c>
      <c r="P96" s="17">
        <v>7.824914270272379E-2</v>
      </c>
      <c r="Q96" s="17">
        <v>0</v>
      </c>
      <c r="R96" s="17">
        <v>2.7687252392592732E-2</v>
      </c>
      <c r="S96" s="19">
        <f t="shared" si="22"/>
        <v>-0.24456197468252044</v>
      </c>
      <c r="T96" s="17">
        <f t="shared" si="23"/>
        <v>-0.26104463922441956</v>
      </c>
      <c r="AD96">
        <f t="shared" si="16"/>
        <v>0.25948462271272493</v>
      </c>
      <c r="AE96">
        <f t="shared" si="17"/>
        <v>0.18962036120057407</v>
      </c>
      <c r="AF96">
        <f t="shared" si="18"/>
        <v>-6.986426151215086E-2</v>
      </c>
      <c r="AG96">
        <f t="shared" si="19"/>
        <v>1.0543420789312332</v>
      </c>
    </row>
    <row r="97" spans="1:33" x14ac:dyDescent="0.3">
      <c r="A97" t="s">
        <v>103</v>
      </c>
      <c r="B97" s="18">
        <v>19233.273800714633</v>
      </c>
      <c r="C97" s="18">
        <v>6197.531428168244</v>
      </c>
      <c r="D97" s="18">
        <v>3574.7435426681254</v>
      </c>
      <c r="E97" s="18">
        <v>2337.3323163599284</v>
      </c>
      <c r="F97" s="18">
        <v>2942.2867454679399</v>
      </c>
      <c r="G97" s="18">
        <v>0</v>
      </c>
      <c r="H97" s="18">
        <v>1147.2379078940244</v>
      </c>
      <c r="I97" s="1">
        <f t="shared" si="20"/>
        <v>-9405.0880282177641</v>
      </c>
      <c r="J97" s="1">
        <f t="shared" si="21"/>
        <v>-10379.43359119759</v>
      </c>
      <c r="L97" s="17">
        <v>0.54281591662603501</v>
      </c>
      <c r="M97" s="17">
        <v>0.17491139250951693</v>
      </c>
      <c r="N97" s="17">
        <v>0.10088910046839242</v>
      </c>
      <c r="O97" s="17">
        <v>6.5965950306256585E-2</v>
      </c>
      <c r="P97" s="17">
        <v>8.3039429130285169E-2</v>
      </c>
      <c r="Q97" s="17">
        <v>0</v>
      </c>
      <c r="R97" s="17">
        <v>3.2378210959513876E-2</v>
      </c>
      <c r="S97" s="19">
        <f t="shared" si="22"/>
        <v>-0.29779783565206108</v>
      </c>
      <c r="T97" s="17">
        <f t="shared" si="23"/>
        <v>-0.30228949742558553</v>
      </c>
      <c r="AD97">
        <f t="shared" si="16"/>
        <v>0.23776599618434896</v>
      </c>
      <c r="AE97">
        <f t="shared" si="17"/>
        <v>0.18491352163182381</v>
      </c>
      <c r="AF97">
        <f t="shared" si="18"/>
        <v>-5.2852474552525147E-2</v>
      </c>
      <c r="AG97">
        <f t="shared" si="19"/>
        <v>1.0596157328887172</v>
      </c>
    </row>
    <row r="98" spans="1:33" x14ac:dyDescent="0.3">
      <c r="A98" t="s">
        <v>104</v>
      </c>
      <c r="B98" s="18">
        <v>21679.768105672643</v>
      </c>
      <c r="C98" s="18">
        <v>5259.8257801321706</v>
      </c>
      <c r="D98" s="18">
        <v>6739.3413890156316</v>
      </c>
      <c r="E98" s="18">
        <v>4406.4924466640668</v>
      </c>
      <c r="F98" s="18">
        <v>4807.9417622710571</v>
      </c>
      <c r="G98" s="18">
        <v>0</v>
      </c>
      <c r="H98" s="18">
        <v>1460.7397752699139</v>
      </c>
      <c r="I98" s="1">
        <f t="shared" si="20"/>
        <v>-5743.4223334773105</v>
      </c>
      <c r="J98" s="1">
        <f t="shared" si="21"/>
        <v>-11633.809646155245</v>
      </c>
      <c r="L98" s="17">
        <v>0.48878826489478183</v>
      </c>
      <c r="M98" s="17">
        <v>0.11858711330251469</v>
      </c>
      <c r="N98" s="17">
        <v>0.15194401379268513</v>
      </c>
      <c r="O98" s="17">
        <v>9.9348009018294131E-2</v>
      </c>
      <c r="P98" s="17">
        <v>0.10839901516662075</v>
      </c>
      <c r="Q98" s="17">
        <v>0</v>
      </c>
      <c r="R98" s="17">
        <v>3.2933583825103474E-2</v>
      </c>
      <c r="S98" s="19">
        <f t="shared" si="22"/>
        <v>-0.13383342457667957</v>
      </c>
      <c r="T98" s="17">
        <f t="shared" si="23"/>
        <v>-0.24691180834158838</v>
      </c>
      <c r="AD98">
        <f t="shared" si="16"/>
        <v>0.3416536659284109</v>
      </c>
      <c r="AE98">
        <f t="shared" si="17"/>
        <v>0.12515593697510752</v>
      </c>
      <c r="AF98">
        <f t="shared" si="18"/>
        <v>-0.21649772895330338</v>
      </c>
      <c r="AG98">
        <f t="shared" si="19"/>
        <v>1.0088857040244761</v>
      </c>
    </row>
    <row r="99" spans="1:33" x14ac:dyDescent="0.3">
      <c r="A99" t="s">
        <v>105</v>
      </c>
      <c r="B99" s="18">
        <v>23972.699139554185</v>
      </c>
      <c r="C99" s="18">
        <v>5568.6554712317711</v>
      </c>
      <c r="D99" s="18">
        <v>5070.4561521741916</v>
      </c>
      <c r="E99" s="18">
        <v>3315.2982533446639</v>
      </c>
      <c r="F99" s="18">
        <v>3656.7531534091936</v>
      </c>
      <c r="G99" s="18">
        <v>0</v>
      </c>
      <c r="H99" s="18">
        <v>807.53035532904266</v>
      </c>
      <c r="I99" s="1">
        <f t="shared" si="20"/>
        <v>-11463.845695149408</v>
      </c>
      <c r="J99" s="1">
        <f t="shared" si="21"/>
        <v>-14791.291400644001</v>
      </c>
      <c r="L99" s="17">
        <v>0.56550864955408398</v>
      </c>
      <c r="M99" s="17">
        <v>0.13136288146094857</v>
      </c>
      <c r="N99" s="17">
        <v>0.11961051171364044</v>
      </c>
      <c r="O99" s="17">
        <v>7.8206873043534145E-2</v>
      </c>
      <c r="P99" s="17">
        <v>8.6261689828871224E-2</v>
      </c>
      <c r="Q99" s="17">
        <v>0</v>
      </c>
      <c r="R99" s="17">
        <v>1.9049394398921615E-2</v>
      </c>
      <c r="S99" s="19">
        <f t="shared" si="22"/>
        <v>-0.29066751824514525</v>
      </c>
      <c r="T99" s="17">
        <f t="shared" si="23"/>
        <v>-0.34573104398167387</v>
      </c>
      <c r="AD99">
        <f t="shared" si="16"/>
        <v>0.266788160512755</v>
      </c>
      <c r="AE99">
        <f t="shared" si="17"/>
        <v>0.13707475073695963</v>
      </c>
      <c r="AF99">
        <f t="shared" si="18"/>
        <v>-0.12971340977579537</v>
      </c>
      <c r="AG99">
        <f t="shared" si="19"/>
        <v>1.0357888429695035</v>
      </c>
    </row>
    <row r="100" spans="1:33" x14ac:dyDescent="0.3">
      <c r="A100" t="s">
        <v>106</v>
      </c>
      <c r="B100" s="18">
        <v>23972.699139554185</v>
      </c>
      <c r="C100" s="18">
        <v>5568.6554712317711</v>
      </c>
      <c r="D100" s="18">
        <v>5070.4561521741916</v>
      </c>
      <c r="E100" s="18">
        <v>3315.2982533446639</v>
      </c>
      <c r="F100" s="18">
        <v>3656.7531534091936</v>
      </c>
      <c r="G100" s="18">
        <v>0</v>
      </c>
      <c r="H100" s="18">
        <v>807.53035532904266</v>
      </c>
      <c r="I100" s="1">
        <f t="shared" si="20"/>
        <v>-11463.845695149408</v>
      </c>
      <c r="J100" s="1">
        <f t="shared" si="21"/>
        <v>-14791.291400644001</v>
      </c>
      <c r="L100" s="17">
        <v>0.56550864955408398</v>
      </c>
      <c r="M100" s="17">
        <v>0.13136288146094857</v>
      </c>
      <c r="N100" s="17">
        <v>0.11961051171364044</v>
      </c>
      <c r="O100" s="17">
        <v>7.8206873043534145E-2</v>
      </c>
      <c r="P100" s="17">
        <v>8.6261689828871224E-2</v>
      </c>
      <c r="Q100" s="17">
        <v>0</v>
      </c>
      <c r="R100" s="17">
        <v>1.9049394398921615E-2</v>
      </c>
      <c r="S100" s="19">
        <f t="shared" si="22"/>
        <v>-0.29066751824514525</v>
      </c>
      <c r="T100" s="17">
        <f t="shared" si="23"/>
        <v>-0.34573104398167387</v>
      </c>
      <c r="AD100">
        <f t="shared" si="16"/>
        <v>0.266788160512755</v>
      </c>
      <c r="AE100">
        <f t="shared" si="17"/>
        <v>0.13707475073695963</v>
      </c>
      <c r="AF100">
        <f t="shared" si="18"/>
        <v>-0.12971340977579537</v>
      </c>
      <c r="AG100">
        <f t="shared" si="19"/>
        <v>1.0357888429695035</v>
      </c>
    </row>
    <row r="101" spans="1:33" x14ac:dyDescent="0.3">
      <c r="A101" t="s">
        <v>107</v>
      </c>
      <c r="B101" s="18">
        <v>23343.720810076586</v>
      </c>
      <c r="C101" s="18">
        <v>5801.9602257670613</v>
      </c>
      <c r="D101" s="18">
        <v>6240.4507174677447</v>
      </c>
      <c r="E101" s="18">
        <v>4080.294699882756</v>
      </c>
      <c r="F101" s="18">
        <v>4924.1947931648419</v>
      </c>
      <c r="G101" s="18">
        <v>0</v>
      </c>
      <c r="H101" s="18">
        <v>1139.7637881828321</v>
      </c>
      <c r="I101" s="1">
        <f t="shared" si="20"/>
        <v>-7882.6865528826593</v>
      </c>
      <c r="J101" s="1">
        <f t="shared" si="21"/>
        <v>-12968.278521154922</v>
      </c>
      <c r="L101" s="17">
        <v>0.51270642214790785</v>
      </c>
      <c r="M101" s="17">
        <v>0.12743051088554114</v>
      </c>
      <c r="N101" s="17">
        <v>0.13706123312450355</v>
      </c>
      <c r="O101" s="17">
        <v>8.9616960119867708E-2</v>
      </c>
      <c r="P101" s="17">
        <v>0.10815183727150737</v>
      </c>
      <c r="Q101" s="17">
        <v>0</v>
      </c>
      <c r="R101" s="17">
        <v>2.5033036450672341E-2</v>
      </c>
      <c r="S101" s="19">
        <f t="shared" si="22"/>
        <v>-0.18313489069778671</v>
      </c>
      <c r="T101" s="17">
        <f t="shared" si="23"/>
        <v>-0.27392310853032542</v>
      </c>
      <c r="AD101">
        <f t="shared" si="16"/>
        <v>0.31572557865571493</v>
      </c>
      <c r="AE101">
        <f t="shared" si="17"/>
        <v>0.13351076374064591</v>
      </c>
      <c r="AF101">
        <f t="shared" si="18"/>
        <v>-0.18221481491506902</v>
      </c>
      <c r="AG101">
        <f t="shared" si="19"/>
        <v>1.0195134073763286</v>
      </c>
    </row>
    <row r="102" spans="1:33" x14ac:dyDescent="0.3">
      <c r="A102" t="s">
        <v>108</v>
      </c>
      <c r="B102" s="18">
        <v>21934.304486498026</v>
      </c>
      <c r="C102" s="18">
        <v>6517.5776940051182</v>
      </c>
      <c r="D102" s="18">
        <v>5961.7435249972441</v>
      </c>
      <c r="E102" s="18">
        <v>3898.0630740366596</v>
      </c>
      <c r="F102" s="18">
        <v>4258.6403401886691</v>
      </c>
      <c r="G102" s="18">
        <v>0</v>
      </c>
      <c r="H102" s="18">
        <v>1647.3863199348034</v>
      </c>
      <c r="I102" s="1">
        <f t="shared" si="20"/>
        <v>-7272.4289329961748</v>
      </c>
      <c r="J102" s="1">
        <f t="shared" si="21"/>
        <v>-11181.192710726136</v>
      </c>
      <c r="L102" s="17">
        <v>0.49605241402463612</v>
      </c>
      <c r="M102" s="17">
        <v>0.14739743175784381</v>
      </c>
      <c r="N102" s="17">
        <v>0.13482703630703485</v>
      </c>
      <c r="O102" s="17">
        <v>8.8156139123830482E-2</v>
      </c>
      <c r="P102" s="17">
        <v>9.6310727450404088E-2</v>
      </c>
      <c r="Q102" s="17">
        <v>0</v>
      </c>
      <c r="R102" s="17">
        <v>3.7256251336250656E-2</v>
      </c>
      <c r="S102" s="19">
        <f t="shared" si="22"/>
        <v>-0.17934165900721838</v>
      </c>
      <c r="T102" s="17">
        <f t="shared" si="23"/>
        <v>-0.24730278246038084</v>
      </c>
      <c r="AD102">
        <f t="shared" si="16"/>
        <v>0.30476615663180906</v>
      </c>
      <c r="AE102">
        <f t="shared" si="17"/>
        <v>0.1563232299244921</v>
      </c>
      <c r="AF102">
        <f t="shared" si="18"/>
        <v>-0.14844292670731696</v>
      </c>
      <c r="AG102">
        <f t="shared" si="19"/>
        <v>1.0299826927207318</v>
      </c>
    </row>
    <row r="103" spans="1:33" x14ac:dyDescent="0.3">
      <c r="A103" t="s">
        <v>109</v>
      </c>
      <c r="B103" s="18">
        <v>19531.985917055161</v>
      </c>
      <c r="C103" s="18">
        <v>7559.9713729224122</v>
      </c>
      <c r="D103" s="18">
        <v>5645.6195321606501</v>
      </c>
      <c r="E103" s="18">
        <v>3691.3666171819632</v>
      </c>
      <c r="F103" s="18">
        <v>3245.1678960017366</v>
      </c>
      <c r="G103" s="18">
        <v>0</v>
      </c>
      <c r="H103" s="18">
        <v>1961.7948569265109</v>
      </c>
      <c r="I103" s="1">
        <f t="shared" si="20"/>
        <v>-5940.0558643685208</v>
      </c>
      <c r="J103" s="1">
        <f t="shared" si="21"/>
        <v>-8197.3683305294435</v>
      </c>
      <c r="L103" s="17">
        <v>0.46911398605974208</v>
      </c>
      <c r="M103" s="17">
        <v>0.18157335973462949</v>
      </c>
      <c r="N103" s="17">
        <v>0.13559497194783582</v>
      </c>
      <c r="O103" s="17">
        <v>8.8658250888969573E-2</v>
      </c>
      <c r="P103" s="17">
        <v>7.794156997610649E-2</v>
      </c>
      <c r="Q103" s="17">
        <v>0</v>
      </c>
      <c r="R103" s="17">
        <v>4.7117861392716565E-2</v>
      </c>
      <c r="S103" s="19">
        <f t="shared" si="22"/>
        <v>-0.16424536644299675</v>
      </c>
      <c r="T103" s="17">
        <f t="shared" si="23"/>
        <v>-0.19883318280070297</v>
      </c>
      <c r="AD103">
        <f t="shared" si="16"/>
        <v>0.291157472675729</v>
      </c>
      <c r="AE103">
        <f t="shared" si="17"/>
        <v>0.1943795554056022</v>
      </c>
      <c r="AF103">
        <f t="shared" si="18"/>
        <v>-9.6777917270126801E-2</v>
      </c>
      <c r="AG103">
        <f t="shared" si="19"/>
        <v>1.0459988456462608</v>
      </c>
    </row>
    <row r="104" spans="1:33" x14ac:dyDescent="0.3">
      <c r="A104" t="s">
        <v>110</v>
      </c>
      <c r="B104" s="18">
        <v>23398.414577857249</v>
      </c>
      <c r="C104" s="18">
        <v>7500.1496409902866</v>
      </c>
      <c r="D104" s="18">
        <v>4549.9788650304845</v>
      </c>
      <c r="E104" s="18">
        <v>2974.9861809814706</v>
      </c>
      <c r="F104" s="18">
        <v>3272.3160229623945</v>
      </c>
      <c r="G104" s="18">
        <v>0</v>
      </c>
      <c r="H104" s="18">
        <v>519.49280371460543</v>
      </c>
      <c r="I104" s="1">
        <f t="shared" si="20"/>
        <v>-11430.816723483249</v>
      </c>
      <c r="J104" s="1">
        <f t="shared" si="21"/>
        <v>-12659.080616174659</v>
      </c>
      <c r="L104" s="17">
        <v>0.55426334682247302</v>
      </c>
      <c r="M104" s="17">
        <v>0.17766409035331041</v>
      </c>
      <c r="N104" s="17">
        <v>0.10778023037893619</v>
      </c>
      <c r="O104" s="17">
        <v>7.047168909391982E-2</v>
      </c>
      <c r="P104" s="17">
        <v>7.7514860022368071E-2</v>
      </c>
      <c r="Q104" s="17">
        <v>0</v>
      </c>
      <c r="R104" s="17">
        <v>1.2305783328992348E-2</v>
      </c>
      <c r="S104" s="19">
        <f t="shared" si="22"/>
        <v>-0.30355066444707496</v>
      </c>
      <c r="T104" s="17">
        <f t="shared" si="23"/>
        <v>-0.30916426917294126</v>
      </c>
      <c r="AD104">
        <f t="shared" si="16"/>
        <v>0.23840958605863063</v>
      </c>
      <c r="AE104">
        <f t="shared" si="17"/>
        <v>0.1840080088335441</v>
      </c>
      <c r="AF104">
        <f t="shared" si="18"/>
        <v>-5.4401577225086539E-2</v>
      </c>
      <c r="AG104">
        <f t="shared" si="19"/>
        <v>1.0591355110602232</v>
      </c>
    </row>
    <row r="105" spans="1:33" x14ac:dyDescent="0.3">
      <c r="A105" t="s">
        <v>111</v>
      </c>
      <c r="B105" s="18">
        <v>23997.942416991416</v>
      </c>
      <c r="C105" s="18">
        <v>8193.3339597537943</v>
      </c>
      <c r="D105" s="18">
        <v>5939.1975042638296</v>
      </c>
      <c r="E105" s="18">
        <v>3883.3214450955807</v>
      </c>
      <c r="F105" s="18">
        <v>4488.985107994743</v>
      </c>
      <c r="G105" s="18">
        <v>0</v>
      </c>
      <c r="H105" s="18">
        <v>3233.5643635551423</v>
      </c>
      <c r="I105" s="1">
        <f t="shared" si="20"/>
        <v>-8659.5885774465405</v>
      </c>
      <c r="J105" s="1">
        <f t="shared" si="21"/>
        <v>-11511.157240031376</v>
      </c>
      <c r="L105" s="17">
        <v>0.48250313758728652</v>
      </c>
      <c r="M105" s="17">
        <v>0.16473534581375548</v>
      </c>
      <c r="N105" s="17">
        <v>0.11941363058396509</v>
      </c>
      <c r="O105" s="17">
        <v>7.8078143074131023E-2</v>
      </c>
      <c r="P105" s="17">
        <v>9.0255629484988553E-2</v>
      </c>
      <c r="Q105" s="17">
        <v>0</v>
      </c>
      <c r="R105" s="17">
        <v>6.5014113455873268E-2</v>
      </c>
      <c r="S105" s="19">
        <f t="shared" si="22"/>
        <v>-0.19538657715636942</v>
      </c>
      <c r="T105" s="17">
        <f t="shared" si="23"/>
        <v>-0.23256908322342046</v>
      </c>
      <c r="AD105">
        <f t="shared" si="16"/>
        <v>0.28281827003017446</v>
      </c>
      <c r="AE105">
        <f t="shared" si="17"/>
        <v>0.17990379759377415</v>
      </c>
      <c r="AF105">
        <f t="shared" si="18"/>
        <v>-0.10291447243640031</v>
      </c>
      <c r="AG105">
        <f t="shared" si="19"/>
        <v>1.044096513544716</v>
      </c>
    </row>
    <row r="106" spans="1:33" x14ac:dyDescent="0.3">
      <c r="A106" t="s">
        <v>112</v>
      </c>
      <c r="B106" s="18">
        <v>23508.853916645126</v>
      </c>
      <c r="C106" s="18">
        <v>8214.2715659300393</v>
      </c>
      <c r="D106" s="18">
        <v>4289.9800727430274</v>
      </c>
      <c r="E106" s="18">
        <v>2804.9869706396721</v>
      </c>
      <c r="F106" s="18">
        <v>3827.542959411403</v>
      </c>
      <c r="G106" s="18">
        <v>0</v>
      </c>
      <c r="H106" s="18">
        <v>1228.6770757482457</v>
      </c>
      <c r="I106" s="1">
        <f t="shared" si="20"/>
        <v>-11214.313444351421</v>
      </c>
      <c r="J106" s="1">
        <f t="shared" si="21"/>
        <v>-12017.829349876856</v>
      </c>
      <c r="L106" s="17">
        <v>0.5358227296187712</v>
      </c>
      <c r="M106" s="17">
        <v>0.18722279818031218</v>
      </c>
      <c r="N106" s="17">
        <v>9.7778855606387619E-2</v>
      </c>
      <c r="O106" s="17">
        <v>6.393232866571498E-2</v>
      </c>
      <c r="P106" s="17">
        <v>8.7238813236779122E-2</v>
      </c>
      <c r="Q106" s="17">
        <v>0</v>
      </c>
      <c r="R106" s="17">
        <v>2.8004474692034931E-2</v>
      </c>
      <c r="S106" s="19">
        <f t="shared" si="22"/>
        <v>-0.28988721659444688</v>
      </c>
      <c r="T106" s="17">
        <f t="shared" si="23"/>
        <v>-0.28539689422129605</v>
      </c>
      <c r="AD106">
        <f t="shared" si="16"/>
        <v>0.23570777343609628</v>
      </c>
      <c r="AE106">
        <f t="shared" si="17"/>
        <v>0.19695998454460983</v>
      </c>
      <c r="AF106">
        <f t="shared" si="18"/>
        <v>-3.8747788891486445E-2</v>
      </c>
      <c r="AG106">
        <f t="shared" si="19"/>
        <v>1.0639881854436393</v>
      </c>
    </row>
    <row r="107" spans="1:33" x14ac:dyDescent="0.3">
      <c r="A107" t="s">
        <v>113</v>
      </c>
      <c r="B107" s="18">
        <v>19225.911178128772</v>
      </c>
      <c r="C107" s="18">
        <v>9422.6705509589829</v>
      </c>
      <c r="D107" s="18">
        <v>5767.9436872036413</v>
      </c>
      <c r="E107" s="18">
        <v>3771.3477954793038</v>
      </c>
      <c r="F107" s="18">
        <v>3616.1937548701299</v>
      </c>
      <c r="G107" s="18">
        <v>0</v>
      </c>
      <c r="H107" s="18">
        <v>2876.0331939874577</v>
      </c>
      <c r="I107" s="1">
        <f t="shared" si="20"/>
        <v>-4559.1732990433093</v>
      </c>
      <c r="J107" s="1">
        <f t="shared" si="21"/>
        <v>-5856.5950559038665</v>
      </c>
      <c r="L107" s="17">
        <v>0.4303014341733834</v>
      </c>
      <c r="M107" s="17">
        <v>0.21089188513642046</v>
      </c>
      <c r="N107" s="17">
        <v>0.12909424254796775</v>
      </c>
      <c r="O107" s="17">
        <v>8.4407773973671218E-2</v>
      </c>
      <c r="P107" s="17">
        <v>8.0935220419597179E-2</v>
      </c>
      <c r="Q107" s="17">
        <v>0</v>
      </c>
      <c r="R107" s="17">
        <v>6.436944374895992E-2</v>
      </c>
      <c r="S107" s="19">
        <f t="shared" si="22"/>
        <v>-0.12688540596548897</v>
      </c>
      <c r="T107" s="17">
        <f t="shared" si="23"/>
        <v>-0.13771756914459524</v>
      </c>
      <c r="U107" t="s">
        <v>138</v>
      </c>
      <c r="V107" t="s">
        <v>139</v>
      </c>
      <c r="W107" s="17">
        <v>0.47</v>
      </c>
      <c r="X107" s="17">
        <v>0.22</v>
      </c>
      <c r="Y107" s="17">
        <v>0.12</v>
      </c>
      <c r="Z107" s="17">
        <v>0.06</v>
      </c>
      <c r="AA107" s="17">
        <v>7.0000000000000007E-2</v>
      </c>
      <c r="AB107" s="17">
        <v>0.06</v>
      </c>
      <c r="AD107">
        <f t="shared" si="16"/>
        <v>0.28853242129713691</v>
      </c>
      <c r="AE107">
        <f t="shared" si="17"/>
        <v>0.22962504064613026</v>
      </c>
      <c r="AF107">
        <f t="shared" si="18"/>
        <v>-5.8907380651006647E-2</v>
      </c>
      <c r="AG107">
        <f t="shared" si="19"/>
        <v>1.057738711998188</v>
      </c>
    </row>
    <row r="109" spans="1:33" x14ac:dyDescent="0.3">
      <c r="I109">
        <f>COUNTIF(I2:I107,"&gt;0")</f>
        <v>12</v>
      </c>
      <c r="J109">
        <f>COUNTIF(J2:J107,"&gt;0")</f>
        <v>1</v>
      </c>
      <c r="S109">
        <f>COUNTIF(S2:S107,"&gt;0")</f>
        <v>14</v>
      </c>
      <c r="T109">
        <f>COUNTIF(T2:T107,"&gt;0")</f>
        <v>1</v>
      </c>
      <c r="V109" t="s">
        <v>141</v>
      </c>
      <c r="W109" s="17">
        <f>W107-L107</f>
        <v>3.9698565826616572E-2</v>
      </c>
      <c r="X109" s="17">
        <f t="shared" ref="X109:AB109" si="24">X107-M107</f>
        <v>9.1081148635795417E-3</v>
      </c>
      <c r="Y109" s="17">
        <f t="shared" si="24"/>
        <v>-9.0942425479677569E-3</v>
      </c>
      <c r="Z109" s="17">
        <f t="shared" si="24"/>
        <v>-2.4407773973671221E-2</v>
      </c>
      <c r="AA109" s="17">
        <f t="shared" si="24"/>
        <v>-1.0935220419597172E-2</v>
      </c>
      <c r="AB109" s="17">
        <f t="shared" si="24"/>
        <v>0.06</v>
      </c>
    </row>
  </sheetData>
  <conditionalFormatting sqref="S2:T107">
    <cfRule type="cellIs" dxfId="5" priority="1" operator="between">
      <formula>-0.05001</formula>
      <formula>-0.1</formula>
    </cfRule>
    <cfRule type="cellIs" dxfId="4" priority="2" operator="between">
      <formula>-0.0001</formula>
      <formula>-0.05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9"/>
  <sheetViews>
    <sheetView topLeftCell="T1" workbookViewId="0">
      <selection activeCell="AN3" sqref="AN3"/>
    </sheetView>
  </sheetViews>
  <sheetFormatPr defaultRowHeight="14.4" x14ac:dyDescent="0.3"/>
  <cols>
    <col min="1" max="1" width="25.109375" customWidth="1"/>
    <col min="2" max="2" width="16.88671875" customWidth="1"/>
    <col min="3" max="3" width="14.109375" customWidth="1"/>
    <col min="20" max="20" width="12.33203125" customWidth="1"/>
    <col min="21" max="21" width="12.5546875" customWidth="1"/>
    <col min="24" max="24" width="11.88671875" customWidth="1"/>
    <col min="25" max="25" width="10.88671875" customWidth="1"/>
    <col min="26" max="26" width="13.44140625" customWidth="1"/>
    <col min="40" max="40" width="10" bestFit="1" customWidth="1"/>
    <col min="42" max="42" width="12.109375" customWidth="1"/>
  </cols>
  <sheetData>
    <row r="1" spans="1:43" x14ac:dyDescent="0.3">
      <c r="A1" t="s">
        <v>151</v>
      </c>
      <c r="B1" t="s">
        <v>152</v>
      </c>
      <c r="C1" t="s">
        <v>149</v>
      </c>
      <c r="D1" t="s">
        <v>0</v>
      </c>
      <c r="E1" t="s">
        <v>1</v>
      </c>
      <c r="F1" t="s">
        <v>2</v>
      </c>
      <c r="G1" t="s">
        <v>3</v>
      </c>
      <c r="H1" t="s">
        <v>157</v>
      </c>
      <c r="I1" t="s">
        <v>4</v>
      </c>
      <c r="J1" t="s">
        <v>150</v>
      </c>
      <c r="K1" t="s">
        <v>5</v>
      </c>
      <c r="L1" t="s">
        <v>6</v>
      </c>
      <c r="M1" t="s">
        <v>0</v>
      </c>
      <c r="N1" t="s">
        <v>1</v>
      </c>
      <c r="O1" t="s">
        <v>2</v>
      </c>
      <c r="P1" t="s">
        <v>3</v>
      </c>
      <c r="Q1" t="s">
        <v>157</v>
      </c>
      <c r="R1" t="s">
        <v>4</v>
      </c>
      <c r="S1" t="s">
        <v>150</v>
      </c>
      <c r="T1" t="s">
        <v>5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162</v>
      </c>
      <c r="AA1" t="s">
        <v>163</v>
      </c>
      <c r="AB1" t="s">
        <v>150</v>
      </c>
      <c r="AC1" t="s">
        <v>5</v>
      </c>
      <c r="AD1" t="s">
        <v>6</v>
      </c>
      <c r="AE1" s="2" t="s">
        <v>153</v>
      </c>
      <c r="AF1" s="2" t="s">
        <v>154</v>
      </c>
      <c r="AG1" s="2" t="s">
        <v>156</v>
      </c>
      <c r="AH1" s="2" t="s">
        <v>155</v>
      </c>
      <c r="AI1" s="2" t="s">
        <v>158</v>
      </c>
      <c r="AJ1" t="s">
        <v>145</v>
      </c>
      <c r="AK1" t="s">
        <v>146</v>
      </c>
      <c r="AL1" t="s">
        <v>147</v>
      </c>
      <c r="AM1" t="s">
        <v>148</v>
      </c>
      <c r="AN1" s="2" t="s">
        <v>160</v>
      </c>
      <c r="AO1" s="2" t="s">
        <v>161</v>
      </c>
    </row>
    <row r="2" spans="1:43" x14ac:dyDescent="0.3">
      <c r="A2" t="s">
        <v>159</v>
      </c>
      <c r="B2" s="19">
        <v>0.72297648874772646</v>
      </c>
      <c r="C2" s="1">
        <v>48578.236231937233</v>
      </c>
      <c r="D2" s="1">
        <v>23629.743356785388</v>
      </c>
      <c r="E2" s="1">
        <v>2870.5939683269053</v>
      </c>
      <c r="F2" s="1">
        <v>8256.8795272613006</v>
      </c>
      <c r="G2" s="1">
        <v>5307.993981810836</v>
      </c>
      <c r="H2" s="1">
        <f>(F2+G2)*0.9</f>
        <v>12208.386158164923</v>
      </c>
      <c r="I2" s="1">
        <v>5416.0298672119152</v>
      </c>
      <c r="J2" s="1">
        <v>2096.9955305408862</v>
      </c>
      <c r="K2" s="1">
        <v>0</v>
      </c>
      <c r="L2" s="1">
        <v>1000</v>
      </c>
      <c r="M2" s="17">
        <v>0.48642653973612715</v>
      </c>
      <c r="N2" s="17">
        <v>5.9092181828529718E-2</v>
      </c>
      <c r="O2" s="17">
        <v>0.16997075578946</v>
      </c>
      <c r="P2" s="17">
        <v>0.10926691443608141</v>
      </c>
      <c r="Q2" s="17">
        <f>(O2+P2)*0.9</f>
        <v>0.2513139032029873</v>
      </c>
      <c r="R2" s="17">
        <v>0.11149087096025946</v>
      </c>
      <c r="S2" s="17">
        <v>4.3167387151084737E-2</v>
      </c>
      <c r="T2" s="17">
        <v>0</v>
      </c>
      <c r="U2" s="17">
        <v>2.0585350098457484E-2</v>
      </c>
      <c r="V2" s="17">
        <f>M2*AM2</f>
        <v>0.47606158582118174</v>
      </c>
      <c r="W2" s="17">
        <f>N2*0.3</f>
        <v>1.7727654548558916E-2</v>
      </c>
      <c r="X2" s="17">
        <f>O2</f>
        <v>0.16997075578946</v>
      </c>
      <c r="Y2" s="17">
        <f>P2</f>
        <v>0.10926691443608141</v>
      </c>
      <c r="Z2" s="17">
        <f>Q2+(N2*0.7)+(R2*0.7)+S2*(0.5)</f>
        <v>0.39230573373068206</v>
      </c>
      <c r="AA2" s="17">
        <f>R2*0.3</f>
        <v>3.3447261288077838E-2</v>
      </c>
      <c r="AB2" s="17">
        <f>S2*0.5</f>
        <v>2.1583693575542368E-2</v>
      </c>
      <c r="AC2" s="17">
        <f>T2</f>
        <v>0</v>
      </c>
      <c r="AD2" s="17">
        <f>U2</f>
        <v>2.0585350098457484E-2</v>
      </c>
      <c r="AE2" s="1">
        <f t="shared" ref="AE2:AE19" si="0">(0.7*E2)+(0.9*H2)+(0.7*I2)+(0.3*J2)-(D2*AM2)</f>
        <v>-5708.949290584158</v>
      </c>
      <c r="AF2" s="1">
        <f>(E2)+(0.5*H2)+(0.5*I2)-(D2*AM2)</f>
        <v>-11443.430195956702</v>
      </c>
      <c r="AG2" s="17">
        <f t="shared" ref="AG2:AG19" si="1">(0.7*N2)+(0.9*Q2)+(0.7*R2)+(0.3*S2)-(M2*AM2)</f>
        <v>-0.11752071984101536</v>
      </c>
      <c r="AH2" s="17">
        <f t="shared" ref="AH2:AH19" si="2">(N2)+(0.5*Q2)+(0.5*R2)+(0.3*S2)-(M2*AM2)</f>
        <v>-0.22261680076570323</v>
      </c>
      <c r="AI2" t="str">
        <f>IF(AG2&gt;AH2,"Bal","Jobb")</f>
        <v>Bal</v>
      </c>
      <c r="AJ2">
        <f t="shared" ref="AJ2:AJ33" si="3">(H2+(0.9*I2))/(SUM(H2:J2)+E2+D2*0.96)</f>
        <v>0.37729927716644129</v>
      </c>
      <c r="AK2">
        <f>E2/(SUM(H2:J2)+E2+D2*0.96)</f>
        <v>6.3401327804575761E-2</v>
      </c>
      <c r="AL2">
        <f>AK2-AJ2</f>
        <v>-0.31389794936186555</v>
      </c>
      <c r="AM2">
        <f>1.076+(0.31*AL2)</f>
        <v>0.97869163569782169</v>
      </c>
      <c r="AN2" s="17">
        <f>NORMDIST(M2+AG2,M2,SUM(M2:S2)*0.058,TRUE)</f>
        <v>4.9845078482110942E-2</v>
      </c>
      <c r="AO2" s="17">
        <f>NORMDIST(M2+AH2,M2,SUM(M2:S2)*0.058,TRUE)</f>
        <v>9.0838539106667454E-4</v>
      </c>
      <c r="AQ2" s="17"/>
    </row>
    <row r="3" spans="1:43" x14ac:dyDescent="0.3">
      <c r="A3" t="s">
        <v>9</v>
      </c>
      <c r="B3" s="19">
        <v>0.74379950108925508</v>
      </c>
      <c r="C3" s="1">
        <v>53521.580699879531</v>
      </c>
      <c r="D3" s="1">
        <v>26333.048414576962</v>
      </c>
      <c r="E3" s="1">
        <v>3317.4572362215872</v>
      </c>
      <c r="F3" s="1">
        <v>10491.615534898363</v>
      </c>
      <c r="G3" s="1">
        <v>6744.6099867203757</v>
      </c>
      <c r="H3" s="1">
        <f t="shared" ref="H3:H66" si="4">(F3+G3)*0.9</f>
        <v>15512.602969456866</v>
      </c>
      <c r="I3" s="1">
        <v>4684.0658236457421</v>
      </c>
      <c r="J3" s="1">
        <v>1907.0044414209419</v>
      </c>
      <c r="K3" s="1">
        <v>0</v>
      </c>
      <c r="L3" s="1">
        <v>43.779262395562554</v>
      </c>
      <c r="M3" s="17">
        <v>0.4920080474124755</v>
      </c>
      <c r="N3" s="17">
        <v>6.1983543700327492E-2</v>
      </c>
      <c r="O3" s="17">
        <v>0.19602589082205449</v>
      </c>
      <c r="P3" s="17">
        <v>0.12601664409989216</v>
      </c>
      <c r="Q3" s="17">
        <f t="shared" ref="Q3:Q66" si="5">(O3+P3)*0.9</f>
        <v>0.28983828142975204</v>
      </c>
      <c r="R3" s="17">
        <v>8.7517329690083037E-2</v>
      </c>
      <c r="S3" s="17">
        <v>3.5630570257526688E-2</v>
      </c>
      <c r="T3" s="17">
        <v>0</v>
      </c>
      <c r="U3" s="17">
        <v>8.1797401764072142E-4</v>
      </c>
      <c r="V3" s="17">
        <f t="shared" ref="V3:V66" si="6">M3*AM3</f>
        <v>0.47988274239050627</v>
      </c>
      <c r="W3" s="17">
        <f t="shared" ref="W3:W19" si="7">N3*0.3</f>
        <v>1.8595063110098248E-2</v>
      </c>
      <c r="X3" s="17">
        <f t="shared" ref="X3:X66" si="8">O3</f>
        <v>0.19602589082205449</v>
      </c>
      <c r="Y3" s="17">
        <f t="shared" ref="Y3:Y66" si="9">P3</f>
        <v>0.12601664409989216</v>
      </c>
      <c r="Z3" s="17">
        <f t="shared" ref="Z3:Z19" si="10">Q3+(N3*0.7)+(R3*0.7)+S3*(0.5)</f>
        <v>0.4123041779318028</v>
      </c>
      <c r="AA3" s="17">
        <f t="shared" ref="AA3:AA66" si="11">R3*0.3</f>
        <v>2.625519890702491E-2</v>
      </c>
      <c r="AB3" s="17">
        <f t="shared" ref="AB3:AB19" si="12">S3*0.5</f>
        <v>1.7815285128763344E-2</v>
      </c>
      <c r="AC3" s="17">
        <f t="shared" ref="AC3:AC66" si="13">T3</f>
        <v>0</v>
      </c>
      <c r="AD3" s="17">
        <f t="shared" ref="AD3:AD66" si="14">U3</f>
        <v>8.1797401764072142E-4</v>
      </c>
      <c r="AE3" s="1">
        <f t="shared" si="0"/>
        <v>-5549.5727764883886</v>
      </c>
      <c r="AF3" s="1">
        <f t="shared" ref="AF3:AF33" si="15">(E3)+(0.5*H3)+(0.5*I3)-(D3*AM3)</f>
        <v>-12268.291290560092</v>
      </c>
      <c r="AG3" s="17">
        <f t="shared" si="1"/>
        <v>-0.10368850665318396</v>
      </c>
      <c r="AH3" s="17">
        <f t="shared" si="2"/>
        <v>-0.21853222205300321</v>
      </c>
      <c r="AI3" t="str">
        <f t="shared" ref="AI3:AI66" si="16">IF(AG3&gt;AH3,"Bal","Jobb")</f>
        <v>Bal</v>
      </c>
      <c r="AJ3">
        <f t="shared" si="3"/>
        <v>0.38911102095738237</v>
      </c>
      <c r="AK3">
        <v>6.4451260287930218E-2</v>
      </c>
      <c r="AL3">
        <f t="shared" ref="AL3:AL66" si="17">AK3-AJ3</f>
        <v>-0.32465976066945212</v>
      </c>
      <c r="AM3">
        <f t="shared" ref="AM3:AM66" si="18">1.076+(0.31*AL3)</f>
        <v>0.97535547419246993</v>
      </c>
      <c r="AN3" s="17">
        <f t="shared" ref="AN3:AN66" si="19">NORMDIST(M3+AG3,M3,SUM(M3:S3)*0.058,TRUE)</f>
        <v>8.2737239855088365E-2</v>
      </c>
      <c r="AO3" s="17">
        <f t="shared" ref="AO3:AO66" si="20">NORMDIST(M3+AH3,M3,SUM(M3:S3)*0.058,TRUE)</f>
        <v>1.7334232938030327E-3</v>
      </c>
      <c r="AQ3" s="17"/>
    </row>
    <row r="4" spans="1:43" x14ac:dyDescent="0.3">
      <c r="A4" t="s">
        <v>10</v>
      </c>
      <c r="B4" s="19">
        <v>0.77345149836151084</v>
      </c>
      <c r="C4" s="1">
        <v>53717.753464203648</v>
      </c>
      <c r="D4" s="1">
        <v>27044.03962286605</v>
      </c>
      <c r="E4" s="1">
        <v>2489.4458868873248</v>
      </c>
      <c r="F4" s="1">
        <v>9835.1885383912067</v>
      </c>
      <c r="G4" s="1">
        <v>6322.6212032514886</v>
      </c>
      <c r="H4" s="1">
        <f t="shared" si="4"/>
        <v>14542.028767478427</v>
      </c>
      <c r="I4" s="1">
        <v>5018.6913893991541</v>
      </c>
      <c r="J4" s="1">
        <v>2007.7668234084258</v>
      </c>
      <c r="K4" s="1">
        <v>0</v>
      </c>
      <c r="L4" s="1">
        <v>1000</v>
      </c>
      <c r="M4" s="17">
        <v>0.50344695894417135</v>
      </c>
      <c r="N4" s="17">
        <v>4.6343075172461147E-2</v>
      </c>
      <c r="O4" s="17">
        <v>0.18309009413331412</v>
      </c>
      <c r="P4" s="17">
        <v>0.11770077479998763</v>
      </c>
      <c r="Q4" s="17">
        <f t="shared" si="5"/>
        <v>0.27071178203997159</v>
      </c>
      <c r="R4" s="17">
        <v>9.3427052803753269E-2</v>
      </c>
      <c r="S4" s="17">
        <v>3.7376224691644228E-2</v>
      </c>
      <c r="T4" s="17">
        <v>0</v>
      </c>
      <c r="U4" s="17">
        <v>1.8615819454668343E-2</v>
      </c>
      <c r="V4" s="17">
        <f t="shared" si="6"/>
        <v>0.48987152766947106</v>
      </c>
      <c r="W4" s="17">
        <f t="shared" si="7"/>
        <v>1.3902922551738344E-2</v>
      </c>
      <c r="X4" s="17">
        <f t="shared" si="8"/>
        <v>0.18309009413331412</v>
      </c>
      <c r="Y4" s="17">
        <f t="shared" si="9"/>
        <v>0.11770077479998763</v>
      </c>
      <c r="Z4" s="17">
        <f t="shared" si="10"/>
        <v>0.3872389839691438</v>
      </c>
      <c r="AA4" s="17">
        <f t="shared" si="11"/>
        <v>2.8028115841125981E-2</v>
      </c>
      <c r="AB4" s="17">
        <f t="shared" si="12"/>
        <v>1.8688112345822114E-2</v>
      </c>
      <c r="AC4" s="17">
        <f t="shared" si="13"/>
        <v>0</v>
      </c>
      <c r="AD4" s="17">
        <f t="shared" si="14"/>
        <v>1.8615819454668343E-2</v>
      </c>
      <c r="AE4" s="1">
        <f t="shared" si="0"/>
        <v>-7368.9459213278096</v>
      </c>
      <c r="AF4" s="1">
        <f t="shared" si="15"/>
        <v>-14044.991987155343</v>
      </c>
      <c r="AG4" s="17">
        <f t="shared" si="1"/>
        <v>-0.13717896684265329</v>
      </c>
      <c r="AH4" s="17">
        <f t="shared" si="2"/>
        <v>-0.25024616766765423</v>
      </c>
      <c r="AI4" t="str">
        <f t="shared" si="16"/>
        <v>Bal</v>
      </c>
      <c r="AJ4">
        <f t="shared" si="3"/>
        <v>0.38102300396308447</v>
      </c>
      <c r="AK4">
        <v>4.8877945020278528E-2</v>
      </c>
      <c r="AL4">
        <f t="shared" si="17"/>
        <v>-0.33214505894280594</v>
      </c>
      <c r="AM4">
        <f t="shared" si="18"/>
        <v>0.9730350317277302</v>
      </c>
      <c r="AN4" s="17">
        <f t="shared" si="19"/>
        <v>2.9448839912402686E-2</v>
      </c>
      <c r="AO4" s="17">
        <f t="shared" si="20"/>
        <v>2.8458751562965875E-4</v>
      </c>
      <c r="AQ4" s="17"/>
    </row>
    <row r="5" spans="1:43" x14ac:dyDescent="0.3">
      <c r="A5" t="s">
        <v>11</v>
      </c>
      <c r="B5" s="19">
        <v>0.78523145979896514</v>
      </c>
      <c r="C5" s="1">
        <v>56014.486184759175</v>
      </c>
      <c r="D5" s="1">
        <v>27393.491252287884</v>
      </c>
      <c r="E5" s="1">
        <v>2770.0883890426348</v>
      </c>
      <c r="F5" s="1">
        <v>11082.880535006923</v>
      </c>
      <c r="G5" s="1">
        <v>7124.7089153615925</v>
      </c>
      <c r="H5" s="1">
        <f t="shared" si="4"/>
        <v>16386.830505331665</v>
      </c>
      <c r="I5" s="1">
        <v>4719.0855703558946</v>
      </c>
      <c r="J5" s="1">
        <v>1924.2315227042511</v>
      </c>
      <c r="K5" s="1">
        <v>0</v>
      </c>
      <c r="L5" s="1">
        <v>1000</v>
      </c>
      <c r="M5" s="17">
        <v>0.48904298009505448</v>
      </c>
      <c r="N5" s="17">
        <v>4.945307147700554E-2</v>
      </c>
      <c r="O5" s="17">
        <v>0.1978573988601976</v>
      </c>
      <c r="P5" s="17">
        <v>0.12719404212441271</v>
      </c>
      <c r="Q5" s="17">
        <f t="shared" si="5"/>
        <v>0.2925462968861493</v>
      </c>
      <c r="R5" s="17">
        <v>8.4247591860262344E-2</v>
      </c>
      <c r="S5" s="17">
        <v>3.4352390850419155E-2</v>
      </c>
      <c r="T5" s="17">
        <v>0</v>
      </c>
      <c r="U5" s="17">
        <v>1.7852524732648305E-2</v>
      </c>
      <c r="V5" s="17">
        <f t="shared" si="6"/>
        <v>0.4741072020217631</v>
      </c>
      <c r="W5" s="17">
        <f t="shared" si="7"/>
        <v>1.4835921443101661E-2</v>
      </c>
      <c r="X5" s="17">
        <f t="shared" si="8"/>
        <v>0.1978573988601976</v>
      </c>
      <c r="Y5" s="17">
        <f t="shared" si="9"/>
        <v>0.12719404212441271</v>
      </c>
      <c r="Z5" s="17">
        <f t="shared" si="10"/>
        <v>0.40331295664744643</v>
      </c>
      <c r="AA5" s="17">
        <f t="shared" si="11"/>
        <v>2.5274277558078703E-2</v>
      </c>
      <c r="AB5" s="17">
        <f t="shared" si="12"/>
        <v>1.7176195425209578E-2</v>
      </c>
      <c r="AC5" s="17">
        <f t="shared" si="13"/>
        <v>0</v>
      </c>
      <c r="AD5" s="17">
        <f t="shared" si="14"/>
        <v>1.7852524732648305E-2</v>
      </c>
      <c r="AE5" s="1">
        <f t="shared" si="0"/>
        <v>-5989.0326345541325</v>
      </c>
      <c r="AF5" s="1">
        <f t="shared" si="15"/>
        <v>-13233.824890856462</v>
      </c>
      <c r="AG5" s="17">
        <f t="shared" si="1"/>
        <v>-0.10691935323301544</v>
      </c>
      <c r="AH5" s="17">
        <f t="shared" si="2"/>
        <v>-0.22595146891642598</v>
      </c>
      <c r="AI5" t="str">
        <f t="shared" si="16"/>
        <v>Bal</v>
      </c>
      <c r="AJ5">
        <f t="shared" si="3"/>
        <v>0.39606150781069338</v>
      </c>
      <c r="AK5">
        <v>5.2381413968394915E-2</v>
      </c>
      <c r="AL5">
        <f t="shared" si="17"/>
        <v>-0.34368009384229847</v>
      </c>
      <c r="AM5">
        <f t="shared" si="18"/>
        <v>0.96945917090888756</v>
      </c>
      <c r="AN5" s="17">
        <f t="shared" si="19"/>
        <v>7.4063307526636216E-2</v>
      </c>
      <c r="AO5" s="17">
        <f t="shared" si="20"/>
        <v>1.1208204841181351E-3</v>
      </c>
      <c r="AQ5" s="17"/>
    </row>
    <row r="6" spans="1:43" x14ac:dyDescent="0.3">
      <c r="A6" t="s">
        <v>12</v>
      </c>
      <c r="B6" s="19">
        <v>0.62441384379910703</v>
      </c>
      <c r="C6" s="1">
        <v>44622.486519415586</v>
      </c>
      <c r="D6" s="1">
        <v>18662.695039217149</v>
      </c>
      <c r="E6" s="1">
        <v>3603.5115772614349</v>
      </c>
      <c r="F6" s="1">
        <v>9216.6836873291322</v>
      </c>
      <c r="G6" s="1">
        <v>5925.0109418544416</v>
      </c>
      <c r="H6" s="1">
        <f t="shared" si="4"/>
        <v>13627.525166265217</v>
      </c>
      <c r="I6" s="1">
        <v>4697.2388334629695</v>
      </c>
      <c r="J6" s="1">
        <v>1844.4954167944284</v>
      </c>
      <c r="K6" s="1">
        <v>0</v>
      </c>
      <c r="L6" s="1">
        <v>672.8510234960255</v>
      </c>
      <c r="M6" s="17">
        <v>0.41823521042685213</v>
      </c>
      <c r="N6" s="17">
        <v>8.0755508227752376E-2</v>
      </c>
      <c r="O6" s="17">
        <v>0.20654796283750082</v>
      </c>
      <c r="P6" s="17">
        <v>0.13278083325267909</v>
      </c>
      <c r="Q6" s="17">
        <f t="shared" si="5"/>
        <v>0.30539591648116193</v>
      </c>
      <c r="R6" s="17">
        <v>0.10526618303574735</v>
      </c>
      <c r="S6" s="17">
        <v>4.1335558832918784E-2</v>
      </c>
      <c r="T6" s="17">
        <v>0</v>
      </c>
      <c r="U6" s="17">
        <v>1.5078743386549355E-2</v>
      </c>
      <c r="V6" s="17">
        <f t="shared" si="6"/>
        <v>0.40541813154386264</v>
      </c>
      <c r="W6" s="17">
        <f t="shared" si="7"/>
        <v>2.4226652468325713E-2</v>
      </c>
      <c r="X6" s="17">
        <f t="shared" si="8"/>
        <v>0.20654796283750082</v>
      </c>
      <c r="Y6" s="17">
        <f t="shared" si="9"/>
        <v>0.13278083325267909</v>
      </c>
      <c r="Z6" s="17">
        <f t="shared" si="10"/>
        <v>0.45627887978207116</v>
      </c>
      <c r="AA6" s="17">
        <f t="shared" si="11"/>
        <v>3.1579854910724202E-2</v>
      </c>
      <c r="AB6" s="17">
        <f t="shared" si="12"/>
        <v>2.0667779416459392E-2</v>
      </c>
      <c r="AC6" s="17">
        <f t="shared" si="13"/>
        <v>0</v>
      </c>
      <c r="AD6" s="17">
        <f t="shared" si="14"/>
        <v>1.5078743386549355E-2</v>
      </c>
      <c r="AE6" s="1">
        <f t="shared" si="0"/>
        <v>537.88145264144259</v>
      </c>
      <c r="AF6" s="1">
        <f t="shared" si="15"/>
        <v>-5324.8715324171353</v>
      </c>
      <c r="AG6" s="17">
        <f t="shared" si="1"/>
        <v>1.2054044823508525E-2</v>
      </c>
      <c r="AH6" s="17">
        <f t="shared" si="2"/>
        <v>-0.10693090590777998</v>
      </c>
      <c r="AI6" t="str">
        <f t="shared" si="16"/>
        <v>Bal</v>
      </c>
      <c r="AJ6">
        <f t="shared" si="3"/>
        <v>0.42829182771277796</v>
      </c>
      <c r="AK6">
        <v>8.4273686697540665E-2</v>
      </c>
      <c r="AL6">
        <f t="shared" si="17"/>
        <v>-0.34401814101523731</v>
      </c>
      <c r="AM6">
        <f t="shared" si="18"/>
        <v>0.96935437628527654</v>
      </c>
      <c r="AN6" s="17">
        <f t="shared" si="19"/>
        <v>0.5639799417350615</v>
      </c>
      <c r="AO6" s="17">
        <f t="shared" si="20"/>
        <v>7.6527394534833426E-2</v>
      </c>
      <c r="AQ6" s="17"/>
    </row>
    <row r="7" spans="1:43" x14ac:dyDescent="0.3">
      <c r="A7" t="s">
        <v>13</v>
      </c>
      <c r="B7" s="19">
        <v>0.56242358234629919</v>
      </c>
      <c r="C7" s="1">
        <v>41775.136425936063</v>
      </c>
      <c r="D7" s="1">
        <v>17557.1971172097</v>
      </c>
      <c r="E7" s="1">
        <v>4298.5463140042002</v>
      </c>
      <c r="F7" s="1">
        <v>8245.1290033205732</v>
      </c>
      <c r="G7" s="1">
        <v>5300.4400735632244</v>
      </c>
      <c r="H7" s="1">
        <f t="shared" si="4"/>
        <v>12191.012169195417</v>
      </c>
      <c r="I7" s="1">
        <v>3588.4057568854751</v>
      </c>
      <c r="J7" s="1">
        <v>1466.7296593362801</v>
      </c>
      <c r="K7" s="1">
        <v>0</v>
      </c>
      <c r="L7" s="1">
        <v>1318.6885016166102</v>
      </c>
      <c r="M7" s="17">
        <v>0.4202786302885495</v>
      </c>
      <c r="N7" s="17">
        <v>0.10289724179896276</v>
      </c>
      <c r="O7" s="17">
        <v>0.19736928969552306</v>
      </c>
      <c r="P7" s="17">
        <v>0.12688025766140765</v>
      </c>
      <c r="Q7" s="17">
        <f t="shared" si="5"/>
        <v>0.29182459262123761</v>
      </c>
      <c r="R7" s="17">
        <v>8.5898121799013821E-2</v>
      </c>
      <c r="S7" s="17">
        <v>3.5110110578254437E-2</v>
      </c>
      <c r="T7" s="17">
        <v>0</v>
      </c>
      <c r="U7" s="17">
        <v>3.1566348178288732E-2</v>
      </c>
      <c r="V7" s="17">
        <f t="shared" si="6"/>
        <v>0.41425793423149304</v>
      </c>
      <c r="W7" s="17">
        <f t="shared" si="7"/>
        <v>3.0869172539688825E-2</v>
      </c>
      <c r="X7" s="17">
        <f t="shared" si="8"/>
        <v>0.19736928969552306</v>
      </c>
      <c r="Y7" s="17">
        <f t="shared" si="9"/>
        <v>0.12688025766140765</v>
      </c>
      <c r="Z7" s="17">
        <f t="shared" si="10"/>
        <v>0.44153640242894837</v>
      </c>
      <c r="AA7" s="17">
        <f t="shared" si="11"/>
        <v>2.5769436539704146E-2</v>
      </c>
      <c r="AB7" s="17">
        <f t="shared" si="12"/>
        <v>1.7555055289127219E-2</v>
      </c>
      <c r="AC7" s="17">
        <f t="shared" si="13"/>
        <v>0</v>
      </c>
      <c r="AD7" s="17">
        <f t="shared" si="14"/>
        <v>3.1566348178288732E-2</v>
      </c>
      <c r="AE7" s="1">
        <f t="shared" si="0"/>
        <v>-372.88541834753778</v>
      </c>
      <c r="AF7" s="1">
        <f t="shared" si="15"/>
        <v>-5117.4264410024261</v>
      </c>
      <c r="AG7" s="17">
        <f t="shared" si="1"/>
        <v>-8.9260131803192699E-3</v>
      </c>
      <c r="AH7" s="17">
        <f t="shared" si="2"/>
        <v>-0.11196630204892827</v>
      </c>
      <c r="AI7" t="str">
        <f t="shared" si="16"/>
        <v>Bal</v>
      </c>
      <c r="AJ7">
        <f t="shared" si="3"/>
        <v>0.40158168555561835</v>
      </c>
      <c r="AK7">
        <v>0.11020914682690543</v>
      </c>
      <c r="AL7">
        <f t="shared" si="17"/>
        <v>-0.29137253872871294</v>
      </c>
      <c r="AM7">
        <f t="shared" si="18"/>
        <v>0.98567451299409903</v>
      </c>
      <c r="AN7" s="17">
        <f t="shared" si="19"/>
        <v>0.45140386333845062</v>
      </c>
      <c r="AO7" s="17">
        <f t="shared" si="20"/>
        <v>6.2786886713467077E-2</v>
      </c>
      <c r="AQ7" s="17"/>
    </row>
    <row r="8" spans="1:43" x14ac:dyDescent="0.3">
      <c r="A8" t="s">
        <v>14</v>
      </c>
      <c r="B8" s="19">
        <v>0.66366638724920912</v>
      </c>
      <c r="C8" s="1">
        <v>53692.601727622765</v>
      </c>
      <c r="D8" s="1">
        <v>18080.275656847414</v>
      </c>
      <c r="E8" s="1">
        <v>3587.2760606078218</v>
      </c>
      <c r="F8" s="1">
        <v>14695.63253205689</v>
      </c>
      <c r="G8" s="1">
        <v>9447.1923420365711</v>
      </c>
      <c r="H8" s="1">
        <f t="shared" si="4"/>
        <v>21728.542386684116</v>
      </c>
      <c r="I8" s="1">
        <v>4272.1131508423459</v>
      </c>
      <c r="J8" s="1">
        <v>1775.873740013639</v>
      </c>
      <c r="K8" s="1">
        <v>0</v>
      </c>
      <c r="L8" s="1">
        <v>1834.2382452180823</v>
      </c>
      <c r="M8" s="17">
        <v>0.33673681429271868</v>
      </c>
      <c r="N8" s="17">
        <v>6.6811365908579307E-2</v>
      </c>
      <c r="O8" s="17">
        <v>0.27369939357020495</v>
      </c>
      <c r="P8" s="17">
        <v>0.17594961015227459</v>
      </c>
      <c r="Q8" s="17">
        <f t="shared" si="5"/>
        <v>0.40468410335023158</v>
      </c>
      <c r="R8" s="17">
        <v>7.9566141579697547E-2</v>
      </c>
      <c r="S8" s="17">
        <v>3.3074831222045638E-2</v>
      </c>
      <c r="T8" s="17">
        <v>0</v>
      </c>
      <c r="U8" s="17">
        <v>3.4161843274479242E-2</v>
      </c>
      <c r="V8" s="17">
        <f t="shared" si="6"/>
        <v>0.31508265197869606</v>
      </c>
      <c r="W8" s="17">
        <f t="shared" si="7"/>
        <v>2.0043409772573791E-2</v>
      </c>
      <c r="X8" s="17">
        <f t="shared" si="8"/>
        <v>0.27369939357020495</v>
      </c>
      <c r="Y8" s="17">
        <f t="shared" si="9"/>
        <v>0.17594961015227459</v>
      </c>
      <c r="Z8" s="17">
        <f t="shared" si="10"/>
        <v>0.52368577420304829</v>
      </c>
      <c r="AA8" s="17">
        <f t="shared" si="11"/>
        <v>2.3869842473909265E-2</v>
      </c>
      <c r="AB8" s="17">
        <f t="shared" si="12"/>
        <v>1.6537415611022819E-2</v>
      </c>
      <c r="AC8" s="17">
        <f t="shared" si="13"/>
        <v>0</v>
      </c>
      <c r="AD8" s="17">
        <f t="shared" si="14"/>
        <v>3.4161843274479242E-2</v>
      </c>
      <c r="AE8" s="1">
        <f t="shared" si="0"/>
        <v>8672.4153740596157</v>
      </c>
      <c r="AF8" s="1">
        <f t="shared" si="15"/>
        <v>-330.00351460425009</v>
      </c>
      <c r="AG8" s="17">
        <f t="shared" si="1"/>
        <v>0.16151974564491989</v>
      </c>
      <c r="AH8" s="17">
        <f t="shared" si="2"/>
        <v>3.7762857614614953E-3</v>
      </c>
      <c r="AI8" t="str">
        <f t="shared" si="16"/>
        <v>Bal</v>
      </c>
      <c r="AJ8">
        <f t="shared" si="3"/>
        <v>0.52489711778258996</v>
      </c>
      <c r="AK8">
        <v>7.2297455615919784E-2</v>
      </c>
      <c r="AL8">
        <f t="shared" si="17"/>
        <v>-0.45259966216667019</v>
      </c>
      <c r="AM8">
        <f t="shared" si="18"/>
        <v>0.93569410472833225</v>
      </c>
      <c r="AN8" s="17">
        <f t="shared" si="19"/>
        <v>0.97892028989386826</v>
      </c>
      <c r="AO8" s="17">
        <f t="shared" si="20"/>
        <v>0.51894512601375187</v>
      </c>
      <c r="AQ8" s="17"/>
    </row>
    <row r="9" spans="1:43" x14ac:dyDescent="0.3">
      <c r="A9" t="s">
        <v>15</v>
      </c>
      <c r="B9" s="19">
        <v>0.68404583669530494</v>
      </c>
      <c r="C9" s="1">
        <v>54409.689896581251</v>
      </c>
      <c r="D9" s="1">
        <v>21727.53967587596</v>
      </c>
      <c r="E9" s="1">
        <v>4579.9619360001589</v>
      </c>
      <c r="F9" s="1">
        <v>11588.687179182902</v>
      </c>
      <c r="G9" s="1">
        <v>7449.8703294747211</v>
      </c>
      <c r="H9" s="1">
        <f t="shared" si="4"/>
        <v>17134.70175779186</v>
      </c>
      <c r="I9" s="1">
        <v>4904.0123826592771</v>
      </c>
      <c r="J9" s="1">
        <v>1984.3623686505555</v>
      </c>
      <c r="K9" s="1">
        <v>0</v>
      </c>
      <c r="L9" s="1">
        <v>2175.2560247376855</v>
      </c>
      <c r="M9" s="17">
        <v>0.39933217258128828</v>
      </c>
      <c r="N9" s="17">
        <v>8.4175483166794046E-2</v>
      </c>
      <c r="O9" s="17">
        <v>0.21298939952074711</v>
      </c>
      <c r="P9" s="17">
        <v>0.13692175683476598</v>
      </c>
      <c r="Q9" s="17">
        <f t="shared" si="5"/>
        <v>0.31492004071996177</v>
      </c>
      <c r="R9" s="17">
        <v>9.0131231991590774E-2</v>
      </c>
      <c r="S9" s="17">
        <v>3.6470753140154175E-2</v>
      </c>
      <c r="T9" s="17">
        <v>0</v>
      </c>
      <c r="U9" s="17">
        <v>3.9979202764659834E-2</v>
      </c>
      <c r="V9" s="17">
        <f t="shared" si="6"/>
        <v>0.38699596527750069</v>
      </c>
      <c r="W9" s="17">
        <f t="shared" si="7"/>
        <v>2.5252644950038212E-2</v>
      </c>
      <c r="X9" s="17">
        <f t="shared" si="8"/>
        <v>0.21298939952074711</v>
      </c>
      <c r="Y9" s="17">
        <f t="shared" si="9"/>
        <v>0.13692175683476598</v>
      </c>
      <c r="Z9" s="17">
        <f t="shared" si="10"/>
        <v>0.45517011790090817</v>
      </c>
      <c r="AA9" s="17">
        <f t="shared" si="11"/>
        <v>2.7039369597477231E-2</v>
      </c>
      <c r="AB9" s="17">
        <f t="shared" si="12"/>
        <v>1.8235376570077087E-2</v>
      </c>
      <c r="AC9" s="17">
        <f t="shared" si="13"/>
        <v>0</v>
      </c>
      <c r="AD9" s="17">
        <f t="shared" si="14"/>
        <v>3.9979202764659834E-2</v>
      </c>
      <c r="AE9" s="1">
        <f t="shared" si="0"/>
        <v>1598.991853692507</v>
      </c>
      <c r="AF9" s="1">
        <f t="shared" si="15"/>
        <v>-5457.0114557512097</v>
      </c>
      <c r="AG9" s="17">
        <f t="shared" si="1"/>
        <v>2.9387997923380538E-2</v>
      </c>
      <c r="AH9" s="17">
        <f t="shared" si="2"/>
        <v>-8.9353619812884089E-2</v>
      </c>
      <c r="AI9" t="str">
        <f t="shared" si="16"/>
        <v>Bal</v>
      </c>
      <c r="AJ9">
        <f t="shared" si="3"/>
        <v>0.43565850460201588</v>
      </c>
      <c r="AK9">
        <v>9.0845295798232112E-2</v>
      </c>
      <c r="AL9">
        <f t="shared" si="17"/>
        <v>-0.34481320880378374</v>
      </c>
      <c r="AM9">
        <f t="shared" si="18"/>
        <v>0.96910790527082713</v>
      </c>
      <c r="AN9" s="17">
        <f t="shared" si="19"/>
        <v>0.65447187617583058</v>
      </c>
      <c r="AO9" s="17">
        <f t="shared" si="20"/>
        <v>0.11345559437810711</v>
      </c>
      <c r="AQ9" s="17"/>
    </row>
    <row r="10" spans="1:43" x14ac:dyDescent="0.3">
      <c r="A10" t="s">
        <v>16</v>
      </c>
      <c r="B10" s="19">
        <v>0.63127179918918086</v>
      </c>
      <c r="C10" s="1">
        <v>50256.179205249879</v>
      </c>
      <c r="D10" s="1">
        <v>20715.448635946686</v>
      </c>
      <c r="E10" s="1">
        <v>5392.5108885214568</v>
      </c>
      <c r="F10" s="1">
        <v>10068.596673032074</v>
      </c>
      <c r="G10" s="1">
        <v>6472.6692898063329</v>
      </c>
      <c r="H10" s="1">
        <f t="shared" si="4"/>
        <v>14887.139366554566</v>
      </c>
      <c r="I10" s="1">
        <v>3882.3198866087259</v>
      </c>
      <c r="J10" s="1">
        <v>1624.80987902075</v>
      </c>
      <c r="K10" s="1">
        <v>0</v>
      </c>
      <c r="L10" s="1">
        <v>2099.8239523138495</v>
      </c>
      <c r="M10" s="17">
        <v>0.41219704648344418</v>
      </c>
      <c r="N10" s="17">
        <v>0.10730045486542165</v>
      </c>
      <c r="O10" s="17">
        <v>0.20034544671434723</v>
      </c>
      <c r="P10" s="17">
        <v>0.12879350145922319</v>
      </c>
      <c r="Q10" s="17">
        <f t="shared" si="5"/>
        <v>0.29622505335621341</v>
      </c>
      <c r="R10" s="17">
        <v>7.7250597797199227E-2</v>
      </c>
      <c r="S10" s="17">
        <v>3.2330549291956889E-2</v>
      </c>
      <c r="T10" s="17">
        <v>0</v>
      </c>
      <c r="U10" s="17">
        <v>4.1782403388407552E-2</v>
      </c>
      <c r="V10" s="17">
        <f t="shared" si="6"/>
        <v>0.40701004554563114</v>
      </c>
      <c r="W10" s="17">
        <f t="shared" si="7"/>
        <v>3.2190136459626498E-2</v>
      </c>
      <c r="X10" s="17">
        <f t="shared" si="8"/>
        <v>0.20034544671434723</v>
      </c>
      <c r="Y10" s="17">
        <f t="shared" si="9"/>
        <v>0.12879350145922319</v>
      </c>
      <c r="Z10" s="17">
        <f t="shared" si="10"/>
        <v>0.44157606486602646</v>
      </c>
      <c r="AA10" s="17">
        <f t="shared" si="11"/>
        <v>2.3175179339159767E-2</v>
      </c>
      <c r="AB10" s="17">
        <f t="shared" si="12"/>
        <v>1.6165274645978445E-2</v>
      </c>
      <c r="AC10" s="17">
        <f t="shared" si="13"/>
        <v>0</v>
      </c>
      <c r="AD10" s="17">
        <f t="shared" si="14"/>
        <v>4.1782403388407552E-2</v>
      </c>
      <c r="AE10" s="1">
        <f t="shared" si="0"/>
        <v>-76.519851081695379</v>
      </c>
      <c r="AF10" s="1">
        <f t="shared" si="15"/>
        <v>-5677.5292721750557</v>
      </c>
      <c r="AG10" s="17">
        <f t="shared" si="1"/>
        <v>-1.5225958736174161E-3</v>
      </c>
      <c r="AH10" s="17">
        <f t="shared" si="2"/>
        <v>-0.10327260031591606</v>
      </c>
      <c r="AI10" t="str">
        <f t="shared" si="16"/>
        <v>Bal</v>
      </c>
      <c r="AJ10">
        <f t="shared" si="3"/>
        <v>0.40244743032740449</v>
      </c>
      <c r="AK10">
        <v>0.11669327008383205</v>
      </c>
      <c r="AL10">
        <f t="shared" si="17"/>
        <v>-0.28575416024357242</v>
      </c>
      <c r="AM10">
        <f t="shared" si="18"/>
        <v>0.98741621032449256</v>
      </c>
      <c r="AN10" s="17">
        <f t="shared" si="19"/>
        <v>0.49165196595589922</v>
      </c>
      <c r="AO10" s="17">
        <f t="shared" si="20"/>
        <v>7.7890498829981503E-2</v>
      </c>
      <c r="AQ10" s="17"/>
    </row>
    <row r="11" spans="1:43" x14ac:dyDescent="0.3">
      <c r="A11" t="s">
        <v>17</v>
      </c>
      <c r="B11" s="19">
        <v>0.69167886507222776</v>
      </c>
      <c r="C11" s="1">
        <v>51352.313979557402</v>
      </c>
      <c r="D11" s="1">
        <v>20213.249281714667</v>
      </c>
      <c r="E11" s="1">
        <v>5268.8117140177392</v>
      </c>
      <c r="F11" s="1">
        <v>10486.274387652576</v>
      </c>
      <c r="G11" s="1">
        <v>6741.1763920623698</v>
      </c>
      <c r="H11" s="1">
        <f t="shared" si="4"/>
        <v>15504.705701743451</v>
      </c>
      <c r="I11" s="1">
        <v>4581.3432936449699</v>
      </c>
      <c r="J11" s="1">
        <v>1857.7169849468492</v>
      </c>
      <c r="K11" s="1">
        <v>0</v>
      </c>
      <c r="L11" s="1">
        <v>2203.7419255182326</v>
      </c>
      <c r="M11" s="17">
        <v>0.39361905463035729</v>
      </c>
      <c r="N11" s="17">
        <v>0.10260125212887534</v>
      </c>
      <c r="O11" s="17">
        <v>0.20420256800554318</v>
      </c>
      <c r="P11" s="17">
        <v>0.1312730794321349</v>
      </c>
      <c r="Q11" s="17">
        <f t="shared" si="5"/>
        <v>0.3019280826939103</v>
      </c>
      <c r="R11" s="17">
        <v>8.9213960162900063E-2</v>
      </c>
      <c r="S11" s="17">
        <v>3.6175915766646444E-2</v>
      </c>
      <c r="T11" s="17">
        <v>0</v>
      </c>
      <c r="U11" s="17">
        <v>4.2914169873542789E-2</v>
      </c>
      <c r="V11" s="17">
        <f t="shared" si="6"/>
        <v>0.38570036204555114</v>
      </c>
      <c r="W11" s="17">
        <f t="shared" si="7"/>
        <v>3.0780375638662601E-2</v>
      </c>
      <c r="X11" s="17">
        <f t="shared" si="8"/>
        <v>0.20420256800554318</v>
      </c>
      <c r="Y11" s="17">
        <f t="shared" si="9"/>
        <v>0.1312730794321349</v>
      </c>
      <c r="Z11" s="17">
        <f t="shared" si="10"/>
        <v>0.4542866891814763</v>
      </c>
      <c r="AA11" s="17">
        <f t="shared" si="11"/>
        <v>2.6764188048870017E-2</v>
      </c>
      <c r="AB11" s="17">
        <f t="shared" si="12"/>
        <v>1.8087957883323222E-2</v>
      </c>
      <c r="AC11" s="17">
        <f t="shared" si="13"/>
        <v>0</v>
      </c>
      <c r="AD11" s="17">
        <f t="shared" si="14"/>
        <v>4.2914169873542789E-2</v>
      </c>
      <c r="AE11" s="1">
        <f t="shared" si="0"/>
        <v>1600.0526386249476</v>
      </c>
      <c r="AF11" s="1">
        <f t="shared" si="15"/>
        <v>-4494.7698820801561</v>
      </c>
      <c r="AG11" s="17">
        <f t="shared" si="1"/>
        <v>3.115833571320481E-2</v>
      </c>
      <c r="AH11" s="17">
        <f t="shared" si="2"/>
        <v>-7.6675313758276686E-2</v>
      </c>
      <c r="AI11" t="str">
        <f t="shared" si="16"/>
        <v>Bal</v>
      </c>
      <c r="AJ11">
        <f t="shared" si="3"/>
        <v>0.42104360242086325</v>
      </c>
      <c r="AK11">
        <v>0.11098664882203399</v>
      </c>
      <c r="AL11">
        <f t="shared" si="17"/>
        <v>-0.31005695359882923</v>
      </c>
      <c r="AM11">
        <f t="shared" si="18"/>
        <v>0.97988234438436295</v>
      </c>
      <c r="AN11" s="17">
        <f t="shared" si="19"/>
        <v>0.66519860068640213</v>
      </c>
      <c r="AO11" s="17">
        <f t="shared" si="20"/>
        <v>0.14685475465969366</v>
      </c>
      <c r="AQ11" s="17"/>
    </row>
    <row r="12" spans="1:43" x14ac:dyDescent="0.3">
      <c r="A12" t="s">
        <v>18</v>
      </c>
      <c r="B12" s="19">
        <v>0.66141366444835004</v>
      </c>
      <c r="C12" s="1">
        <v>51539.336974808779</v>
      </c>
      <c r="D12" s="1">
        <v>19979.18262427174</v>
      </c>
      <c r="E12" s="1">
        <v>5047.6994395923421</v>
      </c>
      <c r="F12" s="1">
        <v>11192.908168270123</v>
      </c>
      <c r="G12" s="1">
        <v>7195.4409653165076</v>
      </c>
      <c r="H12" s="1">
        <f t="shared" si="4"/>
        <v>16549.514220227968</v>
      </c>
      <c r="I12" s="1">
        <v>4241.8541840962262</v>
      </c>
      <c r="J12" s="1">
        <v>1749.9981579134237</v>
      </c>
      <c r="K12" s="1">
        <v>0</v>
      </c>
      <c r="L12" s="1">
        <v>2132.253435348412</v>
      </c>
      <c r="M12" s="17">
        <v>0.38764919762233452</v>
      </c>
      <c r="N12" s="17">
        <v>9.7938773291933096E-2</v>
      </c>
      <c r="O12" s="17">
        <v>0.21717214122760164</v>
      </c>
      <c r="P12" s="17">
        <v>0.1396106622177439</v>
      </c>
      <c r="Q12" s="17">
        <f t="shared" si="5"/>
        <v>0.321104523100811</v>
      </c>
      <c r="R12" s="17">
        <v>8.2303235413554998E-2</v>
      </c>
      <c r="S12" s="17">
        <v>3.3954611382928379E-2</v>
      </c>
      <c r="T12" s="17">
        <v>0</v>
      </c>
      <c r="U12" s="17">
        <v>4.1371378843903399E-2</v>
      </c>
      <c r="V12" s="17">
        <f t="shared" si="6"/>
        <v>0.37754728604573207</v>
      </c>
      <c r="W12" s="17">
        <f t="shared" si="7"/>
        <v>2.9381631987579926E-2</v>
      </c>
      <c r="X12" s="17">
        <f t="shared" si="8"/>
        <v>0.21717214122760164</v>
      </c>
      <c r="Y12" s="17">
        <f t="shared" si="9"/>
        <v>0.1396106622177439</v>
      </c>
      <c r="Z12" s="17">
        <f t="shared" si="10"/>
        <v>0.46425123488611686</v>
      </c>
      <c r="AA12" s="17">
        <f t="shared" si="11"/>
        <v>2.4690970624066499E-2</v>
      </c>
      <c r="AB12" s="17">
        <f t="shared" si="12"/>
        <v>1.697730569146419E-2</v>
      </c>
      <c r="AC12" s="17">
        <f t="shared" si="13"/>
        <v>0</v>
      </c>
      <c r="AD12" s="17">
        <f t="shared" si="14"/>
        <v>4.1371378843903399E-2</v>
      </c>
      <c r="AE12" s="1">
        <f t="shared" si="0"/>
        <v>2463.712982725694</v>
      </c>
      <c r="AF12" s="1">
        <f t="shared" si="15"/>
        <v>-4015.153157681063</v>
      </c>
      <c r="AG12" s="17">
        <f t="shared" si="1"/>
        <v>4.7802574253718033E-2</v>
      </c>
      <c r="AH12" s="17">
        <f t="shared" si="2"/>
        <v>-6.7718250081737486E-2</v>
      </c>
      <c r="AI12" t="str">
        <f t="shared" si="16"/>
        <v>Bal</v>
      </c>
      <c r="AJ12">
        <f t="shared" si="3"/>
        <v>0.43548392250998597</v>
      </c>
      <c r="AK12">
        <v>0.10626000098037552</v>
      </c>
      <c r="AL12">
        <f t="shared" si="17"/>
        <v>-0.32922392152961044</v>
      </c>
      <c r="AM12">
        <f t="shared" si="18"/>
        <v>0.97394058432582087</v>
      </c>
      <c r="AN12" s="17">
        <f t="shared" si="19"/>
        <v>0.74022094007072836</v>
      </c>
      <c r="AO12" s="17">
        <f t="shared" si="20"/>
        <v>0.18079399799110019</v>
      </c>
      <c r="AQ12" s="17"/>
    </row>
    <row r="13" spans="1:43" x14ac:dyDescent="0.3">
      <c r="A13" t="s">
        <v>19</v>
      </c>
      <c r="B13" s="19">
        <v>0.64919310364295524</v>
      </c>
      <c r="C13" s="1">
        <v>50224.175270233587</v>
      </c>
      <c r="D13" s="1">
        <v>20829.734703430549</v>
      </c>
      <c r="E13" s="1">
        <v>5789.1213667740021</v>
      </c>
      <c r="F13" s="1">
        <v>9976.1948256799642</v>
      </c>
      <c r="G13" s="1">
        <v>6413.2681022228335</v>
      </c>
      <c r="H13" s="1">
        <f t="shared" si="4"/>
        <v>14750.516635112519</v>
      </c>
      <c r="I13" s="1">
        <v>3854.581794639766</v>
      </c>
      <c r="J13" s="1">
        <v>1615.6540342323908</v>
      </c>
      <c r="K13" s="1">
        <v>0</v>
      </c>
      <c r="L13" s="1">
        <v>1745.6204432540744</v>
      </c>
      <c r="M13" s="17">
        <v>0.41473522643936234</v>
      </c>
      <c r="N13" s="17">
        <v>0.11526563324584936</v>
      </c>
      <c r="O13" s="17">
        <v>0.19863332293666483</v>
      </c>
      <c r="P13" s="17">
        <v>0.12769285045928452</v>
      </c>
      <c r="Q13" s="17">
        <f t="shared" si="5"/>
        <v>0.29369355605635444</v>
      </c>
      <c r="R13" s="17">
        <v>7.6747537891861908E-2</v>
      </c>
      <c r="S13" s="17">
        <v>3.2168851465241323E-2</v>
      </c>
      <c r="T13" s="17">
        <v>0</v>
      </c>
      <c r="U13" s="17">
        <v>3.4756577561735558E-2</v>
      </c>
      <c r="V13" s="17">
        <f t="shared" si="6"/>
        <v>0.4113367047304507</v>
      </c>
      <c r="W13" s="17">
        <f t="shared" si="7"/>
        <v>3.457968997375481E-2</v>
      </c>
      <c r="X13" s="17">
        <f t="shared" si="8"/>
        <v>0.19863332293666483</v>
      </c>
      <c r="Y13" s="17">
        <f t="shared" si="9"/>
        <v>0.12769285045928452</v>
      </c>
      <c r="Z13" s="17">
        <f t="shared" si="10"/>
        <v>0.44418720158537295</v>
      </c>
      <c r="AA13" s="17">
        <f t="shared" si="11"/>
        <v>2.3024261367558571E-2</v>
      </c>
      <c r="AB13" s="17">
        <f t="shared" si="12"/>
        <v>1.6084425732620661E-2</v>
      </c>
      <c r="AC13" s="17">
        <f t="shared" si="13"/>
        <v>0</v>
      </c>
      <c r="AD13" s="17">
        <f t="shared" si="14"/>
        <v>3.4756577561735558E-2</v>
      </c>
      <c r="AE13" s="1">
        <f t="shared" si="0"/>
        <v>-148.29335860185529</v>
      </c>
      <c r="AF13" s="1">
        <f t="shared" si="15"/>
        <v>-5567.3761718123314</v>
      </c>
      <c r="AG13" s="17">
        <f t="shared" si="1"/>
        <v>-2.9526290437614233E-3</v>
      </c>
      <c r="AH13" s="17">
        <f t="shared" si="2"/>
        <v>-0.10119986907092077</v>
      </c>
      <c r="AI13" t="str">
        <f t="shared" si="16"/>
        <v>Bal</v>
      </c>
      <c r="AJ13">
        <f t="shared" si="3"/>
        <v>0.39602387206985679</v>
      </c>
      <c r="AK13">
        <v>0.12442891381731892</v>
      </c>
      <c r="AL13">
        <f t="shared" si="17"/>
        <v>-0.27159495825253788</v>
      </c>
      <c r="AM13">
        <f t="shared" si="18"/>
        <v>0.99180556294171329</v>
      </c>
      <c r="AN13" s="17">
        <f t="shared" si="19"/>
        <v>0.48387244144706076</v>
      </c>
      <c r="AO13" s="17">
        <f t="shared" si="20"/>
        <v>8.2880888917827245E-2</v>
      </c>
      <c r="AQ13" s="17"/>
    </row>
    <row r="14" spans="1:43" x14ac:dyDescent="0.3">
      <c r="A14" t="s">
        <v>20</v>
      </c>
      <c r="B14" s="19">
        <v>0.73816964360507742</v>
      </c>
      <c r="C14" s="1">
        <v>51580.342016548391</v>
      </c>
      <c r="D14" s="1">
        <v>23566.006896073231</v>
      </c>
      <c r="E14" s="1">
        <v>4522.7510677921891</v>
      </c>
      <c r="F14" s="1">
        <v>10512.446009156929</v>
      </c>
      <c r="G14" s="1">
        <v>6758.0010058865964</v>
      </c>
      <c r="H14" s="1">
        <f t="shared" si="4"/>
        <v>15543.402313539174</v>
      </c>
      <c r="I14" s="1">
        <v>3856.11355191861</v>
      </c>
      <c r="J14" s="1">
        <v>1626.3176353836659</v>
      </c>
      <c r="K14" s="1">
        <v>0</v>
      </c>
      <c r="L14" s="1">
        <v>738.70585033716384</v>
      </c>
      <c r="M14" s="17">
        <v>0.45687961682209494</v>
      </c>
      <c r="N14" s="17">
        <v>8.7683619204020916E-2</v>
      </c>
      <c r="O14" s="17">
        <v>0.20380721798595766</v>
      </c>
      <c r="P14" s="17">
        <v>0.13101892584811561</v>
      </c>
      <c r="Q14" s="17">
        <f t="shared" si="5"/>
        <v>0.30134352945066595</v>
      </c>
      <c r="R14" s="17">
        <v>7.4759363764619141E-2</v>
      </c>
      <c r="S14" s="17">
        <v>3.1529795495770431E-2</v>
      </c>
      <c r="T14" s="17">
        <v>0</v>
      </c>
      <c r="U14" s="17">
        <v>1.4321460879421209E-2</v>
      </c>
      <c r="V14" s="17">
        <f t="shared" si="6"/>
        <v>0.44886539654917829</v>
      </c>
      <c r="W14" s="17">
        <f t="shared" si="7"/>
        <v>2.6305085761206274E-2</v>
      </c>
      <c r="X14" s="17">
        <f t="shared" si="8"/>
        <v>0.20380721798595766</v>
      </c>
      <c r="Y14" s="17">
        <f t="shared" si="9"/>
        <v>0.13101892584811561</v>
      </c>
      <c r="Z14" s="17">
        <f t="shared" si="10"/>
        <v>0.43081851527659915</v>
      </c>
      <c r="AA14" s="17">
        <f t="shared" si="11"/>
        <v>2.2427809129385742E-2</v>
      </c>
      <c r="AB14" s="17">
        <f t="shared" si="12"/>
        <v>1.5764897747885216E-2</v>
      </c>
      <c r="AC14" s="17">
        <f t="shared" si="13"/>
        <v>0</v>
      </c>
      <c r="AD14" s="17">
        <f t="shared" si="14"/>
        <v>1.4321460879421209E-2</v>
      </c>
      <c r="AE14" s="1">
        <f t="shared" si="0"/>
        <v>-2810.4680668023211</v>
      </c>
      <c r="AF14" s="1">
        <f t="shared" si="15"/>
        <v>-8930.1216728791533</v>
      </c>
      <c r="AG14" s="17">
        <f t="shared" si="1"/>
        <v>-5.4487193316799798E-2</v>
      </c>
      <c r="AH14" s="17">
        <f t="shared" si="2"/>
        <v>-0.16367139208878367</v>
      </c>
      <c r="AI14" t="str">
        <f t="shared" si="16"/>
        <v>Bal</v>
      </c>
      <c r="AJ14">
        <f t="shared" si="3"/>
        <v>0.39470903795695589</v>
      </c>
      <c r="AK14">
        <v>9.2963206522994793E-2</v>
      </c>
      <c r="AL14">
        <f t="shared" si="17"/>
        <v>-0.30174583143396111</v>
      </c>
      <c r="AM14">
        <f t="shared" si="18"/>
        <v>0.98245879225547217</v>
      </c>
      <c r="AN14" s="17">
        <f t="shared" si="19"/>
        <v>0.2327168788427163</v>
      </c>
      <c r="AO14" s="17">
        <f t="shared" si="20"/>
        <v>1.4168218587104457E-2</v>
      </c>
      <c r="AQ14" s="17"/>
    </row>
    <row r="15" spans="1:43" x14ac:dyDescent="0.3">
      <c r="A15" t="s">
        <v>21</v>
      </c>
      <c r="B15" s="19">
        <v>0.68233386629237935</v>
      </c>
      <c r="C15" s="1">
        <v>52076.403009300688</v>
      </c>
      <c r="D15" s="1">
        <v>24607.768357368521</v>
      </c>
      <c r="E15" s="1">
        <v>5741.9610564944605</v>
      </c>
      <c r="F15" s="1">
        <v>9124.8159547016039</v>
      </c>
      <c r="G15" s="1">
        <v>5865.9531137367449</v>
      </c>
      <c r="H15" s="1">
        <f t="shared" si="4"/>
        <v>13491.692161594514</v>
      </c>
      <c r="I15" s="1">
        <v>3979.356549203515</v>
      </c>
      <c r="J15" s="1">
        <v>1669.6519133851705</v>
      </c>
      <c r="K15" s="1">
        <v>0</v>
      </c>
      <c r="L15" s="1">
        <v>1086.8960644106764</v>
      </c>
      <c r="M15" s="17">
        <v>0.47253202862289945</v>
      </c>
      <c r="N15" s="17">
        <v>0.11026032376830949</v>
      </c>
      <c r="O15" s="17">
        <v>0.17521978146363026</v>
      </c>
      <c r="P15" s="17">
        <v>0.11264128808376231</v>
      </c>
      <c r="Q15" s="17">
        <f t="shared" si="5"/>
        <v>0.25907496259265328</v>
      </c>
      <c r="R15" s="17">
        <v>7.641381353648434E-2</v>
      </c>
      <c r="S15" s="17">
        <v>3.2061582922441392E-2</v>
      </c>
      <c r="T15" s="17">
        <v>0</v>
      </c>
      <c r="U15" s="17">
        <v>2.0871181602472814E-2</v>
      </c>
      <c r="V15" s="17">
        <f t="shared" si="6"/>
        <v>0.47407269874788344</v>
      </c>
      <c r="W15" s="17">
        <f t="shared" si="7"/>
        <v>3.3078097130492846E-2</v>
      </c>
      <c r="X15" s="17">
        <f t="shared" si="8"/>
        <v>0.17521978146363026</v>
      </c>
      <c r="Y15" s="17">
        <f t="shared" si="9"/>
        <v>0.11264128808376231</v>
      </c>
      <c r="Z15" s="17">
        <f t="shared" si="10"/>
        <v>0.40577765016722966</v>
      </c>
      <c r="AA15" s="17">
        <f t="shared" si="11"/>
        <v>2.2924144060945301E-2</v>
      </c>
      <c r="AB15" s="17">
        <f t="shared" si="12"/>
        <v>1.6030791461220696E-2</v>
      </c>
      <c r="AC15" s="17">
        <f t="shared" si="13"/>
        <v>0</v>
      </c>
      <c r="AD15" s="17">
        <f t="shared" si="14"/>
        <v>2.0871181602472814E-2</v>
      </c>
      <c r="AE15" s="1">
        <f t="shared" si="0"/>
        <v>-5239.6600722623807</v>
      </c>
      <c r="AF15" s="1">
        <f t="shared" si="15"/>
        <v>-10210.515503808101</v>
      </c>
      <c r="AG15" s="17">
        <f t="shared" si="1"/>
        <v>-0.10061486142440745</v>
      </c>
      <c r="AH15" s="17">
        <f t="shared" si="2"/>
        <v>-0.18644951203827276</v>
      </c>
      <c r="AI15" t="str">
        <f t="shared" si="16"/>
        <v>Bal</v>
      </c>
      <c r="AJ15">
        <f t="shared" si="3"/>
        <v>0.35197854004695139</v>
      </c>
      <c r="AK15">
        <v>0.11733485134275055</v>
      </c>
      <c r="AL15">
        <f t="shared" si="17"/>
        <v>-0.23464368870420083</v>
      </c>
      <c r="AM15">
        <f t="shared" si="18"/>
        <v>1.0032604565016978</v>
      </c>
      <c r="AN15" s="17">
        <f t="shared" si="19"/>
        <v>8.0605165740845752E-2</v>
      </c>
      <c r="AO15" s="17">
        <f t="shared" si="20"/>
        <v>4.7128141344851297E-3</v>
      </c>
      <c r="AQ15" s="17"/>
    </row>
    <row r="16" spans="1:43" x14ac:dyDescent="0.3">
      <c r="A16" t="s">
        <v>22</v>
      </c>
      <c r="B16" s="19">
        <v>0.68218827818544248</v>
      </c>
      <c r="C16" s="1">
        <v>54927.753594657268</v>
      </c>
      <c r="D16" s="1">
        <v>22690.180013528567</v>
      </c>
      <c r="E16" s="1">
        <v>6566.1068066254802</v>
      </c>
      <c r="F16" s="1">
        <v>10998.490408523496</v>
      </c>
      <c r="G16" s="1">
        <v>7070.4581197651032</v>
      </c>
      <c r="H16" s="1">
        <f t="shared" si="4"/>
        <v>16262.053675459738</v>
      </c>
      <c r="I16" s="1">
        <v>4127.0908360886624</v>
      </c>
      <c r="J16" s="1">
        <v>1738.5230635598564</v>
      </c>
      <c r="K16" s="1">
        <v>0</v>
      </c>
      <c r="L16" s="1">
        <v>1736.9043465660986</v>
      </c>
      <c r="M16" s="17">
        <v>0.41309135234206268</v>
      </c>
      <c r="N16" s="17">
        <v>0.11954078543026661</v>
      </c>
      <c r="O16" s="17">
        <v>0.20023557652999122</v>
      </c>
      <c r="P16" s="17">
        <v>0.1287228706264229</v>
      </c>
      <c r="Q16" s="17">
        <f t="shared" si="5"/>
        <v>0.2960626024407727</v>
      </c>
      <c r="R16" s="17">
        <v>7.5136712608798506E-2</v>
      </c>
      <c r="S16" s="17">
        <v>3.1651086195685227E-2</v>
      </c>
      <c r="T16" s="17">
        <v>0</v>
      </c>
      <c r="U16" s="17">
        <v>3.1621616266772734E-2</v>
      </c>
      <c r="V16" s="17">
        <f t="shared" si="6"/>
        <v>0.41029041051628506</v>
      </c>
      <c r="W16" s="17">
        <f t="shared" si="7"/>
        <v>3.5862235629079982E-2</v>
      </c>
      <c r="X16" s="17">
        <f t="shared" si="8"/>
        <v>0.20023557652999122</v>
      </c>
      <c r="Y16" s="17">
        <f t="shared" si="9"/>
        <v>0.1287228706264229</v>
      </c>
      <c r="Z16" s="17">
        <f t="shared" si="10"/>
        <v>0.44816239416596088</v>
      </c>
      <c r="AA16" s="17">
        <f t="shared" si="11"/>
        <v>2.2541013782639552E-2</v>
      </c>
      <c r="AB16" s="17">
        <f t="shared" si="12"/>
        <v>1.5825543097842613E-2</v>
      </c>
      <c r="AC16" s="17">
        <f t="shared" si="13"/>
        <v>0</v>
      </c>
      <c r="AD16" s="17">
        <f t="shared" si="14"/>
        <v>3.1621616266772734E-2</v>
      </c>
      <c r="AE16" s="1">
        <f t="shared" si="0"/>
        <v>106.31300579233357</v>
      </c>
      <c r="AF16" s="1">
        <f t="shared" si="15"/>
        <v>-5775.651508689607</v>
      </c>
      <c r="AG16" s="17">
        <f t="shared" si="1"/>
        <v>1.935506166461487E-3</v>
      </c>
      <c r="AH16" s="17">
        <f t="shared" si="2"/>
        <v>-9.5654641702527299E-2</v>
      </c>
      <c r="AI16" t="str">
        <f t="shared" si="16"/>
        <v>Bal</v>
      </c>
      <c r="AJ16">
        <f t="shared" si="3"/>
        <v>0.39575834104787749</v>
      </c>
      <c r="AK16">
        <v>0.12872465818800602</v>
      </c>
      <c r="AL16">
        <f t="shared" si="17"/>
        <v>-0.2670336828598715</v>
      </c>
      <c r="AM16">
        <f t="shared" si="18"/>
        <v>0.99321955831343989</v>
      </c>
      <c r="AN16" s="17">
        <f t="shared" si="19"/>
        <v>0.51052755824796681</v>
      </c>
      <c r="AO16" s="17">
        <f t="shared" si="20"/>
        <v>9.6064635805514664E-2</v>
      </c>
      <c r="AQ16" s="17"/>
    </row>
    <row r="17" spans="1:43" x14ac:dyDescent="0.3">
      <c r="A17" t="s">
        <v>23</v>
      </c>
      <c r="B17" s="19">
        <v>0.65326452176917904</v>
      </c>
      <c r="C17" s="1">
        <v>48242.931668132107</v>
      </c>
      <c r="D17" s="1">
        <v>19256.10346653725</v>
      </c>
      <c r="E17" s="1">
        <v>5726.4986596814952</v>
      </c>
      <c r="F17" s="1">
        <v>9884.8612077770176</v>
      </c>
      <c r="G17" s="1">
        <v>6354.5536335709394</v>
      </c>
      <c r="H17" s="1">
        <f t="shared" si="4"/>
        <v>14615.473357213161</v>
      </c>
      <c r="I17" s="1">
        <v>3577.6381413861641</v>
      </c>
      <c r="J17" s="1">
        <v>1511.7771043851144</v>
      </c>
      <c r="K17" s="1">
        <v>0</v>
      </c>
      <c r="L17" s="1">
        <v>1931.4994547941151</v>
      </c>
      <c r="M17" s="17">
        <v>0.39914870014537857</v>
      </c>
      <c r="N17" s="17">
        <v>0.11870129906438201</v>
      </c>
      <c r="O17" s="17">
        <v>0.2048976060529645</v>
      </c>
      <c r="P17" s="17">
        <v>0.13171988960547718</v>
      </c>
      <c r="Q17" s="17">
        <f t="shared" si="5"/>
        <v>0.30295574609259751</v>
      </c>
      <c r="R17" s="17">
        <v>7.4158804568451406E-2</v>
      </c>
      <c r="S17" s="17">
        <v>3.1336758611287936E-2</v>
      </c>
      <c r="T17" s="17">
        <v>0</v>
      </c>
      <c r="U17" s="17">
        <v>4.0036941952058196E-2</v>
      </c>
      <c r="V17" s="17">
        <f t="shared" si="6"/>
        <v>0.39519832490802675</v>
      </c>
      <c r="W17" s="17">
        <f t="shared" si="7"/>
        <v>3.56103897193146E-2</v>
      </c>
      <c r="X17" s="17">
        <f t="shared" si="8"/>
        <v>0.2048976060529645</v>
      </c>
      <c r="Y17" s="17">
        <f t="shared" si="9"/>
        <v>0.13171988960547718</v>
      </c>
      <c r="Z17" s="17">
        <f t="shared" si="10"/>
        <v>0.45362619794122488</v>
      </c>
      <c r="AA17" s="17">
        <f t="shared" si="11"/>
        <v>2.224764137053542E-2</v>
      </c>
      <c r="AB17" s="17">
        <f t="shared" si="12"/>
        <v>1.5668379305643968E-2</v>
      </c>
      <c r="AC17" s="17">
        <f t="shared" si="13"/>
        <v>0</v>
      </c>
      <c r="AD17" s="17">
        <f t="shared" si="14"/>
        <v>4.0036941952058196E-2</v>
      </c>
      <c r="AE17" s="1">
        <f t="shared" si="0"/>
        <v>1054.829129656533</v>
      </c>
      <c r="AF17" s="1">
        <f t="shared" si="15"/>
        <v>-4242.4713749170496</v>
      </c>
      <c r="AG17" s="17">
        <f t="shared" si="1"/>
        <v>2.1864946701680821E-2</v>
      </c>
      <c r="AH17" s="17">
        <f t="shared" si="2"/>
        <v>-7.8538722929733906E-2</v>
      </c>
      <c r="AI17" t="str">
        <f t="shared" si="16"/>
        <v>Bal</v>
      </c>
      <c r="AJ17">
        <f t="shared" si="3"/>
        <v>0.4061126110829964</v>
      </c>
      <c r="AK17">
        <v>0.12902550984759031</v>
      </c>
      <c r="AL17">
        <f t="shared" si="17"/>
        <v>-0.27708710123540609</v>
      </c>
      <c r="AM17">
        <f t="shared" si="18"/>
        <v>0.99010299861702422</v>
      </c>
      <c r="AN17" s="17">
        <f t="shared" si="19"/>
        <v>0.61733938616235862</v>
      </c>
      <c r="AO17" s="17">
        <f t="shared" si="20"/>
        <v>0.1418125502911996</v>
      </c>
      <c r="AQ17" s="17"/>
    </row>
    <row r="18" spans="1:43" x14ac:dyDescent="0.3">
      <c r="A18" t="s">
        <v>24</v>
      </c>
      <c r="B18" s="19">
        <v>0.64441257915207173</v>
      </c>
      <c r="C18" s="1">
        <v>51043.275982056453</v>
      </c>
      <c r="D18" s="1">
        <v>19912.149450074467</v>
      </c>
      <c r="E18" s="1">
        <v>7016.8356737234035</v>
      </c>
      <c r="F18" s="1">
        <v>9915.3057470780022</v>
      </c>
      <c r="G18" s="1">
        <v>6374.125123121572</v>
      </c>
      <c r="H18" s="1">
        <f t="shared" si="4"/>
        <v>14660.487783179617</v>
      </c>
      <c r="I18" s="1">
        <v>3767.5719617242612</v>
      </c>
      <c r="J18" s="1">
        <v>1593.8298432767931</v>
      </c>
      <c r="K18" s="1">
        <v>0</v>
      </c>
      <c r="L18" s="1">
        <v>2463.4581830579582</v>
      </c>
      <c r="M18" s="17">
        <v>0.39010328132297589</v>
      </c>
      <c r="N18" s="17">
        <v>0.13746836461260978</v>
      </c>
      <c r="O18" s="17">
        <v>0.19425292668447827</v>
      </c>
      <c r="P18" s="17">
        <v>0.12487688144002172</v>
      </c>
      <c r="Q18" s="17">
        <f t="shared" si="5"/>
        <v>0.28721682731205</v>
      </c>
      <c r="R18" s="17">
        <v>7.3811327530166726E-2</v>
      </c>
      <c r="S18" s="17">
        <v>3.1225069563267874E-2</v>
      </c>
      <c r="T18" s="17">
        <v>0</v>
      </c>
      <c r="U18" s="17">
        <v>4.8262148846479842E-2</v>
      </c>
      <c r="V18" s="17">
        <f t="shared" si="6"/>
        <v>0.39065846341467181</v>
      </c>
      <c r="W18" s="17">
        <f t="shared" si="7"/>
        <v>4.1240509383782931E-2</v>
      </c>
      <c r="X18" s="17">
        <f t="shared" si="8"/>
        <v>0.19425292668447827</v>
      </c>
      <c r="Y18" s="17">
        <f t="shared" si="9"/>
        <v>0.12487688144002172</v>
      </c>
      <c r="Z18" s="17">
        <f t="shared" si="10"/>
        <v>0.45072514659362745</v>
      </c>
      <c r="AA18" s="17">
        <f t="shared" si="11"/>
        <v>2.2143398259050016E-2</v>
      </c>
      <c r="AB18" s="17">
        <f t="shared" si="12"/>
        <v>1.5612534781633937E-2</v>
      </c>
      <c r="AC18" s="17">
        <f t="shared" si="13"/>
        <v>0</v>
      </c>
      <c r="AD18" s="17">
        <f t="shared" si="14"/>
        <v>4.8262148846479842E-2</v>
      </c>
      <c r="AE18" s="1">
        <f t="shared" si="0"/>
        <v>1281.1855398568623</v>
      </c>
      <c r="AF18" s="1">
        <f t="shared" si="15"/>
        <v>-3709.622216625854</v>
      </c>
      <c r="AG18" s="17">
        <f t="shared" si="1"/>
        <v>2.5099986535097041E-2</v>
      </c>
      <c r="AH18" s="17">
        <f t="shared" si="2"/>
        <v>-6.3308500511973342E-2</v>
      </c>
      <c r="AI18" t="str">
        <f t="shared" si="16"/>
        <v>Bal</v>
      </c>
      <c r="AJ18">
        <f t="shared" si="3"/>
        <v>0.39110695740713763</v>
      </c>
      <c r="AK18">
        <v>0.15053652816918775</v>
      </c>
      <c r="AL18">
        <f t="shared" si="17"/>
        <v>-0.24057042923794988</v>
      </c>
      <c r="AM18">
        <f t="shared" si="18"/>
        <v>1.0014231669362357</v>
      </c>
      <c r="AN18" s="17">
        <f t="shared" si="19"/>
        <v>0.63656538162061471</v>
      </c>
      <c r="AO18" s="17">
        <f t="shared" si="20"/>
        <v>0.1891574248526644</v>
      </c>
      <c r="AQ18" s="17"/>
    </row>
    <row r="19" spans="1:43" x14ac:dyDescent="0.3">
      <c r="A19" t="s">
        <v>25</v>
      </c>
      <c r="B19" s="19">
        <v>0.71069967003357382</v>
      </c>
      <c r="C19" s="1">
        <v>55691.847543170908</v>
      </c>
      <c r="D19" s="1">
        <v>25482.496335418145</v>
      </c>
      <c r="E19" s="1">
        <v>5244.8449989576429</v>
      </c>
      <c r="F19" s="1">
        <v>10961.636492527568</v>
      </c>
      <c r="G19" s="1">
        <v>7046.7663166248649</v>
      </c>
      <c r="H19" s="1">
        <f t="shared" si="4"/>
        <v>16207.562528237191</v>
      </c>
      <c r="I19" s="1">
        <v>4239.9481976229572</v>
      </c>
      <c r="J19" s="1">
        <v>1780.529348666875</v>
      </c>
      <c r="K19" s="1">
        <v>0</v>
      </c>
      <c r="L19" s="1">
        <v>935.62585335285564</v>
      </c>
      <c r="M19" s="17">
        <v>0.45756241639612982</v>
      </c>
      <c r="N19" s="17">
        <v>9.4176171743844059E-2</v>
      </c>
      <c r="O19" s="17">
        <v>0.19682659089430254</v>
      </c>
      <c r="P19" s="17">
        <v>0.12653137986062304</v>
      </c>
      <c r="Q19" s="17">
        <f t="shared" si="5"/>
        <v>0.291022173679433</v>
      </c>
      <c r="R19" s="17">
        <v>7.6132295563300478E-2</v>
      </c>
      <c r="S19" s="17">
        <v>3.1971095002489437E-2</v>
      </c>
      <c r="T19" s="17">
        <v>0</v>
      </c>
      <c r="U19" s="17">
        <v>1.6800050539310663E-2</v>
      </c>
      <c r="V19" s="17">
        <f t="shared" si="6"/>
        <v>0.45182991049934046</v>
      </c>
      <c r="W19" s="17">
        <f t="shared" si="7"/>
        <v>2.8252851523153218E-2</v>
      </c>
      <c r="X19" s="17">
        <f t="shared" si="8"/>
        <v>0.19682659089430254</v>
      </c>
      <c r="Y19" s="17">
        <f t="shared" si="9"/>
        <v>0.12653137986062304</v>
      </c>
      <c r="Z19" s="17">
        <f t="shared" si="10"/>
        <v>0.42622364829567888</v>
      </c>
      <c r="AA19" s="17">
        <f t="shared" si="11"/>
        <v>2.2839688668990141E-2</v>
      </c>
      <c r="AB19" s="17">
        <f t="shared" si="12"/>
        <v>1.5985547501244719E-2</v>
      </c>
      <c r="AC19" s="17">
        <f t="shared" si="13"/>
        <v>0</v>
      </c>
      <c r="AD19" s="17">
        <f t="shared" si="14"/>
        <v>1.6800050539310663E-2</v>
      </c>
      <c r="AE19" s="1">
        <f t="shared" si="0"/>
        <v>-3402.9221733538725</v>
      </c>
      <c r="AF19" s="1">
        <f t="shared" si="15"/>
        <v>-9694.6421290861072</v>
      </c>
      <c r="AG19" s="17">
        <f t="shared" si="1"/>
        <v>-6.1102698572102709E-2</v>
      </c>
      <c r="AH19" s="17">
        <f t="shared" si="2"/>
        <v>-0.16448517563338283</v>
      </c>
      <c r="AI19" t="str">
        <f t="shared" si="16"/>
        <v>Bal</v>
      </c>
      <c r="AJ19">
        <f t="shared" si="3"/>
        <v>0.38554152154712829</v>
      </c>
      <c r="AK19">
        <v>9.9966172195357028E-2</v>
      </c>
      <c r="AL19">
        <f t="shared" si="17"/>
        <v>-0.28557534935177126</v>
      </c>
      <c r="AM19">
        <f t="shared" si="18"/>
        <v>0.98747164170095103</v>
      </c>
      <c r="AN19" s="17">
        <f t="shared" si="19"/>
        <v>0.20418234413011388</v>
      </c>
      <c r="AO19" s="17">
        <f t="shared" si="20"/>
        <v>1.3019373867222191E-2</v>
      </c>
      <c r="AQ19" s="17"/>
    </row>
    <row r="20" spans="1:43" x14ac:dyDescent="0.3">
      <c r="A20" t="s">
        <v>26</v>
      </c>
      <c r="B20" s="19">
        <v>0.62783818975737982</v>
      </c>
      <c r="C20" s="1">
        <v>50709.234910324056</v>
      </c>
      <c r="D20" s="1">
        <v>20719.844253926833</v>
      </c>
      <c r="E20" s="1">
        <v>6477.9711447915834</v>
      </c>
      <c r="F20" s="1">
        <v>8922.9205888108754</v>
      </c>
      <c r="G20" s="1">
        <v>5736.1632356641339</v>
      </c>
      <c r="H20" s="1">
        <f t="shared" si="4"/>
        <v>13193.175442027508</v>
      </c>
      <c r="I20" s="1">
        <v>4499.4346052047576</v>
      </c>
      <c r="J20" s="1">
        <v>1826.5660992146738</v>
      </c>
      <c r="K20" s="1">
        <v>0</v>
      </c>
      <c r="L20" s="1">
        <v>2526.334982711202</v>
      </c>
      <c r="M20" s="17">
        <v>0.4086010031618208</v>
      </c>
      <c r="N20" s="17">
        <v>0.12774736507556167</v>
      </c>
      <c r="O20" s="17">
        <v>0.17596243770174158</v>
      </c>
      <c r="P20" s="17">
        <v>0.11311870995111957</v>
      </c>
      <c r="Q20" s="17">
        <f t="shared" si="5"/>
        <v>0.26017303288757504</v>
      </c>
      <c r="R20" s="17">
        <v>8.8730082659730744E-2</v>
      </c>
      <c r="S20" s="17">
        <v>3.6020383712056313E-2</v>
      </c>
      <c r="T20" s="17">
        <v>0</v>
      </c>
      <c r="U20" s="17">
        <v>4.9820017737969409E-2</v>
      </c>
      <c r="V20" s="17">
        <f t="shared" si="6"/>
        <v>0.40965546827034022</v>
      </c>
      <c r="W20" s="17">
        <f t="shared" ref="W20:W82" si="21">N20*0.7</f>
        <v>8.9423155552893166E-2</v>
      </c>
      <c r="X20" s="17">
        <f t="shared" si="8"/>
        <v>0.17596243770174158</v>
      </c>
      <c r="Y20" s="17">
        <f t="shared" si="9"/>
        <v>0.11311870995111957</v>
      </c>
      <c r="Z20" s="17">
        <f>Q20+(N20*0.7)+(R20*0.7)+S20*(0.3)</f>
        <v>0.42251336141589663</v>
      </c>
      <c r="AA20" s="17">
        <f t="shared" si="11"/>
        <v>2.6619024797919222E-2</v>
      </c>
      <c r="AB20" s="17">
        <f>S20*0.7</f>
        <v>2.5214268598439418E-2</v>
      </c>
      <c r="AC20" s="17">
        <f t="shared" si="13"/>
        <v>0</v>
      </c>
      <c r="AD20" s="17">
        <f t="shared" si="14"/>
        <v>4.9820017737969409E-2</v>
      </c>
      <c r="AE20" s="1">
        <f t="shared" ref="AE20:AE51" si="22">(0.3*E20)+(0.9*H20)+(0.7*I20)-(D20*AM20)</f>
        <v>-3806.4619079139229</v>
      </c>
      <c r="AF20" s="1">
        <f t="shared" si="15"/>
        <v>-5449.0392044117671</v>
      </c>
      <c r="AG20" s="17">
        <f t="shared" ref="AG20:AG51" si="23">(0.3*N20)+(0.9*Q20)+(0.7*R20)+(0.3*S20)-(M20*AM20)</f>
        <v>-6.4258356173425735E-2</v>
      </c>
      <c r="AH20" s="17">
        <f t="shared" ref="AH20:AH51" si="24">(N20)+(0.3*Q20)+(0.3*R20)+(0.3*S20)-(M20*AM20)</f>
        <v>-0.1664310534169699</v>
      </c>
      <c r="AI20" t="str">
        <f t="shared" si="16"/>
        <v>Bal</v>
      </c>
      <c r="AJ20">
        <f t="shared" si="3"/>
        <v>0.37575384135270018</v>
      </c>
      <c r="AK20">
        <v>0.13891729894738128</v>
      </c>
      <c r="AL20">
        <f t="shared" si="17"/>
        <v>-0.2368365424053189</v>
      </c>
      <c r="AM20">
        <f t="shared" si="18"/>
        <v>1.0025806718543513</v>
      </c>
      <c r="AN20" s="17">
        <f t="shared" si="19"/>
        <v>0.18000264522758783</v>
      </c>
      <c r="AO20" s="17">
        <f t="shared" si="20"/>
        <v>8.8748958997966771E-3</v>
      </c>
      <c r="AQ20" s="17"/>
    </row>
    <row r="21" spans="1:43" x14ac:dyDescent="0.3">
      <c r="A21" t="s">
        <v>27</v>
      </c>
      <c r="B21" s="19">
        <v>0.59807831874852624</v>
      </c>
      <c r="C21" s="1">
        <v>48020.904368956668</v>
      </c>
      <c r="D21" s="1">
        <v>19135.223972083153</v>
      </c>
      <c r="E21" s="1">
        <v>7677.8531374776476</v>
      </c>
      <c r="F21" s="1">
        <v>8190.1151866889713</v>
      </c>
      <c r="G21" s="1">
        <v>5265.0740485857659</v>
      </c>
      <c r="H21" s="1">
        <f t="shared" si="4"/>
        <v>12109.670311747264</v>
      </c>
      <c r="I21" s="1">
        <v>3943.634632470269</v>
      </c>
      <c r="J21" s="1">
        <v>1627.7536289183327</v>
      </c>
      <c r="K21" s="1">
        <v>0</v>
      </c>
      <c r="L21" s="1">
        <v>2181.249762732527</v>
      </c>
      <c r="M21" s="17">
        <v>0.3984769596395441</v>
      </c>
      <c r="N21" s="17">
        <v>0.15988564227126531</v>
      </c>
      <c r="O21" s="17">
        <v>0.17055312252685328</v>
      </c>
      <c r="P21" s="17">
        <v>0.1096412930529771</v>
      </c>
      <c r="Q21" s="17">
        <f t="shared" si="5"/>
        <v>0.25217497402184735</v>
      </c>
      <c r="R21" s="17">
        <v>8.2123289519296302E-2</v>
      </c>
      <c r="S21" s="17">
        <v>3.3896771631202374E-2</v>
      </c>
      <c r="T21" s="17">
        <v>0</v>
      </c>
      <c r="U21" s="17">
        <v>4.5422921358861494E-2</v>
      </c>
      <c r="V21" s="17">
        <f t="shared" si="6"/>
        <v>0.40594776329106214</v>
      </c>
      <c r="W21" s="17">
        <f t="shared" si="21"/>
        <v>0.11191994958988571</v>
      </c>
      <c r="X21" s="17">
        <f t="shared" si="8"/>
        <v>0.17055312252685328</v>
      </c>
      <c r="Y21" s="17">
        <f t="shared" si="9"/>
        <v>0.1096412930529771</v>
      </c>
      <c r="Z21" s="17">
        <f t="shared" ref="Z21:Z84" si="25">Q21+(N21*0.7)+(R21*0.7)+S21*(0.3)</f>
        <v>0.43175025776460119</v>
      </c>
      <c r="AA21" s="17">
        <f t="shared" si="11"/>
        <v>2.4636986855788891E-2</v>
      </c>
      <c r="AB21" s="17">
        <f t="shared" ref="AB21:AB84" si="26">S21*0.7</f>
        <v>2.3727740141841661E-2</v>
      </c>
      <c r="AC21" s="17">
        <f t="shared" si="13"/>
        <v>0</v>
      </c>
      <c r="AD21" s="17">
        <f t="shared" si="14"/>
        <v>4.5422921358861494E-2</v>
      </c>
      <c r="AE21" s="1">
        <f t="shared" si="22"/>
        <v>-3531.3752552469305</v>
      </c>
      <c r="AF21" s="1">
        <f t="shared" si="15"/>
        <v>-3789.4731102055375</v>
      </c>
      <c r="AG21" s="17">
        <f t="shared" si="23"/>
        <v>-6.3369259837151803E-2</v>
      </c>
      <c r="AH21" s="17">
        <f t="shared" si="24"/>
        <v>-0.13560361046809299</v>
      </c>
      <c r="AI21" t="str">
        <f t="shared" si="16"/>
        <v>Bal</v>
      </c>
      <c r="AJ21">
        <f t="shared" si="3"/>
        <v>0.35809278371791975</v>
      </c>
      <c r="AK21">
        <v>0.17341018867448374</v>
      </c>
      <c r="AL21">
        <f t="shared" si="17"/>
        <v>-0.18468259504343601</v>
      </c>
      <c r="AM21">
        <f t="shared" si="18"/>
        <v>1.0187483955365348</v>
      </c>
      <c r="AN21" s="17">
        <f t="shared" si="19"/>
        <v>0.18263111634670201</v>
      </c>
      <c r="AO21" s="17">
        <f t="shared" si="20"/>
        <v>2.6346621113627799E-2</v>
      </c>
      <c r="AQ21" s="17"/>
    </row>
    <row r="22" spans="1:43" x14ac:dyDescent="0.3">
      <c r="A22" t="s">
        <v>28</v>
      </c>
      <c r="B22" s="19">
        <v>0.56650460155379845</v>
      </c>
      <c r="C22" s="1">
        <v>43028.290506417208</v>
      </c>
      <c r="D22" s="1">
        <v>23763.809705179934</v>
      </c>
      <c r="E22" s="1">
        <v>6290.8761433547079</v>
      </c>
      <c r="F22" s="1">
        <v>4797.9525708899855</v>
      </c>
      <c r="G22" s="1">
        <v>3084.3980812864188</v>
      </c>
      <c r="H22" s="1">
        <f t="shared" si="4"/>
        <v>7094.1155869587647</v>
      </c>
      <c r="I22" s="1">
        <v>2804.8786304643245</v>
      </c>
      <c r="J22" s="1">
        <v>1224.280310018805</v>
      </c>
      <c r="K22" s="1">
        <v>0</v>
      </c>
      <c r="L22" s="1">
        <v>1062.0950652230363</v>
      </c>
      <c r="M22" s="17">
        <v>0.5522833797367761</v>
      </c>
      <c r="N22" s="17">
        <v>0.14620325533073389</v>
      </c>
      <c r="O22" s="17">
        <v>0.11150692984594456</v>
      </c>
      <c r="P22" s="17">
        <v>7.1683026329535771E-2</v>
      </c>
      <c r="Q22" s="17">
        <f t="shared" si="5"/>
        <v>0.16487096055793232</v>
      </c>
      <c r="R22" s="17">
        <v>6.5186847942425394E-2</v>
      </c>
      <c r="S22" s="17">
        <v>2.845291541006531E-2</v>
      </c>
      <c r="T22" s="17">
        <v>0</v>
      </c>
      <c r="U22" s="17">
        <v>2.4683645404519061E-2</v>
      </c>
      <c r="V22" s="17">
        <f t="shared" si="6"/>
        <v>0.58013426487595832</v>
      </c>
      <c r="W22" s="17">
        <f t="shared" si="21"/>
        <v>0.10234227873151372</v>
      </c>
      <c r="X22" s="17">
        <f t="shared" si="8"/>
        <v>0.11150692984594456</v>
      </c>
      <c r="Y22" s="17">
        <f t="shared" si="9"/>
        <v>7.1683026329535771E-2</v>
      </c>
      <c r="Z22" s="17">
        <f t="shared" si="25"/>
        <v>0.32137990747216344</v>
      </c>
      <c r="AA22" s="17">
        <f t="shared" si="11"/>
        <v>1.9556054382727617E-2</v>
      </c>
      <c r="AB22" s="17">
        <f t="shared" si="26"/>
        <v>1.9917040787045717E-2</v>
      </c>
      <c r="AC22" s="17">
        <f t="shared" si="13"/>
        <v>0</v>
      </c>
      <c r="AD22" s="17">
        <f t="shared" si="14"/>
        <v>2.4683645404519061E-2</v>
      </c>
      <c r="AE22" s="1">
        <f t="shared" si="22"/>
        <v>-14726.803769215194</v>
      </c>
      <c r="AF22" s="1">
        <f t="shared" si="15"/>
        <v>-13721.81242974327</v>
      </c>
      <c r="AG22" s="17">
        <f t="shared" si="23"/>
        <v>-0.33372275559188169</v>
      </c>
      <c r="AH22" s="17">
        <f t="shared" si="24"/>
        <v>-0.35637779237209755</v>
      </c>
      <c r="AI22" t="str">
        <f t="shared" si="16"/>
        <v>Bal</v>
      </c>
      <c r="AJ22">
        <f t="shared" si="3"/>
        <v>0.23910330880132888</v>
      </c>
      <c r="AK22">
        <v>0.15661496548635709</v>
      </c>
      <c r="AL22">
        <f t="shared" si="17"/>
        <v>-8.248834331497179E-2</v>
      </c>
      <c r="AM22">
        <f t="shared" si="18"/>
        <v>1.0504286135723588</v>
      </c>
      <c r="AN22" s="17">
        <f t="shared" si="19"/>
        <v>2.2510685379488918E-7</v>
      </c>
      <c r="AO22" s="17">
        <f t="shared" si="20"/>
        <v>3.5429680652252683E-8</v>
      </c>
      <c r="AQ22" s="17"/>
    </row>
    <row r="23" spans="1:43" x14ac:dyDescent="0.3">
      <c r="A23" t="s">
        <v>29</v>
      </c>
      <c r="B23" s="19">
        <v>0.55325500794946325</v>
      </c>
      <c r="C23" s="1">
        <v>44406.459958055719</v>
      </c>
      <c r="D23" s="1">
        <v>21497.868636413175</v>
      </c>
      <c r="E23" s="1">
        <v>7020.7012729266444</v>
      </c>
      <c r="F23" s="1">
        <v>6479.3457238635647</v>
      </c>
      <c r="G23" s="1">
        <v>4165.2936796265767</v>
      </c>
      <c r="H23" s="1">
        <f t="shared" si="4"/>
        <v>9580.1754631411277</v>
      </c>
      <c r="I23" s="1">
        <v>2624.6885286146999</v>
      </c>
      <c r="J23" s="1">
        <v>1176.6983338829998</v>
      </c>
      <c r="K23" s="1">
        <v>0</v>
      </c>
      <c r="L23" s="1">
        <v>1441.8637827280463</v>
      </c>
      <c r="M23" s="17">
        <v>0.48411579433981144</v>
      </c>
      <c r="N23" s="17">
        <v>0.15810089972400576</v>
      </c>
      <c r="O23" s="17">
        <v>0.14590998088979967</v>
      </c>
      <c r="P23" s="17">
        <v>9.3799273429156921E-2</v>
      </c>
      <c r="Q23" s="17">
        <f t="shared" si="5"/>
        <v>0.21573832888706093</v>
      </c>
      <c r="R23" s="17">
        <v>5.9106006898407545E-2</v>
      </c>
      <c r="S23" s="17">
        <v>2.6498359360202423E-2</v>
      </c>
      <c r="T23" s="17">
        <v>0</v>
      </c>
      <c r="U23" s="17">
        <v>3.2469685358615927E-2</v>
      </c>
      <c r="V23" s="17">
        <f t="shared" si="6"/>
        <v>0.50295438798012782</v>
      </c>
      <c r="W23" s="17">
        <f t="shared" si="21"/>
        <v>0.11067062980680402</v>
      </c>
      <c r="X23" s="17">
        <f t="shared" si="8"/>
        <v>0.14590998088979967</v>
      </c>
      <c r="Y23" s="17">
        <f t="shared" si="9"/>
        <v>9.3799273429156921E-2</v>
      </c>
      <c r="Z23" s="17">
        <f t="shared" si="25"/>
        <v>0.37573267133081095</v>
      </c>
      <c r="AA23" s="17">
        <f t="shared" si="11"/>
        <v>1.7731802069522264E-2</v>
      </c>
      <c r="AB23" s="17">
        <f t="shared" si="26"/>
        <v>1.8548851552141695E-2</v>
      </c>
      <c r="AC23" s="17">
        <f t="shared" si="13"/>
        <v>0</v>
      </c>
      <c r="AD23" s="17">
        <f t="shared" si="14"/>
        <v>3.2469685358615927E-2</v>
      </c>
      <c r="AE23" s="1">
        <f t="shared" si="22"/>
        <v>-9768.7736218326681</v>
      </c>
      <c r="AF23" s="1">
        <f t="shared" si="15"/>
        <v>-9211.2906217634081</v>
      </c>
      <c r="AG23" s="17">
        <f t="shared" si="23"/>
        <v>-0.21203590942762524</v>
      </c>
      <c r="AH23" s="17">
        <f t="shared" si="24"/>
        <v>-0.2544506797124208</v>
      </c>
      <c r="AI23" t="str">
        <f t="shared" si="16"/>
        <v>Bal</v>
      </c>
      <c r="AJ23">
        <f t="shared" si="3"/>
        <v>0.29099249149796397</v>
      </c>
      <c r="AK23">
        <v>0.17135831186822387</v>
      </c>
      <c r="AL23">
        <f t="shared" si="17"/>
        <v>-0.1196341796297401</v>
      </c>
      <c r="AM23">
        <f t="shared" si="18"/>
        <v>1.0389134043147807</v>
      </c>
      <c r="AN23" s="17">
        <f t="shared" si="19"/>
        <v>1.0022316468984952E-3</v>
      </c>
      <c r="AO23" s="17">
        <f t="shared" si="20"/>
        <v>1.0461854403804082E-4</v>
      </c>
      <c r="AQ23" s="17"/>
    </row>
    <row r="24" spans="1:43" x14ac:dyDescent="0.3">
      <c r="A24" t="s">
        <v>30</v>
      </c>
      <c r="B24" s="19">
        <v>0.56252614804863232</v>
      </c>
      <c r="C24" s="1">
        <v>40047.924058026278</v>
      </c>
      <c r="D24" s="1">
        <v>22591.278608975212</v>
      </c>
      <c r="E24" s="1">
        <v>6342.6751726781404</v>
      </c>
      <c r="F24" s="1">
        <v>4218.9722094467315</v>
      </c>
      <c r="G24" s="1">
        <v>2712.1964203586126</v>
      </c>
      <c r="H24" s="1">
        <f t="shared" si="4"/>
        <v>6238.0517668248103</v>
      </c>
      <c r="I24" s="1">
        <v>2808.5056019194885</v>
      </c>
      <c r="J24" s="1">
        <v>1203.0933739093184</v>
      </c>
      <c r="K24" s="1">
        <v>0</v>
      </c>
      <c r="L24" s="1">
        <v>171.20267073877545</v>
      </c>
      <c r="M24" s="17">
        <v>0.56410610887701029</v>
      </c>
      <c r="N24" s="17">
        <v>0.15837712745080382</v>
      </c>
      <c r="O24" s="17">
        <v>0.10534808753966309</v>
      </c>
      <c r="P24" s="17">
        <v>6.7723770561211968E-2</v>
      </c>
      <c r="Q24" s="17">
        <f t="shared" si="5"/>
        <v>0.15576467229078755</v>
      </c>
      <c r="R24" s="17">
        <v>7.0128618848012844E-2</v>
      </c>
      <c r="S24" s="17">
        <v>3.0041341772575558E-2</v>
      </c>
      <c r="T24" s="17">
        <v>0</v>
      </c>
      <c r="U24" s="17">
        <v>4.2749449507224471E-3</v>
      </c>
      <c r="V24" s="17">
        <f t="shared" si="6"/>
        <v>0.59589583980592298</v>
      </c>
      <c r="W24" s="17">
        <f t="shared" si="21"/>
        <v>0.11086398921556266</v>
      </c>
      <c r="X24" s="17">
        <f t="shared" si="8"/>
        <v>0.10534808753966309</v>
      </c>
      <c r="Y24" s="17">
        <f t="shared" si="9"/>
        <v>6.7723770561211968E-2</v>
      </c>
      <c r="Z24" s="17">
        <f t="shared" si="25"/>
        <v>0.32473109723173188</v>
      </c>
      <c r="AA24" s="17">
        <f t="shared" si="11"/>
        <v>2.1038585654403853E-2</v>
      </c>
      <c r="AB24" s="17">
        <f t="shared" si="26"/>
        <v>2.1028939240802888E-2</v>
      </c>
      <c r="AC24" s="17">
        <f t="shared" si="13"/>
        <v>0</v>
      </c>
      <c r="AD24" s="17">
        <f t="shared" si="14"/>
        <v>4.2749449507224471E-3</v>
      </c>
      <c r="AE24" s="1">
        <f t="shared" si="22"/>
        <v>-14381.388275751982</v>
      </c>
      <c r="AF24" s="1">
        <f t="shared" si="15"/>
        <v>-12998.437481991105</v>
      </c>
      <c r="AG24" s="17">
        <f t="shared" si="23"/>
        <v>-0.35009206078359134</v>
      </c>
      <c r="AH24" s="17">
        <f t="shared" si="24"/>
        <v>-0.36073832248170634</v>
      </c>
      <c r="AI24" t="str">
        <f t="shared" si="16"/>
        <v>Bal</v>
      </c>
      <c r="AJ24">
        <f t="shared" si="3"/>
        <v>0.22898948495439017</v>
      </c>
      <c r="AK24">
        <v>0.16561583619745424</v>
      </c>
      <c r="AL24">
        <f t="shared" si="17"/>
        <v>-6.3373648756935935E-2</v>
      </c>
      <c r="AM24">
        <f t="shared" si="18"/>
        <v>1.0563541688853499</v>
      </c>
      <c r="AN24" s="17">
        <f t="shared" si="19"/>
        <v>7.943731991987302E-8</v>
      </c>
      <c r="AO24" s="17">
        <f t="shared" si="20"/>
        <v>3.3066259477274372E-8</v>
      </c>
      <c r="AQ24" s="17"/>
    </row>
    <row r="25" spans="1:43" x14ac:dyDescent="0.3">
      <c r="A25" t="s">
        <v>31</v>
      </c>
      <c r="B25" s="19">
        <v>0.59259935751941373</v>
      </c>
      <c r="C25" s="1">
        <v>43167.307599144173</v>
      </c>
      <c r="D25" s="1">
        <v>24508.866952815173</v>
      </c>
      <c r="E25" s="1">
        <v>5835.5085572128974</v>
      </c>
      <c r="F25" s="1">
        <v>5045.2476883698982</v>
      </c>
      <c r="G25" s="1">
        <v>3243.3735139520777</v>
      </c>
      <c r="H25" s="1">
        <f t="shared" si="4"/>
        <v>7459.7590820897785</v>
      </c>
      <c r="I25" s="1">
        <v>3024.5081546148867</v>
      </c>
      <c r="J25" s="1">
        <v>1295.9181424055091</v>
      </c>
      <c r="K25" s="1">
        <v>0</v>
      </c>
      <c r="L25" s="1">
        <v>213.88458977373503</v>
      </c>
      <c r="M25" s="17">
        <v>0.56776454951526978</v>
      </c>
      <c r="N25" s="17">
        <v>0.13518351923640914</v>
      </c>
      <c r="O25" s="17">
        <v>0.11687658946025914</v>
      </c>
      <c r="P25" s="17">
        <v>7.5134950367309453E-2</v>
      </c>
      <c r="Q25" s="17">
        <f t="shared" si="5"/>
        <v>0.17281038584481173</v>
      </c>
      <c r="R25" s="17">
        <v>7.0064785663742676E-2</v>
      </c>
      <c r="S25" s="17">
        <v>3.0020823963345857E-2</v>
      </c>
      <c r="T25" s="17">
        <v>0</v>
      </c>
      <c r="U25" s="17">
        <v>4.9547817936640426E-3</v>
      </c>
      <c r="V25" s="17">
        <f t="shared" si="6"/>
        <v>0.59229500927747825</v>
      </c>
      <c r="W25" s="17">
        <f t="shared" si="21"/>
        <v>9.4628463465486395E-2</v>
      </c>
      <c r="X25" s="17">
        <f t="shared" si="8"/>
        <v>0.11687658946025914</v>
      </c>
      <c r="Y25" s="17">
        <f t="shared" si="9"/>
        <v>7.5134950367309453E-2</v>
      </c>
      <c r="Z25" s="17">
        <f t="shared" si="25"/>
        <v>0.32549044646392178</v>
      </c>
      <c r="AA25" s="17">
        <f t="shared" si="11"/>
        <v>2.1019435699122801E-2</v>
      </c>
      <c r="AB25" s="17">
        <f t="shared" si="26"/>
        <v>2.1014576774342097E-2</v>
      </c>
      <c r="AC25" s="17">
        <f t="shared" si="13"/>
        <v>0</v>
      </c>
      <c r="AD25" s="17">
        <f t="shared" si="14"/>
        <v>4.9547817936640426E-3</v>
      </c>
      <c r="AE25" s="1">
        <f t="shared" si="22"/>
        <v>-14986.189405643765</v>
      </c>
      <c r="AF25" s="1">
        <f t="shared" si="15"/>
        <v>-14490.138679353626</v>
      </c>
      <c r="AG25" s="17">
        <f t="shared" si="23"/>
        <v>-0.33815900909260127</v>
      </c>
      <c r="AH25" s="17">
        <f t="shared" si="24"/>
        <v>-0.37524269139949906</v>
      </c>
      <c r="AI25" t="str">
        <f t="shared" si="16"/>
        <v>Bal</v>
      </c>
      <c r="AJ25">
        <f t="shared" si="3"/>
        <v>0.24746659029029219</v>
      </c>
      <c r="AK25">
        <v>0.14167736085020285</v>
      </c>
      <c r="AL25">
        <f t="shared" si="17"/>
        <v>-0.10578922944008934</v>
      </c>
      <c r="AM25">
        <f t="shared" si="18"/>
        <v>1.0432053388735725</v>
      </c>
      <c r="AN25" s="17">
        <f t="shared" si="19"/>
        <v>2.982665818646628E-7</v>
      </c>
      <c r="AO25" s="17">
        <f t="shared" si="20"/>
        <v>1.5139746107130782E-8</v>
      </c>
      <c r="AQ25" s="17"/>
    </row>
    <row r="26" spans="1:43" x14ac:dyDescent="0.3">
      <c r="A26" t="s">
        <v>32</v>
      </c>
      <c r="B26" s="19">
        <v>0.60424815416670996</v>
      </c>
      <c r="C26" s="1">
        <v>42058.088522619677</v>
      </c>
      <c r="D26" s="1">
        <v>22893.477345110456</v>
      </c>
      <c r="E26" s="1">
        <v>7265.0071425714877</v>
      </c>
      <c r="F26" s="1">
        <v>4444.3686232189211</v>
      </c>
      <c r="G26" s="1">
        <v>2857.094114926449</v>
      </c>
      <c r="H26" s="1">
        <f t="shared" si="4"/>
        <v>6571.3164643308337</v>
      </c>
      <c r="I26" s="1">
        <v>2490.3226530982142</v>
      </c>
      <c r="J26" s="1">
        <v>1107.8186436941537</v>
      </c>
      <c r="K26" s="1">
        <v>0</v>
      </c>
      <c r="L26" s="1">
        <v>1000</v>
      </c>
      <c r="M26" s="17">
        <v>0.54432995291257447</v>
      </c>
      <c r="N26" s="17">
        <v>0.17273745426314899</v>
      </c>
      <c r="O26" s="17">
        <v>0.10567214962298277</v>
      </c>
      <c r="P26" s="17">
        <v>6.7932096186203203E-2</v>
      </c>
      <c r="Q26" s="17">
        <f t="shared" si="5"/>
        <v>0.15624382122826738</v>
      </c>
      <c r="R26" s="17">
        <v>5.9211503436702055E-2</v>
      </c>
      <c r="S26" s="17">
        <v>2.6340204289083343E-2</v>
      </c>
      <c r="T26" s="17">
        <v>0</v>
      </c>
      <c r="U26" s="17">
        <v>2.3776639289305318E-2</v>
      </c>
      <c r="V26" s="17">
        <f t="shared" si="6"/>
        <v>0.57919236201298596</v>
      </c>
      <c r="W26" s="17">
        <f t="shared" si="21"/>
        <v>0.12091621798420428</v>
      </c>
      <c r="X26" s="17">
        <f t="shared" si="8"/>
        <v>0.10567214962298277</v>
      </c>
      <c r="Y26" s="17">
        <f t="shared" si="9"/>
        <v>6.7932096186203203E-2</v>
      </c>
      <c r="Z26" s="17">
        <f t="shared" si="25"/>
        <v>0.32651015290488811</v>
      </c>
      <c r="AA26" s="17">
        <f t="shared" si="11"/>
        <v>1.7763451031010617E-2</v>
      </c>
      <c r="AB26" s="17">
        <f t="shared" si="26"/>
        <v>1.843814300235834E-2</v>
      </c>
      <c r="AC26" s="17">
        <f t="shared" si="13"/>
        <v>0</v>
      </c>
      <c r="AD26" s="17">
        <f t="shared" si="14"/>
        <v>2.3776639289305318E-2</v>
      </c>
      <c r="AE26" s="1">
        <f t="shared" si="22"/>
        <v>-14522.810815329394</v>
      </c>
      <c r="AF26" s="1">
        <f t="shared" si="15"/>
        <v>-12563.896931881329</v>
      </c>
      <c r="AG26" s="17">
        <f t="shared" si="23"/>
        <v>-0.33740157293618422</v>
      </c>
      <c r="AH26" s="17">
        <f t="shared" si="24"/>
        <v>-0.33391624906362116</v>
      </c>
      <c r="AI26" t="str">
        <f t="shared" si="16"/>
        <v>Jobb</v>
      </c>
      <c r="AJ26">
        <f t="shared" si="3"/>
        <v>0.22360096991941594</v>
      </c>
      <c r="AK26">
        <v>0.18504117854638497</v>
      </c>
      <c r="AL26">
        <f t="shared" si="17"/>
        <v>-3.8559791373030977E-2</v>
      </c>
      <c r="AM26">
        <f t="shared" si="18"/>
        <v>1.0640464646743604</v>
      </c>
      <c r="AN26" s="17">
        <f t="shared" si="19"/>
        <v>1.3972077188512698E-7</v>
      </c>
      <c r="AO26" s="17">
        <f t="shared" si="20"/>
        <v>1.8503033840883384E-7</v>
      </c>
      <c r="AQ26" s="17"/>
    </row>
    <row r="27" spans="1:43" x14ac:dyDescent="0.3">
      <c r="A27" t="s">
        <v>33</v>
      </c>
      <c r="B27" s="19">
        <v>0.54729667296522744</v>
      </c>
      <c r="C27" s="1">
        <v>40563.987510163759</v>
      </c>
      <c r="D27" s="1">
        <v>23773.699845635274</v>
      </c>
      <c r="E27" s="1">
        <v>6699.8565390576277</v>
      </c>
      <c r="F27" s="1">
        <v>3980.222927560078</v>
      </c>
      <c r="G27" s="1">
        <v>2558.7147391457643</v>
      </c>
      <c r="H27" s="1">
        <f t="shared" si="4"/>
        <v>5885.043900035258</v>
      </c>
      <c r="I27" s="1">
        <v>2435.855002037033</v>
      </c>
      <c r="J27" s="1">
        <v>1087.1832998381317</v>
      </c>
      <c r="K27" s="1">
        <v>0</v>
      </c>
      <c r="L27" s="1">
        <v>28.455156889861712</v>
      </c>
      <c r="M27" s="17">
        <v>0.58607896572491813</v>
      </c>
      <c r="N27" s="17">
        <v>0.16516760186307877</v>
      </c>
      <c r="O27" s="17">
        <v>9.8122082464471447E-2</v>
      </c>
      <c r="P27" s="17">
        <v>6.307848158430307E-2</v>
      </c>
      <c r="Q27" s="17">
        <f t="shared" si="5"/>
        <v>0.14508050764389707</v>
      </c>
      <c r="R27" s="17">
        <v>6.0049693128090588E-2</v>
      </c>
      <c r="S27" s="17">
        <v>2.6801687076886259E-2</v>
      </c>
      <c r="T27" s="17">
        <v>0</v>
      </c>
      <c r="U27" s="17">
        <v>7.0148815825199517E-4</v>
      </c>
      <c r="V27" s="17">
        <f t="shared" si="6"/>
        <v>0.62435214285967611</v>
      </c>
      <c r="W27" s="17">
        <f t="shared" si="21"/>
        <v>0.11561732130415513</v>
      </c>
      <c r="X27" s="17">
        <f t="shared" si="8"/>
        <v>9.8122082464471447E-2</v>
      </c>
      <c r="Y27" s="17">
        <f t="shared" si="9"/>
        <v>6.307848158430307E-2</v>
      </c>
      <c r="Z27" s="17">
        <f t="shared" si="25"/>
        <v>0.31077312026078152</v>
      </c>
      <c r="AA27" s="17">
        <f t="shared" si="11"/>
        <v>1.8014907938427176E-2</v>
      </c>
      <c r="AB27" s="17">
        <f t="shared" si="26"/>
        <v>1.8761180953820379E-2</v>
      </c>
      <c r="AC27" s="17">
        <f t="shared" si="13"/>
        <v>0</v>
      </c>
      <c r="AD27" s="17">
        <f t="shared" si="14"/>
        <v>7.0148815825199517E-4</v>
      </c>
      <c r="AE27" s="1">
        <f t="shared" si="22"/>
        <v>-16314.617551728936</v>
      </c>
      <c r="AF27" s="1">
        <f t="shared" si="15"/>
        <v>-14465.906534810107</v>
      </c>
      <c r="AG27" s="17">
        <f t="shared" si="23"/>
        <v>-0.39415411410851586</v>
      </c>
      <c r="AH27" s="17">
        <f t="shared" si="24"/>
        <v>-0.38960497464193522</v>
      </c>
      <c r="AI27" t="str">
        <f t="shared" si="16"/>
        <v>Jobb</v>
      </c>
      <c r="AJ27">
        <f t="shared" si="3"/>
        <v>0.20747932489456072</v>
      </c>
      <c r="AK27">
        <v>0.17297541855148579</v>
      </c>
      <c r="AL27">
        <f t="shared" si="17"/>
        <v>-3.450390634307493E-2</v>
      </c>
      <c r="AM27">
        <f t="shared" si="18"/>
        <v>1.0653037890336468</v>
      </c>
      <c r="AN27" s="17">
        <f t="shared" si="19"/>
        <v>1.4392373179884042E-9</v>
      </c>
      <c r="AO27" s="17">
        <f t="shared" si="20"/>
        <v>2.1810174035021681E-9</v>
      </c>
      <c r="AQ27" s="17"/>
    </row>
    <row r="28" spans="1:43" x14ac:dyDescent="0.3">
      <c r="A28" t="s">
        <v>34</v>
      </c>
      <c r="B28" s="19">
        <v>0.53984617526860423</v>
      </c>
      <c r="C28" s="1">
        <v>39470.853104763999</v>
      </c>
      <c r="D28" s="1">
        <v>22228.640125612939</v>
      </c>
      <c r="E28" s="1">
        <v>7467.5645408213277</v>
      </c>
      <c r="F28" s="1">
        <v>3897.435145250387</v>
      </c>
      <c r="G28" s="1">
        <v>2505.4940219466771</v>
      </c>
      <c r="H28" s="1">
        <f t="shared" si="4"/>
        <v>5762.6362504773579</v>
      </c>
      <c r="I28" s="1">
        <v>2139.7289319105935</v>
      </c>
      <c r="J28" s="1">
        <v>983.80141211413502</v>
      </c>
      <c r="K28" s="1">
        <v>0</v>
      </c>
      <c r="L28" s="1">
        <v>248.18892710794418</v>
      </c>
      <c r="M28" s="17">
        <v>0.56316594086814953</v>
      </c>
      <c r="N28" s="17">
        <v>0.18919187079642871</v>
      </c>
      <c r="O28" s="17">
        <v>9.8742105596394611E-2</v>
      </c>
      <c r="P28" s="17">
        <v>6.3477067883396535E-2</v>
      </c>
      <c r="Q28" s="17">
        <f t="shared" si="5"/>
        <v>0.14599725613181203</v>
      </c>
      <c r="R28" s="17">
        <v>5.4210354314645798E-2</v>
      </c>
      <c r="S28" s="17">
        <v>2.492475674399329E-2</v>
      </c>
      <c r="T28" s="17">
        <v>0</v>
      </c>
      <c r="U28" s="17">
        <v>6.2879037969916238E-3</v>
      </c>
      <c r="V28" s="17">
        <f t="shared" si="6"/>
        <v>0.60521092886050609</v>
      </c>
      <c r="W28" s="17">
        <f t="shared" si="21"/>
        <v>0.1324343095575001</v>
      </c>
      <c r="X28" s="17">
        <f t="shared" si="8"/>
        <v>9.8742105596394611E-2</v>
      </c>
      <c r="Y28" s="17">
        <f t="shared" si="9"/>
        <v>6.3477067883396535E-2</v>
      </c>
      <c r="Z28" s="17">
        <f t="shared" si="25"/>
        <v>0.3238562407327622</v>
      </c>
      <c r="AA28" s="17">
        <f t="shared" si="11"/>
        <v>1.6263106294393738E-2</v>
      </c>
      <c r="AB28" s="17">
        <f t="shared" si="26"/>
        <v>1.7447329720795303E-2</v>
      </c>
      <c r="AC28" s="17">
        <f t="shared" si="13"/>
        <v>0</v>
      </c>
      <c r="AD28" s="17">
        <f t="shared" si="14"/>
        <v>6.2879037969916238E-3</v>
      </c>
      <c r="AE28" s="1">
        <f t="shared" si="22"/>
        <v>-14963.739430437376</v>
      </c>
      <c r="AF28" s="1">
        <f t="shared" si="15"/>
        <v>-12469.444538435508</v>
      </c>
      <c r="AG28" s="17">
        <f t="shared" si="23"/>
        <v>-0.37163116205949664</v>
      </c>
      <c r="AH28" s="17">
        <f t="shared" si="24"/>
        <v>-0.34847934790694207</v>
      </c>
      <c r="AI28" t="str">
        <f t="shared" si="16"/>
        <v>Jobb</v>
      </c>
      <c r="AJ28">
        <f t="shared" si="3"/>
        <v>0.20397278703026145</v>
      </c>
      <c r="AK28">
        <v>0.19964458635555932</v>
      </c>
      <c r="AL28">
        <f t="shared" si="17"/>
        <v>-4.3282006747021318E-3</v>
      </c>
      <c r="AM28">
        <f t="shared" si="18"/>
        <v>1.0746582577908423</v>
      </c>
      <c r="AN28" s="17">
        <f t="shared" si="19"/>
        <v>9.4385458446483459E-9</v>
      </c>
      <c r="AO28" s="17">
        <f t="shared" si="20"/>
        <v>6.7563936107415452E-8</v>
      </c>
      <c r="AQ28" s="17"/>
    </row>
    <row r="29" spans="1:43" x14ac:dyDescent="0.3">
      <c r="A29" t="s">
        <v>35</v>
      </c>
      <c r="B29" s="19">
        <v>0.57568612070705161</v>
      </c>
      <c r="C29" s="1">
        <v>39905.986201292108</v>
      </c>
      <c r="D29" s="1">
        <v>21193.472091287866</v>
      </c>
      <c r="E29" s="1">
        <v>5251.0299576828274</v>
      </c>
      <c r="F29" s="1">
        <v>5316.5779684558511</v>
      </c>
      <c r="G29" s="1">
        <v>3417.8001225787611</v>
      </c>
      <c r="H29" s="1">
        <f t="shared" si="4"/>
        <v>7860.9402819311508</v>
      </c>
      <c r="I29" s="1">
        <v>2600.0536967896196</v>
      </c>
      <c r="J29" s="1">
        <v>1127.052364497185</v>
      </c>
      <c r="K29" s="1">
        <v>0</v>
      </c>
      <c r="L29" s="1">
        <v>1000</v>
      </c>
      <c r="M29" s="17">
        <v>0.53108503532238593</v>
      </c>
      <c r="N29" s="17">
        <v>0.13158501912960632</v>
      </c>
      <c r="O29" s="17">
        <v>0.13322757998356916</v>
      </c>
      <c r="P29" s="17">
        <v>8.5646301418008733E-2</v>
      </c>
      <c r="Q29" s="17">
        <f t="shared" si="5"/>
        <v>0.19698649326142009</v>
      </c>
      <c r="R29" s="17">
        <v>6.5154477919040457E-2</v>
      </c>
      <c r="S29" s="17">
        <v>2.8242689174805869E-2</v>
      </c>
      <c r="T29" s="17">
        <v>0</v>
      </c>
      <c r="U29" s="17">
        <v>2.5058897052583583E-2</v>
      </c>
      <c r="V29" s="17">
        <f t="shared" si="6"/>
        <v>0.54950858356418009</v>
      </c>
      <c r="W29" s="17">
        <f t="shared" si="21"/>
        <v>9.2109513390724415E-2</v>
      </c>
      <c r="X29" s="17">
        <f t="shared" si="8"/>
        <v>0.13322757998356916</v>
      </c>
      <c r="Y29" s="17">
        <f t="shared" si="9"/>
        <v>8.5646301418008733E-2</v>
      </c>
      <c r="Z29" s="17">
        <f t="shared" si="25"/>
        <v>0.34317694794791459</v>
      </c>
      <c r="AA29" s="17">
        <f t="shared" si="11"/>
        <v>1.9546343375712136E-2</v>
      </c>
      <c r="AB29" s="17">
        <f t="shared" si="26"/>
        <v>1.9769882422364108E-2</v>
      </c>
      <c r="AC29" s="17">
        <f t="shared" si="13"/>
        <v>0</v>
      </c>
      <c r="AD29" s="17">
        <f t="shared" si="14"/>
        <v>2.5058897052583583E-2</v>
      </c>
      <c r="AE29" s="1">
        <f t="shared" si="22"/>
        <v>-11458.489124408128</v>
      </c>
      <c r="AF29" s="1">
        <f t="shared" si="15"/>
        <v>-11447.155006160532</v>
      </c>
      <c r="AG29" s="17">
        <f t="shared" si="23"/>
        <v>-0.27866429259425002</v>
      </c>
      <c r="AH29" s="17">
        <f t="shared" si="24"/>
        <v>-0.33080846632799382</v>
      </c>
      <c r="AI29" t="str">
        <f t="shared" si="16"/>
        <v>Bal</v>
      </c>
      <c r="AJ29">
        <f t="shared" si="3"/>
        <v>0.27433214648309001</v>
      </c>
      <c r="AK29">
        <v>0.14107534758325244</v>
      </c>
      <c r="AL29">
        <f t="shared" si="17"/>
        <v>-0.13325679889983758</v>
      </c>
      <c r="AM29">
        <f t="shared" si="18"/>
        <v>1.0346903923410504</v>
      </c>
      <c r="AN29" s="17">
        <f t="shared" si="19"/>
        <v>2.0683905129980039E-5</v>
      </c>
      <c r="AO29" s="17">
        <f t="shared" si="20"/>
        <v>5.6695897334043628E-7</v>
      </c>
      <c r="AQ29" s="17"/>
    </row>
    <row r="30" spans="1:43" x14ac:dyDescent="0.3">
      <c r="A30" t="s">
        <v>36</v>
      </c>
      <c r="B30" s="19">
        <v>0.60449832611245158</v>
      </c>
      <c r="C30" s="1">
        <v>44681.493774601862</v>
      </c>
      <c r="D30" s="1">
        <v>20180.282146863552</v>
      </c>
      <c r="E30" s="1">
        <v>7169.1402823311055</v>
      </c>
      <c r="F30" s="1">
        <v>6495.369165600925</v>
      </c>
      <c r="G30" s="1">
        <v>4175.5944636005943</v>
      </c>
      <c r="H30" s="1">
        <f t="shared" si="4"/>
        <v>9603.8672662813678</v>
      </c>
      <c r="I30" s="1">
        <v>3290.2814524928967</v>
      </c>
      <c r="J30" s="1">
        <v>1392.7016701822306</v>
      </c>
      <c r="K30" s="1">
        <v>0</v>
      </c>
      <c r="L30" s="1">
        <v>1978.1245935305531</v>
      </c>
      <c r="M30" s="17">
        <v>0.45164743704997967</v>
      </c>
      <c r="N30" s="17">
        <v>0.16044987928327126</v>
      </c>
      <c r="O30" s="17">
        <v>0.14537045691370917</v>
      </c>
      <c r="P30" s="17">
        <v>9.345243658738446E-2</v>
      </c>
      <c r="Q30" s="17">
        <f t="shared" si="5"/>
        <v>0.21494060415098429</v>
      </c>
      <c r="R30" s="17">
        <v>7.363857325565018E-2</v>
      </c>
      <c r="S30" s="17">
        <v>3.1169541403601841E-2</v>
      </c>
      <c r="T30" s="17">
        <v>0</v>
      </c>
      <c r="U30" s="17">
        <v>4.4271675506403305E-2</v>
      </c>
      <c r="V30" s="17">
        <f t="shared" si="6"/>
        <v>0.46732223952747082</v>
      </c>
      <c r="W30" s="17">
        <f t="shared" si="21"/>
        <v>0.11231491549828987</v>
      </c>
      <c r="X30" s="17">
        <f t="shared" si="8"/>
        <v>0.14537045691370917</v>
      </c>
      <c r="Y30" s="17">
        <f t="shared" si="9"/>
        <v>9.345243658738446E-2</v>
      </c>
      <c r="Z30" s="17">
        <f t="shared" si="25"/>
        <v>0.38815338334930982</v>
      </c>
      <c r="AA30" s="17">
        <f t="shared" si="11"/>
        <v>2.2091571976695052E-2</v>
      </c>
      <c r="AB30" s="17">
        <f t="shared" si="26"/>
        <v>2.1818678982521288E-2</v>
      </c>
      <c r="AC30" s="17">
        <f t="shared" si="13"/>
        <v>0</v>
      </c>
      <c r="AD30" s="17">
        <f t="shared" si="14"/>
        <v>4.4271675506403305E-2</v>
      </c>
      <c r="AE30" s="1">
        <f t="shared" si="22"/>
        <v>-7783.2360950820967</v>
      </c>
      <c r="AF30" s="1">
        <f t="shared" si="15"/>
        <v>-7264.4410944614501</v>
      </c>
      <c r="AG30" s="17">
        <f t="shared" si="23"/>
        <v>-0.16484286830656791</v>
      </c>
      <c r="AH30" s="17">
        <f t="shared" si="24"/>
        <v>-0.21094774460112864</v>
      </c>
      <c r="AI30" t="str">
        <f t="shared" si="16"/>
        <v>Bal</v>
      </c>
      <c r="AJ30">
        <f t="shared" si="3"/>
        <v>0.30774943390731296</v>
      </c>
      <c r="AK30">
        <v>0.17454245752906952</v>
      </c>
      <c r="AL30">
        <f t="shared" si="17"/>
        <v>-0.13320697637824344</v>
      </c>
      <c r="AM30">
        <f t="shared" si="18"/>
        <v>1.0347058373227447</v>
      </c>
      <c r="AN30" s="17">
        <f t="shared" si="19"/>
        <v>7.5959242140271237E-3</v>
      </c>
      <c r="AO30" s="17">
        <f t="shared" si="20"/>
        <v>9.4563284910082705E-4</v>
      </c>
      <c r="AQ30" s="17"/>
    </row>
    <row r="31" spans="1:43" x14ac:dyDescent="0.3">
      <c r="A31" t="s">
        <v>37</v>
      </c>
      <c r="B31" s="19">
        <v>0.55607706148633085</v>
      </c>
      <c r="C31" s="1">
        <v>41724.130154503859</v>
      </c>
      <c r="D31" s="1">
        <v>21914.35344003229</v>
      </c>
      <c r="E31" s="1">
        <v>8471.8472138233865</v>
      </c>
      <c r="F31" s="1">
        <v>4232.8591922857768</v>
      </c>
      <c r="G31" s="1">
        <v>2721.1237664694277</v>
      </c>
      <c r="H31" s="1">
        <f t="shared" si="4"/>
        <v>6258.5846628796844</v>
      </c>
      <c r="I31" s="1">
        <v>2584.3500360187963</v>
      </c>
      <c r="J31" s="1">
        <v>1143.614916307678</v>
      </c>
      <c r="K31" s="1">
        <v>0</v>
      </c>
      <c r="L31" s="1">
        <v>655.98158956650809</v>
      </c>
      <c r="M31" s="17">
        <v>0.52522013901509157</v>
      </c>
      <c r="N31" s="17">
        <v>0.20304430991017086</v>
      </c>
      <c r="O31" s="17">
        <v>0.10144871029333768</v>
      </c>
      <c r="P31" s="17">
        <v>6.5217028045717079E-2</v>
      </c>
      <c r="Q31" s="17">
        <f t="shared" si="5"/>
        <v>0.1499991645051493</v>
      </c>
      <c r="R31" s="17">
        <v>6.1938979349575055E-2</v>
      </c>
      <c r="S31" s="17">
        <v>2.74089576480777E-2</v>
      </c>
      <c r="T31" s="17">
        <v>0</v>
      </c>
      <c r="U31" s="17">
        <v>1.5721875738030192E-2</v>
      </c>
      <c r="V31" s="17">
        <f t="shared" si="6"/>
        <v>0.56479085161458076</v>
      </c>
      <c r="W31" s="17">
        <f t="shared" si="21"/>
        <v>0.1421310169371196</v>
      </c>
      <c r="X31" s="17">
        <f t="shared" si="8"/>
        <v>0.10144871029333768</v>
      </c>
      <c r="Y31" s="17">
        <f t="shared" si="9"/>
        <v>6.5217028045717079E-2</v>
      </c>
      <c r="Z31" s="17">
        <f t="shared" si="25"/>
        <v>0.34371015428139473</v>
      </c>
      <c r="AA31" s="17">
        <f t="shared" si="11"/>
        <v>1.8581693804872516E-2</v>
      </c>
      <c r="AB31" s="17">
        <f t="shared" si="26"/>
        <v>1.9186270353654389E-2</v>
      </c>
      <c r="AC31" s="17">
        <f t="shared" si="13"/>
        <v>0</v>
      </c>
      <c r="AD31" s="17">
        <f t="shared" si="14"/>
        <v>1.5721875738030192E-2</v>
      </c>
      <c r="AE31" s="1">
        <f t="shared" si="22"/>
        <v>-13582.081616887952</v>
      </c>
      <c r="AF31" s="1">
        <f t="shared" si="15"/>
        <v>-10672.092439567215</v>
      </c>
      <c r="AG31" s="17">
        <f t="shared" si="23"/>
        <v>-0.31729833774776928</v>
      </c>
      <c r="AH31" s="17">
        <f t="shared" si="24"/>
        <v>-0.28994241125356923</v>
      </c>
      <c r="AI31" t="str">
        <f t="shared" si="16"/>
        <v>Jobb</v>
      </c>
      <c r="AJ31">
        <f t="shared" si="3"/>
        <v>0.21735014718193563</v>
      </c>
      <c r="AK31">
        <v>0.21522496784649356</v>
      </c>
      <c r="AL31">
        <f t="shared" si="17"/>
        <v>-2.1251793354420678E-3</v>
      </c>
      <c r="AM31">
        <f t="shared" si="18"/>
        <v>1.0753411944060129</v>
      </c>
      <c r="AN31" s="17">
        <f t="shared" si="19"/>
        <v>7.0694470387198327E-7</v>
      </c>
      <c r="AO31" s="17">
        <f t="shared" si="20"/>
        <v>5.2353436511067911E-6</v>
      </c>
      <c r="AQ31" s="17"/>
    </row>
    <row r="32" spans="1:43" x14ac:dyDescent="0.3">
      <c r="A32" t="s">
        <v>38</v>
      </c>
      <c r="B32" s="19">
        <v>0.56567749555852753</v>
      </c>
      <c r="C32" s="1">
        <v>41248.071621136711</v>
      </c>
      <c r="D32" s="1">
        <v>21225.340321643947</v>
      </c>
      <c r="E32" s="1">
        <v>5859.4752722729909</v>
      </c>
      <c r="F32" s="1">
        <v>5008.9278870985499</v>
      </c>
      <c r="G32" s="1">
        <v>3220.0250702776389</v>
      </c>
      <c r="H32" s="1">
        <f t="shared" si="4"/>
        <v>7406.0576616385697</v>
      </c>
      <c r="I32" s="1">
        <v>2313.6132739837617</v>
      </c>
      <c r="J32" s="1">
        <v>1053.0219466533058</v>
      </c>
      <c r="K32" s="1">
        <v>0</v>
      </c>
      <c r="L32" s="1">
        <v>2567.6678492065116</v>
      </c>
      <c r="M32" s="17">
        <v>0.51457776054596127</v>
      </c>
      <c r="N32" s="17">
        <v>0.14205452623560771</v>
      </c>
      <c r="O32" s="17">
        <v>0.12143423171646719</v>
      </c>
      <c r="P32" s="17">
        <v>7.8064863246300326E-2</v>
      </c>
      <c r="Q32" s="17">
        <f t="shared" si="5"/>
        <v>0.17954918546649076</v>
      </c>
      <c r="R32" s="17">
        <v>5.609021665871524E-2</v>
      </c>
      <c r="S32" s="17">
        <v>2.5528998211729898E-2</v>
      </c>
      <c r="T32" s="17">
        <v>0</v>
      </c>
      <c r="U32" s="17">
        <v>6.2249403385218234E-2</v>
      </c>
      <c r="V32" s="17">
        <f t="shared" si="6"/>
        <v>0.53817616770247401</v>
      </c>
      <c r="W32" s="17">
        <f t="shared" si="21"/>
        <v>9.9438168364925389E-2</v>
      </c>
      <c r="X32" s="17">
        <f t="shared" si="8"/>
        <v>0.12143423171646719</v>
      </c>
      <c r="Y32" s="17">
        <f t="shared" si="9"/>
        <v>7.8064863246300326E-2</v>
      </c>
      <c r="Z32" s="17">
        <f t="shared" si="25"/>
        <v>0.32590920495603581</v>
      </c>
      <c r="AA32" s="17">
        <f t="shared" si="11"/>
        <v>1.682706499761457E-2</v>
      </c>
      <c r="AB32" s="17">
        <f t="shared" si="26"/>
        <v>1.7870298748210927E-2</v>
      </c>
      <c r="AC32" s="17">
        <f t="shared" si="13"/>
        <v>0</v>
      </c>
      <c r="AD32" s="17">
        <f t="shared" si="14"/>
        <v>6.2249403385218234E-2</v>
      </c>
      <c r="AE32" s="1">
        <f t="shared" si="22"/>
        <v>-12155.905341235288</v>
      </c>
      <c r="AF32" s="1">
        <f t="shared" si="15"/>
        <v>-11479.418370096373</v>
      </c>
      <c r="AG32" s="17">
        <f t="shared" si="23"/>
        <v>-0.28704369178733036</v>
      </c>
      <c r="AH32" s="17">
        <f t="shared" si="24"/>
        <v>-0.31777112136578556</v>
      </c>
      <c r="AI32" t="str">
        <f t="shared" si="16"/>
        <v>Bal</v>
      </c>
      <c r="AJ32">
        <f t="shared" si="3"/>
        <v>0.25638193726236341</v>
      </c>
      <c r="AK32">
        <v>0.15915532249299758</v>
      </c>
      <c r="AL32">
        <f t="shared" si="17"/>
        <v>-9.7226614769365838E-2</v>
      </c>
      <c r="AM32">
        <f t="shared" si="18"/>
        <v>1.0458597494214967</v>
      </c>
      <c r="AN32" s="17">
        <f t="shared" si="19"/>
        <v>4.723574882329385E-6</v>
      </c>
      <c r="AO32" s="17">
        <f t="shared" si="20"/>
        <v>4.7043450351891858E-7</v>
      </c>
      <c r="AQ32" s="17"/>
    </row>
    <row r="33" spans="1:43" x14ac:dyDescent="0.3">
      <c r="A33" t="s">
        <v>39</v>
      </c>
      <c r="B33" s="19">
        <v>0.58330743362145931</v>
      </c>
      <c r="C33" s="1">
        <v>45810.632606894927</v>
      </c>
      <c r="D33" s="1">
        <v>22845.125547328818</v>
      </c>
      <c r="E33" s="1">
        <v>8042.7657022636131</v>
      </c>
      <c r="F33" s="1">
        <v>5735.3239125255113</v>
      </c>
      <c r="G33" s="1">
        <v>3686.9939437663988</v>
      </c>
      <c r="H33" s="1">
        <f t="shared" si="4"/>
        <v>8480.0860706627191</v>
      </c>
      <c r="I33" s="1">
        <v>2709.0019494962908</v>
      </c>
      <c r="J33" s="1">
        <v>1214.3303711755195</v>
      </c>
      <c r="K33" s="1">
        <v>0</v>
      </c>
      <c r="L33" s="1">
        <v>1577.091180338768</v>
      </c>
      <c r="M33" s="17">
        <v>0.49868609637777439</v>
      </c>
      <c r="N33" s="17">
        <v>0.17556547998975028</v>
      </c>
      <c r="O33" s="17">
        <v>0.12519634823078807</v>
      </c>
      <c r="P33" s="17">
        <v>8.0483366719792296E-2</v>
      </c>
      <c r="Q33" s="17">
        <f t="shared" si="5"/>
        <v>0.18511174345552231</v>
      </c>
      <c r="R33" s="17">
        <v>5.9134785863851194E-2</v>
      </c>
      <c r="S33" s="17">
        <v>2.6507609741952164E-2</v>
      </c>
      <c r="T33" s="17">
        <v>0</v>
      </c>
      <c r="U33" s="17">
        <v>3.4426313076091446E-2</v>
      </c>
      <c r="V33" s="17">
        <f t="shared" si="6"/>
        <v>0.52618827524482281</v>
      </c>
      <c r="W33" s="17">
        <f t="shared" si="21"/>
        <v>0.12289583599282519</v>
      </c>
      <c r="X33" s="17">
        <f t="shared" si="8"/>
        <v>0.12519634823078807</v>
      </c>
      <c r="Y33" s="17">
        <f t="shared" si="9"/>
        <v>8.0483366719792296E-2</v>
      </c>
      <c r="Z33" s="17">
        <f t="shared" si="25"/>
        <v>0.35735421247562899</v>
      </c>
      <c r="AA33" s="17">
        <f t="shared" si="11"/>
        <v>1.7740435759155359E-2</v>
      </c>
      <c r="AB33" s="17">
        <f t="shared" si="26"/>
        <v>1.8555326819366513E-2</v>
      </c>
      <c r="AC33" s="17">
        <f t="shared" si="13"/>
        <v>0</v>
      </c>
      <c r="AD33" s="17">
        <f t="shared" si="14"/>
        <v>3.4426313076091446E-2</v>
      </c>
      <c r="AE33" s="1">
        <f t="shared" si="22"/>
        <v>-12163.809220373349</v>
      </c>
      <c r="AF33" s="1">
        <f t="shared" si="15"/>
        <v>-10467.708046953165</v>
      </c>
      <c r="AG33" s="17">
        <f t="shared" si="23"/>
        <v>-0.25757142911064612</v>
      </c>
      <c r="AH33" s="17">
        <f t="shared" si="24"/>
        <v>-0.26939655353667485</v>
      </c>
      <c r="AI33" t="str">
        <f t="shared" si="16"/>
        <v>Bal</v>
      </c>
      <c r="AJ33">
        <f t="shared" si="3"/>
        <v>0.25764112170742332</v>
      </c>
      <c r="AK33">
        <v>0.19038073270760597</v>
      </c>
      <c r="AL33">
        <f t="shared" si="17"/>
        <v>-6.7260388999817344E-2</v>
      </c>
      <c r="AM33">
        <f t="shared" si="18"/>
        <v>1.0551492794100568</v>
      </c>
      <c r="AN33" s="17">
        <f t="shared" si="19"/>
        <v>5.6846752205440938E-5</v>
      </c>
      <c r="AO33" s="17">
        <f t="shared" si="20"/>
        <v>2.7124608913779082E-5</v>
      </c>
      <c r="AQ33" s="17"/>
    </row>
    <row r="34" spans="1:43" x14ac:dyDescent="0.3">
      <c r="A34" t="s">
        <v>40</v>
      </c>
      <c r="B34" s="19">
        <v>0.62343734622097025</v>
      </c>
      <c r="C34" s="1">
        <v>49297.061277730776</v>
      </c>
      <c r="D34" s="1">
        <v>18244.012426607966</v>
      </c>
      <c r="E34" s="1">
        <v>11635.453601755973</v>
      </c>
      <c r="F34" s="1">
        <v>7516.0624042707186</v>
      </c>
      <c r="G34" s="1">
        <v>4831.7544027454614</v>
      </c>
      <c r="H34" s="1">
        <f t="shared" si="4"/>
        <v>11113.035126314564</v>
      </c>
      <c r="I34" s="1">
        <v>2927.7513128246705</v>
      </c>
      <c r="J34" s="1">
        <v>1310.7908815623389</v>
      </c>
      <c r="K34" s="1">
        <v>0</v>
      </c>
      <c r="L34" s="1">
        <v>2831.2362479636408</v>
      </c>
      <c r="M34" s="17">
        <v>0.37008316426458937</v>
      </c>
      <c r="N34" s="17">
        <v>0.23602732698819348</v>
      </c>
      <c r="O34" s="17">
        <v>0.15246471512625417</v>
      </c>
      <c r="P34" s="17">
        <v>9.8013031152591967E-2</v>
      </c>
      <c r="Q34" s="17">
        <f t="shared" si="5"/>
        <v>0.22542997165096151</v>
      </c>
      <c r="R34" s="17">
        <v>5.9389976541000006E-2</v>
      </c>
      <c r="S34" s="17">
        <v>2.6589635316749995E-2</v>
      </c>
      <c r="T34" s="17">
        <v>0</v>
      </c>
      <c r="U34" s="17">
        <v>5.7432150610620888E-2</v>
      </c>
      <c r="V34" s="17">
        <f t="shared" si="6"/>
        <v>0.39276040499302234</v>
      </c>
      <c r="W34" s="17">
        <f t="shared" si="21"/>
        <v>0.16521912889173543</v>
      </c>
      <c r="X34" s="17">
        <f t="shared" si="8"/>
        <v>0.15246471512625417</v>
      </c>
      <c r="Y34" s="17">
        <f t="shared" si="9"/>
        <v>9.8013031152591967E-2</v>
      </c>
      <c r="Z34" s="17">
        <f t="shared" si="25"/>
        <v>0.44019897471642194</v>
      </c>
      <c r="AA34" s="17">
        <f t="shared" si="11"/>
        <v>1.78169929623E-2</v>
      </c>
      <c r="AB34" s="17">
        <f t="shared" si="26"/>
        <v>1.8612744721724996E-2</v>
      </c>
      <c r="AC34" s="17">
        <f t="shared" si="13"/>
        <v>0</v>
      </c>
      <c r="AD34" s="17">
        <f t="shared" si="14"/>
        <v>5.7432150610620888E-2</v>
      </c>
      <c r="AE34" s="1">
        <f t="shared" si="22"/>
        <v>-3820.1401392202079</v>
      </c>
      <c r="AF34" s="1">
        <f t="shared" ref="AF34:AF65" si="27">(E34)+(0.5*H34)+(0.5*I34)-(D34*AM34)</f>
        <v>-706.08693108178704</v>
      </c>
      <c r="AG34" s="17">
        <f t="shared" si="23"/>
        <v>-6.9515358236973968E-2</v>
      </c>
      <c r="AH34" s="17">
        <f t="shared" si="24"/>
        <v>-6.33102029522154E-2</v>
      </c>
      <c r="AI34" t="str">
        <f t="shared" si="16"/>
        <v>Jobb</v>
      </c>
      <c r="AJ34">
        <f t="shared" ref="AJ34:AJ65" si="28">(H34+(0.9*I34))/(SUM(H34:J34)+E34+D34*0.96)</f>
        <v>0.3089351683091654</v>
      </c>
      <c r="AK34">
        <v>0.26143860989062218</v>
      </c>
      <c r="AL34">
        <f t="shared" si="17"/>
        <v>-4.7496558418543222E-2</v>
      </c>
      <c r="AM34">
        <f t="shared" si="18"/>
        <v>1.0612760668902517</v>
      </c>
      <c r="AN34" s="17">
        <f t="shared" si="19"/>
        <v>0.15241050411322291</v>
      </c>
      <c r="AO34" s="17">
        <f t="shared" si="20"/>
        <v>0.17500949730811508</v>
      </c>
      <c r="AQ34" s="17"/>
    </row>
    <row r="35" spans="1:43" x14ac:dyDescent="0.3">
      <c r="A35" t="s">
        <v>41</v>
      </c>
      <c r="B35" s="19">
        <v>0.61276055069996471</v>
      </c>
      <c r="C35" s="1">
        <v>47145.796770855282</v>
      </c>
      <c r="D35" s="1">
        <v>16000.049447741956</v>
      </c>
      <c r="E35" s="1">
        <v>11152.253701350823</v>
      </c>
      <c r="F35" s="1">
        <v>7903.8296943148152</v>
      </c>
      <c r="G35" s="1">
        <v>5081.0333749166657</v>
      </c>
      <c r="H35" s="1">
        <f t="shared" si="4"/>
        <v>11686.376762308333</v>
      </c>
      <c r="I35" s="1">
        <v>2800.9745846922801</v>
      </c>
      <c r="J35" s="1">
        <v>1253.9067351467904</v>
      </c>
      <c r="K35" s="1">
        <v>0</v>
      </c>
      <c r="L35" s="1">
        <v>2953.749232691951</v>
      </c>
      <c r="M35" s="17">
        <v>0.33937382637751728</v>
      </c>
      <c r="N35" s="17">
        <v>0.23654820716159691</v>
      </c>
      <c r="O35" s="17">
        <v>0.1676465397908139</v>
      </c>
      <c r="P35" s="17">
        <v>0.10777277557980891</v>
      </c>
      <c r="Q35" s="17">
        <f t="shared" si="5"/>
        <v>0.24787738383356053</v>
      </c>
      <c r="R35" s="17">
        <v>5.9410907791122416E-2</v>
      </c>
      <c r="S35" s="17">
        <v>2.6596363218575062E-2</v>
      </c>
      <c r="T35" s="17">
        <v>0</v>
      </c>
      <c r="U35" s="17">
        <v>6.2651380080565477E-2</v>
      </c>
      <c r="V35" s="17">
        <f t="shared" si="6"/>
        <v>0.35752039960958953</v>
      </c>
      <c r="W35" s="17">
        <f t="shared" si="21"/>
        <v>0.16558374501311782</v>
      </c>
      <c r="X35" s="17">
        <f t="shared" si="8"/>
        <v>0.1676465397908139</v>
      </c>
      <c r="Y35" s="17">
        <f t="shared" si="9"/>
        <v>0.10777277557980891</v>
      </c>
      <c r="Z35" s="17">
        <f t="shared" si="25"/>
        <v>0.46302767326603655</v>
      </c>
      <c r="AA35" s="17">
        <f t="shared" si="11"/>
        <v>1.7823272337336726E-2</v>
      </c>
      <c r="AB35" s="17">
        <f t="shared" si="26"/>
        <v>1.8617454253002541E-2</v>
      </c>
      <c r="AC35" s="17">
        <f t="shared" si="13"/>
        <v>0</v>
      </c>
      <c r="AD35" s="17">
        <f t="shared" si="14"/>
        <v>6.2651380080565477E-2</v>
      </c>
      <c r="AE35" s="1">
        <f t="shared" si="22"/>
        <v>-1031.486695661335</v>
      </c>
      <c r="AF35" s="1">
        <f t="shared" si="27"/>
        <v>1540.345273422452</v>
      </c>
      <c r="AG35" s="17">
        <f t="shared" si="23"/>
        <v>-1.3899747591547773E-2</v>
      </c>
      <c r="AH35" s="17">
        <f t="shared" si="24"/>
        <v>-2.0806795995015226E-2</v>
      </c>
      <c r="AI35" t="str">
        <f t="shared" si="16"/>
        <v>Bal</v>
      </c>
      <c r="AJ35">
        <f t="shared" si="28"/>
        <v>0.3362380386313028</v>
      </c>
      <c r="AK35">
        <v>0.26356304058268198</v>
      </c>
      <c r="AL35">
        <f t="shared" si="17"/>
        <v>-7.267499804862082E-2</v>
      </c>
      <c r="AM35">
        <f t="shared" si="18"/>
        <v>1.0534707506049277</v>
      </c>
      <c r="AN35" s="17">
        <f t="shared" si="19"/>
        <v>0.41988080570813308</v>
      </c>
      <c r="AO35" s="17">
        <f t="shared" si="20"/>
        <v>0.3810689104951297</v>
      </c>
      <c r="AQ35" s="17"/>
    </row>
    <row r="36" spans="1:43" x14ac:dyDescent="0.3">
      <c r="A36" t="s">
        <v>42</v>
      </c>
      <c r="B36" s="19">
        <v>0.52873688034859934</v>
      </c>
      <c r="C36" s="1">
        <v>40985.039280221681</v>
      </c>
      <c r="D36" s="1">
        <v>17003.349251710941</v>
      </c>
      <c r="E36" s="1">
        <v>9391.8598241947893</v>
      </c>
      <c r="F36" s="1">
        <v>5419.1279955749524</v>
      </c>
      <c r="G36" s="1">
        <v>3483.7251400124687</v>
      </c>
      <c r="H36" s="1">
        <f t="shared" si="4"/>
        <v>8012.56782202868</v>
      </c>
      <c r="I36" s="1">
        <v>2044.4333125561989</v>
      </c>
      <c r="J36" s="1">
        <v>964.52707363758361</v>
      </c>
      <c r="K36" s="1">
        <v>0</v>
      </c>
      <c r="L36" s="1">
        <v>2678.0166825347446</v>
      </c>
      <c r="M36" s="17">
        <v>0.41486721863205134</v>
      </c>
      <c r="N36" s="17">
        <v>0.22915336886665028</v>
      </c>
      <c r="O36" s="17">
        <v>0.13222210081399344</v>
      </c>
      <c r="P36" s="17">
        <v>8.4999921951852908E-2</v>
      </c>
      <c r="Q36" s="17">
        <f t="shared" si="5"/>
        <v>0.19549982048926171</v>
      </c>
      <c r="R36" s="17">
        <v>4.9882429014598738E-2</v>
      </c>
      <c r="S36" s="17">
        <v>2.3533637897549593E-2</v>
      </c>
      <c r="T36" s="17">
        <v>0</v>
      </c>
      <c r="U36" s="17">
        <v>6.5341322823303627E-2</v>
      </c>
      <c r="V36" s="17">
        <f t="shared" si="6"/>
        <v>0.44500339759557661</v>
      </c>
      <c r="W36" s="17">
        <f t="shared" si="21"/>
        <v>0.16040735820665519</v>
      </c>
      <c r="X36" s="17">
        <f t="shared" si="8"/>
        <v>0.13222210081399344</v>
      </c>
      <c r="Y36" s="17">
        <f t="shared" si="9"/>
        <v>8.4999921951852908E-2</v>
      </c>
      <c r="Z36" s="17">
        <f t="shared" si="25"/>
        <v>0.39788497037540094</v>
      </c>
      <c r="AA36" s="17">
        <f t="shared" si="11"/>
        <v>1.4964728704379621E-2</v>
      </c>
      <c r="AB36" s="17">
        <f t="shared" si="26"/>
        <v>1.6473546528284713E-2</v>
      </c>
      <c r="AC36" s="17">
        <f t="shared" si="13"/>
        <v>0</v>
      </c>
      <c r="AD36" s="17">
        <f t="shared" si="14"/>
        <v>6.5341322823303627E-2</v>
      </c>
      <c r="AE36" s="1">
        <f t="shared" si="22"/>
        <v>-6778.5094244132251</v>
      </c>
      <c r="AF36" s="1">
        <f t="shared" si="27"/>
        <v>-3818.1213387995849</v>
      </c>
      <c r="AG36" s="17">
        <f t="shared" si="23"/>
        <v>-0.158329756815762</v>
      </c>
      <c r="AH36" s="17">
        <f t="shared" si="24"/>
        <v>-0.13517526250850331</v>
      </c>
      <c r="AI36" t="str">
        <f t="shared" si="16"/>
        <v>Jobb</v>
      </c>
      <c r="AJ36">
        <f t="shared" si="28"/>
        <v>0.26819457746542691</v>
      </c>
      <c r="AK36">
        <v>0.25735761107483734</v>
      </c>
      <c r="AL36">
        <f t="shared" si="17"/>
        <v>-1.0836966390589564E-2</v>
      </c>
      <c r="AM36">
        <f t="shared" si="18"/>
        <v>1.0726405404189172</v>
      </c>
      <c r="AN36" s="17">
        <f t="shared" si="19"/>
        <v>7.8582327194908815E-3</v>
      </c>
      <c r="AO36" s="17">
        <f t="shared" si="20"/>
        <v>1.9594554807971662E-2</v>
      </c>
      <c r="AQ36" s="17"/>
    </row>
    <row r="37" spans="1:43" x14ac:dyDescent="0.3">
      <c r="A37" t="s">
        <v>43</v>
      </c>
      <c r="B37" s="19">
        <v>0.55966746398084422</v>
      </c>
      <c r="C37" s="1">
        <v>44957.527714117234</v>
      </c>
      <c r="D37" s="1">
        <v>18347.309449141459</v>
      </c>
      <c r="E37" s="1">
        <v>9663.998008102968</v>
      </c>
      <c r="F37" s="1">
        <v>6710.0832848815398</v>
      </c>
      <c r="G37" s="1">
        <v>4313.6249688524176</v>
      </c>
      <c r="H37" s="1">
        <f t="shared" si="4"/>
        <v>9921.3374283605626</v>
      </c>
      <c r="I37" s="1">
        <v>2341.6638246692919</v>
      </c>
      <c r="J37" s="1">
        <v>1089.8591157852945</v>
      </c>
      <c r="K37" s="1">
        <v>0</v>
      </c>
      <c r="L37" s="1">
        <v>2490.9890626842703</v>
      </c>
      <c r="M37" s="17">
        <v>0.40810316718951101</v>
      </c>
      <c r="N37" s="17">
        <v>0.21495839516700893</v>
      </c>
      <c r="O37" s="17">
        <v>0.14925383191777444</v>
      </c>
      <c r="P37" s="17">
        <v>9.5948891947140694E-2</v>
      </c>
      <c r="Q37" s="17">
        <f t="shared" si="5"/>
        <v>0.22068245147842364</v>
      </c>
      <c r="R37" s="17">
        <v>5.2086134263427918E-2</v>
      </c>
      <c r="S37" s="17">
        <v>2.4241971727530402E-2</v>
      </c>
      <c r="T37" s="17">
        <v>0</v>
      </c>
      <c r="U37" s="17">
        <v>5.540760778760679E-2</v>
      </c>
      <c r="V37" s="17">
        <f t="shared" si="6"/>
        <v>0.43188491754195152</v>
      </c>
      <c r="W37" s="17">
        <f t="shared" si="21"/>
        <v>0.15047087661690625</v>
      </c>
      <c r="X37" s="17">
        <f t="shared" si="8"/>
        <v>0.14925383191777444</v>
      </c>
      <c r="Y37" s="17">
        <f t="shared" si="9"/>
        <v>9.5948891947140694E-2</v>
      </c>
      <c r="Z37" s="17">
        <f t="shared" si="25"/>
        <v>0.4148862135979885</v>
      </c>
      <c r="AA37" s="17">
        <f t="shared" si="11"/>
        <v>1.5625840279028375E-2</v>
      </c>
      <c r="AB37" s="17">
        <f t="shared" si="26"/>
        <v>1.696938020927128E-2</v>
      </c>
      <c r="AC37" s="17">
        <f t="shared" si="13"/>
        <v>0</v>
      </c>
      <c r="AD37" s="17">
        <f t="shared" si="14"/>
        <v>5.540760778760679E-2</v>
      </c>
      <c r="AE37" s="1">
        <f t="shared" si="22"/>
        <v>-5948.9103844776218</v>
      </c>
      <c r="AF37" s="1">
        <f t="shared" si="27"/>
        <v>-3620.9795150836253</v>
      </c>
      <c r="AG37" s="17">
        <f t="shared" si="23"/>
        <v>-0.12505030715860893</v>
      </c>
      <c r="AH37" s="17">
        <f t="shared" si="24"/>
        <v>-0.12782335513412807</v>
      </c>
      <c r="AI37" t="str">
        <f t="shared" si="16"/>
        <v>Bal</v>
      </c>
      <c r="AJ37">
        <f t="shared" si="28"/>
        <v>0.29605595182169092</v>
      </c>
      <c r="AK37">
        <v>0.23887488288740882</v>
      </c>
      <c r="AL37">
        <f t="shared" si="17"/>
        <v>-5.7181068934282098E-2</v>
      </c>
      <c r="AM37">
        <f t="shared" si="18"/>
        <v>1.0582738686303725</v>
      </c>
      <c r="AN37" s="17">
        <f t="shared" si="19"/>
        <v>3.2139380956710255E-2</v>
      </c>
      <c r="AO37" s="17">
        <f t="shared" si="20"/>
        <v>2.9294064196686655E-2</v>
      </c>
      <c r="AQ37" s="17"/>
    </row>
    <row r="38" spans="1:43" x14ac:dyDescent="0.3">
      <c r="A38" t="s">
        <v>44</v>
      </c>
      <c r="B38" s="19">
        <v>0.54771855242758671</v>
      </c>
      <c r="C38" s="1">
        <v>43793.38457790012</v>
      </c>
      <c r="D38" s="1">
        <v>21903.364395081913</v>
      </c>
      <c r="E38" s="1">
        <v>8938.0384777342715</v>
      </c>
      <c r="F38" s="1">
        <v>5109.3414553193361</v>
      </c>
      <c r="G38" s="1">
        <v>3284.5766498481439</v>
      </c>
      <c r="H38" s="1">
        <f t="shared" si="4"/>
        <v>7554.5262946507328</v>
      </c>
      <c r="I38" s="1">
        <v>2390.9552202657565</v>
      </c>
      <c r="J38" s="1">
        <v>1096.971705133958</v>
      </c>
      <c r="K38" s="1">
        <v>0</v>
      </c>
      <c r="L38" s="1">
        <v>1070.1366745167343</v>
      </c>
      <c r="M38" s="17">
        <v>0.50015235420135173</v>
      </c>
      <c r="N38" s="17">
        <v>0.2040956314265959</v>
      </c>
      <c r="O38" s="17">
        <v>0.11666925277791186</v>
      </c>
      <c r="P38" s="17">
        <v>7.5001662500086178E-2</v>
      </c>
      <c r="Q38" s="17">
        <f t="shared" si="5"/>
        <v>0.17250382375019824</v>
      </c>
      <c r="R38" s="17">
        <v>5.4596264785442668E-2</v>
      </c>
      <c r="S38" s="17">
        <v>2.5048799395320853E-2</v>
      </c>
      <c r="T38" s="17">
        <v>0</v>
      </c>
      <c r="U38" s="17">
        <v>2.4436034913290709E-2</v>
      </c>
      <c r="V38" s="17">
        <f t="shared" si="6"/>
        <v>0.5354580378761804</v>
      </c>
      <c r="W38" s="17">
        <f t="shared" si="21"/>
        <v>0.14286694199861713</v>
      </c>
      <c r="X38" s="17">
        <f t="shared" si="8"/>
        <v>0.11666925277791186</v>
      </c>
      <c r="Y38" s="17">
        <f t="shared" si="9"/>
        <v>7.5001662500086178E-2</v>
      </c>
      <c r="Z38" s="17">
        <f t="shared" si="25"/>
        <v>0.36110279091722153</v>
      </c>
      <c r="AA38" s="17">
        <f t="shared" si="11"/>
        <v>1.63788794356328E-2</v>
      </c>
      <c r="AB38" s="17">
        <f t="shared" si="26"/>
        <v>1.7534159576724596E-2</v>
      </c>
      <c r="AC38" s="17">
        <f t="shared" si="13"/>
        <v>0</v>
      </c>
      <c r="AD38" s="17">
        <f t="shared" si="14"/>
        <v>2.4436034913290709E-2</v>
      </c>
      <c r="AE38" s="1">
        <f t="shared" si="22"/>
        <v>-12295.365915347405</v>
      </c>
      <c r="AF38" s="1">
        <f t="shared" si="27"/>
        <v>-9538.7405428468592</v>
      </c>
      <c r="AG38" s="17">
        <f t="shared" si="23"/>
        <v>-0.27324388190461713</v>
      </c>
      <c r="AH38" s="17">
        <f t="shared" si="24"/>
        <v>-0.25571774007029596</v>
      </c>
      <c r="AI38" t="str">
        <f t="shared" si="16"/>
        <v>Jobb</v>
      </c>
      <c r="AJ38">
        <f t="shared" si="28"/>
        <v>0.23669654479220645</v>
      </c>
      <c r="AK38">
        <v>0.21924447391082255</v>
      </c>
      <c r="AL38">
        <f t="shared" si="17"/>
        <v>-1.7452070881383897E-2</v>
      </c>
      <c r="AM38">
        <f t="shared" si="18"/>
        <v>1.070589858026771</v>
      </c>
      <c r="AN38" s="17">
        <f t="shared" si="19"/>
        <v>2.0346920996196304E-5</v>
      </c>
      <c r="AO38" s="17">
        <f t="shared" si="20"/>
        <v>6.1441627402205747E-5</v>
      </c>
      <c r="AQ38" s="17"/>
    </row>
    <row r="39" spans="1:43" x14ac:dyDescent="0.3">
      <c r="A39" t="s">
        <v>45</v>
      </c>
      <c r="B39" s="19">
        <v>0.58392288054771613</v>
      </c>
      <c r="C39" s="1">
        <v>47367.824070030729</v>
      </c>
      <c r="D39" s="1">
        <v>21042.922175467767</v>
      </c>
      <c r="E39" s="1">
        <v>10830.635847641159</v>
      </c>
      <c r="F39" s="1">
        <v>5946.2992287340749</v>
      </c>
      <c r="G39" s="1">
        <v>3822.6209327576189</v>
      </c>
      <c r="H39" s="1">
        <f t="shared" si="4"/>
        <v>8792.0281453425232</v>
      </c>
      <c r="I39" s="1">
        <v>2628.7095155735155</v>
      </c>
      <c r="J39" s="1">
        <v>1200.2010248167173</v>
      </c>
      <c r="K39" s="1">
        <v>0</v>
      </c>
      <c r="L39" s="1">
        <v>1896.4353450398701</v>
      </c>
      <c r="M39" s="17">
        <v>0.44424506695424643</v>
      </c>
      <c r="N39" s="17">
        <v>0.22864963844715894</v>
      </c>
      <c r="O39" s="17">
        <v>0.12553456582558653</v>
      </c>
      <c r="P39" s="17">
        <v>8.0700792316448472E-2</v>
      </c>
      <c r="Q39" s="17">
        <f t="shared" si="5"/>
        <v>0.18561182232783149</v>
      </c>
      <c r="R39" s="17">
        <v>5.549567807225244E-2</v>
      </c>
      <c r="S39" s="17">
        <v>2.5337896523223991E-2</v>
      </c>
      <c r="T39" s="17">
        <v>0</v>
      </c>
      <c r="U39" s="17">
        <v>4.0036361861083052E-2</v>
      </c>
      <c r="V39" s="17">
        <f t="shared" si="6"/>
        <v>0.47712441453659893</v>
      </c>
      <c r="W39" s="17">
        <f t="shared" si="21"/>
        <v>0.16005474691301125</v>
      </c>
      <c r="X39" s="17">
        <f t="shared" si="8"/>
        <v>0.12553456582558653</v>
      </c>
      <c r="Y39" s="17">
        <f t="shared" si="9"/>
        <v>8.0700792316448472E-2</v>
      </c>
      <c r="Z39" s="17">
        <f t="shared" si="25"/>
        <v>0.39211491284838662</v>
      </c>
      <c r="AA39" s="17">
        <f t="shared" si="11"/>
        <v>1.664870342167573E-2</v>
      </c>
      <c r="AB39" s="17">
        <f t="shared" si="26"/>
        <v>1.7736527566256793E-2</v>
      </c>
      <c r="AC39" s="17">
        <f t="shared" si="13"/>
        <v>0</v>
      </c>
      <c r="AD39" s="17">
        <f t="shared" si="14"/>
        <v>4.0036361861083052E-2</v>
      </c>
      <c r="AE39" s="1">
        <f t="shared" si="22"/>
        <v>-9598.2325812839517</v>
      </c>
      <c r="AF39" s="1">
        <f t="shared" si="27"/>
        <v>-6059.3406491868518</v>
      </c>
      <c r="AG39" s="17">
        <f t="shared" si="23"/>
        <v>-0.19503053929985903</v>
      </c>
      <c r="AH39" s="17">
        <f t="shared" si="24"/>
        <v>-0.16854115701244765</v>
      </c>
      <c r="AI39" t="str">
        <f t="shared" si="16"/>
        <v>Jobb</v>
      </c>
      <c r="AJ39">
        <f t="shared" si="28"/>
        <v>0.2556049524200204</v>
      </c>
      <c r="AK39">
        <v>0.24919119008495744</v>
      </c>
      <c r="AL39">
        <f t="shared" si="17"/>
        <v>-6.4137623350629669E-3</v>
      </c>
      <c r="AM39">
        <f t="shared" si="18"/>
        <v>1.0740117336761306</v>
      </c>
      <c r="AN39" s="17">
        <f t="shared" si="19"/>
        <v>1.6661836636688101E-3</v>
      </c>
      <c r="AO39" s="17">
        <f t="shared" si="20"/>
        <v>5.5965248911047007E-3</v>
      </c>
      <c r="AQ39" s="17"/>
    </row>
    <row r="40" spans="1:43" x14ac:dyDescent="0.3">
      <c r="A40" t="s">
        <v>46</v>
      </c>
      <c r="B40" s="19">
        <v>0.59535937153085505</v>
      </c>
      <c r="C40" s="1">
        <v>46882.764429940245</v>
      </c>
      <c r="D40" s="1">
        <v>24312.163048203503</v>
      </c>
      <c r="E40" s="1">
        <v>9918.3544356762377</v>
      </c>
      <c r="F40" s="1">
        <v>4750.4163604024852</v>
      </c>
      <c r="G40" s="1">
        <v>3053.8390888301683</v>
      </c>
      <c r="H40" s="1">
        <f t="shared" si="4"/>
        <v>7023.8299043093884</v>
      </c>
      <c r="I40" s="1">
        <v>2453.1407217038577</v>
      </c>
      <c r="J40" s="1">
        <v>1140.1302509150776</v>
      </c>
      <c r="K40" s="1">
        <v>0</v>
      </c>
      <c r="L40" s="1">
        <v>1254.720524208919</v>
      </c>
      <c r="M40" s="17">
        <v>0.51857358122588193</v>
      </c>
      <c r="N40" s="17">
        <v>0.21155651882469165</v>
      </c>
      <c r="O40" s="17">
        <v>0.10132543202526635</v>
      </c>
      <c r="P40" s="17">
        <v>6.5137777730528354E-2</v>
      </c>
      <c r="Q40" s="17">
        <f t="shared" si="5"/>
        <v>0.14981688878021523</v>
      </c>
      <c r="R40" s="17">
        <v>5.2325001555096742E-2</v>
      </c>
      <c r="S40" s="17">
        <v>2.4318750499852528E-2</v>
      </c>
      <c r="T40" s="17">
        <v>0</v>
      </c>
      <c r="U40" s="17">
        <v>2.6762938138682583E-2</v>
      </c>
      <c r="V40" s="17">
        <f t="shared" si="6"/>
        <v>0.56079883962476584</v>
      </c>
      <c r="W40" s="17">
        <f t="shared" si="21"/>
        <v>0.14808956317728414</v>
      </c>
      <c r="X40" s="17">
        <f t="shared" si="8"/>
        <v>0.10132543202526635</v>
      </c>
      <c r="Y40" s="17">
        <f t="shared" si="9"/>
        <v>6.5137777730528354E-2</v>
      </c>
      <c r="Z40" s="17">
        <f t="shared" si="25"/>
        <v>0.34182957819602283</v>
      </c>
      <c r="AA40" s="17">
        <f t="shared" si="11"/>
        <v>1.5697500466529023E-2</v>
      </c>
      <c r="AB40" s="17">
        <f t="shared" si="26"/>
        <v>1.7023125349896768E-2</v>
      </c>
      <c r="AC40" s="17">
        <f t="shared" si="13"/>
        <v>0</v>
      </c>
      <c r="AD40" s="17">
        <f t="shared" si="14"/>
        <v>2.6762938138682583E-2</v>
      </c>
      <c r="AE40" s="1">
        <f t="shared" si="22"/>
        <v>-15277.648140937712</v>
      </c>
      <c r="AF40" s="1">
        <f t="shared" si="27"/>
        <v>-11634.960142028871</v>
      </c>
      <c r="AG40" s="17">
        <f t="shared" si="23"/>
        <v>-0.3185735578366411</v>
      </c>
      <c r="AH40" s="17">
        <f t="shared" si="24"/>
        <v>-0.28130412854952486</v>
      </c>
      <c r="AI40" t="str">
        <f t="shared" si="16"/>
        <v>Jobb</v>
      </c>
      <c r="AJ40">
        <f t="shared" si="28"/>
        <v>0.21040749433514483</v>
      </c>
      <c r="AK40">
        <v>0.2279100108384858</v>
      </c>
      <c r="AL40">
        <f t="shared" si="17"/>
        <v>1.7502516503340976E-2</v>
      </c>
      <c r="AM40">
        <f t="shared" si="18"/>
        <v>1.0814257801160359</v>
      </c>
      <c r="AN40" s="17">
        <f t="shared" si="19"/>
        <v>5.0210010919450111E-7</v>
      </c>
      <c r="AO40" s="17">
        <f t="shared" si="20"/>
        <v>7.8495079238633765E-6</v>
      </c>
      <c r="AQ40" s="17"/>
    </row>
    <row r="41" spans="1:43" x14ac:dyDescent="0.3">
      <c r="A41" t="s">
        <v>47</v>
      </c>
      <c r="B41" s="19">
        <v>0.59813814283172528</v>
      </c>
      <c r="C41" s="1">
        <v>51055.277457687574</v>
      </c>
      <c r="D41" s="1">
        <v>22122.046389594325</v>
      </c>
      <c r="E41" s="1">
        <v>5769.7933707577959</v>
      </c>
      <c r="F41" s="1">
        <v>9264.7540125412088</v>
      </c>
      <c r="G41" s="1">
        <v>5955.9132937764907</v>
      </c>
      <c r="H41" s="1">
        <f t="shared" si="4"/>
        <v>13698.60057568593</v>
      </c>
      <c r="I41" s="1">
        <v>4232.6091335904111</v>
      </c>
      <c r="J41" s="1">
        <v>1743.3960881581456</v>
      </c>
      <c r="K41" s="1">
        <v>0</v>
      </c>
      <c r="L41" s="1">
        <v>1966.7651692691929</v>
      </c>
      <c r="M41" s="17">
        <v>0.433295978225329</v>
      </c>
      <c r="N41" s="17">
        <v>0.11301071423105188</v>
      </c>
      <c r="O41" s="17">
        <v>0.18146515842988886</v>
      </c>
      <c r="P41" s="17">
        <v>0.11665617327635711</v>
      </c>
      <c r="Q41" s="17">
        <f t="shared" si="5"/>
        <v>0.26830919853562141</v>
      </c>
      <c r="R41" s="17">
        <v>8.2902480298892037E-2</v>
      </c>
      <c r="S41" s="17">
        <v>3.4147225810358145E-2</v>
      </c>
      <c r="T41" s="17">
        <v>0</v>
      </c>
      <c r="U41" s="17">
        <v>3.8522269728122886E-2</v>
      </c>
      <c r="V41" s="17">
        <f t="shared" si="6"/>
        <v>0.43223550465494953</v>
      </c>
      <c r="W41" s="17">
        <f t="shared" si="21"/>
        <v>7.9107499961736313E-2</v>
      </c>
      <c r="X41" s="17">
        <f t="shared" si="8"/>
        <v>0.18146515842988886</v>
      </c>
      <c r="Y41" s="17">
        <f t="shared" si="9"/>
        <v>0.11665617327635711</v>
      </c>
      <c r="Z41" s="17">
        <f t="shared" si="25"/>
        <v>0.41569260244968959</v>
      </c>
      <c r="AA41" s="17">
        <f t="shared" si="11"/>
        <v>2.487074408966761E-2</v>
      </c>
      <c r="AB41" s="17">
        <f t="shared" si="26"/>
        <v>2.3903058067250699E-2</v>
      </c>
      <c r="AC41" s="17">
        <f t="shared" si="13"/>
        <v>0</v>
      </c>
      <c r="AD41" s="17">
        <f t="shared" si="14"/>
        <v>3.8522269728122886E-2</v>
      </c>
      <c r="AE41" s="1">
        <f t="shared" si="22"/>
        <v>-5045.3986943640921</v>
      </c>
      <c r="AF41" s="1">
        <f t="shared" si="27"/>
        <v>-7332.5053918260928</v>
      </c>
      <c r="AG41" s="17">
        <f t="shared" si="23"/>
        <v>-8.8578107751242863E-2</v>
      </c>
      <c r="AH41" s="17">
        <f t="shared" si="24"/>
        <v>-0.20361711903043617</v>
      </c>
      <c r="AI41" t="str">
        <f t="shared" si="16"/>
        <v>Bal</v>
      </c>
      <c r="AJ41">
        <f t="shared" si="28"/>
        <v>0.37505060686497799</v>
      </c>
      <c r="AK41">
        <v>0.12199429176255472</v>
      </c>
      <c r="AL41">
        <f t="shared" si="17"/>
        <v>-0.25305631510242327</v>
      </c>
      <c r="AM41">
        <f t="shared" si="18"/>
        <v>0.99755254231824886</v>
      </c>
      <c r="AN41" s="17">
        <f t="shared" si="19"/>
        <v>0.10714627698762082</v>
      </c>
      <c r="AO41" s="17">
        <f t="shared" si="20"/>
        <v>2.1540556131022515E-3</v>
      </c>
      <c r="AQ41" s="17"/>
    </row>
    <row r="42" spans="1:43" x14ac:dyDescent="0.3">
      <c r="A42" t="s">
        <v>48</v>
      </c>
      <c r="B42" s="19">
        <v>0.60550735180398174</v>
      </c>
      <c r="C42" s="1">
        <v>52850.498187506942</v>
      </c>
      <c r="D42" s="1">
        <v>25462.716054507477</v>
      </c>
      <c r="E42" s="1">
        <v>6308.6578996896169</v>
      </c>
      <c r="F42" s="1">
        <v>9054.3128110572216</v>
      </c>
      <c r="G42" s="1">
        <v>5820.6296642510706</v>
      </c>
      <c r="H42" s="1">
        <f t="shared" si="4"/>
        <v>13387.448227777464</v>
      </c>
      <c r="I42" s="1">
        <v>4054.0988294054168</v>
      </c>
      <c r="J42" s="1">
        <v>1699.4819315723289</v>
      </c>
      <c r="K42" s="1">
        <v>0</v>
      </c>
      <c r="L42" s="1">
        <v>450.60099702380586</v>
      </c>
      <c r="M42" s="17">
        <v>0.48178762599680613</v>
      </c>
      <c r="N42" s="17">
        <v>0.11936799303778159</v>
      </c>
      <c r="O42" s="17">
        <v>0.17131934648815711</v>
      </c>
      <c r="P42" s="17">
        <v>0.11013386559952956</v>
      </c>
      <c r="Q42" s="17">
        <f t="shared" si="5"/>
        <v>0.25330789087891803</v>
      </c>
      <c r="R42" s="17">
        <v>7.6708810104721858E-2</v>
      </c>
      <c r="S42" s="17">
        <v>3.2156403247946309E-2</v>
      </c>
      <c r="T42" s="17">
        <v>0</v>
      </c>
      <c r="U42" s="17">
        <v>8.5259555250573049E-3</v>
      </c>
      <c r="V42" s="17">
        <f t="shared" si="6"/>
        <v>0.48613107868457228</v>
      </c>
      <c r="W42" s="17">
        <f t="shared" si="21"/>
        <v>8.3557595126447101E-2</v>
      </c>
      <c r="X42" s="17">
        <f t="shared" si="8"/>
        <v>0.17131934648815711</v>
      </c>
      <c r="Y42" s="17">
        <f t="shared" si="9"/>
        <v>0.11013386559952956</v>
      </c>
      <c r="Z42" s="17">
        <f t="shared" si="25"/>
        <v>0.40020857405305432</v>
      </c>
      <c r="AA42" s="17">
        <f t="shared" si="11"/>
        <v>2.3012643031416556E-2</v>
      </c>
      <c r="AB42" s="17">
        <f t="shared" si="26"/>
        <v>2.2509482273562417E-2</v>
      </c>
      <c r="AC42" s="17">
        <f t="shared" si="13"/>
        <v>0</v>
      </c>
      <c r="AD42" s="17">
        <f t="shared" si="14"/>
        <v>8.5259555250573049E-3</v>
      </c>
      <c r="AE42" s="1">
        <f t="shared" si="22"/>
        <v>-8913.0997374193867</v>
      </c>
      <c r="AF42" s="1">
        <f t="shared" si="27"/>
        <v>-10662.838264628725</v>
      </c>
      <c r="AG42" s="17">
        <f t="shared" si="23"/>
        <v>-0.1590004909345224</v>
      </c>
      <c r="AH42" s="17">
        <f t="shared" si="24"/>
        <v>-0.25811115437731486</v>
      </c>
      <c r="AI42" t="str">
        <f t="shared" si="16"/>
        <v>Bal</v>
      </c>
      <c r="AJ42">
        <f t="shared" si="28"/>
        <v>0.34144733364656887</v>
      </c>
      <c r="AK42">
        <v>0.12536760737097385</v>
      </c>
      <c r="AL42">
        <f t="shared" si="17"/>
        <v>-0.21607972627559502</v>
      </c>
      <c r="AM42">
        <f t="shared" si="18"/>
        <v>1.0090152848545657</v>
      </c>
      <c r="AN42" s="17">
        <f t="shared" si="19"/>
        <v>1.3821933980124565E-2</v>
      </c>
      <c r="AO42" s="17">
        <f t="shared" si="20"/>
        <v>1.7506185336096036E-4</v>
      </c>
      <c r="AQ42" s="17"/>
    </row>
    <row r="43" spans="1:43" x14ac:dyDescent="0.3">
      <c r="A43" t="s">
        <v>49</v>
      </c>
      <c r="B43" s="19">
        <v>0.56252801965793631</v>
      </c>
      <c r="C43" s="1">
        <v>47850.883464182691</v>
      </c>
      <c r="D43" s="1">
        <v>24078.096390760584</v>
      </c>
      <c r="E43" s="1">
        <v>8975.9213499260368</v>
      </c>
      <c r="F43" s="1">
        <v>5448.504305426778</v>
      </c>
      <c r="G43" s="1">
        <v>3502.6099106314996</v>
      </c>
      <c r="H43" s="1">
        <f t="shared" si="4"/>
        <v>8056.0027944524509</v>
      </c>
      <c r="I43" s="1">
        <v>2956.751195429787</v>
      </c>
      <c r="J43" s="1">
        <v>1309.2659387980873</v>
      </c>
      <c r="K43" s="1">
        <v>0</v>
      </c>
      <c r="L43" s="1">
        <v>1579.7343732099116</v>
      </c>
      <c r="M43" s="17">
        <v>0.50319021609671022</v>
      </c>
      <c r="N43" s="17">
        <v>0.18758109986923621</v>
      </c>
      <c r="O43" s="17">
        <v>0.11386423637308783</v>
      </c>
      <c r="P43" s="17">
        <v>7.3198437668413593E-2</v>
      </c>
      <c r="Q43" s="17">
        <f t="shared" si="5"/>
        <v>0.1683564066373513</v>
      </c>
      <c r="R43" s="17">
        <v>6.1790942640441993E-2</v>
      </c>
      <c r="S43" s="17">
        <v>2.7361374420142068E-2</v>
      </c>
      <c r="T43" s="17">
        <v>0</v>
      </c>
      <c r="U43" s="17">
        <v>3.3013692931967979E-2</v>
      </c>
      <c r="V43" s="17">
        <f t="shared" si="6"/>
        <v>0.5353968727983921</v>
      </c>
      <c r="W43" s="17">
        <f t="shared" si="21"/>
        <v>0.13130676990846535</v>
      </c>
      <c r="X43" s="17">
        <f t="shared" si="8"/>
        <v>0.11386423637308783</v>
      </c>
      <c r="Y43" s="17">
        <f t="shared" si="9"/>
        <v>7.3198437668413593E-2</v>
      </c>
      <c r="Z43" s="17">
        <f t="shared" si="25"/>
        <v>0.3511252487201687</v>
      </c>
      <c r="AA43" s="17">
        <f t="shared" si="11"/>
        <v>1.8537282792132598E-2</v>
      </c>
      <c r="AB43" s="17">
        <f t="shared" si="26"/>
        <v>1.9152962094099446E-2</v>
      </c>
      <c r="AC43" s="17">
        <f t="shared" si="13"/>
        <v>0</v>
      </c>
      <c r="AD43" s="17">
        <f t="shared" si="14"/>
        <v>3.3013692931967979E-2</v>
      </c>
      <c r="AE43" s="1">
        <f t="shared" si="22"/>
        <v>-13606.308610577831</v>
      </c>
      <c r="AF43" s="1">
        <f t="shared" si="27"/>
        <v>-11136.915022496543</v>
      </c>
      <c r="AG43" s="17">
        <f t="shared" si="23"/>
        <v>-0.27613970468965304</v>
      </c>
      <c r="AH43" s="17">
        <f t="shared" si="24"/>
        <v>-0.2705631558197753</v>
      </c>
      <c r="AI43" t="str">
        <f t="shared" si="16"/>
        <v>Jobb</v>
      </c>
      <c r="AJ43">
        <f t="shared" si="28"/>
        <v>0.24130546613729634</v>
      </c>
      <c r="AK43">
        <v>0.20261170568656009</v>
      </c>
      <c r="AL43">
        <f t="shared" si="17"/>
        <v>-3.8693760450736248E-2</v>
      </c>
      <c r="AM43">
        <f t="shared" si="18"/>
        <v>1.0640049342602718</v>
      </c>
      <c r="AN43" s="17">
        <f t="shared" si="19"/>
        <v>1.3735769372006337E-5</v>
      </c>
      <c r="AO43" s="17">
        <f t="shared" si="20"/>
        <v>1.9887088449398699E-5</v>
      </c>
      <c r="AQ43" s="17"/>
    </row>
    <row r="44" spans="1:43" x14ac:dyDescent="0.3">
      <c r="A44" t="s">
        <v>50</v>
      </c>
      <c r="B44" s="19">
        <v>0.57904347025600089</v>
      </c>
      <c r="C44" s="1">
        <v>47721.867601148311</v>
      </c>
      <c r="D44" s="1">
        <v>22848.422260813924</v>
      </c>
      <c r="E44" s="1">
        <v>9141.3689958247578</v>
      </c>
      <c r="F44" s="1">
        <v>4979.5515772467252</v>
      </c>
      <c r="G44" s="1">
        <v>3201.1402996586085</v>
      </c>
      <c r="H44" s="1">
        <f t="shared" si="4"/>
        <v>7362.6226892148006</v>
      </c>
      <c r="I44" s="1">
        <v>3752.6521437419779</v>
      </c>
      <c r="J44" s="1">
        <v>1564.1236246399619</v>
      </c>
      <c r="K44" s="1">
        <v>0</v>
      </c>
      <c r="L44" s="1">
        <v>2234.6086992223513</v>
      </c>
      <c r="M44" s="17">
        <v>0.47878306967735129</v>
      </c>
      <c r="N44" s="17">
        <v>0.19155513929645102</v>
      </c>
      <c r="O44" s="17">
        <v>0.1043452787486235</v>
      </c>
      <c r="P44" s="17">
        <v>6.7079107766972235E-2</v>
      </c>
      <c r="Q44" s="17">
        <f t="shared" si="5"/>
        <v>0.15428194786403615</v>
      </c>
      <c r="R44" s="17">
        <v>7.8635902834022345E-2</v>
      </c>
      <c r="S44" s="17">
        <v>3.2775825910935745E-2</v>
      </c>
      <c r="T44" s="17">
        <v>0</v>
      </c>
      <c r="U44" s="17">
        <v>4.6825675765643775E-2</v>
      </c>
      <c r="V44" s="17">
        <f t="shared" si="6"/>
        <v>0.50957346900895184</v>
      </c>
      <c r="W44" s="17">
        <f t="shared" si="21"/>
        <v>0.1340885975075157</v>
      </c>
      <c r="X44" s="17">
        <f t="shared" si="8"/>
        <v>0.1043452787486235</v>
      </c>
      <c r="Y44" s="17">
        <f t="shared" si="9"/>
        <v>6.7079107766972235E-2</v>
      </c>
      <c r="Z44" s="17">
        <f t="shared" si="25"/>
        <v>0.35324842512864824</v>
      </c>
      <c r="AA44" s="17">
        <f t="shared" si="11"/>
        <v>2.3590770850206704E-2</v>
      </c>
      <c r="AB44" s="17">
        <f t="shared" si="26"/>
        <v>2.2943078137655021E-2</v>
      </c>
      <c r="AC44" s="17">
        <f t="shared" si="13"/>
        <v>0</v>
      </c>
      <c r="AD44" s="17">
        <f t="shared" si="14"/>
        <v>4.6825675765643775E-2</v>
      </c>
      <c r="AE44" s="1">
        <f t="shared" si="22"/>
        <v>-12322.170001442919</v>
      </c>
      <c r="AF44" s="1">
        <f t="shared" si="27"/>
        <v>-9618.791208799903</v>
      </c>
      <c r="AG44" s="17">
        <f t="shared" si="23"/>
        <v>-0.24837529438528766</v>
      </c>
      <c r="AH44" s="17">
        <f t="shared" si="24"/>
        <v>-0.23831022672980251</v>
      </c>
      <c r="AI44" t="str">
        <f t="shared" si="16"/>
        <v>Jobb</v>
      </c>
      <c r="AJ44">
        <f t="shared" si="28"/>
        <v>0.2454564635206499</v>
      </c>
      <c r="AK44">
        <v>0.20774584366256266</v>
      </c>
      <c r="AL44">
        <f t="shared" si="17"/>
        <v>-3.7710619858087241E-2</v>
      </c>
      <c r="AM44">
        <f t="shared" si="18"/>
        <v>1.0643097078439929</v>
      </c>
      <c r="AN44" s="17">
        <f t="shared" si="19"/>
        <v>5.5132161002956538E-5</v>
      </c>
      <c r="AO44" s="17">
        <f t="shared" si="20"/>
        <v>1.0358001684663765E-4</v>
      </c>
      <c r="AQ44" s="17"/>
    </row>
    <row r="45" spans="1:43" x14ac:dyDescent="0.3">
      <c r="A45" t="s">
        <v>51</v>
      </c>
      <c r="B45" s="19">
        <v>0.67855153927526046</v>
      </c>
      <c r="C45" s="1">
        <v>44330.450612392044</v>
      </c>
      <c r="D45" s="1">
        <v>21540.725911719634</v>
      </c>
      <c r="E45" s="1">
        <v>5759.7428128293695</v>
      </c>
      <c r="F45" s="1">
        <v>7160.876112425919</v>
      </c>
      <c r="G45" s="1">
        <v>4603.4203579880905</v>
      </c>
      <c r="H45" s="1">
        <f t="shared" si="4"/>
        <v>10587.866823372609</v>
      </c>
      <c r="I45" s="1">
        <v>3300.3479307764642</v>
      </c>
      <c r="J45" s="1">
        <v>1393.3045001996609</v>
      </c>
      <c r="K45" s="1">
        <v>0</v>
      </c>
      <c r="L45" s="1">
        <v>572.03298645290681</v>
      </c>
      <c r="M45" s="17">
        <v>0.48591263147905345</v>
      </c>
      <c r="N45" s="17">
        <v>0.12992745919030435</v>
      </c>
      <c r="O45" s="17">
        <v>0.16153402488591403</v>
      </c>
      <c r="P45" s="17">
        <v>0.1038433017123733</v>
      </c>
      <c r="Q45" s="17">
        <f t="shared" si="5"/>
        <v>0.23883959393845861</v>
      </c>
      <c r="R45" s="17">
        <v>7.4448779229279741E-2</v>
      </c>
      <c r="S45" s="17">
        <v>3.1429964752268488E-2</v>
      </c>
      <c r="T45" s="17">
        <v>0</v>
      </c>
      <c r="U45" s="17">
        <v>1.2903838750806694E-2</v>
      </c>
      <c r="V45" s="17">
        <f t="shared" si="6"/>
        <v>0.49454417415735807</v>
      </c>
      <c r="W45" s="17">
        <f t="shared" si="21"/>
        <v>9.0949221433213046E-2</v>
      </c>
      <c r="X45" s="17">
        <f t="shared" si="8"/>
        <v>0.16153402488591403</v>
      </c>
      <c r="Y45" s="17">
        <f t="shared" si="9"/>
        <v>0.1038433017123733</v>
      </c>
      <c r="Z45" s="17">
        <f t="shared" si="25"/>
        <v>0.391331950257848</v>
      </c>
      <c r="AA45" s="17">
        <f t="shared" si="11"/>
        <v>2.2334633768783922E-2</v>
      </c>
      <c r="AB45" s="17">
        <f t="shared" si="26"/>
        <v>2.200097532658794E-2</v>
      </c>
      <c r="AC45" s="17">
        <f t="shared" si="13"/>
        <v>0</v>
      </c>
      <c r="AD45" s="17">
        <f t="shared" si="14"/>
        <v>1.2903838750806694E-2</v>
      </c>
      <c r="AE45" s="1">
        <f t="shared" si="22"/>
        <v>-8356.1195517012893</v>
      </c>
      <c r="AF45" s="1">
        <f t="shared" si="27"/>
        <v>-9219.515898225065</v>
      </c>
      <c r="AG45" s="17">
        <f t="shared" si="23"/>
        <v>-0.17906716696947766</v>
      </c>
      <c r="AH45" s="17">
        <f t="shared" si="24"/>
        <v>-0.2612012135910517</v>
      </c>
      <c r="AI45" t="str">
        <f t="shared" si="16"/>
        <v>Bal</v>
      </c>
      <c r="AJ45">
        <f t="shared" si="28"/>
        <v>0.32497754824642627</v>
      </c>
      <c r="AK45">
        <v>0.13711809421135815</v>
      </c>
      <c r="AL45">
        <f t="shared" si="17"/>
        <v>-0.18785945403506812</v>
      </c>
      <c r="AM45">
        <f t="shared" si="18"/>
        <v>1.0177635692491289</v>
      </c>
      <c r="AN45" s="17">
        <f t="shared" si="19"/>
        <v>5.8948999439528103E-3</v>
      </c>
      <c r="AO45" s="17">
        <f t="shared" si="20"/>
        <v>1.1962755335181612E-4</v>
      </c>
      <c r="AQ45" s="17"/>
    </row>
    <row r="46" spans="1:43" x14ac:dyDescent="0.3">
      <c r="A46" t="s">
        <v>52</v>
      </c>
      <c r="B46" s="19">
        <v>0.62263938715035283</v>
      </c>
      <c r="C46" s="1">
        <v>44197.434257480643</v>
      </c>
      <c r="D46" s="1">
        <v>24370.404986440477</v>
      </c>
      <c r="E46" s="1">
        <v>7474.5226193871586</v>
      </c>
      <c r="F46" s="1">
        <v>4494.5754073293128</v>
      </c>
      <c r="G46" s="1">
        <v>2889.3699047117011</v>
      </c>
      <c r="H46" s="1">
        <f t="shared" si="4"/>
        <v>6645.550780836913</v>
      </c>
      <c r="I46" s="1">
        <v>2882.4881088431257</v>
      </c>
      <c r="J46" s="1">
        <v>1257.9947919163951</v>
      </c>
      <c r="K46" s="1">
        <v>0</v>
      </c>
      <c r="L46" s="1">
        <v>828.07843885246007</v>
      </c>
      <c r="M46" s="17">
        <v>0.55139863650152177</v>
      </c>
      <c r="N46" s="17">
        <v>0.16911666355659677</v>
      </c>
      <c r="O46" s="17">
        <v>0.10169312954107924</v>
      </c>
      <c r="P46" s="17">
        <v>6.5374154704979523E-2</v>
      </c>
      <c r="Q46" s="17">
        <f t="shared" si="5"/>
        <v>0.15036055582145288</v>
      </c>
      <c r="R46" s="17">
        <v>6.5218448927388803E-2</v>
      </c>
      <c r="S46" s="17">
        <v>2.8463072869517828E-2</v>
      </c>
      <c r="T46" s="17">
        <v>0</v>
      </c>
      <c r="U46" s="17">
        <v>1.8735893898915716E-2</v>
      </c>
      <c r="V46" s="17">
        <f t="shared" si="6"/>
        <v>0.58612396572821157</v>
      </c>
      <c r="W46" s="17">
        <f t="shared" si="21"/>
        <v>0.11838166448961773</v>
      </c>
      <c r="X46" s="17">
        <f t="shared" si="8"/>
        <v>0.10169312954107924</v>
      </c>
      <c r="Y46" s="17">
        <f t="shared" si="9"/>
        <v>6.5374154704979523E-2</v>
      </c>
      <c r="Z46" s="17">
        <f t="shared" si="25"/>
        <v>0.32293405642109818</v>
      </c>
      <c r="AA46" s="17">
        <f t="shared" si="11"/>
        <v>1.9565534678216642E-2</v>
      </c>
      <c r="AB46" s="17">
        <f t="shared" si="26"/>
        <v>1.9924151008662478E-2</v>
      </c>
      <c r="AC46" s="17">
        <f t="shared" si="13"/>
        <v>0</v>
      </c>
      <c r="AD46" s="17">
        <f t="shared" si="14"/>
        <v>1.8735893898915716E-2</v>
      </c>
      <c r="AE46" s="1">
        <f t="shared" si="22"/>
        <v>-15664.081277246911</v>
      </c>
      <c r="AF46" s="1">
        <f t="shared" si="27"/>
        <v>-13666.633377779292</v>
      </c>
      <c r="AG46" s="17">
        <f t="shared" si="23"/>
        <v>-0.34587263031189741</v>
      </c>
      <c r="AH46" s="17">
        <f t="shared" si="24"/>
        <v>-0.34379467888610693</v>
      </c>
      <c r="AI46" t="str">
        <f t="shared" si="16"/>
        <v>Jobb</v>
      </c>
      <c r="AJ46">
        <f t="shared" si="28"/>
        <v>0.22181097312974599</v>
      </c>
      <c r="AK46">
        <v>0.17980069486725542</v>
      </c>
      <c r="AL46">
        <f t="shared" si="17"/>
        <v>-4.2010278262490569E-2</v>
      </c>
      <c r="AM46">
        <f t="shared" si="18"/>
        <v>1.062976813738628</v>
      </c>
      <c r="AN46" s="17">
        <f t="shared" si="19"/>
        <v>6.8323871481557307E-8</v>
      </c>
      <c r="AO46" s="17">
        <f t="shared" si="20"/>
        <v>8.1145749938318754E-8</v>
      </c>
      <c r="AQ46" s="17"/>
    </row>
    <row r="47" spans="1:43" x14ac:dyDescent="0.3">
      <c r="A47" t="s">
        <v>53</v>
      </c>
      <c r="B47" s="19">
        <v>0.62508907574114092</v>
      </c>
      <c r="C47" s="1">
        <v>44764.503981050322</v>
      </c>
      <c r="D47" s="1">
        <v>24803.37335748515</v>
      </c>
      <c r="E47" s="1">
        <v>6201.1942418395129</v>
      </c>
      <c r="F47" s="1">
        <v>5092.2497841328195</v>
      </c>
      <c r="G47" s="1">
        <v>3273.5891469425269</v>
      </c>
      <c r="H47" s="1">
        <f t="shared" si="4"/>
        <v>7529.2550379678123</v>
      </c>
      <c r="I47" s="1">
        <v>3293.2400026297669</v>
      </c>
      <c r="J47" s="1">
        <v>1394.2752092745882</v>
      </c>
      <c r="K47" s="1">
        <v>0</v>
      </c>
      <c r="L47" s="1">
        <v>706.58223874595888</v>
      </c>
      <c r="M47" s="17">
        <v>0.5540857409697848</v>
      </c>
      <c r="N47" s="17">
        <v>0.13852927409772256</v>
      </c>
      <c r="O47" s="17">
        <v>0.11375642152292063</v>
      </c>
      <c r="P47" s="17">
        <v>7.3129128121877551E-2</v>
      </c>
      <c r="Q47" s="17">
        <f t="shared" si="5"/>
        <v>0.16819699468031837</v>
      </c>
      <c r="R47" s="17">
        <v>7.3568111109281117E-2</v>
      </c>
      <c r="S47" s="17">
        <v>3.1146892856554642E-2</v>
      </c>
      <c r="T47" s="17">
        <v>0</v>
      </c>
      <c r="U47" s="17">
        <v>1.5784431321858694E-2</v>
      </c>
      <c r="V47" s="17">
        <f t="shared" si="6"/>
        <v>0.57866895752746617</v>
      </c>
      <c r="W47" s="17">
        <f t="shared" si="21"/>
        <v>9.6970491868405784E-2</v>
      </c>
      <c r="X47" s="17">
        <f t="shared" si="8"/>
        <v>0.11375642152292063</v>
      </c>
      <c r="Y47" s="17">
        <f t="shared" si="9"/>
        <v>7.3129128121877551E-2</v>
      </c>
      <c r="Z47" s="17">
        <f t="shared" si="25"/>
        <v>0.3260092321821873</v>
      </c>
      <c r="AA47" s="17">
        <f t="shared" si="11"/>
        <v>2.2070433332784335E-2</v>
      </c>
      <c r="AB47" s="17">
        <f t="shared" si="26"/>
        <v>2.1802824999588247E-2</v>
      </c>
      <c r="AC47" s="17">
        <f t="shared" si="13"/>
        <v>0</v>
      </c>
      <c r="AD47" s="17">
        <f t="shared" si="14"/>
        <v>1.5784431321858694E-2</v>
      </c>
      <c r="AE47" s="1">
        <f t="shared" si="22"/>
        <v>-14961.873044384778</v>
      </c>
      <c r="AF47" s="1">
        <f t="shared" si="27"/>
        <v>-14291.387090810198</v>
      </c>
      <c r="AG47" s="17">
        <f t="shared" si="23"/>
        <v>-0.3248911344523997</v>
      </c>
      <c r="AH47" s="17">
        <f t="shared" si="24"/>
        <v>-0.35826608383589736</v>
      </c>
      <c r="AI47" t="str">
        <f t="shared" si="16"/>
        <v>Bal</v>
      </c>
      <c r="AJ47">
        <f t="shared" si="28"/>
        <v>0.24848139003430891</v>
      </c>
      <c r="AK47">
        <v>0.14644000464624227</v>
      </c>
      <c r="AL47">
        <f t="shared" si="17"/>
        <v>-0.10204138538806665</v>
      </c>
      <c r="AM47">
        <f t="shared" si="18"/>
        <v>1.0443671705296995</v>
      </c>
      <c r="AN47" s="17">
        <f t="shared" si="19"/>
        <v>5.8475565006165812E-7</v>
      </c>
      <c r="AO47" s="17">
        <f t="shared" si="20"/>
        <v>4.1596966143424801E-8</v>
      </c>
      <c r="AQ47" s="17"/>
    </row>
    <row r="48" spans="1:43" x14ac:dyDescent="0.3">
      <c r="A48" t="s">
        <v>54</v>
      </c>
      <c r="B48" s="19">
        <v>0.59065362809647159</v>
      </c>
      <c r="C48" s="1">
        <v>41325.081089769636</v>
      </c>
      <c r="D48" s="1">
        <v>16292.35804342186</v>
      </c>
      <c r="E48" s="1">
        <v>8057.4549792359312</v>
      </c>
      <c r="F48" s="1">
        <v>6477.7433796898304</v>
      </c>
      <c r="G48" s="1">
        <v>4164.2636012291759</v>
      </c>
      <c r="H48" s="1">
        <f t="shared" si="4"/>
        <v>9577.8062828271068</v>
      </c>
      <c r="I48" s="1">
        <v>2691.6414307818523</v>
      </c>
      <c r="J48" s="1">
        <v>1175.1085680674391</v>
      </c>
      <c r="K48" s="1">
        <v>0</v>
      </c>
      <c r="L48" s="1">
        <v>2466.5110873435533</v>
      </c>
      <c r="M48" s="17">
        <v>0.39424866482488691</v>
      </c>
      <c r="N48" s="17">
        <v>0.19497735435129299</v>
      </c>
      <c r="O48" s="17">
        <v>0.15675089337679363</v>
      </c>
      <c r="P48" s="17">
        <v>0.10076843145651017</v>
      </c>
      <c r="Q48" s="17">
        <f t="shared" si="5"/>
        <v>0.23176739234997343</v>
      </c>
      <c r="R48" s="17">
        <v>6.5133361140534834E-2</v>
      </c>
      <c r="S48" s="17">
        <v>2.8435723223743339E-2</v>
      </c>
      <c r="T48" s="17">
        <v>0</v>
      </c>
      <c r="U48" s="17">
        <v>5.9685571626238346E-2</v>
      </c>
      <c r="V48" s="17">
        <f t="shared" si="6"/>
        <v>0.4111567546522949</v>
      </c>
      <c r="W48" s="17">
        <f t="shared" si="21"/>
        <v>0.13648414804590508</v>
      </c>
      <c r="X48" s="17">
        <f t="shared" si="8"/>
        <v>0.15675089337679363</v>
      </c>
      <c r="Y48" s="17">
        <f t="shared" si="9"/>
        <v>0.10076843145651017</v>
      </c>
      <c r="Z48" s="17">
        <f t="shared" si="25"/>
        <v>0.42237561016137587</v>
      </c>
      <c r="AA48" s="17">
        <f t="shared" si="11"/>
        <v>1.954000834216045E-2</v>
      </c>
      <c r="AB48" s="17">
        <f t="shared" si="26"/>
        <v>1.9905006256620335E-2</v>
      </c>
      <c r="AC48" s="17">
        <f t="shared" si="13"/>
        <v>0</v>
      </c>
      <c r="AD48" s="17">
        <f t="shared" si="14"/>
        <v>5.9685571626238346E-2</v>
      </c>
      <c r="AE48" s="1">
        <f t="shared" si="22"/>
        <v>-4069.6750767501326</v>
      </c>
      <c r="AF48" s="1">
        <f t="shared" si="27"/>
        <v>-2798.9073905721943</v>
      </c>
      <c r="AG48" s="17">
        <f t="shared" si="23"/>
        <v>-8.9948825466433513E-2</v>
      </c>
      <c r="AH48" s="17">
        <f t="shared" si="24"/>
        <v>-0.11857845728672645</v>
      </c>
      <c r="AI48" t="str">
        <f t="shared" si="16"/>
        <v>Bal</v>
      </c>
      <c r="AJ48">
        <f t="shared" si="28"/>
        <v>0.32308614218424875</v>
      </c>
      <c r="AK48">
        <v>0.21626958227167264</v>
      </c>
      <c r="AL48">
        <f t="shared" si="17"/>
        <v>-0.1068165599125761</v>
      </c>
      <c r="AM48">
        <f t="shared" si="18"/>
        <v>1.0428868664271014</v>
      </c>
      <c r="AN48" s="17">
        <f t="shared" si="19"/>
        <v>9.2892500663067132E-2</v>
      </c>
      <c r="AO48" s="17">
        <f t="shared" si="20"/>
        <v>4.0553853793277556E-2</v>
      </c>
      <c r="AQ48" s="17"/>
    </row>
    <row r="49" spans="1:43" x14ac:dyDescent="0.3">
      <c r="A49" t="s">
        <v>55</v>
      </c>
      <c r="B49" s="19">
        <v>0.53166790070030767</v>
      </c>
      <c r="C49" s="1">
        <v>36902.537319707655</v>
      </c>
      <c r="D49" s="1">
        <v>19314.34540477422</v>
      </c>
      <c r="E49" s="1">
        <v>8447.1073789226411</v>
      </c>
      <c r="F49" s="1">
        <v>3087.7172227891579</v>
      </c>
      <c r="G49" s="1">
        <v>1984.96107179303</v>
      </c>
      <c r="H49" s="1">
        <f t="shared" si="4"/>
        <v>4565.4104651239695</v>
      </c>
      <c r="I49" s="1">
        <v>2047.1681464232261</v>
      </c>
      <c r="J49" s="1">
        <v>934.78736267670138</v>
      </c>
      <c r="K49" s="1">
        <v>0</v>
      </c>
      <c r="L49" s="1">
        <v>1086.4507323286743</v>
      </c>
      <c r="M49" s="17">
        <v>0.52338800547623776</v>
      </c>
      <c r="N49" s="17">
        <v>0.22890315930692107</v>
      </c>
      <c r="O49" s="17">
        <v>8.367222004380101E-2</v>
      </c>
      <c r="P49" s="17">
        <v>5.3789284313872081E-2</v>
      </c>
      <c r="Q49" s="17">
        <f t="shared" si="5"/>
        <v>0.12371535392190579</v>
      </c>
      <c r="R49" s="17">
        <v>5.5474996981574598E-2</v>
      </c>
      <c r="S49" s="17">
        <v>2.5331249029791832E-2</v>
      </c>
      <c r="T49" s="17">
        <v>0</v>
      </c>
      <c r="U49" s="17">
        <v>2.9441084847801498E-2</v>
      </c>
      <c r="V49" s="17">
        <f t="shared" si="6"/>
        <v>0.57305332472724035</v>
      </c>
      <c r="W49" s="17">
        <f t="shared" si="21"/>
        <v>0.16023221151484474</v>
      </c>
      <c r="X49" s="17">
        <f t="shared" si="8"/>
        <v>8.367222004380101E-2</v>
      </c>
      <c r="Y49" s="17">
        <f t="shared" si="9"/>
        <v>5.3789284313872081E-2</v>
      </c>
      <c r="Z49" s="17">
        <f t="shared" si="25"/>
        <v>0.33037943803279035</v>
      </c>
      <c r="AA49" s="17">
        <f t="shared" si="11"/>
        <v>1.6642499094472379E-2</v>
      </c>
      <c r="AB49" s="17">
        <f t="shared" si="26"/>
        <v>1.7731874320854282E-2</v>
      </c>
      <c r="AC49" s="17">
        <f t="shared" si="13"/>
        <v>0</v>
      </c>
      <c r="AD49" s="17">
        <f t="shared" si="14"/>
        <v>2.9441084847801498E-2</v>
      </c>
      <c r="AE49" s="1">
        <f t="shared" si="22"/>
        <v>-13071.102367144917</v>
      </c>
      <c r="AF49" s="1">
        <f t="shared" si="27"/>
        <v>-9393.7250172333006</v>
      </c>
      <c r="AG49" s="17">
        <f t="shared" si="23"/>
        <v>-0.34660668580940907</v>
      </c>
      <c r="AH49" s="17">
        <f t="shared" si="24"/>
        <v>-0.28279368544033756</v>
      </c>
      <c r="AI49" t="str">
        <f t="shared" si="16"/>
        <v>Jobb</v>
      </c>
      <c r="AJ49">
        <f t="shared" si="28"/>
        <v>0.18554020009171057</v>
      </c>
      <c r="AK49">
        <v>0.24648204087837428</v>
      </c>
      <c r="AL49">
        <f t="shared" si="17"/>
        <v>6.0941840786663704E-2</v>
      </c>
      <c r="AM49">
        <f t="shared" si="18"/>
        <v>1.0948919706438658</v>
      </c>
      <c r="AN49" s="17">
        <f t="shared" si="19"/>
        <v>2.3655269342463119E-8</v>
      </c>
      <c r="AO49" s="17">
        <f t="shared" si="20"/>
        <v>4.1810779685254368E-6</v>
      </c>
      <c r="AQ49" s="17"/>
    </row>
    <row r="50" spans="1:43" x14ac:dyDescent="0.3">
      <c r="A50" t="s">
        <v>56</v>
      </c>
      <c r="B50" s="19">
        <v>0.65788160413115526</v>
      </c>
      <c r="C50" s="1">
        <v>45433.30358129758</v>
      </c>
      <c r="D50" s="1">
        <v>23692.380913002515</v>
      </c>
      <c r="E50" s="1">
        <v>4920.1346658853827</v>
      </c>
      <c r="F50" s="1">
        <v>6886.3411439924948</v>
      </c>
      <c r="G50" s="1">
        <v>4426.9335925666028</v>
      </c>
      <c r="H50" s="1">
        <f t="shared" si="4"/>
        <v>10181.94726290319</v>
      </c>
      <c r="I50" s="1">
        <v>3160.1045845940635</v>
      </c>
      <c r="J50" s="1">
        <v>1347.4086812565201</v>
      </c>
      <c r="K50" s="1">
        <v>0</v>
      </c>
      <c r="L50" s="1">
        <v>1000</v>
      </c>
      <c r="M50" s="17">
        <v>0.52147607691806452</v>
      </c>
      <c r="N50" s="17">
        <v>0.10829357053205206</v>
      </c>
      <c r="O50" s="17">
        <v>0.15157033720143623</v>
      </c>
      <c r="P50" s="17">
        <v>9.7438073915208992E-2</v>
      </c>
      <c r="Q50" s="17">
        <f t="shared" si="5"/>
        <v>0.22410757000498072</v>
      </c>
      <c r="R50" s="17">
        <v>6.9554805296943162E-2</v>
      </c>
      <c r="S50" s="17">
        <v>2.9656850262836161E-2</v>
      </c>
      <c r="T50" s="17">
        <v>0</v>
      </c>
      <c r="U50" s="17">
        <v>2.2010285873458817E-2</v>
      </c>
      <c r="V50" s="17">
        <f t="shared" si="6"/>
        <v>0.53008731728516389</v>
      </c>
      <c r="W50" s="17">
        <f t="shared" si="21"/>
        <v>7.5805499372436441E-2</v>
      </c>
      <c r="X50" s="17">
        <f t="shared" si="8"/>
        <v>0.15157033720143623</v>
      </c>
      <c r="Y50" s="17">
        <f t="shared" si="9"/>
        <v>9.7438073915208992E-2</v>
      </c>
      <c r="Z50" s="17">
        <f t="shared" si="25"/>
        <v>0.35749848816412821</v>
      </c>
      <c r="AA50" s="17">
        <f t="shared" si="11"/>
        <v>2.0866441589082949E-2</v>
      </c>
      <c r="AB50" s="17">
        <f t="shared" si="26"/>
        <v>2.0759795183985311E-2</v>
      </c>
      <c r="AC50" s="17">
        <f t="shared" si="13"/>
        <v>0</v>
      </c>
      <c r="AD50" s="17">
        <f t="shared" si="14"/>
        <v>2.2010285873458817E-2</v>
      </c>
      <c r="AE50" s="1">
        <f t="shared" si="22"/>
        <v>-11231.751865218139</v>
      </c>
      <c r="AF50" s="1">
        <f t="shared" si="27"/>
        <v>-12492.457421178458</v>
      </c>
      <c r="AG50" s="17">
        <f t="shared" si="23"/>
        <v>-0.23831701433435454</v>
      </c>
      <c r="AH50" s="17">
        <f t="shared" si="24"/>
        <v>-0.3247979790836838</v>
      </c>
      <c r="AI50" t="str">
        <f t="shared" si="16"/>
        <v>Bal</v>
      </c>
      <c r="AJ50">
        <f t="shared" si="28"/>
        <v>0.30754958226476226</v>
      </c>
      <c r="AK50">
        <v>0.11565668902138844</v>
      </c>
      <c r="AL50">
        <f t="shared" si="17"/>
        <v>-0.19189289324337383</v>
      </c>
      <c r="AM50">
        <f t="shared" si="18"/>
        <v>1.0165132030945543</v>
      </c>
      <c r="AN50" s="17">
        <f t="shared" si="19"/>
        <v>3.1527527225099573E-4</v>
      </c>
      <c r="AO50" s="17">
        <f t="shared" si="20"/>
        <v>1.5926414743710082E-6</v>
      </c>
      <c r="AQ50" s="17"/>
    </row>
    <row r="51" spans="1:43" x14ac:dyDescent="0.3">
      <c r="A51" t="s">
        <v>57</v>
      </c>
      <c r="B51" s="19">
        <v>0.6395765816771235</v>
      </c>
      <c r="C51" s="1">
        <v>46392.326928531831</v>
      </c>
      <c r="D51" s="1">
        <v>27025.358246450407</v>
      </c>
      <c r="E51" s="1">
        <v>5963.8464507605031</v>
      </c>
      <c r="F51" s="1">
        <v>4955.516414640686</v>
      </c>
      <c r="G51" s="1">
        <v>3185.6891236975835</v>
      </c>
      <c r="H51" s="1">
        <f t="shared" si="4"/>
        <v>7327.0849845044422</v>
      </c>
      <c r="I51" s="1">
        <v>2972.5561593043785</v>
      </c>
      <c r="J51" s="1">
        <v>1289.3605336782718</v>
      </c>
      <c r="K51" s="1">
        <v>0</v>
      </c>
      <c r="L51" s="1">
        <v>1000</v>
      </c>
      <c r="M51" s="17">
        <v>0.58253939898473794</v>
      </c>
      <c r="N51" s="17">
        <v>0.12855243195599803</v>
      </c>
      <c r="O51" s="17">
        <v>0.10681758693144974</v>
      </c>
      <c r="P51" s="17">
        <v>6.8668448741646265E-2</v>
      </c>
      <c r="Q51" s="17">
        <f t="shared" si="5"/>
        <v>0.15793743210578642</v>
      </c>
      <c r="R51" s="17">
        <v>6.4074306164544237E-2</v>
      </c>
      <c r="S51" s="17">
        <v>2.7792538530446075E-2</v>
      </c>
      <c r="T51" s="17">
        <v>0</v>
      </c>
      <c r="U51" s="17">
        <v>2.155528869117768E-2</v>
      </c>
      <c r="V51" s="17">
        <f t="shared" si="6"/>
        <v>0.61007628846174344</v>
      </c>
      <c r="W51" s="17">
        <f t="shared" si="21"/>
        <v>8.9986702369198618E-2</v>
      </c>
      <c r="X51" s="17">
        <f t="shared" si="8"/>
        <v>0.10681758693144974</v>
      </c>
      <c r="Y51" s="17">
        <f t="shared" si="9"/>
        <v>6.8668448741646265E-2</v>
      </c>
      <c r="Z51" s="17">
        <f t="shared" si="25"/>
        <v>0.3011139103492998</v>
      </c>
      <c r="AA51" s="17">
        <f t="shared" si="11"/>
        <v>1.922229184936327E-2</v>
      </c>
      <c r="AB51" s="17">
        <f t="shared" si="26"/>
        <v>1.9454776971312249E-2</v>
      </c>
      <c r="AC51" s="17">
        <f t="shared" si="13"/>
        <v>0</v>
      </c>
      <c r="AD51" s="17">
        <f t="shared" si="14"/>
        <v>2.155528869117768E-2</v>
      </c>
      <c r="AE51" s="1">
        <f t="shared" si="22"/>
        <v>-17838.538892867284</v>
      </c>
      <c r="AF51" s="1">
        <f t="shared" si="27"/>
        <v>-17189.191602997584</v>
      </c>
      <c r="AG51" s="17">
        <f t="shared" si="23"/>
        <v>-0.37617709410542144</v>
      </c>
      <c r="AH51" s="17">
        <f t="shared" si="24"/>
        <v>-0.40658257346551241</v>
      </c>
      <c r="AI51" t="str">
        <f t="shared" si="16"/>
        <v>Bal</v>
      </c>
      <c r="AJ51">
        <f t="shared" si="28"/>
        <v>0.22995474093056895</v>
      </c>
      <c r="AK51">
        <v>0.13727871750510862</v>
      </c>
      <c r="AL51">
        <f t="shared" si="17"/>
        <v>-9.267602342546033E-2</v>
      </c>
      <c r="AM51">
        <f t="shared" si="18"/>
        <v>1.0472704327381073</v>
      </c>
      <c r="AN51" s="17">
        <f t="shared" si="19"/>
        <v>5.7350219192141683E-9</v>
      </c>
      <c r="AO51" s="17">
        <f t="shared" si="20"/>
        <v>3.4418462867524191E-10</v>
      </c>
      <c r="AQ51" s="17"/>
    </row>
    <row r="52" spans="1:43" x14ac:dyDescent="0.3">
      <c r="A52" t="s">
        <v>58</v>
      </c>
      <c r="B52" s="19">
        <v>0.65321817561388174</v>
      </c>
      <c r="C52" s="1">
        <v>44381.602505733965</v>
      </c>
      <c r="D52" s="1">
        <v>27150.63335888465</v>
      </c>
      <c r="E52" s="1">
        <v>6554.5100090157566</v>
      </c>
      <c r="F52" s="1">
        <v>3741.4736456734217</v>
      </c>
      <c r="G52" s="1">
        <v>2405.2330579329137</v>
      </c>
      <c r="H52" s="1">
        <f t="shared" si="4"/>
        <v>5532.0360332457021</v>
      </c>
      <c r="I52" s="1">
        <v>2432.8528110405618</v>
      </c>
      <c r="J52" s="1">
        <v>1096.8996231866631</v>
      </c>
      <c r="K52" s="1">
        <v>0</v>
      </c>
      <c r="L52" s="1">
        <v>1000</v>
      </c>
      <c r="M52" s="17">
        <v>0.61175423657532135</v>
      </c>
      <c r="N52" s="17">
        <v>0.14768529388205245</v>
      </c>
      <c r="O52" s="17">
        <v>8.4302355805877791E-2</v>
      </c>
      <c r="P52" s="17">
        <v>5.4194371589492855E-2</v>
      </c>
      <c r="Q52" s="17">
        <f t="shared" si="5"/>
        <v>0.12464705465583358</v>
      </c>
      <c r="R52" s="17">
        <v>5.4816695965997281E-2</v>
      </c>
      <c r="S52" s="17">
        <v>2.4715187403270243E-2</v>
      </c>
      <c r="T52" s="17">
        <v>0</v>
      </c>
      <c r="U52" s="17">
        <v>2.2531858777988089E-2</v>
      </c>
      <c r="V52" s="17">
        <f t="shared" si="6"/>
        <v>0.65314837027039685</v>
      </c>
      <c r="W52" s="17">
        <f t="shared" si="21"/>
        <v>0.10337970571743671</v>
      </c>
      <c r="X52" s="17">
        <f t="shared" si="8"/>
        <v>8.4302355805877791E-2</v>
      </c>
      <c r="Y52" s="17">
        <f t="shared" si="9"/>
        <v>5.4194371589492855E-2</v>
      </c>
      <c r="Z52" s="17">
        <f t="shared" si="25"/>
        <v>0.27381300377044948</v>
      </c>
      <c r="AA52" s="17">
        <f t="shared" si="11"/>
        <v>1.6445008789799185E-2</v>
      </c>
      <c r="AB52" s="17">
        <f t="shared" si="26"/>
        <v>1.730063118228917E-2</v>
      </c>
      <c r="AC52" s="17">
        <f t="shared" si="13"/>
        <v>0</v>
      </c>
      <c r="AD52" s="17">
        <f t="shared" si="14"/>
        <v>2.2531858777988089E-2</v>
      </c>
      <c r="AE52" s="1">
        <f t="shared" ref="AE52:AE83" si="29">(0.3*E52)+(0.9*H52)+(0.7*I52)-(D52*AM52)</f>
        <v>-20339.588946254451</v>
      </c>
      <c r="AF52" s="1">
        <f t="shared" si="27"/>
        <v>-18450.816915449814</v>
      </c>
      <c r="AG52" s="17">
        <f t="shared" ref="AG52:AG83" si="30">(0.3*N52)+(0.9*Q52)+(0.7*R52)+(0.3*S52)-(M52*AM52)</f>
        <v>-0.45087418951835168</v>
      </c>
      <c r="AH52" s="17">
        <f t="shared" ref="AH52:AH83" si="31">(N52)+(0.3*Q52)+(0.3*R52)+(0.3*S52)-(M52*AM52)</f>
        <v>-0.44420939498081402</v>
      </c>
      <c r="AI52" t="str">
        <f t="shared" si="16"/>
        <v>Jobb</v>
      </c>
      <c r="AJ52">
        <f t="shared" si="28"/>
        <v>0.18525517344479128</v>
      </c>
      <c r="AK52">
        <v>0.1583669338819674</v>
      </c>
      <c r="AL52">
        <f t="shared" si="17"/>
        <v>-2.6888239562823879E-2</v>
      </c>
      <c r="AM52">
        <f t="shared" si="18"/>
        <v>1.0676646457355248</v>
      </c>
      <c r="AN52" s="17">
        <f t="shared" si="19"/>
        <v>8.7279865938887679E-13</v>
      </c>
      <c r="AO52" s="17">
        <f t="shared" si="20"/>
        <v>1.8372454001810975E-12</v>
      </c>
      <c r="AQ52" s="17"/>
    </row>
    <row r="53" spans="1:43" x14ac:dyDescent="0.3">
      <c r="A53" t="s">
        <v>59</v>
      </c>
      <c r="B53" s="19">
        <v>0.66033965761985325</v>
      </c>
      <c r="C53" s="1">
        <v>49880.076717630858</v>
      </c>
      <c r="D53" s="1">
        <v>27140.743218429317</v>
      </c>
      <c r="E53" s="1">
        <v>6322.5740568212868</v>
      </c>
      <c r="F53" s="1">
        <v>6196.2649198368836</v>
      </c>
      <c r="G53" s="1">
        <v>3983.3131627522812</v>
      </c>
      <c r="H53" s="1">
        <f t="shared" si="4"/>
        <v>9161.6202743302492</v>
      </c>
      <c r="I53" s="1">
        <v>3686.0780279191981</v>
      </c>
      <c r="J53" s="1">
        <v>1551.1033318718905</v>
      </c>
      <c r="K53" s="1">
        <v>0</v>
      </c>
      <c r="L53" s="1">
        <v>1000</v>
      </c>
      <c r="M53" s="17">
        <v>0.54411991729828302</v>
      </c>
      <c r="N53" s="17">
        <v>0.12675549984842904</v>
      </c>
      <c r="O53" s="17">
        <v>0.12422324357906854</v>
      </c>
      <c r="P53" s="17">
        <v>7.98577994436869E-2</v>
      </c>
      <c r="Q53" s="17">
        <f t="shared" si="5"/>
        <v>0.18367293872047988</v>
      </c>
      <c r="R53" s="17">
        <v>7.3898804301884696E-2</v>
      </c>
      <c r="S53" s="17">
        <v>3.1096650886337347E-2</v>
      </c>
      <c r="T53" s="17">
        <v>0</v>
      </c>
      <c r="U53" s="17">
        <v>2.0048084642310404E-2</v>
      </c>
      <c r="V53" s="17">
        <f t="shared" si="6"/>
        <v>0.56317213249254827</v>
      </c>
      <c r="W53" s="17">
        <f t="shared" si="21"/>
        <v>8.8728849893900327E-2</v>
      </c>
      <c r="X53" s="17">
        <f t="shared" si="8"/>
        <v>0.12422324357906854</v>
      </c>
      <c r="Y53" s="17">
        <f t="shared" si="9"/>
        <v>7.98577994436869E-2</v>
      </c>
      <c r="Z53" s="17">
        <f t="shared" si="25"/>
        <v>0.33345994689160069</v>
      </c>
      <c r="AA53" s="17">
        <f t="shared" si="11"/>
        <v>2.2169641290565409E-2</v>
      </c>
      <c r="AB53" s="17">
        <f t="shared" si="26"/>
        <v>2.176765562043614E-2</v>
      </c>
      <c r="AC53" s="17">
        <f t="shared" si="13"/>
        <v>0</v>
      </c>
      <c r="AD53" s="17">
        <f t="shared" si="14"/>
        <v>2.0048084642310404E-2</v>
      </c>
      <c r="AE53" s="1">
        <f t="shared" si="29"/>
        <v>-15368.584090473028</v>
      </c>
      <c r="AF53" s="1">
        <f t="shared" si="27"/>
        <v>-15344.645966014068</v>
      </c>
      <c r="AG53" s="17">
        <f t="shared" si="30"/>
        <v>-0.29878167941236722</v>
      </c>
      <c r="AH53" s="17">
        <f t="shared" si="31"/>
        <v>-0.34981611447150868</v>
      </c>
      <c r="AI53" t="str">
        <f t="shared" si="16"/>
        <v>Bal</v>
      </c>
      <c r="AJ53">
        <f t="shared" si="28"/>
        <v>0.26678125524272583</v>
      </c>
      <c r="AK53">
        <v>0.13457072584126498</v>
      </c>
      <c r="AL53">
        <f t="shared" si="17"/>
        <v>-0.13221052940146086</v>
      </c>
      <c r="AM53">
        <f t="shared" si="18"/>
        <v>1.0350147358855473</v>
      </c>
      <c r="AN53" s="17">
        <f t="shared" si="19"/>
        <v>4.7768558709167101E-6</v>
      </c>
      <c r="AO53" s="17">
        <f t="shared" si="20"/>
        <v>1.0904944673858469E-7</v>
      </c>
      <c r="AQ53" s="17"/>
    </row>
    <row r="54" spans="1:43" x14ac:dyDescent="0.3">
      <c r="A54" t="s">
        <v>60</v>
      </c>
      <c r="B54" s="19">
        <v>0.59585063919822701</v>
      </c>
      <c r="C54" s="1">
        <v>44590.482584399317</v>
      </c>
      <c r="D54" s="1">
        <v>24681.394958536013</v>
      </c>
      <c r="E54" s="1">
        <v>6491.1141820826015</v>
      </c>
      <c r="F54" s="1">
        <v>5246.6089395360495</v>
      </c>
      <c r="G54" s="1">
        <v>3372.8200325588887</v>
      </c>
      <c r="H54" s="1">
        <f t="shared" si="4"/>
        <v>7757.4860748854444</v>
      </c>
      <c r="I54" s="1">
        <v>3021.9918369876732</v>
      </c>
      <c r="J54" s="1">
        <v>1305.7831384147469</v>
      </c>
      <c r="K54" s="1">
        <v>0</v>
      </c>
      <c r="L54" s="1">
        <v>470.76949628333284</v>
      </c>
      <c r="M54" s="17">
        <v>0.55351262260550615</v>
      </c>
      <c r="N54" s="17">
        <v>0.14557174100541401</v>
      </c>
      <c r="O54" s="17">
        <v>0.11766208023439644</v>
      </c>
      <c r="P54" s="17">
        <v>7.5639908722111987E-2</v>
      </c>
      <c r="Q54" s="17">
        <f t="shared" si="5"/>
        <v>0.17397179006085758</v>
      </c>
      <c r="R54" s="17">
        <v>6.7772126737308841E-2</v>
      </c>
      <c r="S54" s="17">
        <v>2.928389787984927E-2</v>
      </c>
      <c r="T54" s="17">
        <v>0</v>
      </c>
      <c r="U54" s="17">
        <v>1.0557622815413057E-2</v>
      </c>
      <c r="V54" s="17">
        <f t="shared" si="6"/>
        <v>0.57939424275422635</v>
      </c>
      <c r="W54" s="17">
        <f t="shared" si="21"/>
        <v>0.1019002187037898</v>
      </c>
      <c r="X54" s="17">
        <f t="shared" si="8"/>
        <v>0.11766208023439644</v>
      </c>
      <c r="Y54" s="17">
        <f t="shared" si="9"/>
        <v>7.5639908722111987E-2</v>
      </c>
      <c r="Z54" s="17">
        <f t="shared" si="25"/>
        <v>0.33209766684471836</v>
      </c>
      <c r="AA54" s="17">
        <f t="shared" si="11"/>
        <v>2.0331638021192651E-2</v>
      </c>
      <c r="AB54" s="17">
        <f t="shared" si="26"/>
        <v>2.0498728515894488E-2</v>
      </c>
      <c r="AC54" s="17">
        <f t="shared" si="13"/>
        <v>0</v>
      </c>
      <c r="AD54" s="17">
        <f t="shared" si="14"/>
        <v>1.0557622815413057E-2</v>
      </c>
      <c r="AE54" s="1">
        <f t="shared" si="29"/>
        <v>-14791.002883120511</v>
      </c>
      <c r="AF54" s="1">
        <f t="shared" si="27"/>
        <v>-13954.615753014401</v>
      </c>
      <c r="AG54" s="17">
        <f t="shared" si="30"/>
        <v>-0.32292245131775937</v>
      </c>
      <c r="AH54" s="17">
        <f t="shared" si="31"/>
        <v>-0.35251415734540764</v>
      </c>
      <c r="AI54" t="str">
        <f t="shared" si="16"/>
        <v>Bal</v>
      </c>
      <c r="AJ54">
        <f t="shared" si="28"/>
        <v>0.24786257935903427</v>
      </c>
      <c r="AK54">
        <v>0.15353632665661557</v>
      </c>
      <c r="AL54">
        <f t="shared" si="17"/>
        <v>-9.4326252702418706E-2</v>
      </c>
      <c r="AM54">
        <f t="shared" si="18"/>
        <v>1.0467588616622503</v>
      </c>
      <c r="AN54" s="17">
        <f t="shared" si="19"/>
        <v>8.5240962635488199E-7</v>
      </c>
      <c r="AO54" s="17">
        <f t="shared" si="20"/>
        <v>8.7486511258213991E-8</v>
      </c>
      <c r="AQ54" s="17"/>
    </row>
    <row r="55" spans="1:43" x14ac:dyDescent="0.3">
      <c r="A55" t="s">
        <v>61</v>
      </c>
      <c r="B55" s="19">
        <v>0.62506810721280093</v>
      </c>
      <c r="C55" s="1">
        <v>44660.491192247413</v>
      </c>
      <c r="D55" s="1">
        <v>23091.280154217147</v>
      </c>
      <c r="E55" s="1">
        <v>6034.2003562594937</v>
      </c>
      <c r="F55" s="1">
        <v>6415.7860716387058</v>
      </c>
      <c r="G55" s="1">
        <v>4124.4339031963109</v>
      </c>
      <c r="H55" s="1">
        <f t="shared" si="4"/>
        <v>9486.1979773515159</v>
      </c>
      <c r="I55" s="1">
        <v>3152.15092520298</v>
      </c>
      <c r="J55" s="1">
        <v>1348.1450527570987</v>
      </c>
      <c r="K55" s="1">
        <v>0</v>
      </c>
      <c r="L55" s="1">
        <v>494.4947289756754</v>
      </c>
      <c r="M55" s="17">
        <v>0.51704044308015917</v>
      </c>
      <c r="N55" s="17">
        <v>0.13511271809090553</v>
      </c>
      <c r="O55" s="17">
        <v>0.14365686315497619</v>
      </c>
      <c r="P55" s="17">
        <v>9.2350840599627546E-2</v>
      </c>
      <c r="Q55" s="17">
        <f t="shared" si="5"/>
        <v>0.21240693337914335</v>
      </c>
      <c r="R55" s="17">
        <v>7.058030131451308E-2</v>
      </c>
      <c r="S55" s="17">
        <v>3.0186525422522051E-2</v>
      </c>
      <c r="T55" s="17">
        <v>0</v>
      </c>
      <c r="U55" s="17">
        <v>1.1072308337296444E-2</v>
      </c>
      <c r="V55" s="17">
        <f t="shared" si="6"/>
        <v>0.53236250240139582</v>
      </c>
      <c r="W55" s="17">
        <f t="shared" si="21"/>
        <v>9.4578902663633863E-2</v>
      </c>
      <c r="X55" s="17">
        <f t="shared" si="8"/>
        <v>0.14365686315497619</v>
      </c>
      <c r="Y55" s="17">
        <f t="shared" si="9"/>
        <v>9.2350840599627546E-2</v>
      </c>
      <c r="Z55" s="17">
        <f t="shared" si="25"/>
        <v>0.36544800458969295</v>
      </c>
      <c r="AA55" s="17">
        <f t="shared" si="11"/>
        <v>2.1174090394353924E-2</v>
      </c>
      <c r="AB55" s="17">
        <f t="shared" si="26"/>
        <v>2.1130567795765436E-2</v>
      </c>
      <c r="AC55" s="17">
        <f t="shared" si="13"/>
        <v>0</v>
      </c>
      <c r="AD55" s="17">
        <f t="shared" si="14"/>
        <v>1.1072308337296444E-2</v>
      </c>
      <c r="AE55" s="1">
        <f t="shared" si="29"/>
        <v>-11221.226915444029</v>
      </c>
      <c r="AF55" s="1">
        <f t="shared" si="27"/>
        <v>-11422.196042043586</v>
      </c>
      <c r="AG55" s="17">
        <f t="shared" si="30"/>
        <v>-0.24220027838597941</v>
      </c>
      <c r="AH55" s="17">
        <f t="shared" si="31"/>
        <v>-0.30329765627563676</v>
      </c>
      <c r="AI55" t="str">
        <f t="shared" si="16"/>
        <v>Bal</v>
      </c>
      <c r="AJ55">
        <f t="shared" si="28"/>
        <v>0.29209821244138556</v>
      </c>
      <c r="AK55">
        <v>0.14253098728708405</v>
      </c>
      <c r="AL55">
        <f t="shared" si="17"/>
        <v>-0.14956722515430151</v>
      </c>
      <c r="AM55">
        <f t="shared" si="18"/>
        <v>1.0296341602021666</v>
      </c>
      <c r="AN55" s="17">
        <f t="shared" si="19"/>
        <v>2.544542553421626E-4</v>
      </c>
      <c r="AO55" s="17">
        <f t="shared" si="20"/>
        <v>6.7179209937069336E-6</v>
      </c>
      <c r="AQ55" s="17"/>
    </row>
    <row r="56" spans="1:43" x14ac:dyDescent="0.3">
      <c r="A56" t="s">
        <v>62</v>
      </c>
      <c r="B56" s="19">
        <v>0.58271710214633199</v>
      </c>
      <c r="C56" s="1">
        <v>43697.372772851289</v>
      </c>
      <c r="D56" s="1">
        <v>21809.957513003756</v>
      </c>
      <c r="E56" s="1">
        <v>7461.3795820961404</v>
      </c>
      <c r="F56" s="1">
        <v>5608.7387228003727</v>
      </c>
      <c r="G56" s="1">
        <v>3605.6177503716672</v>
      </c>
      <c r="H56" s="1">
        <f t="shared" si="4"/>
        <v>8292.9208258548369</v>
      </c>
      <c r="I56" s="1">
        <v>3082.66663222024</v>
      </c>
      <c r="J56" s="1">
        <v>1318.5874275814615</v>
      </c>
      <c r="K56" s="1">
        <v>0</v>
      </c>
      <c r="L56" s="1">
        <v>810.42514477765383</v>
      </c>
      <c r="M56" s="17">
        <v>0.49911370247307063</v>
      </c>
      <c r="N56" s="17">
        <v>0.17075121703270491</v>
      </c>
      <c r="O56" s="17">
        <v>0.12835414046413843</v>
      </c>
      <c r="P56" s="17">
        <v>8.25133760126604E-2</v>
      </c>
      <c r="Q56" s="17">
        <f t="shared" si="5"/>
        <v>0.18978076482911896</v>
      </c>
      <c r="R56" s="17">
        <v>7.0545811718352724E-2</v>
      </c>
      <c r="S56" s="17">
        <v>3.0175439480899083E-2</v>
      </c>
      <c r="T56" s="17">
        <v>0</v>
      </c>
      <c r="U56" s="17">
        <v>1.8546312818173871E-2</v>
      </c>
      <c r="V56" s="17">
        <f t="shared" si="6"/>
        <v>0.52339176237524776</v>
      </c>
      <c r="W56" s="17">
        <f t="shared" si="21"/>
        <v>0.11952585192289343</v>
      </c>
      <c r="X56" s="17">
        <f t="shared" si="8"/>
        <v>0.12835414046413843</v>
      </c>
      <c r="Y56" s="17">
        <f t="shared" si="9"/>
        <v>8.25133760126604E-2</v>
      </c>
      <c r="Z56" s="17">
        <f t="shared" si="25"/>
        <v>0.36774131679912903</v>
      </c>
      <c r="AA56" s="17">
        <f t="shared" si="11"/>
        <v>2.1163743515505817E-2</v>
      </c>
      <c r="AB56" s="17">
        <f t="shared" si="26"/>
        <v>2.1122807636629357E-2</v>
      </c>
      <c r="AC56" s="17">
        <f t="shared" si="13"/>
        <v>0</v>
      </c>
      <c r="AD56" s="17">
        <f t="shared" si="14"/>
        <v>1.8546312818173871E-2</v>
      </c>
      <c r="AE56" s="1">
        <f t="shared" si="29"/>
        <v>-11010.935686298439</v>
      </c>
      <c r="AF56" s="1">
        <f t="shared" si="27"/>
        <v>-9721.6716356171255</v>
      </c>
      <c r="AG56" s="17">
        <f t="shared" si="30"/>
        <v>-0.24292900887211255</v>
      </c>
      <c r="AH56" s="17">
        <f t="shared" si="31"/>
        <v>-0.26548994053403163</v>
      </c>
      <c r="AI56" t="str">
        <f t="shared" si="16"/>
        <v>Bal</v>
      </c>
      <c r="AJ56">
        <f t="shared" si="28"/>
        <v>0.26932300338623105</v>
      </c>
      <c r="AK56">
        <v>0.18107249687310323</v>
      </c>
      <c r="AL56">
        <f t="shared" si="17"/>
        <v>-8.8250506513127824E-2</v>
      </c>
      <c r="AM56">
        <f t="shared" si="18"/>
        <v>1.0486423429809304</v>
      </c>
      <c r="AN56" s="17">
        <f t="shared" si="19"/>
        <v>1.7439072023703458E-4</v>
      </c>
      <c r="AO56" s="17">
        <f t="shared" si="20"/>
        <v>4.6494098040210992E-5</v>
      </c>
      <c r="AQ56" s="17"/>
    </row>
    <row r="57" spans="1:43" x14ac:dyDescent="0.3">
      <c r="A57" t="s">
        <v>63</v>
      </c>
      <c r="B57" s="19">
        <v>0.54727582304947453</v>
      </c>
      <c r="C57" s="1">
        <v>41867.147739107852</v>
      </c>
      <c r="D57" s="1">
        <v>23757.216278209711</v>
      </c>
      <c r="E57" s="1">
        <v>8072.1442562082475</v>
      </c>
      <c r="F57" s="1">
        <v>3892.6281127291786</v>
      </c>
      <c r="G57" s="1">
        <v>2502.4037867544716</v>
      </c>
      <c r="H57" s="1">
        <f t="shared" si="4"/>
        <v>5755.528709535286</v>
      </c>
      <c r="I57" s="1">
        <v>2444.6622991976851</v>
      </c>
      <c r="J57" s="1">
        <v>1099.7879184997078</v>
      </c>
      <c r="K57" s="1">
        <v>0</v>
      </c>
      <c r="L57" s="1">
        <v>98.305087508854726</v>
      </c>
      <c r="M57" s="17">
        <v>0.56744291314639139</v>
      </c>
      <c r="N57" s="17">
        <v>0.19280377795280537</v>
      </c>
      <c r="O57" s="17">
        <v>9.2975717786791048E-2</v>
      </c>
      <c r="P57" s="17">
        <v>5.9770104291508523E-2</v>
      </c>
      <c r="Q57" s="17">
        <f t="shared" si="5"/>
        <v>0.13747123987046961</v>
      </c>
      <c r="R57" s="17">
        <v>5.839094448065639E-2</v>
      </c>
      <c r="S57" s="17">
        <v>2.6268517868782412E-2</v>
      </c>
      <c r="T57" s="17">
        <v>0</v>
      </c>
      <c r="U57" s="17">
        <v>2.3480244730650361E-3</v>
      </c>
      <c r="V57" s="17">
        <f t="shared" si="6"/>
        <v>0.61129134501905569</v>
      </c>
      <c r="W57" s="17">
        <f t="shared" si="21"/>
        <v>0.13496264456696375</v>
      </c>
      <c r="X57" s="17">
        <f t="shared" si="8"/>
        <v>9.2975717786791048E-2</v>
      </c>
      <c r="Y57" s="17">
        <f t="shared" si="9"/>
        <v>5.9770104291508523E-2</v>
      </c>
      <c r="Z57" s="17">
        <f t="shared" si="25"/>
        <v>0.32118810093452749</v>
      </c>
      <c r="AA57" s="17">
        <f t="shared" si="11"/>
        <v>1.7517283344196916E-2</v>
      </c>
      <c r="AB57" s="17">
        <f t="shared" si="26"/>
        <v>1.8387962508147688E-2</v>
      </c>
      <c r="AC57" s="17">
        <f t="shared" si="13"/>
        <v>0</v>
      </c>
      <c r="AD57" s="17">
        <f t="shared" si="14"/>
        <v>2.3480244730650361E-3</v>
      </c>
      <c r="AE57" s="1">
        <f t="shared" si="29"/>
        <v>-16280.142328668144</v>
      </c>
      <c r="AF57" s="1">
        <f t="shared" si="27"/>
        <v>-13420.785292976023</v>
      </c>
      <c r="AG57" s="17">
        <f t="shared" si="30"/>
        <v>-0.38097187925269727</v>
      </c>
      <c r="AH57" s="17">
        <f t="shared" si="31"/>
        <v>-0.35184835640027778</v>
      </c>
      <c r="AI57" t="str">
        <f t="shared" si="16"/>
        <v>Jobb</v>
      </c>
      <c r="AJ57">
        <f t="shared" si="28"/>
        <v>0.1980067875752238</v>
      </c>
      <c r="AK57">
        <v>0.20211560205252183</v>
      </c>
      <c r="AL57">
        <f t="shared" si="17"/>
        <v>4.1088144772980228E-3</v>
      </c>
      <c r="AM57">
        <f t="shared" si="18"/>
        <v>1.0772737324879624</v>
      </c>
      <c r="AN57" s="17">
        <f t="shared" si="19"/>
        <v>3.5917058571078734E-9</v>
      </c>
      <c r="AO57" s="17">
        <f t="shared" si="20"/>
        <v>4.5402998138663812E-8</v>
      </c>
      <c r="AQ57" s="17"/>
    </row>
    <row r="58" spans="1:43" x14ac:dyDescent="0.3">
      <c r="A58" t="s">
        <v>64</v>
      </c>
      <c r="B58" s="19">
        <v>0.5408235879602552</v>
      </c>
      <c r="C58" s="1">
        <v>37731.639261223121</v>
      </c>
      <c r="D58" s="1">
        <v>19559.401107167523</v>
      </c>
      <c r="E58" s="1">
        <v>8406.1320273682868</v>
      </c>
      <c r="F58" s="1">
        <v>3730.7913511818483</v>
      </c>
      <c r="G58" s="1">
        <v>2398.3658686169024</v>
      </c>
      <c r="H58" s="1">
        <f t="shared" si="4"/>
        <v>5516.2414978188754</v>
      </c>
      <c r="I58" s="1">
        <v>2127.3879818879086</v>
      </c>
      <c r="J58" s="1">
        <v>966.79057435171535</v>
      </c>
      <c r="K58" s="1">
        <v>0</v>
      </c>
      <c r="L58" s="1">
        <v>542.7703506489313</v>
      </c>
      <c r="M58" s="17">
        <v>0.51838195981240487</v>
      </c>
      <c r="N58" s="17">
        <v>0.22278735278822845</v>
      </c>
      <c r="O58" s="17">
        <v>9.8877001482837498E-2</v>
      </c>
      <c r="P58" s="17">
        <v>6.3563786667538397E-2</v>
      </c>
      <c r="Q58" s="17">
        <f t="shared" si="5"/>
        <v>0.14619670933533829</v>
      </c>
      <c r="R58" s="17">
        <v>5.6382071480107397E-2</v>
      </c>
      <c r="S58" s="17">
        <v>2.5622808690034516E-2</v>
      </c>
      <c r="T58" s="17">
        <v>0</v>
      </c>
      <c r="U58" s="17">
        <v>1.4385019078848701E-2</v>
      </c>
      <c r="V58" s="17">
        <f t="shared" si="6"/>
        <v>0.56239185250180712</v>
      </c>
      <c r="W58" s="17">
        <f t="shared" si="21"/>
        <v>0.15595114695175991</v>
      </c>
      <c r="X58" s="17">
        <f t="shared" si="8"/>
        <v>9.8877001482837498E-2</v>
      </c>
      <c r="Y58" s="17">
        <f t="shared" si="9"/>
        <v>6.3563786667538397E-2</v>
      </c>
      <c r="Z58" s="17">
        <f t="shared" si="25"/>
        <v>0.34930214893018369</v>
      </c>
      <c r="AA58" s="17">
        <f t="shared" si="11"/>
        <v>1.6914621444032218E-2</v>
      </c>
      <c r="AB58" s="17">
        <f t="shared" si="26"/>
        <v>1.7935966083024162E-2</v>
      </c>
      <c r="AC58" s="17">
        <f t="shared" si="13"/>
        <v>0</v>
      </c>
      <c r="AD58" s="17">
        <f t="shared" si="14"/>
        <v>1.4385019078848701E-2</v>
      </c>
      <c r="AE58" s="1">
        <f t="shared" si="29"/>
        <v>-12244.337958480179</v>
      </c>
      <c r="AF58" s="1">
        <f t="shared" si="27"/>
        <v>-8992.0197348275105</v>
      </c>
      <c r="AG58" s="17">
        <f t="shared" si="30"/>
        <v>-0.31682431562044855</v>
      </c>
      <c r="AH58" s="17">
        <f t="shared" si="31"/>
        <v>-0.27114402286193462</v>
      </c>
      <c r="AI58" t="str">
        <f t="shared" si="16"/>
        <v>Jobb</v>
      </c>
      <c r="AJ58">
        <f t="shared" si="28"/>
        <v>0.20760402492210134</v>
      </c>
      <c r="AK58">
        <v>0.23630912420852832</v>
      </c>
      <c r="AL58">
        <f t="shared" si="17"/>
        <v>2.8705099286426977E-2</v>
      </c>
      <c r="AM58">
        <f t="shared" si="18"/>
        <v>1.0848985807787925</v>
      </c>
      <c r="AN58" s="17">
        <f t="shared" si="19"/>
        <v>6.9538624488735904E-7</v>
      </c>
      <c r="AO58" s="17">
        <f t="shared" si="20"/>
        <v>1.8102319563624546E-5</v>
      </c>
      <c r="AQ58" s="17"/>
    </row>
    <row r="59" spans="1:43" x14ac:dyDescent="0.3">
      <c r="A59" t="s">
        <v>65</v>
      </c>
      <c r="B59" s="19">
        <v>0.54907492089928811</v>
      </c>
      <c r="C59" s="1">
        <v>39717.883478170901</v>
      </c>
      <c r="D59" s="1">
        <v>19403.356668872239</v>
      </c>
      <c r="E59" s="1">
        <v>8558.4366359759897</v>
      </c>
      <c r="F59" s="1">
        <v>3908.1174397419604</v>
      </c>
      <c r="G59" s="1">
        <v>2512.3612112626884</v>
      </c>
      <c r="H59" s="1">
        <f t="shared" si="4"/>
        <v>5778.4307859041837</v>
      </c>
      <c r="I59" s="1">
        <v>2262.5423353283359</v>
      </c>
      <c r="J59" s="1">
        <v>1025.1298767275325</v>
      </c>
      <c r="K59" s="1">
        <v>0</v>
      </c>
      <c r="L59" s="1">
        <v>2047.9393102621618</v>
      </c>
      <c r="M59" s="17">
        <v>0.48852947261241642</v>
      </c>
      <c r="N59" s="17">
        <v>0.21548068241551036</v>
      </c>
      <c r="O59" s="17">
        <v>9.8396920920770528E-2</v>
      </c>
      <c r="P59" s="17">
        <v>6.3255163449066759E-2</v>
      </c>
      <c r="Q59" s="17">
        <f t="shared" si="5"/>
        <v>0.14548687593285359</v>
      </c>
      <c r="R59" s="17">
        <v>5.6965329901625741E-2</v>
      </c>
      <c r="S59" s="17">
        <v>2.5810284611236845E-2</v>
      </c>
      <c r="T59" s="17">
        <v>0</v>
      </c>
      <c r="U59" s="17">
        <v>5.1562146089373491E-2</v>
      </c>
      <c r="V59" s="17">
        <f t="shared" si="6"/>
        <v>0.52897403805813803</v>
      </c>
      <c r="W59" s="17">
        <f t="shared" si="21"/>
        <v>0.15083647769085723</v>
      </c>
      <c r="X59" s="17">
        <f t="shared" si="8"/>
        <v>9.8396920920770528E-2</v>
      </c>
      <c r="Y59" s="17">
        <f t="shared" si="9"/>
        <v>6.3255163449066759E-2</v>
      </c>
      <c r="Z59" s="17">
        <f t="shared" si="25"/>
        <v>0.34394216993821985</v>
      </c>
      <c r="AA59" s="17">
        <f t="shared" si="11"/>
        <v>1.7089598970487722E-2</v>
      </c>
      <c r="AB59" s="17">
        <f t="shared" si="26"/>
        <v>1.8067199227865791E-2</v>
      </c>
      <c r="AC59" s="17">
        <f t="shared" si="13"/>
        <v>0</v>
      </c>
      <c r="AD59" s="17">
        <f t="shared" si="14"/>
        <v>5.1562146089373491E-2</v>
      </c>
      <c r="AE59" s="1">
        <f t="shared" si="29"/>
        <v>-11657.83087373427</v>
      </c>
      <c r="AF59" s="1">
        <f t="shared" si="27"/>
        <v>-8430.8060099784179</v>
      </c>
      <c r="AG59" s="17">
        <f t="shared" si="30"/>
        <v>-0.28577282867940762</v>
      </c>
      <c r="AH59" s="17">
        <f t="shared" si="31"/>
        <v>-0.24501460850891282</v>
      </c>
      <c r="AI59" t="str">
        <f t="shared" si="16"/>
        <v>Jobb</v>
      </c>
      <c r="AJ59">
        <f t="shared" si="28"/>
        <v>0.21556797376987441</v>
      </c>
      <c r="AK59">
        <v>0.23746598582636821</v>
      </c>
      <c r="AL59">
        <f t="shared" si="17"/>
        <v>2.1898012056493804E-2</v>
      </c>
      <c r="AM59">
        <f t="shared" si="18"/>
        <v>1.0827883837375132</v>
      </c>
      <c r="AN59" s="17">
        <f t="shared" si="19"/>
        <v>3.3331516495882626E-6</v>
      </c>
      <c r="AO59" s="17">
        <f t="shared" si="20"/>
        <v>5.6304462720152527E-5</v>
      </c>
      <c r="AQ59" s="17"/>
    </row>
    <row r="60" spans="1:43" x14ac:dyDescent="0.3">
      <c r="A60" t="s">
        <v>66</v>
      </c>
      <c r="B60" s="19">
        <v>0.55136244071174145</v>
      </c>
      <c r="C60" s="1">
        <v>39840.898603389724</v>
      </c>
      <c r="D60" s="1">
        <v>20859.405124796554</v>
      </c>
      <c r="E60" s="1">
        <v>8371.3416345391161</v>
      </c>
      <c r="F60" s="1">
        <v>3831.739034127213</v>
      </c>
      <c r="G60" s="1">
        <v>2463.2608076532078</v>
      </c>
      <c r="H60" s="1">
        <f t="shared" si="4"/>
        <v>5665.4998576023791</v>
      </c>
      <c r="I60" s="1">
        <v>2272.9877559271808</v>
      </c>
      <c r="J60" s="1">
        <v>1029.4099467877309</v>
      </c>
      <c r="K60" s="1">
        <v>0</v>
      </c>
      <c r="L60" s="1">
        <v>1012.7542995587189</v>
      </c>
      <c r="M60" s="17">
        <v>0.52356763667528838</v>
      </c>
      <c r="N60" s="17">
        <v>0.21011929770647467</v>
      </c>
      <c r="O60" s="17">
        <v>9.6176019328068144E-2</v>
      </c>
      <c r="P60" s="17">
        <v>6.1827440996615218E-2</v>
      </c>
      <c r="Q60" s="17">
        <f t="shared" si="5"/>
        <v>0.14220311429221505</v>
      </c>
      <c r="R60" s="17">
        <v>5.7051618703544797E-2</v>
      </c>
      <c r="S60" s="17">
        <v>2.5838020297567967E-2</v>
      </c>
      <c r="T60" s="17">
        <v>0</v>
      </c>
      <c r="U60" s="17">
        <v>2.541996629244081E-2</v>
      </c>
      <c r="V60" s="17">
        <f t="shared" si="6"/>
        <v>0.56645079620818373</v>
      </c>
      <c r="W60" s="17">
        <f t="shared" si="21"/>
        <v>0.14708350839453227</v>
      </c>
      <c r="X60" s="17">
        <f t="shared" si="8"/>
        <v>9.6176019328068144E-2</v>
      </c>
      <c r="Y60" s="17">
        <f t="shared" si="9"/>
        <v>6.1827440996615218E-2</v>
      </c>
      <c r="Z60" s="17">
        <f t="shared" si="25"/>
        <v>0.33697416186849904</v>
      </c>
      <c r="AA60" s="17">
        <f t="shared" si="11"/>
        <v>1.7115485611063439E-2</v>
      </c>
      <c r="AB60" s="17">
        <f t="shared" si="26"/>
        <v>1.8086614208297574E-2</v>
      </c>
      <c r="AC60" s="17">
        <f t="shared" si="13"/>
        <v>0</v>
      </c>
      <c r="AD60" s="17">
        <f t="shared" si="14"/>
        <v>2.541996629244081E-2</v>
      </c>
      <c r="AE60" s="1">
        <f t="shared" si="29"/>
        <v>-13366.464944186724</v>
      </c>
      <c r="AF60" s="1">
        <f t="shared" si="27"/>
        <v>-10227.32329423573</v>
      </c>
      <c r="AG60" s="17">
        <f t="shared" si="30"/>
        <v>-0.32774466485149606</v>
      </c>
      <c r="AH60" s="17">
        <f t="shared" si="31"/>
        <v>-0.2888036725137107</v>
      </c>
      <c r="AI60" t="str">
        <f t="shared" si="16"/>
        <v>Jobb</v>
      </c>
      <c r="AJ60">
        <f t="shared" si="28"/>
        <v>0.2063786935227323</v>
      </c>
      <c r="AK60">
        <v>0.22542925090943194</v>
      </c>
      <c r="AL60">
        <f t="shared" si="17"/>
        <v>1.905055738669964E-2</v>
      </c>
      <c r="AM60">
        <f t="shared" si="18"/>
        <v>1.081905672789877</v>
      </c>
      <c r="AN60" s="17">
        <f t="shared" si="19"/>
        <v>2.0977856136597899E-7</v>
      </c>
      <c r="AO60" s="17">
        <f t="shared" si="20"/>
        <v>4.1233829129954399E-6</v>
      </c>
      <c r="AQ60" s="17"/>
    </row>
    <row r="61" spans="1:43" x14ac:dyDescent="0.3">
      <c r="A61" t="s">
        <v>67</v>
      </c>
      <c r="B61" s="19">
        <v>0.63899392486806028</v>
      </c>
      <c r="C61" s="1">
        <v>54317.678583409463</v>
      </c>
      <c r="D61" s="1">
        <v>23242.928974532289</v>
      </c>
      <c r="E61" s="1">
        <v>11913.776744389341</v>
      </c>
      <c r="F61" s="1">
        <v>7360.6350194183342</v>
      </c>
      <c r="G61" s="1">
        <v>4731.8367981974998</v>
      </c>
      <c r="H61" s="1">
        <f t="shared" si="4"/>
        <v>10883.224635854252</v>
      </c>
      <c r="I61" s="1">
        <v>3615.8194343679907</v>
      </c>
      <c r="J61" s="1">
        <v>1569.6102647081393</v>
      </c>
      <c r="K61" s="1">
        <v>0</v>
      </c>
      <c r="L61" s="1">
        <v>1883.0713477958659</v>
      </c>
      <c r="M61" s="17">
        <v>0.42790725930676099</v>
      </c>
      <c r="N61" s="17">
        <v>0.21933516039524245</v>
      </c>
      <c r="O61" s="17">
        <v>0.13551085413408173</v>
      </c>
      <c r="P61" s="17">
        <v>8.7114120514766802E-2</v>
      </c>
      <c r="Q61" s="17">
        <f t="shared" si="5"/>
        <v>0.20036247718396369</v>
      </c>
      <c r="R61" s="17">
        <v>6.6568003800375766E-2</v>
      </c>
      <c r="S61" s="17">
        <v>2.8896858364406496E-2</v>
      </c>
      <c r="T61" s="17">
        <v>0</v>
      </c>
      <c r="U61" s="17">
        <v>3.4667743484365743E-2</v>
      </c>
      <c r="V61" s="17">
        <f t="shared" si="6"/>
        <v>0.45450003325744281</v>
      </c>
      <c r="W61" s="17">
        <f t="shared" si="21"/>
        <v>0.1535346122766697</v>
      </c>
      <c r="X61" s="17">
        <f t="shared" si="8"/>
        <v>0.13551085413408173</v>
      </c>
      <c r="Y61" s="17">
        <f t="shared" si="9"/>
        <v>8.7114120514766802E-2</v>
      </c>
      <c r="Z61" s="17">
        <f t="shared" si="25"/>
        <v>0.40916374963021834</v>
      </c>
      <c r="AA61" s="17">
        <f t="shared" si="11"/>
        <v>1.9970401140112729E-2</v>
      </c>
      <c r="AB61" s="17">
        <f t="shared" si="26"/>
        <v>2.0227800855084545E-2</v>
      </c>
      <c r="AC61" s="17">
        <f t="shared" si="13"/>
        <v>0</v>
      </c>
      <c r="AD61" s="17">
        <f t="shared" si="14"/>
        <v>3.4667743484365743E-2</v>
      </c>
      <c r="AE61" s="1">
        <f t="shared" si="29"/>
        <v>-8787.277922983465</v>
      </c>
      <c r="AF61" s="1">
        <f t="shared" si="27"/>
        <v>-5524.0879431262256</v>
      </c>
      <c r="AG61" s="17">
        <f t="shared" si="30"/>
        <v>-0.1531065955037178</v>
      </c>
      <c r="AH61" s="17">
        <f t="shared" si="31"/>
        <v>-0.14641667105757655</v>
      </c>
      <c r="AI61" t="str">
        <f t="shared" si="16"/>
        <v>Jobb</v>
      </c>
      <c r="AJ61">
        <f t="shared" si="28"/>
        <v>0.28108721378382501</v>
      </c>
      <c r="AK61">
        <v>0.23639726371232453</v>
      </c>
      <c r="AL61">
        <f t="shared" si="17"/>
        <v>-4.4689950071500478E-2</v>
      </c>
      <c r="AM61">
        <f t="shared" si="18"/>
        <v>1.0621461154778349</v>
      </c>
      <c r="AN61" s="17">
        <f t="shared" si="19"/>
        <v>1.1770289020070405E-2</v>
      </c>
      <c r="AO61" s="17">
        <f t="shared" si="20"/>
        <v>1.5170986607322865E-2</v>
      </c>
      <c r="AQ61" s="17"/>
    </row>
    <row r="62" spans="1:43" x14ac:dyDescent="0.3">
      <c r="A62" t="s">
        <v>68</v>
      </c>
      <c r="B62" s="19">
        <v>0.65345255688730852</v>
      </c>
      <c r="C62" s="1">
        <v>53559.585372711357</v>
      </c>
      <c r="D62" s="1">
        <v>21756.111192746928</v>
      </c>
      <c r="E62" s="1">
        <v>14812.20302697958</v>
      </c>
      <c r="F62" s="1">
        <v>6342.078239646853</v>
      </c>
      <c r="G62" s="1">
        <v>4077.0502969158338</v>
      </c>
      <c r="H62" s="1">
        <f t="shared" si="4"/>
        <v>9377.2156829064188</v>
      </c>
      <c r="I62" s="1">
        <v>2967.4173918469623</v>
      </c>
      <c r="J62" s="1">
        <v>1355.5096233890015</v>
      </c>
      <c r="K62" s="1">
        <v>0</v>
      </c>
      <c r="L62" s="1">
        <v>2249.2156011861935</v>
      </c>
      <c r="M62" s="17">
        <v>0.406203876324847</v>
      </c>
      <c r="N62" s="17">
        <v>0.27655559549059555</v>
      </c>
      <c r="O62" s="17">
        <v>0.1184116380945351</v>
      </c>
      <c r="P62" s="17">
        <v>7.6121767346486846E-2</v>
      </c>
      <c r="Q62" s="17">
        <f t="shared" si="5"/>
        <v>0.17508006489691974</v>
      </c>
      <c r="R62" s="17">
        <v>5.5404039654102018E-2</v>
      </c>
      <c r="S62" s="17">
        <v>2.5308441317389931E-2</v>
      </c>
      <c r="T62" s="17">
        <v>0</v>
      </c>
      <c r="U62" s="17">
        <v>4.1994641772043484E-2</v>
      </c>
      <c r="V62" s="17">
        <f t="shared" si="6"/>
        <v>0.44428946066686542</v>
      </c>
      <c r="W62" s="17">
        <f t="shared" si="21"/>
        <v>0.19358891684341686</v>
      </c>
      <c r="X62" s="17">
        <f t="shared" si="8"/>
        <v>0.1184116380945351</v>
      </c>
      <c r="Y62" s="17">
        <f t="shared" si="9"/>
        <v>7.6121767346486846E-2</v>
      </c>
      <c r="Z62" s="17">
        <f t="shared" si="25"/>
        <v>0.41504434189342493</v>
      </c>
      <c r="AA62" s="17">
        <f t="shared" si="11"/>
        <v>1.6621211896230604E-2</v>
      </c>
      <c r="AB62" s="17">
        <f t="shared" si="26"/>
        <v>1.7715908922172952E-2</v>
      </c>
      <c r="AC62" s="17">
        <f t="shared" si="13"/>
        <v>0</v>
      </c>
      <c r="AD62" s="17">
        <f t="shared" si="14"/>
        <v>4.1994641772043484E-2</v>
      </c>
      <c r="AE62" s="1">
        <f t="shared" si="29"/>
        <v>-8835.6121017803362</v>
      </c>
      <c r="AF62" s="1">
        <f t="shared" si="27"/>
        <v>-2811.4397344265926</v>
      </c>
      <c r="AG62" s="17">
        <f t="shared" si="30"/>
        <v>-0.15737536345937064</v>
      </c>
      <c r="AH62" s="17">
        <f t="shared" si="31"/>
        <v>-9.0996101415746378E-2</v>
      </c>
      <c r="AI62" t="str">
        <f t="shared" si="16"/>
        <v>Jobb</v>
      </c>
      <c r="AJ62">
        <f t="shared" si="28"/>
        <v>0.24389326522385199</v>
      </c>
      <c r="AK62">
        <v>0.3011828643302048</v>
      </c>
      <c r="AL62">
        <f t="shared" si="17"/>
        <v>5.7289599106352812E-2</v>
      </c>
      <c r="AM62">
        <f t="shared" si="18"/>
        <v>1.0937597757229693</v>
      </c>
      <c r="AN62" s="17">
        <f t="shared" si="19"/>
        <v>8.3176115559501461E-3</v>
      </c>
      <c r="AO62" s="17">
        <f t="shared" si="20"/>
        <v>8.308359549577897E-2</v>
      </c>
      <c r="AQ62" s="17"/>
    </row>
    <row r="63" spans="1:43" x14ac:dyDescent="0.3">
      <c r="A63" t="s">
        <v>69</v>
      </c>
      <c r="B63" s="19">
        <v>0.59172092157317324</v>
      </c>
      <c r="C63" s="1">
        <v>49311.062999300389</v>
      </c>
      <c r="D63" s="1">
        <v>22312.156867235761</v>
      </c>
      <c r="E63" s="1">
        <v>11803.99372701729</v>
      </c>
      <c r="F63" s="1">
        <v>5766.8366812756494</v>
      </c>
      <c r="G63" s="1">
        <v>3707.2521522486318</v>
      </c>
      <c r="H63" s="1">
        <f t="shared" si="4"/>
        <v>8526.6799501718542</v>
      </c>
      <c r="I63" s="1">
        <v>2659.1213328081876</v>
      </c>
      <c r="J63" s="1">
        <v>1224.5505437545273</v>
      </c>
      <c r="K63" s="1">
        <v>0</v>
      </c>
      <c r="L63" s="1">
        <v>1837.1516949603422</v>
      </c>
      <c r="M63" s="17">
        <v>0.45247771007395071</v>
      </c>
      <c r="N63" s="17">
        <v>0.23937820458635747</v>
      </c>
      <c r="O63" s="17">
        <v>0.11694813152491698</v>
      </c>
      <c r="P63" s="17">
        <v>7.5180941694589484E-2</v>
      </c>
      <c r="Q63" s="17">
        <f t="shared" si="5"/>
        <v>0.17291616589755582</v>
      </c>
      <c r="R63" s="17">
        <v>5.3925451431576607E-2</v>
      </c>
      <c r="S63" s="17">
        <v>2.4833180817292477E-2</v>
      </c>
      <c r="T63" s="17">
        <v>0</v>
      </c>
      <c r="U63" s="17">
        <v>3.7256379871316241E-2</v>
      </c>
      <c r="V63" s="17">
        <f t="shared" si="6"/>
        <v>0.48979273923208672</v>
      </c>
      <c r="W63" s="17">
        <f t="shared" si="21"/>
        <v>0.16756474321045023</v>
      </c>
      <c r="X63" s="17">
        <f t="shared" si="8"/>
        <v>0.11694813152491698</v>
      </c>
      <c r="Y63" s="17">
        <f t="shared" si="9"/>
        <v>7.5180941694589484E-2</v>
      </c>
      <c r="Z63" s="17">
        <f t="shared" si="25"/>
        <v>0.38567867935529743</v>
      </c>
      <c r="AA63" s="17">
        <f t="shared" si="11"/>
        <v>1.6177635429472981E-2</v>
      </c>
      <c r="AB63" s="17">
        <f t="shared" si="26"/>
        <v>1.7383226572104733E-2</v>
      </c>
      <c r="AC63" s="17">
        <f t="shared" si="13"/>
        <v>0</v>
      </c>
      <c r="AD63" s="17">
        <f t="shared" si="14"/>
        <v>3.7256379871316241E-2</v>
      </c>
      <c r="AE63" s="1">
        <f t="shared" si="29"/>
        <v>-11075.605614647749</v>
      </c>
      <c r="AF63" s="1">
        <f t="shared" si="27"/>
        <v>-6755.3062523660265</v>
      </c>
      <c r="AG63" s="17">
        <f t="shared" si="30"/>
        <v>-0.21715695830108789</v>
      </c>
      <c r="AH63" s="17">
        <f t="shared" si="31"/>
        <v>-0.17491209520180179</v>
      </c>
      <c r="AI63" t="str">
        <f t="shared" si="16"/>
        <v>Jobb</v>
      </c>
      <c r="AJ63">
        <f t="shared" si="28"/>
        <v>0.23929274852099641</v>
      </c>
      <c r="AK63">
        <v>0.26015795877623565</v>
      </c>
      <c r="AL63">
        <f t="shared" si="17"/>
        <v>2.0865210255239242E-2</v>
      </c>
      <c r="AM63">
        <f t="shared" si="18"/>
        <v>1.0824682151791243</v>
      </c>
      <c r="AN63" s="17">
        <f t="shared" si="19"/>
        <v>4.8890071504652949E-4</v>
      </c>
      <c r="AO63" s="17">
        <f t="shared" si="20"/>
        <v>3.9597408409317095E-3</v>
      </c>
      <c r="AQ63" s="17"/>
    </row>
    <row r="64" spans="1:43" x14ac:dyDescent="0.3">
      <c r="A64" t="s">
        <v>70</v>
      </c>
      <c r="B64" s="19">
        <v>0.6203113877136488</v>
      </c>
      <c r="C64" s="1">
        <v>51341.312626895568</v>
      </c>
      <c r="D64" s="1">
        <v>21039.625461982661</v>
      </c>
      <c r="E64" s="1">
        <v>10171.937743408862</v>
      </c>
      <c r="F64" s="1">
        <v>7784.1879960092019</v>
      </c>
      <c r="G64" s="1">
        <v>5004.1208545773434</v>
      </c>
      <c r="H64" s="1">
        <f t="shared" si="4"/>
        <v>11509.477965527891</v>
      </c>
      <c r="I64" s="1">
        <v>3372.039394052169</v>
      </c>
      <c r="J64" s="1">
        <v>1468.9296499327709</v>
      </c>
      <c r="K64" s="1">
        <v>0</v>
      </c>
      <c r="L64" s="1">
        <v>2500.4715269325575</v>
      </c>
      <c r="M64" s="17">
        <v>0.40979913417641917</v>
      </c>
      <c r="N64" s="17">
        <v>0.19812383484095436</v>
      </c>
      <c r="O64" s="17">
        <v>0.15161645851515279</v>
      </c>
      <c r="P64" s="17">
        <v>9.7467723331169639E-2</v>
      </c>
      <c r="Q64" s="17">
        <f t="shared" si="5"/>
        <v>0.22417576366169017</v>
      </c>
      <c r="R64" s="17">
        <v>6.567886992989927E-2</v>
      </c>
      <c r="S64" s="17">
        <v>2.8611065334610476E-2</v>
      </c>
      <c r="T64" s="17">
        <v>0</v>
      </c>
      <c r="U64" s="17">
        <v>4.8702913871794248E-2</v>
      </c>
      <c r="V64" s="17">
        <f t="shared" si="6"/>
        <v>0.42897734312396835</v>
      </c>
      <c r="W64" s="17">
        <f t="shared" si="21"/>
        <v>0.13868668438866805</v>
      </c>
      <c r="X64" s="17">
        <f t="shared" si="8"/>
        <v>0.15161645851515279</v>
      </c>
      <c r="Y64" s="17">
        <f t="shared" si="9"/>
        <v>9.7467723331169639E-2</v>
      </c>
      <c r="Z64" s="17">
        <f t="shared" si="25"/>
        <v>0.41742097660167088</v>
      </c>
      <c r="AA64" s="17">
        <f t="shared" si="11"/>
        <v>1.9703660978969782E-2</v>
      </c>
      <c r="AB64" s="17">
        <f t="shared" si="26"/>
        <v>2.0027745734227331E-2</v>
      </c>
      <c r="AC64" s="17">
        <f t="shared" si="13"/>
        <v>0</v>
      </c>
      <c r="AD64" s="17">
        <f t="shared" si="14"/>
        <v>4.8702913871794248E-2</v>
      </c>
      <c r="AE64" s="1">
        <f t="shared" si="29"/>
        <v>-6253.7208153484316</v>
      </c>
      <c r="AF64" s="1">
        <f t="shared" si="27"/>
        <v>-4411.5634599838158</v>
      </c>
      <c r="AG64" s="17">
        <f t="shared" si="30"/>
        <v>-0.11322347682484823</v>
      </c>
      <c r="AH64" s="17">
        <f t="shared" si="31"/>
        <v>-0.13531379860515397</v>
      </c>
      <c r="AI64" t="str">
        <f t="shared" si="16"/>
        <v>Bal</v>
      </c>
      <c r="AJ64">
        <f t="shared" si="28"/>
        <v>0.31130524516903896</v>
      </c>
      <c r="AK64">
        <v>0.2171086226408793</v>
      </c>
      <c r="AL64">
        <f t="shared" si="17"/>
        <v>-9.4196622528159663E-2</v>
      </c>
      <c r="AM64">
        <f t="shared" si="18"/>
        <v>1.0467990470162705</v>
      </c>
      <c r="AN64" s="17">
        <f t="shared" si="19"/>
        <v>4.8385049084740152E-2</v>
      </c>
      <c r="AO64" s="17">
        <f t="shared" si="20"/>
        <v>2.358724546402215E-2</v>
      </c>
      <c r="AQ64" s="17"/>
    </row>
    <row r="65" spans="1:43" x14ac:dyDescent="0.3">
      <c r="A65" t="s">
        <v>71</v>
      </c>
      <c r="B65" s="19">
        <v>0.56754212139697069</v>
      </c>
      <c r="C65" s="1">
        <v>42524.228529910819</v>
      </c>
      <c r="D65" s="1">
        <v>20000.061809677449</v>
      </c>
      <c r="E65" s="1">
        <v>9882.7909230064215</v>
      </c>
      <c r="F65" s="1">
        <v>4590.1819430288924</v>
      </c>
      <c r="G65" s="1">
        <v>2950.8312490900016</v>
      </c>
      <c r="H65" s="1">
        <f t="shared" si="4"/>
        <v>6786.9118729070051</v>
      </c>
      <c r="I65" s="1">
        <v>2328.1488526388275</v>
      </c>
      <c r="J65" s="1">
        <v>1067.2652737510973</v>
      </c>
      <c r="K65" s="1">
        <v>0</v>
      </c>
      <c r="L65" s="1">
        <v>1704.9484787181391</v>
      </c>
      <c r="M65" s="17">
        <v>0.47032156728274904</v>
      </c>
      <c r="N65" s="17">
        <v>0.23240376756170977</v>
      </c>
      <c r="O65" s="17">
        <v>0.10794274468260456</v>
      </c>
      <c r="P65" s="17">
        <v>6.9391764438817199E-2</v>
      </c>
      <c r="Q65" s="17">
        <f t="shared" si="5"/>
        <v>0.15960105820927958</v>
      </c>
      <c r="R65" s="17">
        <v>5.4748761661866416E-2</v>
      </c>
      <c r="S65" s="17">
        <v>2.5097816248457066E-2</v>
      </c>
      <c r="T65" s="17">
        <v>0</v>
      </c>
      <c r="U65" s="17">
        <v>4.0093578123796117E-2</v>
      </c>
      <c r="V65" s="17">
        <f t="shared" si="6"/>
        <v>0.510005796877958</v>
      </c>
      <c r="W65" s="17">
        <f t="shared" si="21"/>
        <v>0.16268263729319682</v>
      </c>
      <c r="X65" s="17">
        <f t="shared" si="8"/>
        <v>0.10794274468260456</v>
      </c>
      <c r="Y65" s="17">
        <f t="shared" si="9"/>
        <v>6.9391764438817199E-2</v>
      </c>
      <c r="Z65" s="17">
        <f t="shared" si="25"/>
        <v>0.36813717354032</v>
      </c>
      <c r="AA65" s="17">
        <f t="shared" si="11"/>
        <v>1.6424628498559923E-2</v>
      </c>
      <c r="AB65" s="17">
        <f t="shared" si="26"/>
        <v>1.7568471373919946E-2</v>
      </c>
      <c r="AC65" s="17">
        <f t="shared" si="13"/>
        <v>0</v>
      </c>
      <c r="AD65" s="17">
        <f t="shared" si="14"/>
        <v>4.0093578123796117E-2</v>
      </c>
      <c r="AE65" s="1">
        <f t="shared" si="29"/>
        <v>-10984.840898652155</v>
      </c>
      <c r="AF65" s="1">
        <f t="shared" si="27"/>
        <v>-7247.2817722382279</v>
      </c>
      <c r="AG65" s="17">
        <f t="shared" si="30"/>
        <v>-0.25079023618324986</v>
      </c>
      <c r="AH65" s="17">
        <f t="shared" si="31"/>
        <v>-0.20576773848036733</v>
      </c>
      <c r="AI65" t="str">
        <f t="shared" si="16"/>
        <v>Jobb</v>
      </c>
      <c r="AJ65">
        <f t="shared" si="28"/>
        <v>0.22621179086422008</v>
      </c>
      <c r="AK65">
        <v>0.25323373167667496</v>
      </c>
      <c r="AL65">
        <f t="shared" si="17"/>
        <v>2.7021940812454875E-2</v>
      </c>
      <c r="AM65">
        <f t="shared" si="18"/>
        <v>1.0843768016518611</v>
      </c>
      <c r="AN65" s="17">
        <f t="shared" si="19"/>
        <v>5.6142571260863387E-5</v>
      </c>
      <c r="AO65" s="17">
        <f t="shared" si="20"/>
        <v>7.6482097770904939E-4</v>
      </c>
      <c r="AQ65" s="17"/>
    </row>
    <row r="66" spans="1:43" x14ac:dyDescent="0.3">
      <c r="A66" t="s">
        <v>72</v>
      </c>
      <c r="B66" s="19">
        <v>0.5558581581651284</v>
      </c>
      <c r="C66" s="1">
        <v>44820.510867328798</v>
      </c>
      <c r="D66" s="1">
        <v>25495.683189358595</v>
      </c>
      <c r="E66" s="1">
        <v>8899.3824857018626</v>
      </c>
      <c r="F66" s="1">
        <v>4122.8315590225757</v>
      </c>
      <c r="G66" s="1">
        <v>2650.3917165145126</v>
      </c>
      <c r="H66" s="1">
        <f t="shared" si="4"/>
        <v>6095.9009479833794</v>
      </c>
      <c r="I66" s="1">
        <v>2382.8903066271077</v>
      </c>
      <c r="J66" s="1">
        <v>1102.0828586351076</v>
      </c>
      <c r="K66" s="1">
        <v>0</v>
      </c>
      <c r="L66" s="1">
        <v>167.24875146904449</v>
      </c>
      <c r="M66" s="17">
        <v>0.56883963828139383</v>
      </c>
      <c r="N66" s="17">
        <v>0.1985560252100769</v>
      </c>
      <c r="O66" s="17">
        <v>9.1985376320818518E-2</v>
      </c>
      <c r="P66" s="17">
        <v>5.913345620624047E-2</v>
      </c>
      <c r="Q66" s="17">
        <f t="shared" si="5"/>
        <v>0.13600694927435308</v>
      </c>
      <c r="R66" s="17">
        <v>5.3165175061939733E-2</v>
      </c>
      <c r="S66" s="17">
        <v>2.4588806269909197E-2</v>
      </c>
      <c r="T66" s="17">
        <v>0</v>
      </c>
      <c r="U66" s="17">
        <v>3.7315226496215112E-3</v>
      </c>
      <c r="V66" s="17">
        <f t="shared" si="6"/>
        <v>0.61509338022060467</v>
      </c>
      <c r="W66" s="17">
        <f t="shared" si="21"/>
        <v>0.13898921764705383</v>
      </c>
      <c r="X66" s="17">
        <f t="shared" si="8"/>
        <v>9.1985376320818518E-2</v>
      </c>
      <c r="Y66" s="17">
        <f t="shared" si="9"/>
        <v>5.913345620624047E-2</v>
      </c>
      <c r="Z66" s="17">
        <f t="shared" si="25"/>
        <v>0.3195884313457375</v>
      </c>
      <c r="AA66" s="17">
        <f t="shared" si="11"/>
        <v>1.5949552518581919E-2</v>
      </c>
      <c r="AB66" s="17">
        <f t="shared" si="26"/>
        <v>1.7212164388936437E-2</v>
      </c>
      <c r="AC66" s="17">
        <f t="shared" si="13"/>
        <v>0</v>
      </c>
      <c r="AD66" s="17">
        <f t="shared" si="14"/>
        <v>3.7315226496215112E-3</v>
      </c>
      <c r="AE66" s="1">
        <f t="shared" si="29"/>
        <v>-17744.650719065037</v>
      </c>
      <c r="AF66" s="1">
        <f t="shared" ref="AF66:AF97" si="32">(E66)+(0.5*H66)+(0.5*I66)-(D66*AM66)</f>
        <v>-14430.021419592505</v>
      </c>
      <c r="AG66" s="17">
        <f t="shared" si="30"/>
        <v>-0.38852805388633327</v>
      </c>
      <c r="AH66" s="17">
        <f t="shared" si="31"/>
        <v>-0.35240907582866715</v>
      </c>
      <c r="AI66" t="str">
        <f t="shared" si="16"/>
        <v>Jobb</v>
      </c>
      <c r="AJ66">
        <f t="shared" ref="AJ66:AJ97" si="33">(H66+(0.9*I66))/(SUM(H66:J66)+E66+D66*0.96)</f>
        <v>0.19183538155322657</v>
      </c>
      <c r="AK66">
        <v>0.2089723016885732</v>
      </c>
      <c r="AL66">
        <f t="shared" si="17"/>
        <v>1.7136920135346623E-2</v>
      </c>
      <c r="AM66">
        <f t="shared" si="18"/>
        <v>1.0813124452419576</v>
      </c>
      <c r="AN66" s="17">
        <f t="shared" si="19"/>
        <v>1.6473964367638279E-9</v>
      </c>
      <c r="AO66" s="17">
        <f t="shared" si="20"/>
        <v>4.0205962678758732E-8</v>
      </c>
      <c r="AQ66" s="17"/>
    </row>
    <row r="67" spans="1:43" x14ac:dyDescent="0.3">
      <c r="A67" t="s">
        <v>73</v>
      </c>
      <c r="B67" s="19">
        <v>0.55128429255208267</v>
      </c>
      <c r="C67" s="1">
        <v>43889.396382948958</v>
      </c>
      <c r="D67" s="1">
        <v>20356.106866069509</v>
      </c>
      <c r="E67" s="1">
        <v>10387.638178949719</v>
      </c>
      <c r="F67" s="1">
        <v>5013.2008048951802</v>
      </c>
      <c r="G67" s="1">
        <v>3222.7719460040444</v>
      </c>
      <c r="H67" s="1">
        <f t="shared" ref="H67:H107" si="34">(F67+G67)*0.9</f>
        <v>7412.3754758093028</v>
      </c>
      <c r="I67" s="1">
        <v>2438.8016343969448</v>
      </c>
      <c r="J67" s="1">
        <v>1113.0709982139922</v>
      </c>
      <c r="K67" s="1">
        <v>0</v>
      </c>
      <c r="L67" s="1">
        <v>1357.8059544195714</v>
      </c>
      <c r="M67" s="17">
        <v>0.46380466681418892</v>
      </c>
      <c r="N67" s="17">
        <v>0.23667762683073307</v>
      </c>
      <c r="O67" s="17">
        <v>0.11422350768175089</v>
      </c>
      <c r="P67" s="17">
        <v>7.3429397795411286E-2</v>
      </c>
      <c r="Q67" s="17">
        <f t="shared" ref="Q67:Q107" si="35">(O67+P67)*0.9</f>
        <v>0.16888761492944596</v>
      </c>
      <c r="R67" s="17">
        <v>5.5566989646374354E-2</v>
      </c>
      <c r="S67" s="17">
        <v>2.5360818100620325E-2</v>
      </c>
      <c r="T67" s="17">
        <v>0</v>
      </c>
      <c r="U67" s="17">
        <v>3.0936993130921239E-2</v>
      </c>
      <c r="V67" s="17">
        <f t="shared" ref="V67:V107" si="36">M67*AM67</f>
        <v>0.5019870436674686</v>
      </c>
      <c r="W67" s="17">
        <f t="shared" si="21"/>
        <v>0.16567433878151314</v>
      </c>
      <c r="X67" s="17">
        <f t="shared" ref="X67:X107" si="37">O67</f>
        <v>0.11422350768175089</v>
      </c>
      <c r="Y67" s="17">
        <f t="shared" ref="Y67:Y107" si="38">P67</f>
        <v>7.3429397795411286E-2</v>
      </c>
      <c r="Z67" s="17">
        <f t="shared" si="25"/>
        <v>0.38106709189360727</v>
      </c>
      <c r="AA67" s="17">
        <f t="shared" ref="AA67:AA107" si="39">R67*0.3</f>
        <v>1.6670096893912304E-2</v>
      </c>
      <c r="AB67" s="17">
        <f t="shared" si="26"/>
        <v>1.7752572670434227E-2</v>
      </c>
      <c r="AC67" s="17">
        <f t="shared" ref="AC67:AC107" si="40">T67</f>
        <v>0</v>
      </c>
      <c r="AD67" s="17">
        <f t="shared" ref="AD67:AD107" si="41">U67</f>
        <v>3.0936993130921239E-2</v>
      </c>
      <c r="AE67" s="1">
        <f t="shared" si="29"/>
        <v>-10537.317812635087</v>
      </c>
      <c r="AF67" s="1">
        <f t="shared" si="32"/>
        <v>-6718.681604573394</v>
      </c>
      <c r="AG67" s="17">
        <f t="shared" si="30"/>
        <v>-0.23247976399909914</v>
      </c>
      <c r="AH67" s="17">
        <f t="shared" si="31"/>
        <v>-0.19036479003380335</v>
      </c>
      <c r="AI67" t="str">
        <f t="shared" ref="AI67:AI107" si="42">IF(AG67&gt;AH67,"Bal","Jobb")</f>
        <v>Jobb</v>
      </c>
      <c r="AJ67">
        <f t="shared" si="33"/>
        <v>0.23493314284394001</v>
      </c>
      <c r="AK67">
        <v>0.25533398762719045</v>
      </c>
      <c r="AL67">
        <f t="shared" ref="AL67:AL107" si="43">AK67-AJ67</f>
        <v>2.0400844783250438E-2</v>
      </c>
      <c r="AM67">
        <f t="shared" ref="AM67:AM107" si="44">1.076+(0.31*AL67)</f>
        <v>1.0823242618828077</v>
      </c>
      <c r="AN67" s="17">
        <f t="shared" ref="AN67:AN107" si="45">NORMDIST(M67+AG67,M67,SUM(M67:S67)*0.058,TRUE)</f>
        <v>2.1386141447273332E-4</v>
      </c>
      <c r="AO67" s="17">
        <f t="shared" ref="AO67:AO107" si="46">NORMDIST(M67+AH67,M67,SUM(M67:S67)*0.058,TRUE)</f>
        <v>1.9616400697898629E-3</v>
      </c>
      <c r="AQ67" s="17"/>
    </row>
    <row r="68" spans="1:43" x14ac:dyDescent="0.3">
      <c r="A68" t="s">
        <v>74</v>
      </c>
      <c r="B68" s="19">
        <v>0.60489834696865485</v>
      </c>
      <c r="C68" s="1">
        <v>49982.145511672985</v>
      </c>
      <c r="D68" s="1">
        <v>23553.918946627829</v>
      </c>
      <c r="E68" s="1">
        <v>6082.9069062203334</v>
      </c>
      <c r="F68" s="1">
        <v>8521.2663159277326</v>
      </c>
      <c r="G68" s="1">
        <v>5477.9569173821137</v>
      </c>
      <c r="H68" s="1">
        <f t="shared" si="34"/>
        <v>12599.300909978863</v>
      </c>
      <c r="I68" s="1">
        <v>3404.6937259869569</v>
      </c>
      <c r="J68" s="1">
        <v>1469.2319318333548</v>
      </c>
      <c r="K68" s="1">
        <v>0</v>
      </c>
      <c r="L68" s="1">
        <v>1472.1707676946596</v>
      </c>
      <c r="M68" s="17">
        <v>0.47124665629103446</v>
      </c>
      <c r="N68" s="17">
        <v>0.12170159651909525</v>
      </c>
      <c r="O68" s="17">
        <v>0.17048620519776705</v>
      </c>
      <c r="P68" s="17">
        <v>0.10959827476999311</v>
      </c>
      <c r="Q68" s="17">
        <f t="shared" si="35"/>
        <v>0.25207603197098416</v>
      </c>
      <c r="R68" s="17">
        <v>6.8118198831457005E-2</v>
      </c>
      <c r="S68" s="17">
        <v>2.9395135338682606E-2</v>
      </c>
      <c r="T68" s="17">
        <v>0</v>
      </c>
      <c r="U68" s="17">
        <v>2.9453933051970416E-2</v>
      </c>
      <c r="V68" s="17">
        <f t="shared" si="36"/>
        <v>0.47665977996560721</v>
      </c>
      <c r="W68" s="17">
        <f t="shared" si="21"/>
        <v>8.519111756336667E-2</v>
      </c>
      <c r="X68" s="17">
        <f t="shared" si="37"/>
        <v>0.17048620519776705</v>
      </c>
      <c r="Y68" s="17">
        <f t="shared" si="38"/>
        <v>0.10959827476999311</v>
      </c>
      <c r="Z68" s="17">
        <f t="shared" si="25"/>
        <v>0.39376842931797551</v>
      </c>
      <c r="AA68" s="17">
        <f t="shared" si="39"/>
        <v>2.0435459649437101E-2</v>
      </c>
      <c r="AB68" s="17">
        <f t="shared" si="26"/>
        <v>2.0576594737077823E-2</v>
      </c>
      <c r="AC68" s="17">
        <f t="shared" si="40"/>
        <v>0</v>
      </c>
      <c r="AD68" s="17">
        <f t="shared" si="41"/>
        <v>2.9453933051970416E-2</v>
      </c>
      <c r="AE68" s="1">
        <f t="shared" si="29"/>
        <v>-8276.9499827650616</v>
      </c>
      <c r="AF68" s="1">
        <f t="shared" si="32"/>
        <v>-9739.5742575997665</v>
      </c>
      <c r="AG68" s="17">
        <f t="shared" si="30"/>
        <v>-0.15677959245236822</v>
      </c>
      <c r="AH68" s="17">
        <f t="shared" si="31"/>
        <v>-0.25008137360417482</v>
      </c>
      <c r="AI68" t="str">
        <f t="shared" si="42"/>
        <v>Bal</v>
      </c>
      <c r="AJ68">
        <f t="shared" si="33"/>
        <v>0.33927310392867044</v>
      </c>
      <c r="AK68">
        <v>0.1311660590627011</v>
      </c>
      <c r="AL68">
        <f t="shared" si="43"/>
        <v>-0.20810704486596934</v>
      </c>
      <c r="AM68">
        <f t="shared" si="44"/>
        <v>1.0114868160915496</v>
      </c>
      <c r="AN68" s="17">
        <f t="shared" si="45"/>
        <v>1.3521346698804955E-2</v>
      </c>
      <c r="AO68" s="17">
        <f t="shared" si="46"/>
        <v>2.1043441154831844E-4</v>
      </c>
      <c r="AQ68" s="17"/>
    </row>
    <row r="69" spans="1:43" x14ac:dyDescent="0.3">
      <c r="A69" t="s">
        <v>75</v>
      </c>
      <c r="B69" s="19">
        <v>0.61043132804186195</v>
      </c>
      <c r="C69" s="1">
        <v>51127.286311474192</v>
      </c>
      <c r="D69" s="1">
        <v>25796.783020998799</v>
      </c>
      <c r="E69" s="1">
        <v>7840.2083040137768</v>
      </c>
      <c r="F69" s="1">
        <v>7422.0582127448797</v>
      </c>
      <c r="G69" s="1">
        <v>4771.3231367645649</v>
      </c>
      <c r="H69" s="1">
        <f t="shared" si="34"/>
        <v>10974.0432145585</v>
      </c>
      <c r="I69" s="1">
        <v>3315.541220747577</v>
      </c>
      <c r="J69" s="1">
        <v>1449.1643254334915</v>
      </c>
      <c r="K69" s="1">
        <v>0</v>
      </c>
      <c r="L69" s="1">
        <v>532.20809077110846</v>
      </c>
      <c r="M69" s="17">
        <v>0.50455998904071275</v>
      </c>
      <c r="N69" s="17">
        <v>0.15334684998241821</v>
      </c>
      <c r="O69" s="17">
        <v>0.14516824083970972</v>
      </c>
      <c r="P69" s="17">
        <v>9.3322440539813381E-2</v>
      </c>
      <c r="Q69" s="17">
        <f t="shared" si="35"/>
        <v>0.2146416132415708</v>
      </c>
      <c r="R69" s="17">
        <v>6.4848761981006794E-2</v>
      </c>
      <c r="S69" s="17">
        <v>2.8344244922466465E-2</v>
      </c>
      <c r="T69" s="17">
        <v>0</v>
      </c>
      <c r="U69" s="17">
        <v>1.0409472693872825E-2</v>
      </c>
      <c r="V69" s="17">
        <f t="shared" si="36"/>
        <v>0.52308971468584597</v>
      </c>
      <c r="W69" s="17">
        <f t="shared" si="21"/>
        <v>0.10734279498769274</v>
      </c>
      <c r="X69" s="17">
        <f t="shared" si="37"/>
        <v>0.14516824083970972</v>
      </c>
      <c r="Y69" s="17">
        <f t="shared" si="38"/>
        <v>9.3322440539813381E-2</v>
      </c>
      <c r="Z69" s="17">
        <f t="shared" si="25"/>
        <v>0.37588181509270824</v>
      </c>
      <c r="AA69" s="17">
        <f t="shared" si="39"/>
        <v>1.9454628594302036E-2</v>
      </c>
      <c r="AB69" s="17">
        <f t="shared" si="26"/>
        <v>1.9840971445726524E-2</v>
      </c>
      <c r="AC69" s="17">
        <f t="shared" si="40"/>
        <v>0</v>
      </c>
      <c r="AD69" s="17">
        <f t="shared" si="41"/>
        <v>1.0409472693872825E-2</v>
      </c>
      <c r="AE69" s="1">
        <f t="shared" si="29"/>
        <v>-12194.577370500501</v>
      </c>
      <c r="AF69" s="1">
        <f t="shared" si="32"/>
        <v>-11759.157087663772</v>
      </c>
      <c r="AG69" s="17">
        <f t="shared" si="30"/>
        <v>-0.23001080091026205</v>
      </c>
      <c r="AH69" s="17">
        <f t="shared" si="31"/>
        <v>-0.27739247865991457</v>
      </c>
      <c r="AI69" t="str">
        <f t="shared" si="42"/>
        <v>Bal</v>
      </c>
      <c r="AJ69">
        <f t="shared" si="33"/>
        <v>0.2887238996346525</v>
      </c>
      <c r="AK69">
        <v>0.16202881715849818</v>
      </c>
      <c r="AL69">
        <f t="shared" si="43"/>
        <v>-0.12669508247615432</v>
      </c>
      <c r="AM69">
        <f t="shared" si="44"/>
        <v>1.0367245244323922</v>
      </c>
      <c r="AN69" s="17">
        <f t="shared" si="45"/>
        <v>4.9537793397696074E-4</v>
      </c>
      <c r="AO69" s="17">
        <f t="shared" si="46"/>
        <v>3.5708136381251125E-5</v>
      </c>
      <c r="AQ69" s="17"/>
    </row>
    <row r="70" spans="1:43" x14ac:dyDescent="0.3">
      <c r="A70" t="s">
        <v>76</v>
      </c>
      <c r="B70" s="19">
        <v>0.58687153091797195</v>
      </c>
      <c r="C70" s="1">
        <v>49766.118950313103</v>
      </c>
      <c r="D70" s="1">
        <v>25704.47504341567</v>
      </c>
      <c r="E70" s="1">
        <v>7660.8445009833858</v>
      </c>
      <c r="F70" s="1">
        <v>6639.0460265125812</v>
      </c>
      <c r="G70" s="1">
        <v>4267.9581599009443</v>
      </c>
      <c r="H70" s="1">
        <f t="shared" si="34"/>
        <v>9816.3037677721732</v>
      </c>
      <c r="I70" s="1">
        <v>3267.8740051901896</v>
      </c>
      <c r="J70" s="1">
        <v>1423.6339652241948</v>
      </c>
      <c r="K70" s="1">
        <v>0</v>
      </c>
      <c r="L70" s="1">
        <v>802.28724908613481</v>
      </c>
      <c r="M70" s="17">
        <v>0.51650551792232835</v>
      </c>
      <c r="N70" s="17">
        <v>0.15393694872272509</v>
      </c>
      <c r="O70" s="17">
        <v>0.1334049382701725</v>
      </c>
      <c r="P70" s="17">
        <v>8.5760317459396593E-2</v>
      </c>
      <c r="Q70" s="17">
        <f t="shared" si="35"/>
        <v>0.19724873015661218</v>
      </c>
      <c r="R70" s="17">
        <v>6.5664634376107603E-2</v>
      </c>
      <c r="S70" s="17">
        <v>2.8606489620891726E-2</v>
      </c>
      <c r="T70" s="17">
        <v>0</v>
      </c>
      <c r="U70" s="17">
        <v>1.6121153628378071E-2</v>
      </c>
      <c r="V70" s="17">
        <f t="shared" si="36"/>
        <v>0.53832749170373917</v>
      </c>
      <c r="W70" s="17">
        <f t="shared" si="21"/>
        <v>0.10775586410590755</v>
      </c>
      <c r="X70" s="17">
        <f t="shared" si="37"/>
        <v>0.1334049382701725</v>
      </c>
      <c r="Y70" s="17">
        <f t="shared" si="38"/>
        <v>8.5760317459396593E-2</v>
      </c>
      <c r="Z70" s="17">
        <f t="shared" si="25"/>
        <v>0.3595517852120626</v>
      </c>
      <c r="AA70" s="17">
        <f t="shared" si="39"/>
        <v>1.9699390312832282E-2</v>
      </c>
      <c r="AB70" s="17">
        <f t="shared" si="26"/>
        <v>2.0024542734624208E-2</v>
      </c>
      <c r="AC70" s="17">
        <f t="shared" si="40"/>
        <v>0</v>
      </c>
      <c r="AD70" s="17">
        <f t="shared" si="41"/>
        <v>1.6121153628378071E-2</v>
      </c>
      <c r="AE70" s="1">
        <f t="shared" si="29"/>
        <v>-13370.03144142887</v>
      </c>
      <c r="AF70" s="1">
        <f t="shared" si="32"/>
        <v>-12587.536598887407</v>
      </c>
      <c r="AG70" s="17">
        <f t="shared" si="30"/>
        <v>-0.26007535899642786</v>
      </c>
      <c r="AH70" s="17">
        <f t="shared" si="31"/>
        <v>-0.29693458673493067</v>
      </c>
      <c r="AI70" t="str">
        <f t="shared" si="42"/>
        <v>Bal</v>
      </c>
      <c r="AJ70">
        <f t="shared" si="33"/>
        <v>0.2723322311432641</v>
      </c>
      <c r="AK70">
        <v>0.16345886295976109</v>
      </c>
      <c r="AL70">
        <f t="shared" si="43"/>
        <v>-0.10887336818350302</v>
      </c>
      <c r="AM70">
        <f t="shared" si="44"/>
        <v>1.0422492558631142</v>
      </c>
      <c r="AN70" s="17">
        <f t="shared" si="45"/>
        <v>7.3399962473189343E-5</v>
      </c>
      <c r="AO70" s="17">
        <f t="shared" si="46"/>
        <v>7.3055913640891871E-6</v>
      </c>
      <c r="AQ70" s="17"/>
    </row>
    <row r="71" spans="1:43" x14ac:dyDescent="0.3">
      <c r="A71" t="s">
        <v>77</v>
      </c>
      <c r="B71" s="19">
        <v>0.59245638138722079</v>
      </c>
      <c r="C71" s="1">
        <v>48912.013934566174</v>
      </c>
      <c r="D71" s="1">
        <v>20230.831753635266</v>
      </c>
      <c r="E71" s="1">
        <v>8890.1050476140827</v>
      </c>
      <c r="F71" s="1">
        <v>7018.2674809634209</v>
      </c>
      <c r="G71" s="1">
        <v>4511.7433806193412</v>
      </c>
      <c r="H71" s="1">
        <f t="shared" si="34"/>
        <v>10377.009775424487</v>
      </c>
      <c r="I71" s="1">
        <v>2733.1563799314172</v>
      </c>
      <c r="J71" s="1">
        <v>1245.3546552014873</v>
      </c>
      <c r="K71" s="1">
        <v>0</v>
      </c>
      <c r="L71" s="1">
        <v>4282.5552366011507</v>
      </c>
      <c r="M71" s="17">
        <v>0.41361682184462489</v>
      </c>
      <c r="N71" s="17">
        <v>0.18175708445592006</v>
      </c>
      <c r="O71" s="17">
        <v>0.14348759980221554</v>
      </c>
      <c r="P71" s="17">
        <v>9.2242028444281407E-2</v>
      </c>
      <c r="Q71" s="17">
        <f t="shared" si="35"/>
        <v>0.21215666542184727</v>
      </c>
      <c r="R71" s="17">
        <v>5.5879039934601679E-2</v>
      </c>
      <c r="S71" s="17">
        <v>2.5461119978979107E-2</v>
      </c>
      <c r="T71" s="17">
        <v>0</v>
      </c>
      <c r="U71" s="17">
        <v>8.7556305539377197E-2</v>
      </c>
      <c r="V71" s="17">
        <f t="shared" si="36"/>
        <v>0.4332677272979063</v>
      </c>
      <c r="W71" s="17">
        <f t="shared" si="21"/>
        <v>0.12722995911914403</v>
      </c>
      <c r="X71" s="17">
        <f t="shared" si="37"/>
        <v>0.14348759980221554</v>
      </c>
      <c r="Y71" s="17">
        <f t="shared" si="38"/>
        <v>9.2242028444281407E-2</v>
      </c>
      <c r="Z71" s="17">
        <f t="shared" si="25"/>
        <v>0.38614028848890625</v>
      </c>
      <c r="AA71" s="17">
        <f t="shared" si="39"/>
        <v>1.6763711980380503E-2</v>
      </c>
      <c r="AB71" s="17">
        <f t="shared" si="26"/>
        <v>1.7822783985285372E-2</v>
      </c>
      <c r="AC71" s="17">
        <f t="shared" si="40"/>
        <v>0</v>
      </c>
      <c r="AD71" s="17">
        <f t="shared" si="41"/>
        <v>8.7556305539377197E-2</v>
      </c>
      <c r="AE71" s="1">
        <f t="shared" si="29"/>
        <v>-7272.4473368747549</v>
      </c>
      <c r="AF71" s="1">
        <f t="shared" si="32"/>
        <v>-5746.8089897009741</v>
      </c>
      <c r="AG71" s="17">
        <f t="shared" si="30"/>
        <v>-0.14104593913355284</v>
      </c>
      <c r="AH71" s="17">
        <f t="shared" si="31"/>
        <v>-0.16346159524135784</v>
      </c>
      <c r="AI71" t="str">
        <f t="shared" si="42"/>
        <v>Bal</v>
      </c>
      <c r="AJ71">
        <f t="shared" si="33"/>
        <v>0.30085975161099354</v>
      </c>
      <c r="AK71">
        <v>0.20895629376371466</v>
      </c>
      <c r="AL71">
        <f t="shared" si="43"/>
        <v>-9.190345784727888E-2</v>
      </c>
      <c r="AM71">
        <f t="shared" si="44"/>
        <v>1.0475099280673437</v>
      </c>
      <c r="AN71" s="17">
        <f t="shared" si="45"/>
        <v>1.5293996591291917E-2</v>
      </c>
      <c r="AO71" s="17">
        <f t="shared" si="46"/>
        <v>6.1044386594342375E-3</v>
      </c>
      <c r="AQ71" s="17"/>
    </row>
    <row r="72" spans="1:43" x14ac:dyDescent="0.3">
      <c r="A72" t="s">
        <v>78</v>
      </c>
      <c r="B72" s="19">
        <v>0.60663927739121704</v>
      </c>
      <c r="C72" s="1">
        <v>50326.187813097975</v>
      </c>
      <c r="D72" s="1">
        <v>26993.490016094329</v>
      </c>
      <c r="E72" s="1">
        <v>8702.2369263365617</v>
      </c>
      <c r="F72" s="1">
        <v>5532.3603171856248</v>
      </c>
      <c r="G72" s="1">
        <v>3556.5173467621871</v>
      </c>
      <c r="H72" s="1">
        <f t="shared" si="34"/>
        <v>8179.9898975530314</v>
      </c>
      <c r="I72" s="1">
        <v>2927.6885875249222</v>
      </c>
      <c r="J72" s="1">
        <v>1318.4891688741027</v>
      </c>
      <c r="K72" s="1">
        <v>0</v>
      </c>
      <c r="L72" s="1">
        <v>1295.4054503202467</v>
      </c>
      <c r="M72" s="17">
        <v>0.53637064894211917</v>
      </c>
      <c r="N72" s="17">
        <v>0.17291667230299737</v>
      </c>
      <c r="O72" s="17">
        <v>0.10993004949494235</v>
      </c>
      <c r="P72" s="17">
        <v>7.066931753246293E-2</v>
      </c>
      <c r="Q72" s="17">
        <f t="shared" si="35"/>
        <v>0.16253943032466475</v>
      </c>
      <c r="R72" s="17">
        <v>5.8174257076610066E-2</v>
      </c>
      <c r="S72" s="17">
        <v>2.6198868346053235E-2</v>
      </c>
      <c r="T72" s="17">
        <v>0</v>
      </c>
      <c r="U72" s="17">
        <v>2.5740186304814894E-2</v>
      </c>
      <c r="V72" s="17">
        <f t="shared" si="36"/>
        <v>0.56981858229422866</v>
      </c>
      <c r="W72" s="17">
        <f t="shared" si="21"/>
        <v>0.12104167061209815</v>
      </c>
      <c r="X72" s="17">
        <f t="shared" si="37"/>
        <v>0.10993004949494235</v>
      </c>
      <c r="Y72" s="17">
        <f t="shared" si="38"/>
        <v>7.066931753246293E-2</v>
      </c>
      <c r="Z72" s="17">
        <f t="shared" si="25"/>
        <v>0.33216274139420593</v>
      </c>
      <c r="AA72" s="17">
        <f t="shared" si="39"/>
        <v>1.7452277122983018E-2</v>
      </c>
      <c r="AB72" s="17">
        <f t="shared" si="26"/>
        <v>1.8339207842237262E-2</v>
      </c>
      <c r="AC72" s="17">
        <f t="shared" si="40"/>
        <v>0</v>
      </c>
      <c r="AD72" s="17">
        <f t="shared" si="41"/>
        <v>2.5740186304814894E-2</v>
      </c>
      <c r="AE72" s="1">
        <f t="shared" si="29"/>
        <v>-16654.752994966431</v>
      </c>
      <c r="AF72" s="1">
        <f t="shared" si="32"/>
        <v>-14420.720823057036</v>
      </c>
      <c r="AG72" s="17">
        <f t="shared" si="30"/>
        <v>-0.32307645285368813</v>
      </c>
      <c r="AH72" s="17">
        <f t="shared" si="31"/>
        <v>-0.32282814326703285</v>
      </c>
      <c r="AI72" t="str">
        <f t="shared" si="42"/>
        <v>Jobb</v>
      </c>
      <c r="AJ72">
        <f t="shared" si="33"/>
        <v>0.22989826098113531</v>
      </c>
      <c r="AK72">
        <v>0.18589741710199187</v>
      </c>
      <c r="AL72">
        <f t="shared" si="43"/>
        <v>-4.4000843879143436E-2</v>
      </c>
      <c r="AM72">
        <f t="shared" si="44"/>
        <v>1.0623597383974657</v>
      </c>
      <c r="AN72" s="17">
        <f t="shared" si="45"/>
        <v>4.7925327897301823E-7</v>
      </c>
      <c r="AO72" s="17">
        <f t="shared" si="46"/>
        <v>4.8852498870870249E-7</v>
      </c>
      <c r="AQ72" s="17"/>
    </row>
    <row r="73" spans="1:43" x14ac:dyDescent="0.3">
      <c r="A73" t="s">
        <v>79</v>
      </c>
      <c r="B73" s="19">
        <v>0.65288674461924123</v>
      </c>
      <c r="C73" s="1">
        <v>51831.372881832322</v>
      </c>
      <c r="D73" s="1">
        <v>24473.702008973978</v>
      </c>
      <c r="E73" s="1">
        <v>6413.0290781771291</v>
      </c>
      <c r="F73" s="1">
        <v>8752.0038769457096</v>
      </c>
      <c r="G73" s="1">
        <v>5626.2882066079546</v>
      </c>
      <c r="H73" s="1">
        <f t="shared" si="34"/>
        <v>12940.462875198298</v>
      </c>
      <c r="I73" s="1">
        <v>3719.9066158181258</v>
      </c>
      <c r="J73" s="1">
        <v>1584.419565983854</v>
      </c>
      <c r="K73" s="1">
        <v>0</v>
      </c>
      <c r="L73" s="1">
        <v>1262.0235293255757</v>
      </c>
      <c r="M73" s="17">
        <v>0.47217931241702416</v>
      </c>
      <c r="N73" s="17">
        <v>0.12372871335663564</v>
      </c>
      <c r="O73" s="17">
        <v>0.16885533587734503</v>
      </c>
      <c r="P73" s="17">
        <v>0.10854985877829321</v>
      </c>
      <c r="Q73" s="17">
        <f t="shared" si="35"/>
        <v>0.2496646751900744</v>
      </c>
      <c r="R73" s="17">
        <v>7.1769401599663385E-2</v>
      </c>
      <c r="S73" s="17">
        <v>3.0568736228463223E-2</v>
      </c>
      <c r="T73" s="17">
        <v>0</v>
      </c>
      <c r="U73" s="17">
        <v>2.434864174257545E-2</v>
      </c>
      <c r="V73" s="17">
        <f t="shared" si="36"/>
        <v>0.47792567935677727</v>
      </c>
      <c r="W73" s="17">
        <f t="shared" si="21"/>
        <v>8.6610099349644948E-2</v>
      </c>
      <c r="X73" s="17">
        <f t="shared" si="37"/>
        <v>0.16885533587734503</v>
      </c>
      <c r="Y73" s="17">
        <f t="shared" si="38"/>
        <v>0.10854985877829321</v>
      </c>
      <c r="Z73" s="17">
        <f t="shared" si="25"/>
        <v>0.39568397652802267</v>
      </c>
      <c r="AA73" s="17">
        <f t="shared" si="39"/>
        <v>2.1530820479899015E-2</v>
      </c>
      <c r="AB73" s="17">
        <f t="shared" si="26"/>
        <v>2.1398115359924256E-2</v>
      </c>
      <c r="AC73" s="17">
        <f t="shared" si="40"/>
        <v>0</v>
      </c>
      <c r="AD73" s="17">
        <f t="shared" si="41"/>
        <v>2.434864174257545E-2</v>
      </c>
      <c r="AE73" s="1">
        <f t="shared" si="29"/>
        <v>-8597.2841543398608</v>
      </c>
      <c r="AF73" s="1">
        <f t="shared" si="32"/>
        <v>-10028.330272858815</v>
      </c>
      <c r="AG73" s="17">
        <f t="shared" si="30"/>
        <v>-0.15669965569041627</v>
      </c>
      <c r="AH73" s="17">
        <f t="shared" si="31"/>
        <v>-0.24859612209468129</v>
      </c>
      <c r="AI73" t="str">
        <f t="shared" si="42"/>
        <v>Bal</v>
      </c>
      <c r="AJ73">
        <f t="shared" si="33"/>
        <v>0.3382660184352313</v>
      </c>
      <c r="AK73">
        <v>0.13236241488571962</v>
      </c>
      <c r="AL73">
        <f t="shared" si="43"/>
        <v>-0.20590360354951168</v>
      </c>
      <c r="AM73">
        <f t="shared" si="44"/>
        <v>1.0121698828996515</v>
      </c>
      <c r="AN73" s="17">
        <f t="shared" si="45"/>
        <v>1.3730015551590469E-2</v>
      </c>
      <c r="AO73" s="17">
        <f t="shared" si="46"/>
        <v>2.3439164668029316E-4</v>
      </c>
      <c r="AQ73" s="17"/>
    </row>
    <row r="74" spans="1:43" x14ac:dyDescent="0.3">
      <c r="A74" t="s">
        <v>80</v>
      </c>
      <c r="B74" s="19">
        <v>0.70341569965404094</v>
      </c>
      <c r="C74" s="1">
        <v>60871.484400961737</v>
      </c>
      <c r="D74" s="1">
        <v>31128.66763091939</v>
      </c>
      <c r="E74" s="1">
        <v>5278.0891521055164</v>
      </c>
      <c r="F74" s="1">
        <v>8700.7288633861572</v>
      </c>
      <c r="G74" s="1">
        <v>5593.3256978911004</v>
      </c>
      <c r="H74" s="1">
        <f t="shared" si="34"/>
        <v>12864.649105149532</v>
      </c>
      <c r="I74" s="1">
        <v>6044.2958187504764</v>
      </c>
      <c r="J74" s="1">
        <v>2399.3455033198661</v>
      </c>
      <c r="K74" s="1">
        <v>0</v>
      </c>
      <c r="L74" s="1">
        <v>1727.0317345892261</v>
      </c>
      <c r="M74" s="17">
        <v>0.5113834160158508</v>
      </c>
      <c r="N74" s="17">
        <v>8.6708730763630351E-2</v>
      </c>
      <c r="O74" s="17">
        <v>0.14293603891888482</v>
      </c>
      <c r="P74" s="17">
        <v>9.1887453590711654E-2</v>
      </c>
      <c r="Q74" s="17">
        <f t="shared" si="35"/>
        <v>0.21134114325863682</v>
      </c>
      <c r="R74" s="17">
        <v>9.9296014845581454E-2</v>
      </c>
      <c r="S74" s="17">
        <v>3.9416576200365469E-2</v>
      </c>
      <c r="T74" s="17">
        <v>0</v>
      </c>
      <c r="U74" s="17">
        <v>2.8371769664975344E-2</v>
      </c>
      <c r="V74" s="17">
        <f t="shared" si="36"/>
        <v>0.51341792445034229</v>
      </c>
      <c r="W74" s="17">
        <f t="shared" si="21"/>
        <v>6.0696111534541242E-2</v>
      </c>
      <c r="X74" s="17">
        <f t="shared" si="37"/>
        <v>0.14293603891888482</v>
      </c>
      <c r="Y74" s="17">
        <f t="shared" si="38"/>
        <v>9.1887453590711654E-2</v>
      </c>
      <c r="Z74" s="17">
        <f t="shared" si="25"/>
        <v>0.35336943804519472</v>
      </c>
      <c r="AA74" s="17">
        <f t="shared" si="39"/>
        <v>2.9788804453674433E-2</v>
      </c>
      <c r="AB74" s="17">
        <f t="shared" si="26"/>
        <v>2.7591603340255826E-2</v>
      </c>
      <c r="AC74" s="17">
        <f t="shared" si="40"/>
        <v>0</v>
      </c>
      <c r="AD74" s="17">
        <f t="shared" si="41"/>
        <v>2.8371769664975344E-2</v>
      </c>
      <c r="AE74" s="1">
        <f t="shared" si="29"/>
        <v>-13859.893165961596</v>
      </c>
      <c r="AF74" s="1">
        <f t="shared" si="32"/>
        <v>-16519.949565297644</v>
      </c>
      <c r="AG74" s="17">
        <f t="shared" si="30"/>
        <v>-0.21586609303646342</v>
      </c>
      <c r="AH74" s="17">
        <f t="shared" si="31"/>
        <v>-0.32169307339533681</v>
      </c>
      <c r="AI74" t="str">
        <f t="shared" si="42"/>
        <v>Bal</v>
      </c>
      <c r="AJ74">
        <f t="shared" si="33"/>
        <v>0.32414640681723245</v>
      </c>
      <c r="AK74">
        <v>9.1818795155909086E-2</v>
      </c>
      <c r="AL74">
        <f t="shared" si="43"/>
        <v>-0.23232761166132337</v>
      </c>
      <c r="AM74">
        <f t="shared" si="44"/>
        <v>1.0039784403849898</v>
      </c>
      <c r="AN74" s="17">
        <f t="shared" si="45"/>
        <v>8.2710372679398896E-4</v>
      </c>
      <c r="AO74" s="17">
        <f t="shared" si="46"/>
        <v>1.3756177618344782E-6</v>
      </c>
      <c r="AQ74" s="17"/>
    </row>
    <row r="75" spans="1:43" x14ac:dyDescent="0.3">
      <c r="A75" t="s">
        <v>81</v>
      </c>
      <c r="B75" s="19">
        <v>0.68001782153215151</v>
      </c>
      <c r="C75" s="1">
        <v>57883.116968816736</v>
      </c>
      <c r="D75" s="1">
        <v>30070.422602198556</v>
      </c>
      <c r="E75" s="1">
        <v>6314.0697385741551</v>
      </c>
      <c r="F75" s="1">
        <v>8243.5266591468371</v>
      </c>
      <c r="G75" s="1">
        <v>5299.4099951658236</v>
      </c>
      <c r="H75" s="1">
        <f t="shared" si="34"/>
        <v>12188.642988881395</v>
      </c>
      <c r="I75" s="1">
        <v>4639.7346988019708</v>
      </c>
      <c r="J75" s="1">
        <v>1925.4666733096162</v>
      </c>
      <c r="K75" s="1">
        <v>0</v>
      </c>
      <c r="L75" s="1">
        <v>1390.4866016197782</v>
      </c>
      <c r="M75" s="17">
        <v>0.51950247631616553</v>
      </c>
      <c r="N75" s="17">
        <v>0.10908309830612133</v>
      </c>
      <c r="O75" s="17">
        <v>0.14241677177799283</v>
      </c>
      <c r="P75" s="17">
        <v>9.1553639000138243E-2</v>
      </c>
      <c r="Q75" s="17">
        <f t="shared" si="35"/>
        <v>0.21057336970031798</v>
      </c>
      <c r="R75" s="17">
        <v>8.0156960125376917E-2</v>
      </c>
      <c r="S75" s="17">
        <v>3.3264737183156867E-2</v>
      </c>
      <c r="T75" s="17">
        <v>0</v>
      </c>
      <c r="U75" s="17">
        <v>2.4022317291048312E-2</v>
      </c>
      <c r="V75" s="17">
        <f t="shared" si="36"/>
        <v>0.52882172929274673</v>
      </c>
      <c r="W75" s="17">
        <f t="shared" si="21"/>
        <v>7.6358168814284921E-2</v>
      </c>
      <c r="X75" s="17">
        <f t="shared" si="37"/>
        <v>0.14241677177799283</v>
      </c>
      <c r="Y75" s="17">
        <f t="shared" si="38"/>
        <v>9.1553639000138243E-2</v>
      </c>
      <c r="Z75" s="17">
        <f t="shared" si="25"/>
        <v>0.3530208317573138</v>
      </c>
      <c r="AA75" s="17">
        <f t="shared" si="39"/>
        <v>2.4047088037613074E-2</v>
      </c>
      <c r="AB75" s="17">
        <f t="shared" si="26"/>
        <v>2.3285316028209806E-2</v>
      </c>
      <c r="AC75" s="17">
        <f t="shared" si="40"/>
        <v>0</v>
      </c>
      <c r="AD75" s="17">
        <f t="shared" si="41"/>
        <v>2.4022317291048312E-2</v>
      </c>
      <c r="AE75" s="1">
        <f t="shared" si="29"/>
        <v>-14498.036111577117</v>
      </c>
      <c r="AF75" s="1">
        <f t="shared" si="32"/>
        <v>-15881.591429888162</v>
      </c>
      <c r="AG75" s="17">
        <f t="shared" si="30"/>
        <v>-0.24049147382791325</v>
      </c>
      <c r="AH75" s="17">
        <f t="shared" si="31"/>
        <v>-0.32254011088396983</v>
      </c>
      <c r="AI75" t="str">
        <f t="shared" si="42"/>
        <v>Bal</v>
      </c>
      <c r="AJ75">
        <f t="shared" si="33"/>
        <v>0.30340681389906166</v>
      </c>
      <c r="AK75">
        <v>0.11611263248660809</v>
      </c>
      <c r="AL75">
        <f t="shared" si="43"/>
        <v>-0.18729418141245358</v>
      </c>
      <c r="AM75">
        <f t="shared" si="44"/>
        <v>1.0179388037621395</v>
      </c>
      <c r="AN75" s="17">
        <f t="shared" si="45"/>
        <v>2.3747375391627642E-4</v>
      </c>
      <c r="AO75" s="17">
        <f t="shared" si="46"/>
        <v>1.3880698680986991E-6</v>
      </c>
      <c r="AQ75" s="17"/>
    </row>
    <row r="76" spans="1:43" x14ac:dyDescent="0.3">
      <c r="A76" t="s">
        <v>82</v>
      </c>
      <c r="B76" s="19">
        <v>0.64093957319089201</v>
      </c>
      <c r="C76" s="1">
        <v>47446.83378460216</v>
      </c>
      <c r="D76" s="1">
        <v>24387.987458361073</v>
      </c>
      <c r="E76" s="1">
        <v>7339.2266472737183</v>
      </c>
      <c r="F76" s="1">
        <v>6284.9279641169387</v>
      </c>
      <c r="G76" s="1">
        <v>4040.3108340751742</v>
      </c>
      <c r="H76" s="1">
        <f t="shared" si="34"/>
        <v>9292.7149183729016</v>
      </c>
      <c r="I76" s="1">
        <v>3043.7731800786091</v>
      </c>
      <c r="J76" s="1">
        <v>1334.2069184097832</v>
      </c>
      <c r="K76" s="1">
        <v>0</v>
      </c>
      <c r="L76" s="1">
        <v>1016.4007822868633</v>
      </c>
      <c r="M76" s="17">
        <v>0.51400663675635327</v>
      </c>
      <c r="N76" s="17">
        <v>0.15468316981049018</v>
      </c>
      <c r="O76" s="17">
        <v>0.13246253675533087</v>
      </c>
      <c r="P76" s="17">
        <v>8.5154487914141264E-2</v>
      </c>
      <c r="Q76" s="17">
        <f t="shared" si="35"/>
        <v>0.19585532220252494</v>
      </c>
      <c r="R76" s="17">
        <v>6.4151239130025989E-2</v>
      </c>
      <c r="S76" s="17">
        <v>2.812004114893692E-2</v>
      </c>
      <c r="T76" s="17">
        <v>0</v>
      </c>
      <c r="U76" s="17">
        <v>2.1421888484721485E-2</v>
      </c>
      <c r="V76" s="17">
        <f t="shared" si="36"/>
        <v>0.53624592905852375</v>
      </c>
      <c r="W76" s="17">
        <f t="shared" si="21"/>
        <v>0.10827821886734312</v>
      </c>
      <c r="X76" s="17">
        <f t="shared" si="37"/>
        <v>0.13246253675533087</v>
      </c>
      <c r="Y76" s="17">
        <f t="shared" si="38"/>
        <v>8.5154487914141264E-2</v>
      </c>
      <c r="Z76" s="17">
        <f t="shared" si="25"/>
        <v>0.35747542080556732</v>
      </c>
      <c r="AA76" s="17">
        <f t="shared" si="39"/>
        <v>1.9245371739007797E-2</v>
      </c>
      <c r="AB76" s="17">
        <f t="shared" si="26"/>
        <v>1.9684028804255842E-2</v>
      </c>
      <c r="AC76" s="17">
        <f t="shared" si="40"/>
        <v>0</v>
      </c>
      <c r="AD76" s="17">
        <f t="shared" si="41"/>
        <v>2.1421888484721485E-2</v>
      </c>
      <c r="AE76" s="1">
        <f t="shared" si="29"/>
        <v>-12747.318816936582</v>
      </c>
      <c r="AF76" s="1">
        <f t="shared" si="32"/>
        <v>-11935.700767209861</v>
      </c>
      <c r="AG76" s="17">
        <f t="shared" si="30"/>
        <v>-0.26022930839740499</v>
      </c>
      <c r="AH76" s="17">
        <f t="shared" si="31"/>
        <v>-0.2951247785035872</v>
      </c>
      <c r="AI76" t="str">
        <f t="shared" si="42"/>
        <v>Bal</v>
      </c>
      <c r="AJ76">
        <f t="shared" si="33"/>
        <v>0.27085690081605385</v>
      </c>
      <c r="AK76">
        <v>0.16526511691144632</v>
      </c>
      <c r="AL76">
        <f t="shared" si="43"/>
        <v>-0.10559178390460752</v>
      </c>
      <c r="AM76">
        <f t="shared" si="44"/>
        <v>1.0432665469895717</v>
      </c>
      <c r="AN76" s="17">
        <f t="shared" si="45"/>
        <v>6.6639165229157352E-5</v>
      </c>
      <c r="AO76" s="17">
        <f t="shared" si="46"/>
        <v>7.3677079681492547E-6</v>
      </c>
      <c r="AQ76" s="17"/>
    </row>
    <row r="77" spans="1:43" x14ac:dyDescent="0.3">
      <c r="A77" t="s">
        <v>83</v>
      </c>
      <c r="B77" s="19">
        <v>0.66417040909058656</v>
      </c>
      <c r="C77" s="1">
        <v>58913.243627153213</v>
      </c>
      <c r="D77" s="1">
        <v>26751.731027186142</v>
      </c>
      <c r="E77" s="1">
        <v>7453.6483836896587</v>
      </c>
      <c r="F77" s="1">
        <v>9702.7280866956989</v>
      </c>
      <c r="G77" s="1">
        <v>6237.4680557329493</v>
      </c>
      <c r="H77" s="1">
        <f t="shared" si="34"/>
        <v>14346.176528185784</v>
      </c>
      <c r="I77" s="1">
        <v>4857.727813194685</v>
      </c>
      <c r="J77" s="1">
        <v>2003.2618385876544</v>
      </c>
      <c r="K77" s="1">
        <v>0</v>
      </c>
      <c r="L77" s="1">
        <v>1906.6784220664179</v>
      </c>
      <c r="M77" s="17">
        <v>0.45408688064250846</v>
      </c>
      <c r="N77" s="17">
        <v>0.12651906302871194</v>
      </c>
      <c r="O77" s="17">
        <v>0.16469519397203408</v>
      </c>
      <c r="P77" s="17">
        <v>0.10587548183916476</v>
      </c>
      <c r="Q77" s="17">
        <f t="shared" si="35"/>
        <v>0.24351360823007898</v>
      </c>
      <c r="R77" s="17">
        <v>8.245561632861359E-2</v>
      </c>
      <c r="S77" s="17">
        <v>3.4003590962768643E-2</v>
      </c>
      <c r="T77" s="17">
        <v>0</v>
      </c>
      <c r="U77" s="17">
        <v>3.2364173226198438E-2</v>
      </c>
      <c r="V77" s="17">
        <f t="shared" si="36"/>
        <v>0.45919789893557506</v>
      </c>
      <c r="W77" s="17">
        <f t="shared" si="21"/>
        <v>8.856334412009835E-2</v>
      </c>
      <c r="X77" s="17">
        <f t="shared" si="37"/>
        <v>0.16469519397203408</v>
      </c>
      <c r="Y77" s="17">
        <f t="shared" si="38"/>
        <v>0.10587548183916476</v>
      </c>
      <c r="Z77" s="17">
        <f t="shared" si="25"/>
        <v>0.39999696106903737</v>
      </c>
      <c r="AA77" s="17">
        <f t="shared" si="39"/>
        <v>2.4736684898584077E-2</v>
      </c>
      <c r="AB77" s="17">
        <f t="shared" si="26"/>
        <v>2.3802513673938049E-2</v>
      </c>
      <c r="AC77" s="17">
        <f t="shared" si="40"/>
        <v>0</v>
      </c>
      <c r="AD77" s="17">
        <f t="shared" si="41"/>
        <v>3.2364173226198438E-2</v>
      </c>
      <c r="AE77" s="1">
        <f t="shared" si="29"/>
        <v>-8504.7748333580275</v>
      </c>
      <c r="AF77" s="1">
        <f t="shared" si="32"/>
        <v>-9997.237138688517</v>
      </c>
      <c r="AG77" s="17">
        <f t="shared" si="30"/>
        <v>-0.13415992390103032</v>
      </c>
      <c r="AH77" s="17">
        <f t="shared" si="31"/>
        <v>-0.22468699125042474</v>
      </c>
      <c r="AI77" t="str">
        <f t="shared" si="42"/>
        <v>Bal</v>
      </c>
      <c r="AJ77">
        <f t="shared" si="33"/>
        <v>0.34444752645404392</v>
      </c>
      <c r="AK77">
        <v>0.13559460901543013</v>
      </c>
      <c r="AL77">
        <f t="shared" si="43"/>
        <v>-0.20885291743861378</v>
      </c>
      <c r="AM77">
        <f t="shared" si="44"/>
        <v>1.0112555955940299</v>
      </c>
      <c r="AN77" s="17">
        <f t="shared" si="45"/>
        <v>2.8076882113330842E-2</v>
      </c>
      <c r="AO77" s="17">
        <f t="shared" si="46"/>
        <v>6.9061947568294622E-4</v>
      </c>
      <c r="AQ77" s="17"/>
    </row>
    <row r="78" spans="1:43" x14ac:dyDescent="0.3">
      <c r="A78" t="s">
        <v>84</v>
      </c>
      <c r="B78" s="19">
        <v>0.64605311819374767</v>
      </c>
      <c r="C78" s="1">
        <v>55333.80352017629</v>
      </c>
      <c r="D78" s="1">
        <v>26093.487234658842</v>
      </c>
      <c r="E78" s="1">
        <v>8185.792872783537</v>
      </c>
      <c r="F78" s="1">
        <v>7492.0272416646794</v>
      </c>
      <c r="G78" s="1">
        <v>4816.3032267844364</v>
      </c>
      <c r="H78" s="1">
        <f t="shared" si="34"/>
        <v>11077.497421604205</v>
      </c>
      <c r="I78" s="1">
        <v>4194.8212722211501</v>
      </c>
      <c r="J78" s="1">
        <v>1763.3389353295486</v>
      </c>
      <c r="K78" s="1">
        <v>0</v>
      </c>
      <c r="L78" s="1">
        <v>2788.0327367340997</v>
      </c>
      <c r="M78" s="17">
        <v>0.47156503935509164</v>
      </c>
      <c r="N78" s="17">
        <v>0.14793475871939224</v>
      </c>
      <c r="O78" s="17">
        <v>0.13539693216521564</v>
      </c>
      <c r="P78" s="17">
        <v>8.704088496335291E-2</v>
      </c>
      <c r="Q78" s="17">
        <f t="shared" si="35"/>
        <v>0.20019403541571171</v>
      </c>
      <c r="R78" s="17">
        <v>7.5809378812927583E-2</v>
      </c>
      <c r="S78" s="17">
        <v>3.1867300332726715E-2</v>
      </c>
      <c r="T78" s="17">
        <v>0</v>
      </c>
      <c r="U78" s="17">
        <v>5.03857056512933E-2</v>
      </c>
      <c r="V78" s="17">
        <f t="shared" si="36"/>
        <v>0.4878677877495346</v>
      </c>
      <c r="W78" s="17">
        <f t="shared" si="21"/>
        <v>0.10355433110357457</v>
      </c>
      <c r="X78" s="17">
        <f t="shared" si="37"/>
        <v>0.13539693216521564</v>
      </c>
      <c r="Y78" s="17">
        <f t="shared" si="38"/>
        <v>8.704088496335291E-2</v>
      </c>
      <c r="Z78" s="17">
        <f t="shared" si="25"/>
        <v>0.36637512178815357</v>
      </c>
      <c r="AA78" s="17">
        <f t="shared" si="39"/>
        <v>2.2742813643878274E-2</v>
      </c>
      <c r="AB78" s="17">
        <f t="shared" si="26"/>
        <v>2.2307110232908701E-2</v>
      </c>
      <c r="AC78" s="17">
        <f t="shared" si="40"/>
        <v>0</v>
      </c>
      <c r="AD78" s="17">
        <f t="shared" si="41"/>
        <v>5.03857056512933E-2</v>
      </c>
      <c r="AE78" s="1">
        <f t="shared" si="29"/>
        <v>-11633.719879322165</v>
      </c>
      <c r="AF78" s="1">
        <f t="shared" si="32"/>
        <v>-11173.628091459601</v>
      </c>
      <c r="AG78" s="17">
        <f t="shared" si="30"/>
        <v>-0.20068597299070906</v>
      </c>
      <c r="AH78" s="17">
        <f t="shared" si="31"/>
        <v>-0.24757181466173256</v>
      </c>
      <c r="AI78" t="str">
        <f t="shared" si="42"/>
        <v>Bal</v>
      </c>
      <c r="AJ78">
        <f t="shared" si="33"/>
        <v>0.29545419811884599</v>
      </c>
      <c r="AK78">
        <v>0.16181413299509864</v>
      </c>
      <c r="AL78">
        <f t="shared" si="43"/>
        <v>-0.13364006512374735</v>
      </c>
      <c r="AM78">
        <f t="shared" si="44"/>
        <v>1.0345715798116384</v>
      </c>
      <c r="AN78" s="17">
        <f t="shared" si="45"/>
        <v>1.3093091434722584E-3</v>
      </c>
      <c r="AO78" s="17">
        <f t="shared" si="46"/>
        <v>1.0267589947585814E-4</v>
      </c>
      <c r="AQ78" s="17"/>
    </row>
    <row r="79" spans="1:43" x14ac:dyDescent="0.3">
      <c r="A79" t="s">
        <v>85</v>
      </c>
      <c r="B79" s="19">
        <v>0.60879107359405671</v>
      </c>
      <c r="C79" s="1">
        <v>51476.329227745468</v>
      </c>
      <c r="D79" s="1">
        <v>24295.679480777948</v>
      </c>
      <c r="E79" s="1">
        <v>7806.9641508659024</v>
      </c>
      <c r="F79" s="1">
        <v>7996.2315416669244</v>
      </c>
      <c r="G79" s="1">
        <v>5140.4345625001642</v>
      </c>
      <c r="H79" s="1">
        <f t="shared" si="34"/>
        <v>11822.99949375038</v>
      </c>
      <c r="I79" s="1">
        <v>3374.0149415501069</v>
      </c>
      <c r="J79" s="1">
        <v>1470.5772718491969</v>
      </c>
      <c r="K79" s="1">
        <v>0</v>
      </c>
      <c r="L79" s="1">
        <v>1392.4272785352318</v>
      </c>
      <c r="M79" s="17">
        <v>0.47197770014421903</v>
      </c>
      <c r="N79" s="17">
        <v>0.15166124445909385</v>
      </c>
      <c r="O79" s="17">
        <v>0.15533802937442162</v>
      </c>
      <c r="P79" s="17">
        <v>9.9860161740699588E-2</v>
      </c>
      <c r="Q79" s="17">
        <f t="shared" si="35"/>
        <v>0.2296783720036091</v>
      </c>
      <c r="R79" s="17">
        <v>6.5544979453032379E-2</v>
      </c>
      <c r="S79" s="17">
        <v>2.8568029109903269E-2</v>
      </c>
      <c r="T79" s="17">
        <v>0</v>
      </c>
      <c r="U79" s="17">
        <v>2.7049855718630399E-2</v>
      </c>
      <c r="V79" s="17">
        <f t="shared" si="36"/>
        <v>0.48620590476815218</v>
      </c>
      <c r="W79" s="17">
        <f t="shared" si="21"/>
        <v>0.10616287112136569</v>
      </c>
      <c r="X79" s="17">
        <f t="shared" si="37"/>
        <v>0.15533802937442162</v>
      </c>
      <c r="Y79" s="17">
        <f t="shared" si="38"/>
        <v>9.9860161740699588E-2</v>
      </c>
      <c r="Z79" s="17">
        <f t="shared" si="25"/>
        <v>0.39029313747506844</v>
      </c>
      <c r="AA79" s="17">
        <f t="shared" si="39"/>
        <v>1.9663493835909714E-2</v>
      </c>
      <c r="AB79" s="17">
        <f t="shared" si="26"/>
        <v>1.9997620376932288E-2</v>
      </c>
      <c r="AC79" s="17">
        <f t="shared" si="40"/>
        <v>0</v>
      </c>
      <c r="AD79" s="17">
        <f t="shared" si="41"/>
        <v>2.7049855718630399E-2</v>
      </c>
      <c r="AE79" s="1">
        <f t="shared" si="29"/>
        <v>-9683.4959775990756</v>
      </c>
      <c r="AF79" s="1">
        <f t="shared" si="32"/>
        <v>-9622.6238578031171</v>
      </c>
      <c r="AG79" s="17">
        <f t="shared" si="30"/>
        <v>-0.17954510227708215</v>
      </c>
      <c r="AH79" s="17">
        <f t="shared" si="31"/>
        <v>-0.23740724613909492</v>
      </c>
      <c r="AI79" t="str">
        <f t="shared" si="42"/>
        <v>Bal</v>
      </c>
      <c r="AJ79">
        <f t="shared" si="33"/>
        <v>0.31088091661003781</v>
      </c>
      <c r="AK79">
        <v>0.16296454751303099</v>
      </c>
      <c r="AL79">
        <f t="shared" si="43"/>
        <v>-0.14791636909700681</v>
      </c>
      <c r="AM79">
        <f t="shared" si="44"/>
        <v>1.0301459255799279</v>
      </c>
      <c r="AN79" s="17">
        <f t="shared" si="45"/>
        <v>5.0260375908378471E-3</v>
      </c>
      <c r="AO79" s="17">
        <f t="shared" si="46"/>
        <v>3.3255882390290781E-4</v>
      </c>
      <c r="AQ79" s="17"/>
    </row>
    <row r="80" spans="1:43" x14ac:dyDescent="0.3">
      <c r="A80" t="s">
        <v>86</v>
      </c>
      <c r="B80" s="19">
        <v>0.61444004529568697</v>
      </c>
      <c r="C80" s="1">
        <v>52031.397475684069</v>
      </c>
      <c r="D80" s="1">
        <v>23017.653553049659</v>
      </c>
      <c r="E80" s="1">
        <v>7404.941833728818</v>
      </c>
      <c r="F80" s="1">
        <v>9151.5216909305364</v>
      </c>
      <c r="G80" s="1">
        <v>5883.1210870267723</v>
      </c>
      <c r="H80" s="1">
        <f t="shared" si="34"/>
        <v>13531.178500161579</v>
      </c>
      <c r="I80" s="1">
        <v>3560.4422749588684</v>
      </c>
      <c r="J80" s="1">
        <v>1534.6633551615523</v>
      </c>
      <c r="K80" s="1">
        <v>0</v>
      </c>
      <c r="L80" s="1">
        <v>1479.053680827858</v>
      </c>
      <c r="M80" s="17">
        <v>0.44238007568039167</v>
      </c>
      <c r="N80" s="17">
        <v>0.14231679702989686</v>
      </c>
      <c r="O80" s="17">
        <v>0.17588460304583081</v>
      </c>
      <c r="P80" s="17">
        <v>0.11306867338660551</v>
      </c>
      <c r="Q80" s="17">
        <f t="shared" si="35"/>
        <v>0.26005794878919269</v>
      </c>
      <c r="R80" s="17">
        <v>6.8428726647651095E-2</v>
      </c>
      <c r="S80" s="17">
        <v>2.9494947851030705E-2</v>
      </c>
      <c r="T80" s="17">
        <v>0</v>
      </c>
      <c r="U80" s="17">
        <v>2.8426176358593232E-2</v>
      </c>
      <c r="V80" s="17">
        <f t="shared" si="36"/>
        <v>0.4493028555658396</v>
      </c>
      <c r="W80" s="17">
        <f t="shared" si="21"/>
        <v>9.9621757920927798E-2</v>
      </c>
      <c r="X80" s="17">
        <f t="shared" si="37"/>
        <v>0.17588460304583081</v>
      </c>
      <c r="Y80" s="17">
        <f t="shared" si="38"/>
        <v>0.11306867338660551</v>
      </c>
      <c r="Z80" s="17">
        <f t="shared" si="25"/>
        <v>0.41642829971878548</v>
      </c>
      <c r="AA80" s="17">
        <f t="shared" si="39"/>
        <v>2.0528617994295329E-2</v>
      </c>
      <c r="AB80" s="17">
        <f t="shared" si="26"/>
        <v>2.0646463495721492E-2</v>
      </c>
      <c r="AC80" s="17">
        <f t="shared" si="40"/>
        <v>0</v>
      </c>
      <c r="AD80" s="17">
        <f t="shared" si="41"/>
        <v>2.8426176358593232E-2</v>
      </c>
      <c r="AE80" s="1">
        <f t="shared" si="29"/>
        <v>-6486.0026721707945</v>
      </c>
      <c r="AF80" s="1">
        <f t="shared" si="32"/>
        <v>-7427.1032436170244</v>
      </c>
      <c r="AG80" s="17">
        <f t="shared" si="30"/>
        <v>-0.11580706953793213</v>
      </c>
      <c r="AH80" s="17">
        <f t="shared" si="31"/>
        <v>-0.19959157154958038</v>
      </c>
      <c r="AI80" t="str">
        <f t="shared" si="42"/>
        <v>Bal</v>
      </c>
      <c r="AJ80">
        <f t="shared" si="33"/>
        <v>0.3477293105900251</v>
      </c>
      <c r="AK80">
        <v>0.1530484764300038</v>
      </c>
      <c r="AL80">
        <f t="shared" si="43"/>
        <v>-0.1946808341600213</v>
      </c>
      <c r="AM80">
        <f t="shared" si="44"/>
        <v>1.0156489414103935</v>
      </c>
      <c r="AN80" s="17">
        <f t="shared" si="45"/>
        <v>5.2491538343922249E-2</v>
      </c>
      <c r="AO80" s="17">
        <f t="shared" si="46"/>
        <v>2.6026656757760689E-3</v>
      </c>
      <c r="AQ80" s="17"/>
    </row>
    <row r="81" spans="1:43" x14ac:dyDescent="0.3">
      <c r="A81" t="s">
        <v>87</v>
      </c>
      <c r="B81" s="19">
        <v>0.54586620691088839</v>
      </c>
      <c r="C81" s="1">
        <v>41048.047027284985</v>
      </c>
      <c r="D81" s="1">
        <v>22631.938075291593</v>
      </c>
      <c r="E81" s="1">
        <v>7884.2761349307248</v>
      </c>
      <c r="F81" s="1">
        <v>4298.0211886843717</v>
      </c>
      <c r="G81" s="1">
        <v>2763.0136212970956</v>
      </c>
      <c r="H81" s="1">
        <f t="shared" si="34"/>
        <v>6354.9313289833208</v>
      </c>
      <c r="I81" s="1">
        <v>2348.4982808271602</v>
      </c>
      <c r="J81" s="1">
        <v>1062.7348001133673</v>
      </c>
      <c r="K81" s="1">
        <v>0</v>
      </c>
      <c r="L81" s="1">
        <v>59.564926140668973</v>
      </c>
      <c r="M81" s="17">
        <v>0.55135237153299765</v>
      </c>
      <c r="N81" s="17">
        <v>0.19207433010613098</v>
      </c>
      <c r="O81" s="17">
        <v>0.10470708109029987</v>
      </c>
      <c r="P81" s="17">
        <v>6.7311694986621332E-2</v>
      </c>
      <c r="Q81" s="17">
        <f t="shared" si="35"/>
        <v>0.15481689846922908</v>
      </c>
      <c r="R81" s="17">
        <v>5.7213398709714335E-2</v>
      </c>
      <c r="S81" s="17">
        <v>2.5890021013836747E-2</v>
      </c>
      <c r="T81" s="17">
        <v>0</v>
      </c>
      <c r="U81" s="17">
        <v>1.4511025603989312E-3</v>
      </c>
      <c r="V81" s="17">
        <f t="shared" si="36"/>
        <v>0.59091508497407108</v>
      </c>
      <c r="W81" s="17">
        <f t="shared" si="21"/>
        <v>0.13445203107429168</v>
      </c>
      <c r="X81" s="17">
        <f t="shared" si="37"/>
        <v>0.10470708109029987</v>
      </c>
      <c r="Y81" s="17">
        <f t="shared" si="38"/>
        <v>6.7311694986621332E-2</v>
      </c>
      <c r="Z81" s="17">
        <f t="shared" si="25"/>
        <v>0.3370853149444718</v>
      </c>
      <c r="AA81" s="17">
        <f t="shared" si="39"/>
        <v>1.7164019612914298E-2</v>
      </c>
      <c r="AB81" s="17">
        <f t="shared" si="26"/>
        <v>1.8123014709685723E-2</v>
      </c>
      <c r="AC81" s="17">
        <f t="shared" si="40"/>
        <v>0</v>
      </c>
      <c r="AD81" s="17">
        <f t="shared" si="41"/>
        <v>1.4511025603989312E-3</v>
      </c>
      <c r="AE81" s="1">
        <f t="shared" si="29"/>
        <v>-14527.240364004558</v>
      </c>
      <c r="AF81" s="1">
        <f t="shared" si="32"/>
        <v>-12019.919257311811</v>
      </c>
      <c r="AG81" s="17">
        <f t="shared" si="30"/>
        <v>-0.34614119191897452</v>
      </c>
      <c r="AH81" s="17">
        <f t="shared" si="31"/>
        <v>-0.32746465941010611</v>
      </c>
      <c r="AI81" t="str">
        <f t="shared" si="42"/>
        <v>Jobb</v>
      </c>
      <c r="AJ81">
        <f t="shared" si="33"/>
        <v>0.21506356602629717</v>
      </c>
      <c r="AK81">
        <v>0.20137249847011898</v>
      </c>
      <c r="AL81">
        <f t="shared" si="43"/>
        <v>-1.3691067556178188E-2</v>
      </c>
      <c r="AM81">
        <f t="shared" si="44"/>
        <v>1.0717557690575847</v>
      </c>
      <c r="AN81" s="17">
        <f t="shared" si="45"/>
        <v>1.1433521039542007E-7</v>
      </c>
      <c r="AO81" s="17">
        <f t="shared" si="46"/>
        <v>4.9105896747275224E-7</v>
      </c>
      <c r="AQ81" s="17"/>
    </row>
    <row r="82" spans="1:43" x14ac:dyDescent="0.3">
      <c r="A82" t="s">
        <v>88</v>
      </c>
      <c r="B82" s="19">
        <v>0.5522900409624234</v>
      </c>
      <c r="C82" s="1">
        <v>42028.167537158493</v>
      </c>
      <c r="D82" s="1">
        <v>21401.165040849904</v>
      </c>
      <c r="E82" s="1">
        <v>8232.1800632224331</v>
      </c>
      <c r="F82" s="1">
        <v>4831.6017985384406</v>
      </c>
      <c r="G82" s="1">
        <v>3106.0297276318543</v>
      </c>
      <c r="H82" s="1">
        <f t="shared" si="34"/>
        <v>7143.8683735532659</v>
      </c>
      <c r="I82" s="1">
        <v>2564.919015518396</v>
      </c>
      <c r="J82" s="1">
        <v>1139.6495115167445</v>
      </c>
      <c r="K82" s="1">
        <v>0</v>
      </c>
      <c r="L82" s="1">
        <v>752.62237988072593</v>
      </c>
      <c r="M82" s="17">
        <v>0.50921004400033443</v>
      </c>
      <c r="N82" s="17">
        <v>0.19587292393712122</v>
      </c>
      <c r="O82" s="17">
        <v>0.11496103879063158</v>
      </c>
      <c r="P82" s="17">
        <v>7.390352493683458E-2</v>
      </c>
      <c r="Q82" s="17">
        <f t="shared" si="35"/>
        <v>0.16997810735471955</v>
      </c>
      <c r="R82" s="17">
        <v>6.1028571213595409E-2</v>
      </c>
      <c r="S82" s="17">
        <v>2.711632646151281E-2</v>
      </c>
      <c r="T82" s="17">
        <v>0</v>
      </c>
      <c r="U82" s="17">
        <v>1.7907570659970069E-2</v>
      </c>
      <c r="V82" s="17">
        <f t="shared" si="36"/>
        <v>0.54314326241243271</v>
      </c>
      <c r="W82" s="17">
        <f t="shared" si="21"/>
        <v>0.13711104675598484</v>
      </c>
      <c r="X82" s="17">
        <f t="shared" si="37"/>
        <v>0.11496103879063158</v>
      </c>
      <c r="Y82" s="17">
        <f t="shared" si="38"/>
        <v>7.390352493683458E-2</v>
      </c>
      <c r="Z82" s="17">
        <f t="shared" si="25"/>
        <v>0.35794405189867501</v>
      </c>
      <c r="AA82" s="17">
        <f t="shared" si="39"/>
        <v>1.8308571364078621E-2</v>
      </c>
      <c r="AB82" s="17">
        <f t="shared" si="26"/>
        <v>1.8981428523058966E-2</v>
      </c>
      <c r="AC82" s="17">
        <f t="shared" si="40"/>
        <v>0</v>
      </c>
      <c r="AD82" s="17">
        <f t="shared" si="41"/>
        <v>1.7907570659970069E-2</v>
      </c>
      <c r="AE82" s="1">
        <f t="shared" si="29"/>
        <v>-12132.737163321015</v>
      </c>
      <c r="AF82" s="1">
        <f t="shared" si="32"/>
        <v>-9740.7422715902958</v>
      </c>
      <c r="AG82" s="17">
        <f t="shared" si="30"/>
        <v>-0.28054619082407811</v>
      </c>
      <c r="AH82" s="17">
        <f t="shared" si="31"/>
        <v>-0.26983343696636319</v>
      </c>
      <c r="AI82" t="str">
        <f t="shared" si="42"/>
        <v>Jobb</v>
      </c>
      <c r="AJ82">
        <f t="shared" si="33"/>
        <v>0.23853930763384204</v>
      </c>
      <c r="AK82">
        <v>0.20834234522947556</v>
      </c>
      <c r="AL82">
        <f t="shared" si="43"/>
        <v>-3.0196962404366479E-2</v>
      </c>
      <c r="AM82">
        <f t="shared" si="44"/>
        <v>1.0666389416546465</v>
      </c>
      <c r="AN82" s="17">
        <f t="shared" si="45"/>
        <v>1.3432633483006851E-5</v>
      </c>
      <c r="AO82" s="17">
        <f t="shared" si="46"/>
        <v>2.6930524592647853E-5</v>
      </c>
      <c r="AQ82" s="17"/>
    </row>
    <row r="83" spans="1:43" x14ac:dyDescent="0.3">
      <c r="A83" t="s">
        <v>89</v>
      </c>
      <c r="B83" s="19">
        <v>0.58367855953564118</v>
      </c>
      <c r="C83" s="1">
        <v>48557.970403448599</v>
      </c>
      <c r="D83" s="1">
        <v>25808.870970444208</v>
      </c>
      <c r="E83" s="1">
        <v>7733.5177660043209</v>
      </c>
      <c r="F83" s="1">
        <v>6077.6914509804237</v>
      </c>
      <c r="G83" s="1">
        <v>3907.0873613445578</v>
      </c>
      <c r="H83" s="1">
        <f t="shared" si="34"/>
        <v>8986.3009310924826</v>
      </c>
      <c r="I83" s="1">
        <v>3190.7378395236055</v>
      </c>
      <c r="J83" s="1">
        <v>1389.779083587023</v>
      </c>
      <c r="K83" s="1">
        <v>0</v>
      </c>
      <c r="L83" s="1">
        <v>450.28593156445282</v>
      </c>
      <c r="M83" s="17">
        <v>0.53150637796449696</v>
      </c>
      <c r="N83" s="17">
        <v>0.15926361216808774</v>
      </c>
      <c r="O83" s="17">
        <v>0.12516362196531972</v>
      </c>
      <c r="P83" s="17">
        <v>8.0462328406276956E-2</v>
      </c>
      <c r="Q83" s="17">
        <f t="shared" si="35"/>
        <v>0.18506335533443702</v>
      </c>
      <c r="R83" s="17">
        <v>6.5709868287596271E-2</v>
      </c>
      <c r="S83" s="17">
        <v>2.8621029092441651E-2</v>
      </c>
      <c r="T83" s="17">
        <v>0</v>
      </c>
      <c r="U83" s="17">
        <v>9.2731621157805515E-3</v>
      </c>
      <c r="V83" s="17">
        <f t="shared" si="36"/>
        <v>0.5571566929232622</v>
      </c>
      <c r="W83" s="17">
        <f t="shared" ref="W83:W106" si="47">N83*0.7</f>
        <v>0.11148452851766141</v>
      </c>
      <c r="X83" s="17">
        <f t="shared" si="37"/>
        <v>0.12516362196531972</v>
      </c>
      <c r="Y83" s="17">
        <f t="shared" si="38"/>
        <v>8.0462328406276956E-2</v>
      </c>
      <c r="Z83" s="17">
        <f t="shared" si="25"/>
        <v>0.35113110038114825</v>
      </c>
      <c r="AA83" s="17">
        <f t="shared" si="39"/>
        <v>1.971296048627888E-2</v>
      </c>
      <c r="AB83" s="17">
        <f t="shared" si="26"/>
        <v>2.0034720364709154E-2</v>
      </c>
      <c r="AC83" s="17">
        <f t="shared" si="40"/>
        <v>0</v>
      </c>
      <c r="AD83" s="17">
        <f t="shared" si="41"/>
        <v>9.2731621157805515E-3</v>
      </c>
      <c r="AE83" s="1">
        <f t="shared" si="29"/>
        <v>-14413.155549600009</v>
      </c>
      <c r="AF83" s="1">
        <f t="shared" si="32"/>
        <v>-13232.361053738699</v>
      </c>
      <c r="AG83" s="17">
        <f t="shared" si="30"/>
        <v>-0.28823737294279267</v>
      </c>
      <c r="AH83" s="17">
        <f t="shared" si="31"/>
        <v>-0.31407480494083195</v>
      </c>
      <c r="AI83" t="str">
        <f t="shared" si="42"/>
        <v>Bal</v>
      </c>
      <c r="AJ83">
        <f t="shared" si="33"/>
        <v>0.25735189223712052</v>
      </c>
      <c r="AK83">
        <v>0.16786691157006534</v>
      </c>
      <c r="AL83">
        <f t="shared" si="43"/>
        <v>-8.9484980667055181E-2</v>
      </c>
      <c r="AM83">
        <f t="shared" si="44"/>
        <v>1.0482596559932129</v>
      </c>
      <c r="AN83" s="17">
        <f t="shared" si="45"/>
        <v>1.1861768747082241E-5</v>
      </c>
      <c r="AO83" s="17">
        <f t="shared" si="46"/>
        <v>2.0575387921677662E-6</v>
      </c>
      <c r="AQ83" s="17"/>
    </row>
    <row r="84" spans="1:43" x14ac:dyDescent="0.3">
      <c r="A84" t="s">
        <v>90</v>
      </c>
      <c r="B84" s="19">
        <v>0.55929227257384961</v>
      </c>
      <c r="C84" s="1">
        <v>42525.228652880083</v>
      </c>
      <c r="D84" s="1">
        <v>20584.679001037253</v>
      </c>
      <c r="E84" s="1">
        <v>9497.7772423635961</v>
      </c>
      <c r="F84" s="1">
        <v>4715.164788580295</v>
      </c>
      <c r="G84" s="1">
        <v>3031.1773640873321</v>
      </c>
      <c r="H84" s="1">
        <f t="shared" si="34"/>
        <v>6971.7079374008645</v>
      </c>
      <c r="I84" s="1">
        <v>2503.4465310800833</v>
      </c>
      <c r="J84" s="1">
        <v>1123.6184570294845</v>
      </c>
      <c r="K84" s="1">
        <v>0</v>
      </c>
      <c r="L84" s="1">
        <v>1069.3652687020435</v>
      </c>
      <c r="M84" s="17">
        <v>0.48405804396875657</v>
      </c>
      <c r="N84" s="17">
        <v>0.22334453084052602</v>
      </c>
      <c r="O84" s="17">
        <v>0.11087923423219392</v>
      </c>
      <c r="P84" s="17">
        <v>7.1279507720696078E-2</v>
      </c>
      <c r="Q84" s="17">
        <f t="shared" si="35"/>
        <v>0.163942867757601</v>
      </c>
      <c r="R84" s="17">
        <v>5.8869678315310689E-2</v>
      </c>
      <c r="S84" s="17">
        <v>2.6422396601349863E-2</v>
      </c>
      <c r="T84" s="17">
        <v>0</v>
      </c>
      <c r="U84" s="17">
        <v>2.5146608321166997E-2</v>
      </c>
      <c r="V84" s="17">
        <f t="shared" si="36"/>
        <v>0.52201478136535806</v>
      </c>
      <c r="W84" s="17">
        <f t="shared" si="47"/>
        <v>0.15634117158836822</v>
      </c>
      <c r="X84" s="17">
        <f t="shared" si="37"/>
        <v>0.11087923423219392</v>
      </c>
      <c r="Y84" s="17">
        <f t="shared" si="38"/>
        <v>7.1279507720696078E-2</v>
      </c>
      <c r="Z84" s="17">
        <f t="shared" si="25"/>
        <v>0.36941953314709169</v>
      </c>
      <c r="AA84" s="17">
        <f t="shared" si="39"/>
        <v>1.7660903494593205E-2</v>
      </c>
      <c r="AB84" s="17">
        <f t="shared" si="26"/>
        <v>1.8495677620944902E-2</v>
      </c>
      <c r="AC84" s="17">
        <f t="shared" si="40"/>
        <v>0</v>
      </c>
      <c r="AD84" s="17">
        <f t="shared" si="41"/>
        <v>2.5146608321166997E-2</v>
      </c>
      <c r="AE84" s="1">
        <f t="shared" ref="AE84:AE107" si="48">(0.3*E84)+(0.9*H84)+(0.7*I84)-(D84*AM84)</f>
        <v>-11322.515049619138</v>
      </c>
      <c r="AF84" s="1">
        <f t="shared" si="32"/>
        <v>-7963.4434611409833</v>
      </c>
      <c r="AG84" s="17">
        <f t="shared" ref="AG84:AG107" si="49">(0.3*N84)+(0.9*Q84)+(0.7*R84)+(0.3*S84)-(M84*AM84)</f>
        <v>-0.25832734733023688</v>
      </c>
      <c r="AH84" s="17">
        <f t="shared" ref="AH84:AH107" si="50">(N84)+(0.3*Q84)+(0.3*R84)+(0.3*S84)-(M84*AM84)</f>
        <v>-0.22389976772255354</v>
      </c>
      <c r="AI84" t="str">
        <f t="shared" si="42"/>
        <v>Jobb</v>
      </c>
      <c r="AJ84">
        <f t="shared" si="33"/>
        <v>0.23144278140598007</v>
      </c>
      <c r="AK84">
        <v>0.23922861158210695</v>
      </c>
      <c r="AL84">
        <f t="shared" si="43"/>
        <v>7.7858301761268844E-3</v>
      </c>
      <c r="AM84">
        <f t="shared" si="44"/>
        <v>1.0784136073545993</v>
      </c>
      <c r="AN84" s="17">
        <f t="shared" si="45"/>
        <v>4.5942747840128651E-5</v>
      </c>
      <c r="AO84" s="17">
        <f t="shared" si="46"/>
        <v>3.4966298104753795E-4</v>
      </c>
      <c r="AQ84" s="17"/>
    </row>
    <row r="85" spans="1:43" x14ac:dyDescent="0.3">
      <c r="A85" t="s">
        <v>91</v>
      </c>
      <c r="B85" s="19">
        <v>0.62341405219228452</v>
      </c>
      <c r="C85" s="1">
        <v>40871.025261726172</v>
      </c>
      <c r="D85" s="1">
        <v>18158.29787599506</v>
      </c>
      <c r="E85" s="1">
        <v>6904.7332968294077</v>
      </c>
      <c r="F85" s="1">
        <v>6208.0154437776127</v>
      </c>
      <c r="G85" s="1">
        <v>3990.8670709998933</v>
      </c>
      <c r="H85" s="1">
        <f t="shared" si="34"/>
        <v>9178.9942632997554</v>
      </c>
      <c r="I85" s="1">
        <v>2802.9570838935069</v>
      </c>
      <c r="J85" s="1">
        <v>1207.4831807144303</v>
      </c>
      <c r="K85" s="1">
        <v>0</v>
      </c>
      <c r="L85" s="1">
        <v>1598.6713095162661</v>
      </c>
      <c r="M85" s="17">
        <v>0.44428290603709097</v>
      </c>
      <c r="N85" s="17">
        <v>0.16893956666399979</v>
      </c>
      <c r="O85" s="17">
        <v>0.1518928239265662</v>
      </c>
      <c r="P85" s="17">
        <v>9.7645386809935397E-2</v>
      </c>
      <c r="Q85" s="17">
        <f t="shared" si="35"/>
        <v>0.22458438966285144</v>
      </c>
      <c r="R85" s="17">
        <v>6.8580542473407113E-2</v>
      </c>
      <c r="S85" s="17">
        <v>2.9543745795023706E-2</v>
      </c>
      <c r="T85" s="17">
        <v>0</v>
      </c>
      <c r="U85" s="17">
        <v>3.9115028293976957E-2</v>
      </c>
      <c r="V85" s="17">
        <f t="shared" si="36"/>
        <v>0.46034447038480103</v>
      </c>
      <c r="W85" s="17">
        <f t="shared" si="47"/>
        <v>0.11825769666479984</v>
      </c>
      <c r="X85" s="17">
        <f t="shared" si="37"/>
        <v>0.1518928239265662</v>
      </c>
      <c r="Y85" s="17">
        <f t="shared" si="38"/>
        <v>9.7645386809935397E-2</v>
      </c>
      <c r="Z85" s="17">
        <f t="shared" ref="Z85:Z107" si="51">Q85+(N85*0.7)+(R85*0.7)+S85*(0.3)</f>
        <v>0.3997115897975434</v>
      </c>
      <c r="AA85" s="17">
        <f t="shared" si="39"/>
        <v>2.0574162742022135E-2</v>
      </c>
      <c r="AB85" s="17">
        <f t="shared" ref="AB85:AB107" si="52">S85*0.7</f>
        <v>2.0680622056516593E-2</v>
      </c>
      <c r="AC85" s="17">
        <f t="shared" si="40"/>
        <v>0</v>
      </c>
      <c r="AD85" s="17">
        <f t="shared" si="41"/>
        <v>3.9115028293976957E-2</v>
      </c>
      <c r="AE85" s="1">
        <f t="shared" si="48"/>
        <v>-6520.1656934491002</v>
      </c>
      <c r="AF85" s="1">
        <f t="shared" si="32"/>
        <v>-5919.0415077671187</v>
      </c>
      <c r="AG85" s="17">
        <f t="shared" si="49"/>
        <v>-0.15066714621914268</v>
      </c>
      <c r="AH85" s="17">
        <f t="shared" si="50"/>
        <v>-0.19459230034141656</v>
      </c>
      <c r="AI85" t="str">
        <f t="shared" si="42"/>
        <v>Bal</v>
      </c>
      <c r="AJ85">
        <f t="shared" si="33"/>
        <v>0.31182683794794275</v>
      </c>
      <c r="AK85">
        <v>0.18328380412770245</v>
      </c>
      <c r="AL85">
        <f t="shared" si="43"/>
        <v>-0.12854303382024029</v>
      </c>
      <c r="AM85">
        <f t="shared" si="44"/>
        <v>1.0361516595157256</v>
      </c>
      <c r="AN85" s="17">
        <f t="shared" si="45"/>
        <v>1.4215337670221912E-2</v>
      </c>
      <c r="AO85" s="17">
        <f t="shared" si="46"/>
        <v>2.3264101866657502E-3</v>
      </c>
      <c r="AQ85" s="17"/>
    </row>
    <row r="86" spans="1:43" x14ac:dyDescent="0.3">
      <c r="A86" t="s">
        <v>92</v>
      </c>
      <c r="B86" s="19">
        <v>0.53555830002109661</v>
      </c>
      <c r="C86" s="1">
        <v>34230.208745848387</v>
      </c>
      <c r="D86" s="1">
        <v>17480.273802557091</v>
      </c>
      <c r="E86" s="1">
        <v>6360.4569290130485</v>
      </c>
      <c r="F86" s="1">
        <v>4054.9989890010866</v>
      </c>
      <c r="G86" s="1">
        <v>2606.7850643578413</v>
      </c>
      <c r="H86" s="1">
        <f t="shared" si="34"/>
        <v>5995.6056480230354</v>
      </c>
      <c r="I86" s="1">
        <v>1840.9679672752773</v>
      </c>
      <c r="J86" s="1">
        <v>848.46626936091627</v>
      </c>
      <c r="K86" s="1">
        <v>0</v>
      </c>
      <c r="L86" s="1">
        <v>1038.2597242831246</v>
      </c>
      <c r="M86" s="17">
        <v>0.51066804565359791</v>
      </c>
      <c r="N86" s="17">
        <v>0.18581414376517574</v>
      </c>
      <c r="O86" s="17">
        <v>0.11846258429530895</v>
      </c>
      <c r="P86" s="17">
        <v>7.6154518475555752E-2</v>
      </c>
      <c r="Q86" s="17">
        <f t="shared" si="35"/>
        <v>0.17515539249377823</v>
      </c>
      <c r="R86" s="17">
        <v>5.3781967295147129E-2</v>
      </c>
      <c r="S86" s="17">
        <v>2.4787060916297291E-2</v>
      </c>
      <c r="T86" s="17">
        <v>0</v>
      </c>
      <c r="U86" s="17">
        <v>3.0331679598917138E-2</v>
      </c>
      <c r="V86" s="17">
        <f t="shared" si="36"/>
        <v>0.54325314615666875</v>
      </c>
      <c r="W86" s="17">
        <f t="shared" si="47"/>
        <v>0.13006990063562301</v>
      </c>
      <c r="X86" s="17">
        <f t="shared" si="37"/>
        <v>0.11846258429530895</v>
      </c>
      <c r="Y86" s="17">
        <f t="shared" si="38"/>
        <v>7.6154518475555752E-2</v>
      </c>
      <c r="Z86" s="17">
        <f t="shared" si="51"/>
        <v>0.35030878851089348</v>
      </c>
      <c r="AA86" s="17">
        <f t="shared" si="39"/>
        <v>1.6134590188544139E-2</v>
      </c>
      <c r="AB86" s="17">
        <f t="shared" si="52"/>
        <v>1.7350942641408101E-2</v>
      </c>
      <c r="AC86" s="17">
        <f t="shared" si="40"/>
        <v>0</v>
      </c>
      <c r="AD86" s="17">
        <f t="shared" si="41"/>
        <v>3.0331679598917138E-2</v>
      </c>
      <c r="AE86" s="1">
        <f t="shared" si="48"/>
        <v>-10002.808855764315</v>
      </c>
      <c r="AF86" s="1">
        <f t="shared" si="32"/>
        <v>-8316.9248581194515</v>
      </c>
      <c r="AG86" s="17">
        <f t="shared" si="49"/>
        <v>-0.28478555440122344</v>
      </c>
      <c r="AH86" s="17">
        <f t="shared" si="50"/>
        <v>-0.28132167617992621</v>
      </c>
      <c r="AI86" t="str">
        <f t="shared" si="42"/>
        <v>Jobb</v>
      </c>
      <c r="AJ86">
        <f t="shared" si="33"/>
        <v>0.24044310473168046</v>
      </c>
      <c r="AK86">
        <v>0.2011165603343664</v>
      </c>
      <c r="AL86">
        <f t="shared" si="43"/>
        <v>-3.9326544397314062E-2</v>
      </c>
      <c r="AM86">
        <f t="shared" si="44"/>
        <v>1.0638087712368327</v>
      </c>
      <c r="AN86" s="17">
        <f t="shared" si="45"/>
        <v>8.9758440475777018E-6</v>
      </c>
      <c r="AO86" s="17">
        <f t="shared" si="46"/>
        <v>1.1337074087555701E-5</v>
      </c>
      <c r="AQ86" s="17"/>
    </row>
    <row r="87" spans="1:43" x14ac:dyDescent="0.3">
      <c r="A87" t="s">
        <v>93</v>
      </c>
      <c r="B87" s="19">
        <v>0.56518881931865128</v>
      </c>
      <c r="C87" s="1">
        <v>37086.55994605126</v>
      </c>
      <c r="D87" s="1">
        <v>19358.301584575711</v>
      </c>
      <c r="E87" s="1">
        <v>6573.8380050319638</v>
      </c>
      <c r="F87" s="1">
        <v>4538.3728147447637</v>
      </c>
      <c r="G87" s="1">
        <v>2917.5253809073474</v>
      </c>
      <c r="H87" s="1">
        <f t="shared" si="34"/>
        <v>6710.3083760869004</v>
      </c>
      <c r="I87" s="1">
        <v>2187.922487288964</v>
      </c>
      <c r="J87" s="1">
        <v>981.40999908112281</v>
      </c>
      <c r="K87" s="1">
        <v>0</v>
      </c>
      <c r="L87" s="1">
        <v>529.18967442138785</v>
      </c>
      <c r="M87" s="17">
        <v>0.52197619872901857</v>
      </c>
      <c r="N87" s="17">
        <v>0.17725661303164097</v>
      </c>
      <c r="O87" s="17">
        <v>0.12237243954000054</v>
      </c>
      <c r="P87" s="17">
        <v>7.8667996847143193E-2</v>
      </c>
      <c r="Q87" s="17">
        <f t="shared" si="35"/>
        <v>0.18093639274842938</v>
      </c>
      <c r="R87" s="17">
        <v>5.899502381648962E-2</v>
      </c>
      <c r="S87" s="17">
        <v>2.6462686226728805E-2</v>
      </c>
      <c r="T87" s="17">
        <v>0</v>
      </c>
      <c r="U87" s="17">
        <v>1.4269041808978365E-2</v>
      </c>
      <c r="V87" s="17">
        <f t="shared" si="36"/>
        <v>0.55202974392427773</v>
      </c>
      <c r="W87" s="17">
        <f t="shared" si="47"/>
        <v>0.12407962912214868</v>
      </c>
      <c r="X87" s="17">
        <f t="shared" si="37"/>
        <v>0.12237243954000054</v>
      </c>
      <c r="Y87" s="17">
        <f t="shared" si="38"/>
        <v>7.8667996847143193E-2</v>
      </c>
      <c r="Z87" s="17">
        <f t="shared" si="51"/>
        <v>0.35425134441013945</v>
      </c>
      <c r="AA87" s="17">
        <f t="shared" si="39"/>
        <v>1.7698507144946887E-2</v>
      </c>
      <c r="AB87" s="17">
        <f t="shared" si="52"/>
        <v>1.8523880358710162E-2</v>
      </c>
      <c r="AC87" s="17">
        <f t="shared" si="40"/>
        <v>0</v>
      </c>
      <c r="AD87" s="17">
        <f t="shared" si="41"/>
        <v>1.4269041808978365E-2</v>
      </c>
      <c r="AE87" s="1">
        <f t="shared" si="48"/>
        <v>-10929.909508960978</v>
      </c>
      <c r="AF87" s="1">
        <f t="shared" si="32"/>
        <v>-9449.9307533311567</v>
      </c>
      <c r="AG87" s="17">
        <f t="shared" si="49"/>
        <v>-0.28677468400163758</v>
      </c>
      <c r="AH87" s="17">
        <f t="shared" si="50"/>
        <v>-0.29485490005514242</v>
      </c>
      <c r="AI87" t="str">
        <f t="shared" si="42"/>
        <v>Bal</v>
      </c>
      <c r="AJ87">
        <f t="shared" si="33"/>
        <v>0.24771891258641832</v>
      </c>
      <c r="AK87">
        <v>0.18828815982621508</v>
      </c>
      <c r="AL87">
        <f t="shared" si="43"/>
        <v>-5.9430752760203237E-2</v>
      </c>
      <c r="AM87">
        <f t="shared" si="44"/>
        <v>1.057576466644337</v>
      </c>
      <c r="AN87" s="17">
        <f t="shared" si="45"/>
        <v>1.1273627162594765E-5</v>
      </c>
      <c r="AO87" s="17">
        <f t="shared" si="46"/>
        <v>6.5790562100883587E-6</v>
      </c>
      <c r="AQ87" s="17"/>
    </row>
    <row r="88" spans="1:43" x14ac:dyDescent="0.3">
      <c r="A88" t="s">
        <v>94</v>
      </c>
      <c r="B88" s="19">
        <v>0.59736952837110668</v>
      </c>
      <c r="C88" s="1">
        <v>39766.88950366457</v>
      </c>
      <c r="D88" s="1">
        <v>20429.733467237002</v>
      </c>
      <c r="E88" s="1">
        <v>6059.7133110008845</v>
      </c>
      <c r="F88" s="1">
        <v>5301.6227561676487</v>
      </c>
      <c r="G88" s="1">
        <v>3408.1860575363457</v>
      </c>
      <c r="H88" s="1">
        <f t="shared" si="34"/>
        <v>7838.8279323335946</v>
      </c>
      <c r="I88" s="1">
        <v>2491.5883580042364</v>
      </c>
      <c r="J88" s="1">
        <v>1099.1193577788458</v>
      </c>
      <c r="K88" s="1">
        <v>0</v>
      </c>
      <c r="L88" s="1">
        <v>976.92619593961308</v>
      </c>
      <c r="M88" s="17">
        <v>0.5137372754626528</v>
      </c>
      <c r="N88" s="17">
        <v>0.15238087229433608</v>
      </c>
      <c r="O88" s="17">
        <v>0.13331751168718131</v>
      </c>
      <c r="P88" s="17">
        <v>8.5704114656045119E-2</v>
      </c>
      <c r="Q88" s="17">
        <f t="shared" si="35"/>
        <v>0.19711946370890379</v>
      </c>
      <c r="R88" s="17">
        <v>6.2654846509295967E-2</v>
      </c>
      <c r="S88" s="17">
        <v>2.7639057806559415E-2</v>
      </c>
      <c r="T88" s="17">
        <v>0</v>
      </c>
      <c r="U88" s="17">
        <v>2.4566321583929466E-2</v>
      </c>
      <c r="V88" s="17">
        <f t="shared" si="36"/>
        <v>0.53554486614090302</v>
      </c>
      <c r="W88" s="17">
        <f t="shared" si="47"/>
        <v>0.10666661060603526</v>
      </c>
      <c r="X88" s="17">
        <f t="shared" si="37"/>
        <v>0.13331751168718131</v>
      </c>
      <c r="Y88" s="17">
        <f t="shared" si="38"/>
        <v>8.5704114656045119E-2</v>
      </c>
      <c r="Z88" s="17">
        <f t="shared" si="51"/>
        <v>0.35593618421341405</v>
      </c>
      <c r="AA88" s="17">
        <f t="shared" si="39"/>
        <v>1.879645395278879E-2</v>
      </c>
      <c r="AB88" s="17">
        <f t="shared" si="52"/>
        <v>1.9347340464591588E-2</v>
      </c>
      <c r="AC88" s="17">
        <f t="shared" si="40"/>
        <v>0</v>
      </c>
      <c r="AD88" s="17">
        <f t="shared" si="41"/>
        <v>2.4566321583929466E-2</v>
      </c>
      <c r="AE88" s="1">
        <f t="shared" si="48"/>
        <v>-10679.982533076656</v>
      </c>
      <c r="AF88" s="1">
        <f t="shared" si="32"/>
        <v>-10072.032059910322</v>
      </c>
      <c r="AG88" s="17">
        <f t="shared" si="49"/>
        <v>-0.26027297721611375</v>
      </c>
      <c r="AH88" s="17">
        <f t="shared" si="50"/>
        <v>-0.29693998343913919</v>
      </c>
      <c r="AI88" t="str">
        <f t="shared" si="42"/>
        <v>Bal</v>
      </c>
      <c r="AJ88">
        <f t="shared" si="33"/>
        <v>0.27171887436052355</v>
      </c>
      <c r="AK88">
        <v>0.16348957255421451</v>
      </c>
      <c r="AL88">
        <f t="shared" si="43"/>
        <v>-0.10822930180630905</v>
      </c>
      <c r="AM88">
        <f t="shared" si="44"/>
        <v>1.0424489164400443</v>
      </c>
      <c r="AN88" s="17">
        <f t="shared" si="45"/>
        <v>6.4833844554274559E-5</v>
      </c>
      <c r="AO88" s="17">
        <f t="shared" si="46"/>
        <v>6.3200202032266552E-6</v>
      </c>
      <c r="AQ88" s="17"/>
    </row>
    <row r="89" spans="1:43" x14ac:dyDescent="0.3">
      <c r="A89" t="s">
        <v>95</v>
      </c>
      <c r="B89" s="19">
        <v>0.64633788336367715</v>
      </c>
      <c r="C89" s="1">
        <v>48878.009753611361</v>
      </c>
      <c r="D89" s="1">
        <v>19213.246191230795</v>
      </c>
      <c r="E89" s="1">
        <v>8611.0087851400676</v>
      </c>
      <c r="F89" s="1">
        <v>8428.8644685756281</v>
      </c>
      <c r="G89" s="1">
        <v>5418.555729798617</v>
      </c>
      <c r="H89" s="1">
        <f t="shared" si="34"/>
        <v>12462.678178536822</v>
      </c>
      <c r="I89" s="1">
        <v>3045.8159320407904</v>
      </c>
      <c r="J89" s="1">
        <v>1345.5973370223392</v>
      </c>
      <c r="K89" s="1">
        <v>0</v>
      </c>
      <c r="L89" s="1">
        <v>2814.92130980313</v>
      </c>
      <c r="M89" s="17">
        <v>0.39308569002876026</v>
      </c>
      <c r="N89" s="17">
        <v>0.17617347409493983</v>
      </c>
      <c r="O89" s="17">
        <v>0.17244696564088025</v>
      </c>
      <c r="P89" s="17">
        <v>0.11085876362628014</v>
      </c>
      <c r="Q89" s="17">
        <f t="shared" si="35"/>
        <v>0.25497515634044432</v>
      </c>
      <c r="R89" s="17">
        <v>6.231464716739514E-2</v>
      </c>
      <c r="S89" s="17">
        <v>2.7529708018091296E-2</v>
      </c>
      <c r="T89" s="17">
        <v>0</v>
      </c>
      <c r="U89" s="17">
        <v>5.7590751423653233E-2</v>
      </c>
      <c r="V89" s="17">
        <f t="shared" si="36"/>
        <v>0.40460138781822352</v>
      </c>
      <c r="W89" s="17">
        <f t="shared" si="47"/>
        <v>0.12332143186645787</v>
      </c>
      <c r="X89" s="17">
        <f t="shared" si="37"/>
        <v>0.17244696564088025</v>
      </c>
      <c r="Y89" s="17">
        <f t="shared" si="38"/>
        <v>0.11085876362628014</v>
      </c>
      <c r="Z89" s="17">
        <f t="shared" si="51"/>
        <v>0.43017575362950616</v>
      </c>
      <c r="AA89" s="17">
        <f t="shared" si="39"/>
        <v>1.8694394150218542E-2</v>
      </c>
      <c r="AB89" s="17">
        <f t="shared" si="52"/>
        <v>1.9270795612663906E-2</v>
      </c>
      <c r="AC89" s="17">
        <f t="shared" si="40"/>
        <v>0</v>
      </c>
      <c r="AD89" s="17">
        <f t="shared" si="41"/>
        <v>5.7590751423653233E-2</v>
      </c>
      <c r="AE89" s="1">
        <f t="shared" si="48"/>
        <v>-3844.3264314501084</v>
      </c>
      <c r="AF89" s="1">
        <f t="shared" si="32"/>
        <v>-3410.8547396749473</v>
      </c>
      <c r="AG89" s="17">
        <f t="shared" si="49"/>
        <v>-7.0392539460737702E-2</v>
      </c>
      <c r="AH89" s="17">
        <f t="shared" si="50"/>
        <v>-0.12498206026550446</v>
      </c>
      <c r="AI89" t="str">
        <f t="shared" si="42"/>
        <v>Bal</v>
      </c>
      <c r="AJ89">
        <f t="shared" si="33"/>
        <v>0.34625315482579949</v>
      </c>
      <c r="AK89">
        <v>0.19559393661211996</v>
      </c>
      <c r="AL89">
        <f t="shared" si="43"/>
        <v>-0.15065921821367953</v>
      </c>
      <c r="AM89">
        <f t="shared" si="44"/>
        <v>1.0292956423537594</v>
      </c>
      <c r="AN89" s="17">
        <f t="shared" si="45"/>
        <v>0.15538769781602316</v>
      </c>
      <c r="AO89" s="17">
        <f t="shared" si="46"/>
        <v>3.5958602749889552E-2</v>
      </c>
      <c r="AQ89" s="17"/>
    </row>
    <row r="90" spans="1:43" x14ac:dyDescent="0.3">
      <c r="A90" t="s">
        <v>96</v>
      </c>
      <c r="B90" s="19">
        <v>0.57745930689974245</v>
      </c>
      <c r="C90" s="1">
        <v>42536.230005541925</v>
      </c>
      <c r="D90" s="1">
        <v>20134.128158071988</v>
      </c>
      <c r="E90" s="1">
        <v>9088.0237268200308</v>
      </c>
      <c r="F90" s="1">
        <v>5066.0781626284661</v>
      </c>
      <c r="G90" s="1">
        <v>3256.7645331182989</v>
      </c>
      <c r="H90" s="1">
        <f t="shared" si="34"/>
        <v>7490.5584261720887</v>
      </c>
      <c r="I90" s="1">
        <v>2291.701417237748</v>
      </c>
      <c r="J90" s="1">
        <v>1055.6400377251261</v>
      </c>
      <c r="K90" s="1">
        <v>0</v>
      </c>
      <c r="L90" s="1">
        <v>1643.8939699402697</v>
      </c>
      <c r="M90" s="17">
        <v>0.47334068288253967</v>
      </c>
      <c r="N90" s="17">
        <v>0.2136537188565131</v>
      </c>
      <c r="O90" s="17">
        <v>0.11910030959416058</v>
      </c>
      <c r="P90" s="17">
        <v>7.6564484739103211E-2</v>
      </c>
      <c r="Q90" s="17">
        <f t="shared" si="35"/>
        <v>0.17609831489993741</v>
      </c>
      <c r="R90" s="17">
        <v>5.3876458184920685E-2</v>
      </c>
      <c r="S90" s="17">
        <v>2.4817432988010216E-2</v>
      </c>
      <c r="T90" s="17">
        <v>0</v>
      </c>
      <c r="U90" s="17">
        <v>3.8646912754752627E-2</v>
      </c>
      <c r="V90" s="17">
        <f t="shared" si="36"/>
        <v>0.50777659695201549</v>
      </c>
      <c r="W90" s="17">
        <f t="shared" si="47"/>
        <v>0.14955760319955916</v>
      </c>
      <c r="X90" s="17">
        <f t="shared" si="37"/>
        <v>0.11910030959416058</v>
      </c>
      <c r="Y90" s="17">
        <f t="shared" si="38"/>
        <v>7.6564484739103211E-2</v>
      </c>
      <c r="Z90" s="17">
        <f t="shared" si="51"/>
        <v>0.37081466872534408</v>
      </c>
      <c r="AA90" s="17">
        <f t="shared" si="39"/>
        <v>1.6162937455476204E-2</v>
      </c>
      <c r="AB90" s="17">
        <f t="shared" si="52"/>
        <v>1.7372203091607148E-2</v>
      </c>
      <c r="AC90" s="17">
        <f t="shared" si="40"/>
        <v>0</v>
      </c>
      <c r="AD90" s="17">
        <f t="shared" si="41"/>
        <v>3.8646912754752627E-2</v>
      </c>
      <c r="AE90" s="1">
        <f t="shared" si="48"/>
        <v>-10526.801425714975</v>
      </c>
      <c r="AF90" s="1">
        <f t="shared" si="32"/>
        <v>-7619.7484708573375</v>
      </c>
      <c r="AG90" s="17">
        <f t="shared" si="49"/>
        <v>-0.24003324725927033</v>
      </c>
      <c r="AH90" s="17">
        <f t="shared" si="50"/>
        <v>-0.2176852162736419</v>
      </c>
      <c r="AI90" t="str">
        <f t="shared" si="42"/>
        <v>Jobb</v>
      </c>
      <c r="AJ90">
        <f t="shared" si="33"/>
        <v>0.2433617618545349</v>
      </c>
      <c r="AK90">
        <v>0.23288047641982484</v>
      </c>
      <c r="AL90">
        <f t="shared" si="43"/>
        <v>-1.0481285434710053E-2</v>
      </c>
      <c r="AM90">
        <f t="shared" si="44"/>
        <v>1.07275080151524</v>
      </c>
      <c r="AN90" s="17">
        <f t="shared" si="45"/>
        <v>1.3716804869675736E-4</v>
      </c>
      <c r="AO90" s="17">
        <f t="shared" si="46"/>
        <v>4.8402456226673366E-4</v>
      </c>
      <c r="AQ90" s="17"/>
    </row>
    <row r="91" spans="1:43" x14ac:dyDescent="0.3">
      <c r="A91" t="s">
        <v>97</v>
      </c>
      <c r="B91" s="19">
        <v>0.57211149913576254</v>
      </c>
      <c r="C91" s="1">
        <v>45762.626704370508</v>
      </c>
      <c r="D91" s="1">
        <v>24458.317346043459</v>
      </c>
      <c r="E91" s="1">
        <v>9490.8191637977634</v>
      </c>
      <c r="F91" s="1">
        <v>4650.536906906279</v>
      </c>
      <c r="G91" s="1">
        <v>2989.630868725465</v>
      </c>
      <c r="H91" s="1">
        <f t="shared" si="34"/>
        <v>6876.1509980685696</v>
      </c>
      <c r="I91" s="1">
        <v>2336.4149707464821</v>
      </c>
      <c r="J91" s="1">
        <v>1094.210226594148</v>
      </c>
      <c r="K91" s="1">
        <v>0</v>
      </c>
      <c r="L91" s="1">
        <v>742.6972215569092</v>
      </c>
      <c r="M91" s="17">
        <v>0.53446052177130809</v>
      </c>
      <c r="N91" s="17">
        <v>0.2073923602574009</v>
      </c>
      <c r="O91" s="17">
        <v>0.10162303263204371</v>
      </c>
      <c r="P91" s="17">
        <v>6.5329092406313807E-2</v>
      </c>
      <c r="Q91" s="17">
        <f t="shared" si="35"/>
        <v>0.15025691253452178</v>
      </c>
      <c r="R91" s="17">
        <v>5.105508881384524E-2</v>
      </c>
      <c r="S91" s="17">
        <v>2.391056426159311E-2</v>
      </c>
      <c r="T91" s="17">
        <v>0</v>
      </c>
      <c r="U91" s="17">
        <v>1.6229339857495084E-2</v>
      </c>
      <c r="V91" s="17">
        <f t="shared" si="36"/>
        <v>0.57736226884738728</v>
      </c>
      <c r="W91" s="17">
        <f t="shared" si="47"/>
        <v>0.14517465218018064</v>
      </c>
      <c r="X91" s="17">
        <f t="shared" si="37"/>
        <v>0.10162303263204371</v>
      </c>
      <c r="Y91" s="17">
        <f t="shared" si="38"/>
        <v>6.5329092406313807E-2</v>
      </c>
      <c r="Z91" s="17">
        <f t="shared" si="51"/>
        <v>0.33834329616287206</v>
      </c>
      <c r="AA91" s="17">
        <f t="shared" si="39"/>
        <v>1.5316526644153571E-2</v>
      </c>
      <c r="AB91" s="17">
        <f t="shared" si="52"/>
        <v>1.6737394983115175E-2</v>
      </c>
      <c r="AC91" s="17">
        <f t="shared" si="40"/>
        <v>0</v>
      </c>
      <c r="AD91" s="17">
        <f t="shared" si="41"/>
        <v>1.6229339857495084E-2</v>
      </c>
      <c r="AE91" s="1">
        <f t="shared" si="48"/>
        <v>-15750.341855527809</v>
      </c>
      <c r="AF91" s="1">
        <f t="shared" si="32"/>
        <v>-12324.511834246099</v>
      </c>
      <c r="AG91" s="17">
        <f t="shared" si="49"/>
        <v>-0.33700160804092782</v>
      </c>
      <c r="AH91" s="17">
        <f t="shared" si="50"/>
        <v>-0.30240313890699833</v>
      </c>
      <c r="AI91" t="str">
        <f t="shared" si="42"/>
        <v>Jobb</v>
      </c>
      <c r="AJ91">
        <f t="shared" si="33"/>
        <v>0.20747288710166811</v>
      </c>
      <c r="AK91">
        <v>0.22125070802498475</v>
      </c>
      <c r="AL91">
        <f t="shared" si="43"/>
        <v>1.3777820923316642E-2</v>
      </c>
      <c r="AM91">
        <f t="shared" si="44"/>
        <v>1.0802711244862282</v>
      </c>
      <c r="AN91" s="17">
        <f t="shared" si="45"/>
        <v>1.4982997744143877E-7</v>
      </c>
      <c r="AO91" s="17">
        <f t="shared" si="46"/>
        <v>2.1365473600295162E-6</v>
      </c>
      <c r="AQ91" s="17"/>
    </row>
    <row r="92" spans="1:43" x14ac:dyDescent="0.3">
      <c r="A92" t="s">
        <v>98</v>
      </c>
      <c r="B92" s="19">
        <v>0.59620667217953527</v>
      </c>
      <c r="C92" s="1">
        <v>43667.369083773519</v>
      </c>
      <c r="D92" s="1">
        <v>25398.979593795313</v>
      </c>
      <c r="E92" s="1">
        <v>8903.2480849051026</v>
      </c>
      <c r="F92" s="1">
        <v>3701.4150413300222</v>
      </c>
      <c r="G92" s="1">
        <v>2379.4810979978715</v>
      </c>
      <c r="H92" s="1">
        <f t="shared" si="34"/>
        <v>5472.8065253951045</v>
      </c>
      <c r="I92" s="1">
        <v>2071.0469632689992</v>
      </c>
      <c r="J92" s="1">
        <v>993.19893489333674</v>
      </c>
      <c r="K92" s="1">
        <v>0</v>
      </c>
      <c r="L92" s="1">
        <v>219.99936758287396</v>
      </c>
      <c r="M92" s="17">
        <v>0.58164666492887918</v>
      </c>
      <c r="N92" s="17">
        <v>0.20388789779903377</v>
      </c>
      <c r="O92" s="17">
        <v>8.4763866452065267E-2</v>
      </c>
      <c r="P92" s="17">
        <v>5.4491057004899104E-2</v>
      </c>
      <c r="Q92" s="17">
        <f t="shared" si="35"/>
        <v>0.12532943111126796</v>
      </c>
      <c r="R92" s="17">
        <v>4.7427793492568926E-2</v>
      </c>
      <c r="S92" s="17">
        <v>2.2744647908325723E-2</v>
      </c>
      <c r="T92" s="17">
        <v>0</v>
      </c>
      <c r="U92" s="17">
        <v>5.0380724142280453E-3</v>
      </c>
      <c r="V92" s="17">
        <f t="shared" si="36"/>
        <v>0.63306991073092034</v>
      </c>
      <c r="W92" s="17">
        <f t="shared" si="47"/>
        <v>0.14272152845932362</v>
      </c>
      <c r="X92" s="17">
        <f t="shared" si="37"/>
        <v>8.4763866452065267E-2</v>
      </c>
      <c r="Y92" s="17">
        <f t="shared" si="38"/>
        <v>5.4491057004899104E-2</v>
      </c>
      <c r="Z92" s="17">
        <f t="shared" si="51"/>
        <v>0.30807380938788753</v>
      </c>
      <c r="AA92" s="17">
        <f t="shared" si="39"/>
        <v>1.4228338047770676E-2</v>
      </c>
      <c r="AB92" s="17">
        <f t="shared" si="52"/>
        <v>1.5921253535828007E-2</v>
      </c>
      <c r="AC92" s="17">
        <f t="shared" si="40"/>
        <v>0</v>
      </c>
      <c r="AD92" s="17">
        <f t="shared" si="41"/>
        <v>5.0380724142280453E-3</v>
      </c>
      <c r="AE92" s="1">
        <f t="shared" si="48"/>
        <v>-18598.264275103225</v>
      </c>
      <c r="AF92" s="1">
        <f t="shared" si="32"/>
        <v>-14969.322618481496</v>
      </c>
      <c r="AG92" s="17">
        <f t="shared" si="49"/>
        <v>-0.41908420357377307</v>
      </c>
      <c r="AH92" s="17">
        <f t="shared" si="50"/>
        <v>-0.37053145117823777</v>
      </c>
      <c r="AI92" t="str">
        <f t="shared" si="42"/>
        <v>Jobb</v>
      </c>
      <c r="AJ92">
        <f t="shared" si="33"/>
        <v>0.1754224349289018</v>
      </c>
      <c r="AK92">
        <v>0.21545393960220313</v>
      </c>
      <c r="AL92">
        <f t="shared" si="43"/>
        <v>4.0031504673301327E-2</v>
      </c>
      <c r="AM92">
        <f t="shared" si="44"/>
        <v>1.0884097664487236</v>
      </c>
      <c r="AN92" s="17">
        <f t="shared" si="45"/>
        <v>5.6020529248482225E-11</v>
      </c>
      <c r="AO92" s="17">
        <f t="shared" si="46"/>
        <v>5.9027799823216185E-9</v>
      </c>
      <c r="AQ92" s="17"/>
    </row>
    <row r="93" spans="1:43" x14ac:dyDescent="0.3">
      <c r="A93" t="s">
        <v>99</v>
      </c>
      <c r="B93" s="19">
        <v>0.56812889360576524</v>
      </c>
      <c r="C93" s="1">
        <v>42802.262715364748</v>
      </c>
      <c r="D93" s="1">
        <v>23869.304536703505</v>
      </c>
      <c r="E93" s="1">
        <v>8992.9299864203003</v>
      </c>
      <c r="F93" s="1">
        <v>4165.5607369888676</v>
      </c>
      <c r="G93" s="1">
        <v>2677.8604737785572</v>
      </c>
      <c r="H93" s="1">
        <f t="shared" si="34"/>
        <v>6159.0790896906828</v>
      </c>
      <c r="I93" s="1">
        <v>2058.4670298242781</v>
      </c>
      <c r="J93" s="1">
        <v>982.66708709446789</v>
      </c>
      <c r="K93" s="1">
        <v>0</v>
      </c>
      <c r="L93" s="1">
        <v>55.472864554774468</v>
      </c>
      <c r="M93" s="17">
        <v>0.55766454907850305</v>
      </c>
      <c r="N93" s="17">
        <v>0.21010407898814434</v>
      </c>
      <c r="O93" s="17">
        <v>9.7321040354568789E-2</v>
      </c>
      <c r="P93" s="17">
        <v>6.2563525942222781E-2</v>
      </c>
      <c r="Q93" s="17">
        <f t="shared" si="35"/>
        <v>0.14389610966711242</v>
      </c>
      <c r="R93" s="17">
        <v>4.8092481547368039E-2</v>
      </c>
      <c r="S93" s="17">
        <v>2.2958297640225441E-2</v>
      </c>
      <c r="T93" s="17">
        <v>0</v>
      </c>
      <c r="U93" s="17">
        <v>1.2960264489676465E-3</v>
      </c>
      <c r="V93" s="17">
        <f t="shared" si="36"/>
        <v>0.60457900337705595</v>
      </c>
      <c r="W93" s="17">
        <f t="shared" si="47"/>
        <v>0.14707285529170103</v>
      </c>
      <c r="X93" s="17">
        <f t="shared" si="37"/>
        <v>9.7321040354568789E-2</v>
      </c>
      <c r="Y93" s="17">
        <f t="shared" si="38"/>
        <v>6.2563525942222781E-2</v>
      </c>
      <c r="Z93" s="17">
        <f t="shared" si="51"/>
        <v>0.33152119133403868</v>
      </c>
      <c r="AA93" s="17">
        <f t="shared" si="39"/>
        <v>1.4427744464210411E-2</v>
      </c>
      <c r="AB93" s="17">
        <f t="shared" si="52"/>
        <v>1.6070808348157807E-2</v>
      </c>
      <c r="AC93" s="17">
        <f t="shared" si="40"/>
        <v>0</v>
      </c>
      <c r="AD93" s="17">
        <f t="shared" si="41"/>
        <v>1.2960264489676465E-3</v>
      </c>
      <c r="AE93" s="1">
        <f t="shared" si="48"/>
        <v>-16195.372237213438</v>
      </c>
      <c r="AF93" s="1">
        <f t="shared" si="32"/>
        <v>-12775.646288560356</v>
      </c>
      <c r="AG93" s="17">
        <f t="shared" si="49"/>
        <v>-0.37148905460498621</v>
      </c>
      <c r="AH93" s="17">
        <f t="shared" si="50"/>
        <v>-0.32999085773249986</v>
      </c>
      <c r="AI93" t="str">
        <f t="shared" si="42"/>
        <v>Jobb</v>
      </c>
      <c r="AJ93">
        <f t="shared" si="33"/>
        <v>0.19489546197098606</v>
      </c>
      <c r="AK93">
        <v>0.22111048488230731</v>
      </c>
      <c r="AL93">
        <f t="shared" si="43"/>
        <v>2.6215022911321245E-2</v>
      </c>
      <c r="AM93">
        <f t="shared" si="44"/>
        <v>1.0841266571025097</v>
      </c>
      <c r="AN93" s="17">
        <f t="shared" si="45"/>
        <v>1.037544403247204E-8</v>
      </c>
      <c r="AO93" s="17">
        <f t="shared" si="46"/>
        <v>3.1885846624621366E-7</v>
      </c>
      <c r="AQ93" s="17"/>
    </row>
    <row r="94" spans="1:43" x14ac:dyDescent="0.3">
      <c r="A94" t="s">
        <v>100</v>
      </c>
      <c r="B94" s="19">
        <v>0.56509015575496135</v>
      </c>
      <c r="C94" s="1">
        <v>42090.17516125254</v>
      </c>
      <c r="D94" s="1">
        <v>21723.144057895814</v>
      </c>
      <c r="E94" s="1">
        <v>9163.0163513629104</v>
      </c>
      <c r="F94" s="1">
        <v>4432.083984553612</v>
      </c>
      <c r="G94" s="1">
        <v>2849.1968472130357</v>
      </c>
      <c r="H94" s="1">
        <f t="shared" si="34"/>
        <v>6553.1527485899833</v>
      </c>
      <c r="I94" s="1">
        <v>2077.6520562103578</v>
      </c>
      <c r="J94" s="1">
        <v>983.49304606272335</v>
      </c>
      <c r="K94" s="1">
        <v>0</v>
      </c>
      <c r="L94" s="1">
        <v>861.58881795408968</v>
      </c>
      <c r="M94" s="17">
        <v>0.51610961405296674</v>
      </c>
      <c r="N94" s="17">
        <v>0.21769964881966608</v>
      </c>
      <c r="O94" s="17">
        <v>0.10529972772918533</v>
      </c>
      <c r="P94" s="17">
        <v>6.7692682111619135E-2</v>
      </c>
      <c r="Q94" s="17">
        <f t="shared" si="35"/>
        <v>0.15569316885672402</v>
      </c>
      <c r="R94" s="17">
        <v>4.9361924683150454E-2</v>
      </c>
      <c r="S94" s="17">
        <v>2.3366332933869787E-2</v>
      </c>
      <c r="T94" s="17">
        <v>0</v>
      </c>
      <c r="U94" s="17">
        <v>2.0470069669542571E-2</v>
      </c>
      <c r="V94" s="17">
        <f t="shared" si="36"/>
        <v>0.55866727477518729</v>
      </c>
      <c r="W94" s="17">
        <f t="shared" si="47"/>
        <v>0.15238975417376624</v>
      </c>
      <c r="X94" s="17">
        <f t="shared" si="37"/>
        <v>0.10529972772918533</v>
      </c>
      <c r="Y94" s="17">
        <f t="shared" si="38"/>
        <v>6.7692682111619135E-2</v>
      </c>
      <c r="Z94" s="17">
        <f t="shared" si="51"/>
        <v>0.34964617018885646</v>
      </c>
      <c r="AA94" s="17">
        <f t="shared" si="39"/>
        <v>1.4808577404945136E-2</v>
      </c>
      <c r="AB94" s="17">
        <f t="shared" si="52"/>
        <v>1.635643305370885E-2</v>
      </c>
      <c r="AC94" s="17">
        <f t="shared" si="40"/>
        <v>0</v>
      </c>
      <c r="AD94" s="17">
        <f t="shared" si="41"/>
        <v>2.0470069669542571E-2</v>
      </c>
      <c r="AE94" s="1">
        <f t="shared" si="48"/>
        <v>-13413.304633660127</v>
      </c>
      <c r="AF94" s="1">
        <f t="shared" si="32"/>
        <v>-10035.984698384154</v>
      </c>
      <c r="AG94" s="17">
        <f t="shared" si="49"/>
        <v>-0.3116702809998696</v>
      </c>
      <c r="AH94" s="17">
        <f t="shared" si="50"/>
        <v>-0.27244119801339794</v>
      </c>
      <c r="AI94" t="str">
        <f t="shared" si="42"/>
        <v>Jobb</v>
      </c>
      <c r="AJ94">
        <f t="shared" si="33"/>
        <v>0.21253378479990936</v>
      </c>
      <c r="AK94">
        <v>0.23336788147510504</v>
      </c>
      <c r="AL94">
        <f t="shared" si="43"/>
        <v>2.0834096675195674E-2</v>
      </c>
      <c r="AM94">
        <f t="shared" si="44"/>
        <v>1.0824585699693108</v>
      </c>
      <c r="AN94" s="17">
        <f t="shared" si="45"/>
        <v>1.1031796910724164E-6</v>
      </c>
      <c r="AO94" s="17">
        <f t="shared" si="46"/>
        <v>1.7536904937844297E-5</v>
      </c>
      <c r="AQ94" s="17"/>
    </row>
    <row r="95" spans="1:43" x14ac:dyDescent="0.3">
      <c r="A95" t="s">
        <v>101</v>
      </c>
      <c r="B95" s="19">
        <v>0.5956592996937452</v>
      </c>
      <c r="C95" s="1">
        <v>38271.705664622823</v>
      </c>
      <c r="D95" s="1">
        <v>17579.175207110449</v>
      </c>
      <c r="E95" s="1">
        <v>5823.1386397625238</v>
      </c>
      <c r="F95" s="1">
        <v>5065.009933179309</v>
      </c>
      <c r="G95" s="1">
        <v>3256.0778141866981</v>
      </c>
      <c r="H95" s="1">
        <f t="shared" si="34"/>
        <v>7488.9789726294066</v>
      </c>
      <c r="I95" s="1">
        <v>3814.9996669578954</v>
      </c>
      <c r="J95" s="1">
        <v>1513.2876854354231</v>
      </c>
      <c r="K95" s="1">
        <v>0</v>
      </c>
      <c r="L95" s="1">
        <v>1220.0167179905161</v>
      </c>
      <c r="M95" s="17">
        <v>0.45932562716586978</v>
      </c>
      <c r="N95" s="17">
        <v>0.15215257691389628</v>
      </c>
      <c r="O95" s="17">
        <v>0.13234345961907956</v>
      </c>
      <c r="P95" s="17">
        <v>8.5077938326551125E-2</v>
      </c>
      <c r="Q95" s="17">
        <f t="shared" si="35"/>
        <v>0.19567925815106763</v>
      </c>
      <c r="R95" s="17">
        <v>9.9681987011212905E-2</v>
      </c>
      <c r="S95" s="17">
        <v>3.9540638682175569E-2</v>
      </c>
      <c r="T95" s="17">
        <v>0</v>
      </c>
      <c r="U95" s="17">
        <v>3.1877772281214571E-2</v>
      </c>
      <c r="V95" s="17">
        <f t="shared" si="36"/>
        <v>0.47337639746279581</v>
      </c>
      <c r="W95" s="17">
        <f t="shared" si="47"/>
        <v>0.10650680383972738</v>
      </c>
      <c r="X95" s="17">
        <f t="shared" si="37"/>
        <v>0.13234345961907956</v>
      </c>
      <c r="Y95" s="17">
        <f t="shared" si="38"/>
        <v>8.5077938326551125E-2</v>
      </c>
      <c r="Z95" s="17">
        <f t="shared" si="51"/>
        <v>0.3838256445032967</v>
      </c>
      <c r="AA95" s="17">
        <f t="shared" si="39"/>
        <v>2.9904596103363872E-2</v>
      </c>
      <c r="AB95" s="17">
        <f t="shared" si="52"/>
        <v>2.7678447077522896E-2</v>
      </c>
      <c r="AC95" s="17">
        <f t="shared" si="40"/>
        <v>0</v>
      </c>
      <c r="AD95" s="17">
        <f t="shared" si="41"/>
        <v>3.1877772281214571E-2</v>
      </c>
      <c r="AE95" s="1">
        <f t="shared" si="48"/>
        <v>-6959.3997181098766</v>
      </c>
      <c r="AF95" s="1">
        <f t="shared" si="32"/>
        <v>-6641.7941927194533</v>
      </c>
      <c r="AG95" s="17">
        <f t="shared" si="49"/>
        <v>-0.16997970954016434</v>
      </c>
      <c r="AH95" s="17">
        <f t="shared" si="50"/>
        <v>-0.22075325539556268</v>
      </c>
      <c r="AI95" t="str">
        <f t="shared" si="42"/>
        <v>Bal</v>
      </c>
      <c r="AJ95">
        <f t="shared" si="33"/>
        <v>0.30753326983148893</v>
      </c>
      <c r="AK95">
        <v>0.16104939438257784</v>
      </c>
      <c r="AL95">
        <f t="shared" si="43"/>
        <v>-0.14648387544891109</v>
      </c>
      <c r="AM95">
        <f t="shared" si="44"/>
        <v>1.0305899986108376</v>
      </c>
      <c r="AN95" s="17">
        <f t="shared" si="45"/>
        <v>5.8978196992148582E-3</v>
      </c>
      <c r="AO95" s="17">
        <f t="shared" si="46"/>
        <v>5.369869401998129E-4</v>
      </c>
      <c r="AQ95" s="17"/>
    </row>
    <row r="96" spans="1:43" x14ac:dyDescent="0.3">
      <c r="A96" t="s">
        <v>102</v>
      </c>
      <c r="B96" s="19">
        <v>0.57831104049043891</v>
      </c>
      <c r="C96" s="1">
        <v>36872.533630629892</v>
      </c>
      <c r="D96" s="1">
        <v>19282.477174418142</v>
      </c>
      <c r="E96" s="1">
        <v>6653.4693486187325</v>
      </c>
      <c r="F96" s="1">
        <v>4708.7554118853514</v>
      </c>
      <c r="G96" s="1">
        <v>3027.0570504977254</v>
      </c>
      <c r="H96" s="1">
        <f t="shared" si="34"/>
        <v>6962.2312161447699</v>
      </c>
      <c r="I96" s="1">
        <v>2131.9521925183371</v>
      </c>
      <c r="J96" s="1">
        <v>961.81434982490396</v>
      </c>
      <c r="K96" s="1">
        <v>0</v>
      </c>
      <c r="L96" s="1">
        <v>107.00810286670145</v>
      </c>
      <c r="M96" s="17">
        <v>0.52294961251049621</v>
      </c>
      <c r="N96" s="17">
        <v>0.18044513608068738</v>
      </c>
      <c r="O96" s="17">
        <v>0.12770360342078049</v>
      </c>
      <c r="P96" s="17">
        <v>8.2095173627644596E-2</v>
      </c>
      <c r="Q96" s="17">
        <f t="shared" si="35"/>
        <v>0.18881889934358259</v>
      </c>
      <c r="R96" s="17">
        <v>5.7819519913525318E-2</v>
      </c>
      <c r="S96" s="17">
        <v>2.608484568649028E-2</v>
      </c>
      <c r="T96" s="17">
        <v>0</v>
      </c>
      <c r="U96" s="17">
        <v>2.9021087603757767E-3</v>
      </c>
      <c r="V96" s="17">
        <f t="shared" si="36"/>
        <v>0.55255635763740507</v>
      </c>
      <c r="W96" s="17">
        <f t="shared" si="47"/>
        <v>0.12631159525648117</v>
      </c>
      <c r="X96" s="17">
        <f t="shared" si="37"/>
        <v>0.12770360342078049</v>
      </c>
      <c r="Y96" s="17">
        <f t="shared" si="38"/>
        <v>8.2095173627644596E-2</v>
      </c>
      <c r="Z96" s="17">
        <f t="shared" si="51"/>
        <v>0.36342961224547854</v>
      </c>
      <c r="AA96" s="17">
        <f t="shared" si="39"/>
        <v>1.7345855974057595E-2</v>
      </c>
      <c r="AB96" s="17">
        <f t="shared" si="52"/>
        <v>1.8259391980543195E-2</v>
      </c>
      <c r="AC96" s="17">
        <f t="shared" si="40"/>
        <v>0</v>
      </c>
      <c r="AD96" s="17">
        <f t="shared" si="41"/>
        <v>2.9021087603757767E-3</v>
      </c>
      <c r="AE96" s="1">
        <f t="shared" si="48"/>
        <v>-10619.737445924828</v>
      </c>
      <c r="AF96" s="1">
        <f t="shared" si="32"/>
        <v>-9173.5918268532914</v>
      </c>
      <c r="AG96" s="17">
        <f t="shared" si="49"/>
        <v>-0.2801866897585597</v>
      </c>
      <c r="AH96" s="17">
        <f t="shared" si="50"/>
        <v>-0.29029424207363824</v>
      </c>
      <c r="AI96" t="str">
        <f t="shared" si="42"/>
        <v>Bal</v>
      </c>
      <c r="AJ96">
        <f t="shared" si="33"/>
        <v>0.25215291032732051</v>
      </c>
      <c r="AK96">
        <v>0.18962036120057407</v>
      </c>
      <c r="AL96">
        <f t="shared" si="43"/>
        <v>-6.253254912674644E-2</v>
      </c>
      <c r="AM96">
        <f t="shared" si="44"/>
        <v>1.0566149097707087</v>
      </c>
      <c r="AN96" s="17">
        <f t="shared" si="45"/>
        <v>2.3158194799121259E-5</v>
      </c>
      <c r="AO96" s="17">
        <f t="shared" si="46"/>
        <v>1.2192096441372745E-5</v>
      </c>
      <c r="AQ96" s="17"/>
    </row>
    <row r="97" spans="1:43" x14ac:dyDescent="0.3">
      <c r="A97" t="s">
        <v>103</v>
      </c>
      <c r="B97" s="19">
        <v>0.57428286943058571</v>
      </c>
      <c r="C97" s="1">
        <v>36633.504240977061</v>
      </c>
      <c r="D97" s="1">
        <v>20094.567596250647</v>
      </c>
      <c r="E97" s="1">
        <v>6407.6172392925919</v>
      </c>
      <c r="F97" s="1">
        <v>3980.2229275600776</v>
      </c>
      <c r="G97" s="1">
        <v>2558.7147391457634</v>
      </c>
      <c r="H97" s="1">
        <f t="shared" si="34"/>
        <v>5885.0439000352562</v>
      </c>
      <c r="I97" s="1">
        <v>2216.4032157327438</v>
      </c>
      <c r="J97" s="1">
        <v>987.16660114999547</v>
      </c>
      <c r="K97" s="1">
        <v>0</v>
      </c>
      <c r="L97" s="1">
        <v>388.81192184524258</v>
      </c>
      <c r="M97" s="17">
        <v>0.54852976837999323</v>
      </c>
      <c r="N97" s="17">
        <v>0.17491139250951693</v>
      </c>
      <c r="O97" s="17">
        <v>0.10864980050442262</v>
      </c>
      <c r="P97" s="17">
        <v>6.9846300324271665E-2</v>
      </c>
      <c r="Q97" s="17">
        <f t="shared" si="35"/>
        <v>0.16064649074582485</v>
      </c>
      <c r="R97" s="17">
        <v>6.0502080312959693E-2</v>
      </c>
      <c r="S97" s="17">
        <v>2.6947097243451328E-2</v>
      </c>
      <c r="T97" s="17">
        <v>0</v>
      </c>
      <c r="U97" s="17">
        <v>1.0613560725384552E-2</v>
      </c>
      <c r="V97" s="17">
        <f t="shared" si="36"/>
        <v>0.58314381289640971</v>
      </c>
      <c r="W97" s="17">
        <f t="shared" si="47"/>
        <v>0.12243797475666184</v>
      </c>
      <c r="X97" s="17">
        <f t="shared" si="37"/>
        <v>0.10864980050442262</v>
      </c>
      <c r="Y97" s="17">
        <f t="shared" si="38"/>
        <v>6.9846300324271665E-2</v>
      </c>
      <c r="Z97" s="17">
        <f t="shared" si="51"/>
        <v>0.33352005089459386</v>
      </c>
      <c r="AA97" s="17">
        <f t="shared" si="39"/>
        <v>1.8150624093887908E-2</v>
      </c>
      <c r="AB97" s="17">
        <f t="shared" si="52"/>
        <v>1.8862968070415927E-2</v>
      </c>
      <c r="AC97" s="17">
        <f t="shared" si="40"/>
        <v>0</v>
      </c>
      <c r="AD97" s="17">
        <f t="shared" si="41"/>
        <v>1.0613560725384552E-2</v>
      </c>
      <c r="AE97" s="1">
        <f t="shared" si="48"/>
        <v>-12592.294410007727</v>
      </c>
      <c r="AF97" s="1">
        <f t="shared" si="32"/>
        <v>-10904.260545663565</v>
      </c>
      <c r="AG97" s="17">
        <f t="shared" si="49"/>
        <v>-0.33565296808020506</v>
      </c>
      <c r="AH97" s="17">
        <f t="shared" si="50"/>
        <v>-0.33380371989622204</v>
      </c>
      <c r="AI97" t="str">
        <f t="shared" si="42"/>
        <v>Jobb</v>
      </c>
      <c r="AJ97">
        <f t="shared" si="33"/>
        <v>0.22651574450900505</v>
      </c>
      <c r="AK97">
        <v>0.18491352163182381</v>
      </c>
      <c r="AL97">
        <f t="shared" si="43"/>
        <v>-4.1602222877181239E-2</v>
      </c>
      <c r="AM97">
        <f t="shared" si="44"/>
        <v>1.0631033109080739</v>
      </c>
      <c r="AN97" s="17">
        <f t="shared" si="45"/>
        <v>2.4252464814225077E-7</v>
      </c>
      <c r="AO97" s="17">
        <f t="shared" si="46"/>
        <v>2.8016659405024878E-7</v>
      </c>
      <c r="AQ97" s="17"/>
    </row>
    <row r="98" spans="1:43" x14ac:dyDescent="0.3">
      <c r="A98" t="s">
        <v>104</v>
      </c>
      <c r="B98" s="19">
        <v>0.64668375432155456</v>
      </c>
      <c r="C98" s="1">
        <v>45857.638386450075</v>
      </c>
      <c r="D98" s="1">
        <v>22650.619451707229</v>
      </c>
      <c r="E98" s="1">
        <v>5438.1249591197029</v>
      </c>
      <c r="F98" s="1">
        <v>7503.7777656054104</v>
      </c>
      <c r="G98" s="1">
        <v>4823.8571350320499</v>
      </c>
      <c r="H98" s="1">
        <f t="shared" si="34"/>
        <v>11094.871410573714</v>
      </c>
      <c r="I98" s="1">
        <v>3425.7237272268994</v>
      </c>
      <c r="J98" s="1">
        <v>1445.0577716498792</v>
      </c>
      <c r="K98" s="1">
        <v>0</v>
      </c>
      <c r="L98" s="1">
        <v>570.47757610890619</v>
      </c>
      <c r="M98" s="17">
        <v>0.49393340452525331</v>
      </c>
      <c r="N98" s="17">
        <v>0.11858711330251472</v>
      </c>
      <c r="O98" s="17">
        <v>0.16363201485366094</v>
      </c>
      <c r="P98" s="17">
        <v>0.10519200954878204</v>
      </c>
      <c r="Q98" s="17">
        <f t="shared" si="35"/>
        <v>0.24194162196219868</v>
      </c>
      <c r="R98" s="17">
        <v>7.4703448493307623E-2</v>
      </c>
      <c r="S98" s="17">
        <v>3.1511822729991742E-2</v>
      </c>
      <c r="T98" s="17">
        <v>0</v>
      </c>
      <c r="U98" s="17">
        <v>1.2440186546489707E-2</v>
      </c>
      <c r="V98" s="17">
        <f t="shared" si="36"/>
        <v>0.50032300897599313</v>
      </c>
      <c r="W98" s="17">
        <f t="shared" si="47"/>
        <v>8.3010979311760297E-2</v>
      </c>
      <c r="X98" s="17">
        <f t="shared" si="37"/>
        <v>0.16363201485366094</v>
      </c>
      <c r="Y98" s="17">
        <f t="shared" si="38"/>
        <v>0.10519200954878204</v>
      </c>
      <c r="Z98" s="17">
        <f t="shared" si="51"/>
        <v>0.38669856203827185</v>
      </c>
      <c r="AA98" s="17">
        <f t="shared" si="39"/>
        <v>2.2411034547992287E-2</v>
      </c>
      <c r="AB98" s="17">
        <f t="shared" si="52"/>
        <v>2.205827591099422E-2</v>
      </c>
      <c r="AC98" s="17">
        <f t="shared" si="40"/>
        <v>0</v>
      </c>
      <c r="AD98" s="17">
        <f t="shared" si="41"/>
        <v>1.2440186546489707E-2</v>
      </c>
      <c r="AE98" s="1">
        <f t="shared" si="48"/>
        <v>-8928.8032557306251</v>
      </c>
      <c r="AF98" s="1">
        <f t="shared" ref="AF98:AF107" si="53">(E98)+(0.5*H98)+(0.5*I98)-(D98*AM98)</f>
        <v>-10245.209094021702</v>
      </c>
      <c r="AG98" s="17">
        <f t="shared" si="49"/>
        <v>-0.18525345445494706</v>
      </c>
      <c r="AH98" s="17">
        <f t="shared" si="50"/>
        <v>-0.27728882771782903</v>
      </c>
      <c r="AI98" t="str">
        <f t="shared" si="42"/>
        <v>Bal</v>
      </c>
      <c r="AJ98">
        <f t="shared" ref="AJ98:AJ107" si="54">(H98+(0.9*I98))/(SUM(H98:J98)+E98+D98*0.96)</f>
        <v>0.32858765996813721</v>
      </c>
      <c r="AK98">
        <v>0.12515593697510752</v>
      </c>
      <c r="AL98">
        <f t="shared" si="43"/>
        <v>-0.2034317229930297</v>
      </c>
      <c r="AM98">
        <f t="shared" si="44"/>
        <v>1.012936165872161</v>
      </c>
      <c r="AN98" s="17">
        <f t="shared" si="45"/>
        <v>4.6908645297970113E-3</v>
      </c>
      <c r="AO98" s="17">
        <f t="shared" si="46"/>
        <v>5.0445420938049495E-5</v>
      </c>
      <c r="AQ98" s="17"/>
    </row>
    <row r="99" spans="1:43" x14ac:dyDescent="0.3">
      <c r="A99" t="s">
        <v>105</v>
      </c>
      <c r="B99" s="19">
        <v>0.6341685600152781</v>
      </c>
      <c r="C99" s="1">
        <v>45015.821064124502</v>
      </c>
      <c r="D99" s="1">
        <v>25046.231250888377</v>
      </c>
      <c r="E99" s="1">
        <v>5757.4234533074259</v>
      </c>
      <c r="F99" s="1">
        <v>5645.5926387962982</v>
      </c>
      <c r="G99" s="1">
        <v>3629.3095535119051</v>
      </c>
      <c r="H99" s="1">
        <f t="shared" si="34"/>
        <v>8347.4119730773837</v>
      </c>
      <c r="I99" s="1">
        <v>2730.7955413024551</v>
      </c>
      <c r="J99" s="1">
        <v>1206.4686263180417</v>
      </c>
      <c r="K99" s="1">
        <v>0</v>
      </c>
      <c r="L99" s="1">
        <v>1000</v>
      </c>
      <c r="M99" s="17">
        <v>0.55638730248217216</v>
      </c>
      <c r="N99" s="17">
        <v>0.12789777720828516</v>
      </c>
      <c r="O99" s="17">
        <v>0.12541352140959994</v>
      </c>
      <c r="P99" s="17">
        <v>8.0622978049028515E-2</v>
      </c>
      <c r="Q99" s="17">
        <f t="shared" si="35"/>
        <v>0.18543284951276562</v>
      </c>
      <c r="R99" s="17">
        <v>6.0663017506944264E-2</v>
      </c>
      <c r="S99" s="17">
        <v>2.6800991247042712E-2</v>
      </c>
      <c r="T99" s="17">
        <v>0</v>
      </c>
      <c r="U99" s="17">
        <v>2.2214412096927254E-2</v>
      </c>
      <c r="V99" s="17">
        <f t="shared" si="36"/>
        <v>0.57803350420204713</v>
      </c>
      <c r="W99" s="17">
        <f t="shared" si="47"/>
        <v>8.9528444045799599E-2</v>
      </c>
      <c r="X99" s="17">
        <f t="shared" si="37"/>
        <v>0.12541352140959994</v>
      </c>
      <c r="Y99" s="17">
        <f t="shared" si="38"/>
        <v>8.0622978049028515E-2</v>
      </c>
      <c r="Z99" s="17">
        <f t="shared" si="51"/>
        <v>0.32546570318753903</v>
      </c>
      <c r="AA99" s="17">
        <f t="shared" si="39"/>
        <v>1.8198905252083279E-2</v>
      </c>
      <c r="AB99" s="17">
        <f t="shared" si="52"/>
        <v>1.8760693872929897E-2</v>
      </c>
      <c r="AC99" s="17">
        <f t="shared" si="40"/>
        <v>0</v>
      </c>
      <c r="AD99" s="17">
        <f t="shared" si="41"/>
        <v>2.2214412096927254E-2</v>
      </c>
      <c r="AE99" s="1">
        <f t="shared" si="48"/>
        <v>-14869.198103554623</v>
      </c>
      <c r="AF99" s="1">
        <f t="shared" si="53"/>
        <v>-14724.125583730871</v>
      </c>
      <c r="AG99" s="17">
        <f t="shared" si="49"/>
        <v>-0.32227019684909874</v>
      </c>
      <c r="AH99" s="17">
        <f t="shared" si="50"/>
        <v>-0.36826666951373621</v>
      </c>
      <c r="AI99" t="str">
        <f t="shared" si="42"/>
        <v>Bal</v>
      </c>
      <c r="AJ99">
        <f t="shared" si="54"/>
        <v>0.25673630939892328</v>
      </c>
      <c r="AK99">
        <v>0.13707475073695963</v>
      </c>
      <c r="AL99">
        <f t="shared" si="43"/>
        <v>-0.11966155866196365</v>
      </c>
      <c r="AM99">
        <f t="shared" si="44"/>
        <v>1.0389049168147912</v>
      </c>
      <c r="AN99" s="17">
        <f t="shared" si="45"/>
        <v>8.9083496987991266E-7</v>
      </c>
      <c r="AO99" s="17">
        <f t="shared" si="46"/>
        <v>2.4008984287413292E-8</v>
      </c>
      <c r="AQ99" s="17"/>
    </row>
    <row r="100" spans="1:43" x14ac:dyDescent="0.3">
      <c r="A100" t="s">
        <v>106</v>
      </c>
      <c r="B100" s="19">
        <v>0.6341685600152781</v>
      </c>
      <c r="C100" s="1">
        <v>45015.821064124502</v>
      </c>
      <c r="D100" s="1">
        <v>25046.231250888377</v>
      </c>
      <c r="E100" s="1">
        <v>5757.4234533074259</v>
      </c>
      <c r="F100" s="1">
        <v>5645.5926387962982</v>
      </c>
      <c r="G100" s="1">
        <v>3629.3095535119051</v>
      </c>
      <c r="H100" s="1">
        <f t="shared" si="34"/>
        <v>8347.4119730773837</v>
      </c>
      <c r="I100" s="1">
        <v>2730.7955413024551</v>
      </c>
      <c r="J100" s="1">
        <v>1206.4686263180417</v>
      </c>
      <c r="K100" s="1">
        <v>0</v>
      </c>
      <c r="L100" s="1">
        <v>1000</v>
      </c>
      <c r="M100" s="17">
        <v>0.55638730248217216</v>
      </c>
      <c r="N100" s="17">
        <v>0.12789777720828516</v>
      </c>
      <c r="O100" s="17">
        <v>0.12541352140959994</v>
      </c>
      <c r="P100" s="17">
        <v>8.0622978049028515E-2</v>
      </c>
      <c r="Q100" s="17">
        <f t="shared" si="35"/>
        <v>0.18543284951276562</v>
      </c>
      <c r="R100" s="17">
        <v>6.0663017506944264E-2</v>
      </c>
      <c r="S100" s="17">
        <v>2.6800991247042712E-2</v>
      </c>
      <c r="T100" s="17">
        <v>0</v>
      </c>
      <c r="U100" s="17">
        <v>2.2214412096927254E-2</v>
      </c>
      <c r="V100" s="17">
        <f t="shared" si="36"/>
        <v>0.57803350420204713</v>
      </c>
      <c r="W100" s="17">
        <f t="shared" si="47"/>
        <v>8.9528444045799599E-2</v>
      </c>
      <c r="X100" s="17">
        <f t="shared" si="37"/>
        <v>0.12541352140959994</v>
      </c>
      <c r="Y100" s="17">
        <f t="shared" si="38"/>
        <v>8.0622978049028515E-2</v>
      </c>
      <c r="Z100" s="17">
        <f t="shared" si="51"/>
        <v>0.32546570318753903</v>
      </c>
      <c r="AA100" s="17">
        <f t="shared" si="39"/>
        <v>1.8198905252083279E-2</v>
      </c>
      <c r="AB100" s="17">
        <f t="shared" si="52"/>
        <v>1.8760693872929897E-2</v>
      </c>
      <c r="AC100" s="17">
        <f t="shared" si="40"/>
        <v>0</v>
      </c>
      <c r="AD100" s="17">
        <f t="shared" si="41"/>
        <v>2.2214412096927254E-2</v>
      </c>
      <c r="AE100" s="1">
        <f t="shared" si="48"/>
        <v>-14869.198103554623</v>
      </c>
      <c r="AF100" s="1">
        <f t="shared" si="53"/>
        <v>-14724.125583730871</v>
      </c>
      <c r="AG100" s="17">
        <f t="shared" si="49"/>
        <v>-0.32227019684909874</v>
      </c>
      <c r="AH100" s="17">
        <f t="shared" si="50"/>
        <v>-0.36826666951373621</v>
      </c>
      <c r="AI100" t="str">
        <f t="shared" si="42"/>
        <v>Bal</v>
      </c>
      <c r="AJ100">
        <f t="shared" si="54"/>
        <v>0.25673630939892328</v>
      </c>
      <c r="AK100">
        <v>0.13707475073695963</v>
      </c>
      <c r="AL100">
        <f t="shared" si="43"/>
        <v>-0.11966155866196365</v>
      </c>
      <c r="AM100">
        <f t="shared" si="44"/>
        <v>1.0389049168147912</v>
      </c>
      <c r="AN100" s="17">
        <f t="shared" si="45"/>
        <v>8.9083496987991266E-7</v>
      </c>
      <c r="AO100" s="17">
        <f t="shared" si="46"/>
        <v>2.4008984287413292E-8</v>
      </c>
      <c r="AQ100" s="17"/>
    </row>
    <row r="101" spans="1:43" x14ac:dyDescent="0.3">
      <c r="A101" t="s">
        <v>107</v>
      </c>
      <c r="B101" s="19">
        <v>0.63695859381181907</v>
      </c>
      <c r="C101" s="1">
        <v>47073.787917068679</v>
      </c>
      <c r="D101" s="1">
        <v>24389.086362856116</v>
      </c>
      <c r="E101" s="1">
        <v>5998.6368435896738</v>
      </c>
      <c r="F101" s="1">
        <v>6948.2984520436185</v>
      </c>
      <c r="G101" s="1">
        <v>4466.7632905994678</v>
      </c>
      <c r="H101" s="1">
        <f t="shared" si="34"/>
        <v>10273.555568378779</v>
      </c>
      <c r="I101" s="1">
        <v>3510.0583551527079</v>
      </c>
      <c r="J101" s="1">
        <v>1481.2864521056708</v>
      </c>
      <c r="K101" s="1">
        <v>0</v>
      </c>
      <c r="L101" s="1">
        <v>279.65816072142252</v>
      </c>
      <c r="M101" s="17">
        <v>0.5181033318547279</v>
      </c>
      <c r="N101" s="17">
        <v>0.12743051088554111</v>
      </c>
      <c r="O101" s="17">
        <v>0.1476044049033115</v>
      </c>
      <c r="P101" s="17">
        <v>9.4888546009271657E-2</v>
      </c>
      <c r="Q101" s="17">
        <f t="shared" si="35"/>
        <v>0.21824365582132485</v>
      </c>
      <c r="R101" s="17">
        <v>7.4565028872044123E-2</v>
      </c>
      <c r="S101" s="17">
        <v>3.1467330708871318E-2</v>
      </c>
      <c r="T101" s="17">
        <v>0</v>
      </c>
      <c r="U101" s="17">
        <v>5.9408467662322986E-3</v>
      </c>
      <c r="V101" s="17">
        <f t="shared" si="36"/>
        <v>0.53063299497844629</v>
      </c>
      <c r="W101" s="17">
        <f t="shared" si="47"/>
        <v>8.9201357619878768E-2</v>
      </c>
      <c r="X101" s="17">
        <f t="shared" si="37"/>
        <v>0.1476044049033115</v>
      </c>
      <c r="Y101" s="17">
        <f t="shared" si="38"/>
        <v>9.4888546009271657E-2</v>
      </c>
      <c r="Z101" s="17">
        <f t="shared" si="51"/>
        <v>0.36908073286429588</v>
      </c>
      <c r="AA101" s="17">
        <f t="shared" si="39"/>
        <v>2.2369508661613236E-2</v>
      </c>
      <c r="AB101" s="17">
        <f t="shared" si="52"/>
        <v>2.2027131496209922E-2</v>
      </c>
      <c r="AC101" s="17">
        <f t="shared" si="40"/>
        <v>0</v>
      </c>
      <c r="AD101" s="17">
        <f t="shared" si="41"/>
        <v>5.9408467662322986E-3</v>
      </c>
      <c r="AE101" s="1">
        <f t="shared" si="48"/>
        <v>-11476.073154189657</v>
      </c>
      <c r="AF101" s="1">
        <f t="shared" si="53"/>
        <v>-12088.461262058936</v>
      </c>
      <c r="AG101" s="17">
        <f t="shared" si="49"/>
        <v>-0.23434883205049933</v>
      </c>
      <c r="AH101" s="17">
        <f t="shared" si="50"/>
        <v>-0.30591967947223309</v>
      </c>
      <c r="AI101" t="str">
        <f t="shared" si="42"/>
        <v>Bal</v>
      </c>
      <c r="AJ101">
        <f t="shared" si="54"/>
        <v>0.30066007140267059</v>
      </c>
      <c r="AK101">
        <v>0.13351076374064591</v>
      </c>
      <c r="AL101">
        <f t="shared" si="43"/>
        <v>-0.16714930766202468</v>
      </c>
      <c r="AM101">
        <f t="shared" si="44"/>
        <v>1.0241837146247723</v>
      </c>
      <c r="AN101" s="17">
        <f t="shared" si="45"/>
        <v>4.2971248315859821E-4</v>
      </c>
      <c r="AO101" s="17">
        <f t="shared" si="46"/>
        <v>6.7823374497726423E-6</v>
      </c>
      <c r="AQ101" s="17"/>
    </row>
    <row r="102" spans="1:43" x14ac:dyDescent="0.3">
      <c r="A102" t="s">
        <v>108</v>
      </c>
      <c r="B102" s="19">
        <v>0.61389312538988328</v>
      </c>
      <c r="C102" s="1">
        <v>45716.621047784611</v>
      </c>
      <c r="D102" s="1">
        <v>22916.554339506234</v>
      </c>
      <c r="E102" s="1">
        <v>6738.5125310900385</v>
      </c>
      <c r="F102" s="1">
        <v>6637.977797063425</v>
      </c>
      <c r="G102" s="1">
        <v>4267.2714409693444</v>
      </c>
      <c r="H102" s="1">
        <f t="shared" si="34"/>
        <v>9814.7243142294919</v>
      </c>
      <c r="I102" s="1">
        <v>3105.7132712934754</v>
      </c>
      <c r="J102" s="1">
        <v>1341.1396379170017</v>
      </c>
      <c r="K102" s="1">
        <v>0</v>
      </c>
      <c r="L102" s="1">
        <v>709.45202994508634</v>
      </c>
      <c r="M102" s="17">
        <v>0.50127401838279018</v>
      </c>
      <c r="N102" s="17">
        <v>0.14739743175784381</v>
      </c>
      <c r="O102" s="17">
        <v>0.14519834679219137</v>
      </c>
      <c r="P102" s="17">
        <v>9.3341794366408729E-2</v>
      </c>
      <c r="Q102" s="17">
        <f t="shared" si="35"/>
        <v>0.21468612704274012</v>
      </c>
      <c r="R102" s="17">
        <v>6.7934007372226296E-2</v>
      </c>
      <c r="S102" s="17">
        <v>2.9335930941072737E-2</v>
      </c>
      <c r="T102" s="17">
        <v>0</v>
      </c>
      <c r="U102" s="17">
        <v>1.5518470387466787E-2</v>
      </c>
      <c r="V102" s="17">
        <f t="shared" si="36"/>
        <v>0.518092676480428</v>
      </c>
      <c r="W102" s="17">
        <f t="shared" si="47"/>
        <v>0.10317820223049066</v>
      </c>
      <c r="X102" s="17">
        <f t="shared" si="37"/>
        <v>0.14519834679219137</v>
      </c>
      <c r="Y102" s="17">
        <f t="shared" si="38"/>
        <v>9.3341794366408729E-2</v>
      </c>
      <c r="Z102" s="17">
        <f t="shared" si="51"/>
        <v>0.37421891371611099</v>
      </c>
      <c r="AA102" s="17">
        <f t="shared" si="39"/>
        <v>2.0380202211667888E-2</v>
      </c>
      <c r="AB102" s="17">
        <f t="shared" si="52"/>
        <v>2.0535151658750913E-2</v>
      </c>
      <c r="AC102" s="17">
        <f t="shared" si="40"/>
        <v>0</v>
      </c>
      <c r="AD102" s="17">
        <f t="shared" si="41"/>
        <v>1.5518470387466787E-2</v>
      </c>
      <c r="AE102" s="1">
        <f t="shared" si="48"/>
        <v>-10656.641626249215</v>
      </c>
      <c r="AF102" s="1">
        <f t="shared" si="53"/>
        <v>-10486.715234436677</v>
      </c>
      <c r="AG102" s="17">
        <f t="shared" si="49"/>
        <v>-0.22430134817172853</v>
      </c>
      <c r="AH102" s="17">
        <f t="shared" si="50"/>
        <v>-0.27710842511577249</v>
      </c>
      <c r="AI102" t="str">
        <f t="shared" si="42"/>
        <v>Bal</v>
      </c>
      <c r="AJ102">
        <f t="shared" si="54"/>
        <v>0.29325282698304678</v>
      </c>
      <c r="AK102">
        <v>0.1563232299244921</v>
      </c>
      <c r="AL102">
        <f t="shared" si="43"/>
        <v>-0.13692959705855468</v>
      </c>
      <c r="AM102">
        <f t="shared" si="44"/>
        <v>1.033551824911848</v>
      </c>
      <c r="AN102" s="17">
        <f t="shared" si="45"/>
        <v>6.2995704642653677E-4</v>
      </c>
      <c r="AO102" s="17">
        <f t="shared" si="46"/>
        <v>3.3853002003864769E-5</v>
      </c>
    </row>
    <row r="103" spans="1:43" x14ac:dyDescent="0.3">
      <c r="A103" t="s">
        <v>109</v>
      </c>
      <c r="B103" s="19">
        <v>0.59353472283195396</v>
      </c>
      <c r="C103" s="1">
        <v>43047.292842833129</v>
      </c>
      <c r="D103" s="1">
        <v>20406.65647284122</v>
      </c>
      <c r="E103" s="1">
        <v>7816.2415889536805</v>
      </c>
      <c r="F103" s="1">
        <v>6285.9961935660958</v>
      </c>
      <c r="G103" s="1">
        <v>4040.9975530067754</v>
      </c>
      <c r="H103" s="1">
        <f t="shared" si="34"/>
        <v>9294.2943719155846</v>
      </c>
      <c r="I103" s="1">
        <v>2481.5593087389748</v>
      </c>
      <c r="J103" s="1">
        <v>1120.4987598444902</v>
      </c>
      <c r="K103" s="1">
        <v>0</v>
      </c>
      <c r="L103" s="1">
        <v>895.34296588189397</v>
      </c>
      <c r="M103" s="17">
        <v>0.47405202801826574</v>
      </c>
      <c r="N103" s="17">
        <v>0.18157335973462949</v>
      </c>
      <c r="O103" s="17">
        <v>0.14602535440536166</v>
      </c>
      <c r="P103" s="17">
        <v>9.3873442117732478E-2</v>
      </c>
      <c r="Q103" s="17">
        <f t="shared" si="35"/>
        <v>0.21590891687078473</v>
      </c>
      <c r="R103" s="17">
        <v>5.7647279186619639E-2</v>
      </c>
      <c r="S103" s="17">
        <v>2.6029482595699167E-2</v>
      </c>
      <c r="T103" s="17">
        <v>0</v>
      </c>
      <c r="U103" s="17">
        <v>2.0799053941691903E-2</v>
      </c>
      <c r="V103" s="17">
        <f t="shared" si="36"/>
        <v>0.49661198864696915</v>
      </c>
      <c r="W103" s="17">
        <f t="shared" si="47"/>
        <v>0.12710135181424062</v>
      </c>
      <c r="X103" s="17">
        <f t="shared" si="37"/>
        <v>0.14602535440536166</v>
      </c>
      <c r="Y103" s="17">
        <f t="shared" si="38"/>
        <v>9.3873442117732478E-2</v>
      </c>
      <c r="Z103" s="17">
        <f t="shared" si="51"/>
        <v>0.39117220889436888</v>
      </c>
      <c r="AA103" s="17">
        <f t="shared" si="39"/>
        <v>1.729418375598589E-2</v>
      </c>
      <c r="AB103" s="17">
        <f t="shared" si="52"/>
        <v>1.8220637816989415E-2</v>
      </c>
      <c r="AC103" s="17">
        <f t="shared" si="40"/>
        <v>0</v>
      </c>
      <c r="AD103" s="17">
        <f t="shared" si="41"/>
        <v>2.0799053941691903E-2</v>
      </c>
      <c r="AE103" s="1">
        <f t="shared" si="48"/>
        <v>-8930.9727770203899</v>
      </c>
      <c r="AF103" s="1">
        <f t="shared" si="53"/>
        <v>-7673.6332752668404</v>
      </c>
      <c r="AG103" s="17">
        <f t="shared" si="49"/>
        <v>-0.19966001533353056</v>
      </c>
      <c r="AH103" s="17">
        <f t="shared" si="50"/>
        <v>-0.22516292531640858</v>
      </c>
      <c r="AI103" t="str">
        <f t="shared" si="42"/>
        <v>Bal</v>
      </c>
      <c r="AJ103">
        <f t="shared" si="54"/>
        <v>0.2860259101452039</v>
      </c>
      <c r="AK103">
        <v>0.1943795554056022</v>
      </c>
      <c r="AL103">
        <f t="shared" si="43"/>
        <v>-9.1646354739601699E-2</v>
      </c>
      <c r="AM103">
        <f t="shared" si="44"/>
        <v>1.0475896300307235</v>
      </c>
      <c r="AN103" s="17">
        <f t="shared" si="45"/>
        <v>1.9857512633743028E-3</v>
      </c>
      <c r="AO103" s="17">
        <f t="shared" si="46"/>
        <v>5.8040879831111332E-4</v>
      </c>
    </row>
    <row r="104" spans="1:43" x14ac:dyDescent="0.3">
      <c r="A104" t="s">
        <v>110</v>
      </c>
      <c r="B104" s="19">
        <v>0.62035533922482089</v>
      </c>
      <c r="C104" s="1">
        <v>45161.868695566962</v>
      </c>
      <c r="D104" s="1">
        <v>24446.229396598046</v>
      </c>
      <c r="E104" s="1">
        <v>7754.3920017018208</v>
      </c>
      <c r="F104" s="1">
        <v>5066.0781626284652</v>
      </c>
      <c r="G104" s="1">
        <v>3256.7645331182989</v>
      </c>
      <c r="H104" s="1">
        <f t="shared" si="34"/>
        <v>7490.5584261720878</v>
      </c>
      <c r="I104" s="1">
        <v>2505.6646453316534</v>
      </c>
      <c r="J104" s="1">
        <v>1132.7399561886746</v>
      </c>
      <c r="K104" s="1">
        <v>0</v>
      </c>
      <c r="L104" s="1">
        <v>1000</v>
      </c>
      <c r="M104" s="17">
        <v>0.5413024328419267</v>
      </c>
      <c r="N104" s="17">
        <v>0.1717021953625002</v>
      </c>
      <c r="O104" s="17">
        <v>0.11217600841051437</v>
      </c>
      <c r="P104" s="17">
        <v>7.2113148263902097E-2</v>
      </c>
      <c r="Q104" s="17">
        <f t="shared" si="35"/>
        <v>0.16586024100697483</v>
      </c>
      <c r="R104" s="17">
        <v>5.5481863742666754E-2</v>
      </c>
      <c r="S104" s="17">
        <v>2.5081777811817231E-2</v>
      </c>
      <c r="T104" s="17">
        <v>0</v>
      </c>
      <c r="U104" s="17">
        <v>2.2142573566672603E-2</v>
      </c>
      <c r="V104" s="17">
        <f t="shared" si="36"/>
        <v>0.57470493905101783</v>
      </c>
      <c r="W104" s="17">
        <f t="shared" si="47"/>
        <v>0.12019153675375013</v>
      </c>
      <c r="X104" s="17">
        <f t="shared" si="37"/>
        <v>0.11217600841051437</v>
      </c>
      <c r="Y104" s="17">
        <f t="shared" si="38"/>
        <v>7.2113148263902097E-2</v>
      </c>
      <c r="Z104" s="17">
        <f t="shared" si="51"/>
        <v>0.33241361572413691</v>
      </c>
      <c r="AA104" s="17">
        <f t="shared" si="39"/>
        <v>1.6644559122800027E-2</v>
      </c>
      <c r="AB104" s="17">
        <f t="shared" si="52"/>
        <v>1.755724446827206E-2</v>
      </c>
      <c r="AC104" s="17">
        <f t="shared" si="40"/>
        <v>0</v>
      </c>
      <c r="AD104" s="17">
        <f t="shared" si="41"/>
        <v>2.2142573566672603E-2</v>
      </c>
      <c r="AE104" s="1">
        <f t="shared" si="48"/>
        <v>-15132.963560318296</v>
      </c>
      <c r="AF104" s="1">
        <f t="shared" si="53"/>
        <v>-13202.245458662188</v>
      </c>
      <c r="AG104" s="17">
        <f t="shared" si="49"/>
        <v>-0.32755822557257852</v>
      </c>
      <c r="AH104" s="17">
        <f t="shared" si="50"/>
        <v>-0.32907557892007999</v>
      </c>
      <c r="AI104" t="str">
        <f t="shared" si="42"/>
        <v>Bal</v>
      </c>
      <c r="AJ104">
        <f t="shared" si="54"/>
        <v>0.23011233304640191</v>
      </c>
      <c r="AK104">
        <v>0.1840080088335441</v>
      </c>
      <c r="AL104">
        <f t="shared" si="43"/>
        <v>-4.6104324212857817E-2</v>
      </c>
      <c r="AM104">
        <f t="shared" si="44"/>
        <v>1.0617076594940142</v>
      </c>
      <c r="AN104" s="17">
        <f t="shared" si="45"/>
        <v>3.9485548256190583E-7</v>
      </c>
      <c r="AO104" s="17">
        <f t="shared" si="46"/>
        <v>3.5107684816137014E-7</v>
      </c>
    </row>
    <row r="105" spans="1:43" x14ac:dyDescent="0.3">
      <c r="A105" t="s">
        <v>111</v>
      </c>
      <c r="B105" s="19">
        <v>0.64506093540155174</v>
      </c>
      <c r="C105" s="1">
        <v>51422.322587405499</v>
      </c>
      <c r="D105" s="1">
        <v>25072.604958769261</v>
      </c>
      <c r="E105" s="1">
        <v>8471.0740939827356</v>
      </c>
      <c r="F105" s="1">
        <v>6612.8744050082278</v>
      </c>
      <c r="G105" s="1">
        <v>4251.1335460767168</v>
      </c>
      <c r="H105" s="1">
        <f t="shared" si="34"/>
        <v>9777.6071559764496</v>
      </c>
      <c r="I105" s="1">
        <v>3318.9588092592776</v>
      </c>
      <c r="J105" s="1">
        <v>1452.4756080960233</v>
      </c>
      <c r="K105" s="1">
        <v>0</v>
      </c>
      <c r="L105" s="1">
        <v>2243.2011662132613</v>
      </c>
      <c r="M105" s="17">
        <v>0.48758211798294221</v>
      </c>
      <c r="N105" s="17">
        <v>0.16473534581375551</v>
      </c>
      <c r="O105" s="17">
        <v>0.12859929447503937</v>
      </c>
      <c r="P105" s="17">
        <v>8.2670975019668136E-2</v>
      </c>
      <c r="Q105" s="17">
        <f t="shared" si="35"/>
        <v>0.19014324254523676</v>
      </c>
      <c r="R105" s="17">
        <v>6.4543152511593607E-2</v>
      </c>
      <c r="S105" s="17">
        <v>2.8246013307297941E-2</v>
      </c>
      <c r="T105" s="17">
        <v>0</v>
      </c>
      <c r="U105" s="17">
        <v>4.3623100889703344E-2</v>
      </c>
      <c r="V105" s="17">
        <f t="shared" si="36"/>
        <v>0.51085843815712328</v>
      </c>
      <c r="W105" s="17">
        <f t="shared" si="47"/>
        <v>0.11531474206962886</v>
      </c>
      <c r="X105" s="17">
        <f t="shared" si="37"/>
        <v>0.12859929447503937</v>
      </c>
      <c r="Y105" s="17">
        <f t="shared" si="38"/>
        <v>8.2670975019668136E-2</v>
      </c>
      <c r="Z105" s="17">
        <f t="shared" si="51"/>
        <v>0.35911199536517052</v>
      </c>
      <c r="AA105" s="17">
        <f t="shared" si="39"/>
        <v>1.9362945753478081E-2</v>
      </c>
      <c r="AB105" s="17">
        <f t="shared" si="52"/>
        <v>1.9772209315108556E-2</v>
      </c>
      <c r="AC105" s="17">
        <f t="shared" si="40"/>
        <v>0</v>
      </c>
      <c r="AD105" s="17">
        <f t="shared" si="41"/>
        <v>4.3623100889703344E-2</v>
      </c>
      <c r="AE105" s="1">
        <f t="shared" si="48"/>
        <v>-12605.087568358613</v>
      </c>
      <c r="AF105" s="1">
        <f t="shared" si="53"/>
        <v>-11250.170326813133</v>
      </c>
      <c r="AG105" s="17">
        <f t="shared" si="49"/>
        <v>-0.23665490537197864</v>
      </c>
      <c r="AH105" s="17">
        <f t="shared" si="50"/>
        <v>-0.26124336983412927</v>
      </c>
      <c r="AI105" t="str">
        <f t="shared" si="42"/>
        <v>Bal</v>
      </c>
      <c r="AJ105">
        <f t="shared" si="54"/>
        <v>0.27107071236727526</v>
      </c>
      <c r="AK105">
        <v>0.17990379759377415</v>
      </c>
      <c r="AL105">
        <f t="shared" si="43"/>
        <v>-9.1166914773501112E-2</v>
      </c>
      <c r="AM105">
        <f t="shared" si="44"/>
        <v>1.0477382564202147</v>
      </c>
      <c r="AN105" s="17">
        <f t="shared" si="45"/>
        <v>1.8626348634197964E-4</v>
      </c>
      <c r="AO105" s="17">
        <f t="shared" si="46"/>
        <v>4.2724473073580546E-5</v>
      </c>
    </row>
    <row r="106" spans="1:43" x14ac:dyDescent="0.3">
      <c r="A106" t="s">
        <v>112</v>
      </c>
      <c r="B106" s="19">
        <v>0.59635282184576044</v>
      </c>
      <c r="C106" s="1">
        <v>45361.577393697771</v>
      </c>
      <c r="D106" s="1">
        <v>24561.61436857696</v>
      </c>
      <c r="E106" s="1">
        <v>8492.7214495208882</v>
      </c>
      <c r="F106" s="1">
        <v>4776.5879819068405</v>
      </c>
      <c r="G106" s="1">
        <v>3070.6637026543963</v>
      </c>
      <c r="H106" s="1">
        <f t="shared" si="34"/>
        <v>7062.5265161051138</v>
      </c>
      <c r="I106" s="1">
        <v>2851.1445834014894</v>
      </c>
      <c r="J106" s="1">
        <v>1256.6511608317835</v>
      </c>
      <c r="K106" s="1">
        <v>0</v>
      </c>
      <c r="L106" s="1">
        <v>352.19414680541308</v>
      </c>
      <c r="M106" s="17">
        <v>0.54146296887791612</v>
      </c>
      <c r="N106" s="17">
        <v>0.18722279818031215</v>
      </c>
      <c r="O106" s="17">
        <v>0.10530030603764821</v>
      </c>
      <c r="P106" s="17">
        <v>6.7693053881345264E-2</v>
      </c>
      <c r="Q106" s="17">
        <f t="shared" si="35"/>
        <v>0.15569402392709414</v>
      </c>
      <c r="R106" s="17">
        <v>6.2853735412596298E-2</v>
      </c>
      <c r="S106" s="17">
        <v>2.770298638262024E-2</v>
      </c>
      <c r="T106" s="17">
        <v>0</v>
      </c>
      <c r="U106" s="17">
        <v>7.7641512275616886E-3</v>
      </c>
      <c r="V106" s="17">
        <f t="shared" si="36"/>
        <v>0.57829934665664395</v>
      </c>
      <c r="W106" s="17">
        <f t="shared" si="47"/>
        <v>0.1310559587262185</v>
      </c>
      <c r="X106" s="17">
        <f t="shared" si="37"/>
        <v>0.10530030603764821</v>
      </c>
      <c r="Y106" s="17">
        <f t="shared" si="38"/>
        <v>6.7693053881345264E-2</v>
      </c>
      <c r="Z106" s="17">
        <f t="shared" si="51"/>
        <v>0.33905849335691612</v>
      </c>
      <c r="AA106" s="17">
        <f t="shared" si="39"/>
        <v>1.885612062377889E-2</v>
      </c>
      <c r="AB106" s="17">
        <f t="shared" si="52"/>
        <v>1.9392090467834168E-2</v>
      </c>
      <c r="AC106" s="17">
        <f t="shared" si="40"/>
        <v>0</v>
      </c>
      <c r="AD106" s="17">
        <f t="shared" si="41"/>
        <v>7.7641512275616886E-3</v>
      </c>
      <c r="AE106" s="1">
        <f t="shared" si="48"/>
        <v>-15332.679062358298</v>
      </c>
      <c r="AF106" s="1">
        <f t="shared" si="53"/>
        <v>-12783.013570816021</v>
      </c>
      <c r="AG106" s="17">
        <f t="shared" si="49"/>
        <v>-0.32969937496456209</v>
      </c>
      <c r="AH106" s="17">
        <f t="shared" si="50"/>
        <v>-0.31720132475963864</v>
      </c>
      <c r="AI106" t="str">
        <f t="shared" si="42"/>
        <v>Jobb</v>
      </c>
      <c r="AJ106">
        <f t="shared" si="54"/>
        <v>0.22266577758929171</v>
      </c>
      <c r="AK106">
        <v>0.19695998454460983</v>
      </c>
      <c r="AL106">
        <f t="shared" si="43"/>
        <v>-2.5705793044681874E-2</v>
      </c>
      <c r="AM106">
        <f t="shared" si="44"/>
        <v>1.0680312041561486</v>
      </c>
      <c r="AN106" s="17">
        <f t="shared" si="45"/>
        <v>3.6739925694580765E-7</v>
      </c>
      <c r="AO106" s="17">
        <f t="shared" si="46"/>
        <v>9.4793645906721913E-7</v>
      </c>
    </row>
    <row r="107" spans="1:43" x14ac:dyDescent="0.3">
      <c r="A107" t="s">
        <v>113</v>
      </c>
      <c r="B107" s="19">
        <v>0.59189800534422776</v>
      </c>
      <c r="C107" s="1">
        <v>46194.679827090258</v>
      </c>
      <c r="D107" s="1">
        <v>20086.875264785387</v>
      </c>
      <c r="E107" s="1">
        <v>9742.0831120084404</v>
      </c>
      <c r="F107" s="1">
        <v>6422.1954483336503</v>
      </c>
      <c r="G107" s="1">
        <v>4128.5542167859167</v>
      </c>
      <c r="H107" s="1">
        <f t="shared" si="34"/>
        <v>9495.6746986076105</v>
      </c>
      <c r="I107" s="1">
        <v>2740.4404102294948</v>
      </c>
      <c r="J107" s="1">
        <v>1227.3159448483716</v>
      </c>
      <c r="K107" s="1">
        <v>0</v>
      </c>
      <c r="L107" s="1">
        <v>1847.2154300990028</v>
      </c>
      <c r="M107" s="17">
        <v>0.43483092295415599</v>
      </c>
      <c r="N107" s="17">
        <v>0.21089188513642051</v>
      </c>
      <c r="O107" s="17">
        <v>0.13902456889781145</v>
      </c>
      <c r="P107" s="17">
        <v>8.937293714859304E-2</v>
      </c>
      <c r="Q107" s="17">
        <f t="shared" si="35"/>
        <v>0.20555775544176405</v>
      </c>
      <c r="R107" s="17">
        <v>5.9323723434974426E-2</v>
      </c>
      <c r="S107" s="17">
        <v>2.6568339675527491E-2</v>
      </c>
      <c r="T107" s="17">
        <v>0</v>
      </c>
      <c r="U107" s="17">
        <v>3.9987622752517223E-2</v>
      </c>
      <c r="V107" s="17">
        <f t="shared" si="36"/>
        <v>0.4608808800848882</v>
      </c>
      <c r="W107" s="17">
        <f>N107*0.7</f>
        <v>0.14762431959549435</v>
      </c>
      <c r="X107" s="17">
        <f t="shared" si="37"/>
        <v>0.13902456889781145</v>
      </c>
      <c r="Y107" s="17">
        <f t="shared" si="38"/>
        <v>8.937293714859304E-2</v>
      </c>
      <c r="Z107" s="17">
        <f t="shared" si="51"/>
        <v>0.40267918334439873</v>
      </c>
      <c r="AA107" s="17">
        <f t="shared" si="39"/>
        <v>1.7797117030492329E-2</v>
      </c>
      <c r="AB107" s="17">
        <f t="shared" si="52"/>
        <v>1.8597837772869243E-2</v>
      </c>
      <c r="AC107" s="17">
        <f t="shared" si="40"/>
        <v>0</v>
      </c>
      <c r="AD107" s="17">
        <f t="shared" si="41"/>
        <v>3.9987622752517223E-2</v>
      </c>
      <c r="AE107" s="1">
        <f t="shared" si="48"/>
        <v>-7903.2042444389608</v>
      </c>
      <c r="AF107" s="1">
        <f t="shared" si="53"/>
        <v>-5430.1040275219966</v>
      </c>
      <c r="AG107" s="17">
        <f t="shared" si="49"/>
        <v>-0.16311422633923406</v>
      </c>
      <c r="AH107" s="17">
        <f t="shared" si="50"/>
        <v>-0.16255404938278795</v>
      </c>
      <c r="AI107" t="str">
        <f t="shared" si="42"/>
        <v>Jobb</v>
      </c>
      <c r="AJ107">
        <f t="shared" si="54"/>
        <v>0.28153393022945866</v>
      </c>
      <c r="AK107">
        <v>0.22962504064613026</v>
      </c>
      <c r="AL107">
        <f t="shared" si="43"/>
        <v>-5.1908889583328399E-2</v>
      </c>
      <c r="AM107">
        <f t="shared" si="44"/>
        <v>1.0599082442291683</v>
      </c>
      <c r="AN107" s="17">
        <f t="shared" si="45"/>
        <v>7.9147556489694865E-3</v>
      </c>
      <c r="AO107" s="17">
        <f t="shared" si="46"/>
        <v>8.0964926990567277E-3</v>
      </c>
    </row>
    <row r="109" spans="1:43" x14ac:dyDescent="0.3">
      <c r="X109" s="1">
        <f>COUNTIF(AG2:AG107,"&gt;0")</f>
        <v>8</v>
      </c>
      <c r="Y109" s="1">
        <f>COUNTIF(AH2:AH107,"&gt;0")</f>
        <v>1</v>
      </c>
      <c r="Z109">
        <f>COUNTIF(AI2:AI107,"Bal")</f>
        <v>69</v>
      </c>
      <c r="AN109" s="1">
        <f>COUNTIF(AN2:AN107,"&gt;0.15")</f>
        <v>18</v>
      </c>
      <c r="AO109" s="1">
        <f>COUNTIF(AO2:AO107,"&gt;0.15")</f>
        <v>5</v>
      </c>
    </row>
  </sheetData>
  <conditionalFormatting sqref="AG2:AH107">
    <cfRule type="cellIs" dxfId="2" priority="1" operator="between">
      <formula>-0.050001</formula>
      <formula>-0.1</formula>
    </cfRule>
    <cfRule type="cellIs" dxfId="1" priority="2" operator="between">
      <formula>-0.0001</formula>
      <formula>-0.05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abSelected="1" workbookViewId="0">
      <selection activeCell="O2" sqref="O2"/>
    </sheetView>
  </sheetViews>
  <sheetFormatPr defaultRowHeight="14.4" x14ac:dyDescent="0.3"/>
  <cols>
    <col min="10" max="10" width="11.21875" customWidth="1"/>
    <col min="13" max="13" width="10.21875" customWidth="1"/>
  </cols>
  <sheetData>
    <row r="1" spans="1:26" ht="15" thickBot="1" x14ac:dyDescent="0.35">
      <c r="A1" s="26" t="s">
        <v>151</v>
      </c>
      <c r="B1" s="27" t="s">
        <v>273</v>
      </c>
      <c r="C1" s="27" t="s">
        <v>274</v>
      </c>
      <c r="D1" s="27" t="s">
        <v>275</v>
      </c>
      <c r="E1" s="27" t="s">
        <v>276</v>
      </c>
      <c r="F1" s="27" t="s">
        <v>277</v>
      </c>
      <c r="G1" s="27" t="s">
        <v>278</v>
      </c>
      <c r="H1" s="27" t="s">
        <v>6</v>
      </c>
      <c r="I1" s="27" t="s">
        <v>271</v>
      </c>
      <c r="J1" s="27" t="s">
        <v>272</v>
      </c>
      <c r="K1" s="27" t="s">
        <v>279</v>
      </c>
      <c r="L1" s="27" t="s">
        <v>280</v>
      </c>
      <c r="M1" s="27" t="s">
        <v>281</v>
      </c>
      <c r="N1" s="27" t="s">
        <v>282</v>
      </c>
      <c r="O1" s="28" t="s">
        <v>283</v>
      </c>
      <c r="P1" t="s">
        <v>0</v>
      </c>
      <c r="Q1" t="s">
        <v>1</v>
      </c>
      <c r="T1" t="s">
        <v>162</v>
      </c>
      <c r="U1" t="s">
        <v>163</v>
      </c>
      <c r="V1" t="s">
        <v>150</v>
      </c>
      <c r="W1" t="s">
        <v>5</v>
      </c>
      <c r="X1" t="s">
        <v>6</v>
      </c>
      <c r="Y1" t="s">
        <v>269</v>
      </c>
      <c r="Z1" t="s">
        <v>270</v>
      </c>
    </row>
    <row r="2" spans="1:26" x14ac:dyDescent="0.3">
      <c r="A2" s="20" t="s">
        <v>159</v>
      </c>
      <c r="B2" s="21">
        <f t="shared" ref="B2:B33" si="0">P2*Z2</f>
        <v>0.50584259892319938</v>
      </c>
      <c r="C2" s="21">
        <f t="shared" ref="C2:C33" si="1">Q2*Z2</f>
        <v>1.8836644494613884E-2</v>
      </c>
      <c r="D2" s="21">
        <f t="shared" ref="D2:D33" si="2">T2*Z2</f>
        <v>0.41684722698323479</v>
      </c>
      <c r="E2" s="21">
        <f t="shared" ref="E2:E33" si="3">U2*Z2</f>
        <v>3.5539623613277095E-2</v>
      </c>
      <c r="F2" s="21">
        <f t="shared" ref="F2:F33" si="4">V2*Z2</f>
        <v>2.2933905985674959E-2</v>
      </c>
      <c r="G2" s="21">
        <f t="shared" ref="G2:G33" si="5">W2*Z2</f>
        <v>0</v>
      </c>
      <c r="H2" s="21">
        <f t="shared" ref="H2:H33" si="6">X2*Z2</f>
        <v>2.1873109075973594E-2</v>
      </c>
      <c r="I2" s="21">
        <f>LARGE(B2:H2,1)</f>
        <v>0.50584259892319938</v>
      </c>
      <c r="J2" s="21">
        <f>LARGE(B2:H2,2)</f>
        <v>0.41684722698323479</v>
      </c>
      <c r="K2" s="21">
        <f>NORMDIST(I2,J2,0.058,TRUE)</f>
        <v>0.93753472561813345</v>
      </c>
      <c r="L2" s="21">
        <f>NORMDIST(J2,I2,0.058,TRUE)</f>
        <v>6.2465274381866595E-2</v>
      </c>
      <c r="M2" s="21">
        <f>J2-I2</f>
        <v>-8.8995371939964596E-2</v>
      </c>
      <c r="N2" s="22" t="str">
        <f>IF(I2=B2,"Fidesz","MSZP/DK")</f>
        <v>Fidesz</v>
      </c>
      <c r="O2" s="23" t="str">
        <f>IF(N2="Fidesz","MSZP/DK","Fidesz")</f>
        <v>MSZP/DK</v>
      </c>
      <c r="P2" s="17">
        <v>0.47606158582118174</v>
      </c>
      <c r="Q2" s="17">
        <v>1.7727654548558916E-2</v>
      </c>
      <c r="R2" s="17"/>
      <c r="S2" s="17"/>
      <c r="T2" s="17">
        <v>0.39230573373068206</v>
      </c>
      <c r="U2" s="17">
        <v>3.3447261288077838E-2</v>
      </c>
      <c r="V2" s="17">
        <v>2.1583693575542368E-2</v>
      </c>
      <c r="W2" s="17">
        <v>0</v>
      </c>
      <c r="X2" s="17">
        <v>2.0585350098457484E-2</v>
      </c>
      <c r="Y2" s="17">
        <f t="shared" ref="Y2:Y33" si="7">SUM(P2:W2)</f>
        <v>0.9411259289640429</v>
      </c>
      <c r="Z2">
        <f>1/Y2</f>
        <v>1.0625570598195755</v>
      </c>
    </row>
    <row r="3" spans="1:26" x14ac:dyDescent="0.3">
      <c r="A3" s="20" t="s">
        <v>164</v>
      </c>
      <c r="B3" s="21">
        <f t="shared" si="0"/>
        <v>0.50257265780851146</v>
      </c>
      <c r="C3" s="21">
        <f t="shared" si="1"/>
        <v>1.9474278743189841E-2</v>
      </c>
      <c r="D3" s="21">
        <f t="shared" si="2"/>
        <v>0.43179882964017779</v>
      </c>
      <c r="E3" s="21">
        <f t="shared" si="3"/>
        <v>2.7496602670610396E-2</v>
      </c>
      <c r="F3" s="21">
        <f t="shared" si="4"/>
        <v>1.8657631137510507E-2</v>
      </c>
      <c r="G3" s="21">
        <f t="shared" si="5"/>
        <v>0</v>
      </c>
      <c r="H3" s="21">
        <f t="shared" si="6"/>
        <v>8.5664963490076197E-4</v>
      </c>
      <c r="I3" s="21">
        <f t="shared" ref="I3:I66" si="8">LARGE(B3:H3,1)</f>
        <v>0.50257265780851146</v>
      </c>
      <c r="J3" s="21">
        <f t="shared" ref="J3:J66" si="9">LARGE(B3:H3,2)</f>
        <v>0.43179882964017779</v>
      </c>
      <c r="K3" s="21">
        <f t="shared" ref="K3:K66" si="10">NORMDIST(I3,J3,0.058,TRUE)</f>
        <v>0.88881274623355633</v>
      </c>
      <c r="L3" s="21">
        <f t="shared" ref="L3:L66" si="11">NORMDIST(J3,I3,0.058,TRUE)</f>
        <v>0.11118725376644367</v>
      </c>
      <c r="M3" s="21">
        <f t="shared" ref="M3:M66" si="12">J3-I3</f>
        <v>-7.0773828168333663E-2</v>
      </c>
      <c r="N3" s="22" t="str">
        <f t="shared" ref="N3:N66" si="13">IF(I3=B3,"Fidesz","MSZP/DK")</f>
        <v>Fidesz</v>
      </c>
      <c r="O3" s="23" t="str">
        <f t="shared" ref="O3:O66" si="14">IF(N3="Fidesz","MSZP/DK","Fidesz")</f>
        <v>MSZP/DK</v>
      </c>
      <c r="P3" s="17">
        <v>0.47988274239050627</v>
      </c>
      <c r="Q3" s="17">
        <v>1.8595063110098248E-2</v>
      </c>
      <c r="R3" s="17"/>
      <c r="S3" s="17"/>
      <c r="T3" s="17">
        <v>0.4123041779318028</v>
      </c>
      <c r="U3" s="17">
        <v>2.625519890702491E-2</v>
      </c>
      <c r="V3" s="17">
        <v>1.7815285128763344E-2</v>
      </c>
      <c r="W3" s="17">
        <v>0</v>
      </c>
      <c r="X3" s="17">
        <v>8.1797401764072142E-4</v>
      </c>
      <c r="Y3" s="17">
        <f t="shared" si="7"/>
        <v>0.95485246746819552</v>
      </c>
      <c r="Z3">
        <f t="shared" ref="Z3:Z66" si="15">1/Y3</f>
        <v>1.0472822075346506</v>
      </c>
    </row>
    <row r="4" spans="1:26" x14ac:dyDescent="0.3">
      <c r="A4" s="20" t="s">
        <v>165</v>
      </c>
      <c r="B4" s="21">
        <f t="shared" si="0"/>
        <v>0.5224016551076831</v>
      </c>
      <c r="C4" s="21">
        <f t="shared" si="1"/>
        <v>1.4826152045240964E-2</v>
      </c>
      <c r="D4" s="21">
        <f t="shared" si="2"/>
        <v>0.41295375363026088</v>
      </c>
      <c r="E4" s="21">
        <f t="shared" si="3"/>
        <v>2.9889334811133123E-2</v>
      </c>
      <c r="F4" s="21">
        <f t="shared" si="4"/>
        <v>1.9929104405681942E-2</v>
      </c>
      <c r="G4" s="21">
        <f t="shared" si="5"/>
        <v>0</v>
      </c>
      <c r="H4" s="21">
        <f t="shared" si="6"/>
        <v>1.9852010874300524E-2</v>
      </c>
      <c r="I4" s="21">
        <f t="shared" si="8"/>
        <v>0.5224016551076831</v>
      </c>
      <c r="J4" s="21">
        <f t="shared" si="9"/>
        <v>0.41295375363026088</v>
      </c>
      <c r="K4" s="21">
        <f t="shared" si="10"/>
        <v>0.97042204187047043</v>
      </c>
      <c r="L4" s="21">
        <f t="shared" si="11"/>
        <v>2.9577958129529573E-2</v>
      </c>
      <c r="M4" s="21">
        <f t="shared" si="12"/>
        <v>-0.10944790147742223</v>
      </c>
      <c r="N4" s="22" t="str">
        <f t="shared" si="13"/>
        <v>Fidesz</v>
      </c>
      <c r="O4" s="23" t="str">
        <f t="shared" si="14"/>
        <v>MSZP/DK</v>
      </c>
      <c r="P4" s="17">
        <v>0.48987152766947106</v>
      </c>
      <c r="Q4" s="17">
        <v>1.3902922551738344E-2</v>
      </c>
      <c r="R4" s="17"/>
      <c r="S4" s="17"/>
      <c r="T4" s="17">
        <v>0.3872389839691438</v>
      </c>
      <c r="U4" s="17">
        <v>2.8028115841125981E-2</v>
      </c>
      <c r="V4" s="17">
        <v>1.8688112345822114E-2</v>
      </c>
      <c r="W4" s="17">
        <v>0</v>
      </c>
      <c r="X4" s="17">
        <v>1.8615819454668343E-2</v>
      </c>
      <c r="Y4" s="17">
        <f t="shared" si="7"/>
        <v>0.93772966237730127</v>
      </c>
      <c r="Z4">
        <f t="shared" si="15"/>
        <v>1.0664054259143654</v>
      </c>
    </row>
    <row r="5" spans="1:26" x14ac:dyDescent="0.3">
      <c r="A5" s="20" t="s">
        <v>166</v>
      </c>
      <c r="B5" s="21">
        <f t="shared" si="0"/>
        <v>0.50722571747421208</v>
      </c>
      <c r="C5" s="21">
        <f t="shared" si="1"/>
        <v>1.5872277126941552E-2</v>
      </c>
      <c r="D5" s="21">
        <f t="shared" si="2"/>
        <v>0.43148617639593739</v>
      </c>
      <c r="E5" s="21">
        <f t="shared" si="3"/>
        <v>2.7039799255043538E-2</v>
      </c>
      <c r="F5" s="21">
        <f t="shared" si="4"/>
        <v>1.8376029747865522E-2</v>
      </c>
      <c r="G5" s="21">
        <f t="shared" si="5"/>
        <v>0</v>
      </c>
      <c r="H5" s="21">
        <f t="shared" si="6"/>
        <v>1.909960369222146E-2</v>
      </c>
      <c r="I5" s="21">
        <f t="shared" si="8"/>
        <v>0.50722571747421208</v>
      </c>
      <c r="J5" s="21">
        <f t="shared" si="9"/>
        <v>0.43148617639593739</v>
      </c>
      <c r="K5" s="21">
        <f t="shared" si="10"/>
        <v>0.90419892049428308</v>
      </c>
      <c r="L5" s="21">
        <f t="shared" si="11"/>
        <v>9.5801079505716966E-2</v>
      </c>
      <c r="M5" s="21">
        <f t="shared" si="12"/>
        <v>-7.5739541078274686E-2</v>
      </c>
      <c r="N5" s="22" t="str">
        <f t="shared" si="13"/>
        <v>Fidesz</v>
      </c>
      <c r="O5" s="23" t="str">
        <f t="shared" si="14"/>
        <v>MSZP/DK</v>
      </c>
      <c r="P5" s="17">
        <v>0.4741072020217631</v>
      </c>
      <c r="Q5" s="17">
        <v>1.4835921443101661E-2</v>
      </c>
      <c r="R5" s="17"/>
      <c r="S5" s="17"/>
      <c r="T5" s="17">
        <v>0.40331295664744643</v>
      </c>
      <c r="U5" s="17">
        <v>2.5274277558078703E-2</v>
      </c>
      <c r="V5" s="17">
        <v>1.7176195425209578E-2</v>
      </c>
      <c r="W5" s="17">
        <v>0</v>
      </c>
      <c r="X5" s="17">
        <v>1.7852524732648305E-2</v>
      </c>
      <c r="Y5" s="17">
        <f t="shared" si="7"/>
        <v>0.93470655309559936</v>
      </c>
      <c r="Z5">
        <f t="shared" si="15"/>
        <v>1.0698544871523143</v>
      </c>
    </row>
    <row r="6" spans="1:26" x14ac:dyDescent="0.3">
      <c r="A6" s="20" t="s">
        <v>167</v>
      </c>
      <c r="B6" s="21">
        <f t="shared" si="0"/>
        <v>0.43213657501104091</v>
      </c>
      <c r="C6" s="21">
        <f t="shared" si="1"/>
        <v>2.5823271844743277E-2</v>
      </c>
      <c r="D6" s="21">
        <f t="shared" si="2"/>
        <v>0.48634922076139597</v>
      </c>
      <c r="E6" s="21">
        <f t="shared" si="3"/>
        <v>3.366107551356394E-2</v>
      </c>
      <c r="F6" s="21">
        <f t="shared" si="4"/>
        <v>2.2029856869255893E-2</v>
      </c>
      <c r="G6" s="21">
        <f t="shared" si="5"/>
        <v>0</v>
      </c>
      <c r="H6" s="21">
        <f t="shared" si="6"/>
        <v>1.6072484221956514E-2</v>
      </c>
      <c r="I6" s="21">
        <f t="shared" si="8"/>
        <v>0.48634922076139597</v>
      </c>
      <c r="J6" s="21">
        <f t="shared" si="9"/>
        <v>0.43213657501104091</v>
      </c>
      <c r="K6" s="21">
        <f t="shared" si="10"/>
        <v>0.82502873985930447</v>
      </c>
      <c r="L6" s="21">
        <f t="shared" si="11"/>
        <v>0.17497126014069556</v>
      </c>
      <c r="M6" s="21">
        <f t="shared" si="12"/>
        <v>-5.421264575035506E-2</v>
      </c>
      <c r="N6" s="22" t="str">
        <f t="shared" si="13"/>
        <v>MSZP/DK</v>
      </c>
      <c r="O6" s="23" t="str">
        <f t="shared" si="14"/>
        <v>Fidesz</v>
      </c>
      <c r="P6" s="17">
        <v>0.40541813154386264</v>
      </c>
      <c r="Q6" s="17">
        <v>2.4226652468325713E-2</v>
      </c>
      <c r="R6" s="17"/>
      <c r="S6" s="17"/>
      <c r="T6" s="17">
        <v>0.45627887978207116</v>
      </c>
      <c r="U6" s="17">
        <v>3.1579854910724202E-2</v>
      </c>
      <c r="V6" s="17">
        <v>2.0667779416459392E-2</v>
      </c>
      <c r="W6" s="17">
        <v>0</v>
      </c>
      <c r="X6" s="17">
        <v>1.5078743386549355E-2</v>
      </c>
      <c r="Y6" s="17">
        <f t="shared" si="7"/>
        <v>0.93817129812144318</v>
      </c>
      <c r="Z6">
        <f t="shared" si="15"/>
        <v>1.0659034251019619</v>
      </c>
    </row>
    <row r="7" spans="1:26" x14ac:dyDescent="0.3">
      <c r="A7" s="20" t="s">
        <v>168</v>
      </c>
      <c r="B7" s="21">
        <f t="shared" si="0"/>
        <v>0.44544438613524895</v>
      </c>
      <c r="C7" s="21">
        <f t="shared" si="1"/>
        <v>3.319308690599708E-2</v>
      </c>
      <c r="D7" s="21">
        <f t="shared" si="2"/>
        <v>0.47477645081487246</v>
      </c>
      <c r="E7" s="21">
        <f t="shared" si="3"/>
        <v>2.7709429058431084E-2</v>
      </c>
      <c r="F7" s="21">
        <f t="shared" si="4"/>
        <v>1.8876647085450428E-2</v>
      </c>
      <c r="G7" s="21">
        <f t="shared" si="5"/>
        <v>0</v>
      </c>
      <c r="H7" s="21">
        <f t="shared" si="6"/>
        <v>3.3942747802512448E-2</v>
      </c>
      <c r="I7" s="21">
        <f t="shared" si="8"/>
        <v>0.47477645081487246</v>
      </c>
      <c r="J7" s="21">
        <f t="shared" si="9"/>
        <v>0.44544438613524895</v>
      </c>
      <c r="K7" s="21">
        <f t="shared" si="10"/>
        <v>0.69347523109393927</v>
      </c>
      <c r="L7" s="21">
        <f t="shared" si="11"/>
        <v>0.30652476890606073</v>
      </c>
      <c r="M7" s="21">
        <f t="shared" si="12"/>
        <v>-2.9332064679623515E-2</v>
      </c>
      <c r="N7" s="22" t="str">
        <f t="shared" si="13"/>
        <v>MSZP/DK</v>
      </c>
      <c r="O7" s="23" t="str">
        <f t="shared" si="14"/>
        <v>Fidesz</v>
      </c>
      <c r="P7" s="17">
        <v>0.41425793423149304</v>
      </c>
      <c r="Q7" s="17">
        <v>3.0869172539688825E-2</v>
      </c>
      <c r="R7" s="17"/>
      <c r="S7" s="17"/>
      <c r="T7" s="17">
        <v>0.44153640242894837</v>
      </c>
      <c r="U7" s="17">
        <v>2.5769436539704146E-2</v>
      </c>
      <c r="V7" s="17">
        <v>1.7555055289127219E-2</v>
      </c>
      <c r="W7" s="17">
        <v>0</v>
      </c>
      <c r="X7" s="17">
        <v>3.1566348178288732E-2</v>
      </c>
      <c r="Y7" s="17">
        <f t="shared" si="7"/>
        <v>0.92998800102896162</v>
      </c>
      <c r="Z7">
        <f t="shared" si="15"/>
        <v>1.0752826906299602</v>
      </c>
    </row>
    <row r="8" spans="1:26" x14ac:dyDescent="0.3">
      <c r="A8" s="20" t="s">
        <v>169</v>
      </c>
      <c r="B8" s="21">
        <f t="shared" si="0"/>
        <v>0.35039586466448286</v>
      </c>
      <c r="C8" s="21">
        <f t="shared" si="1"/>
        <v>2.2289795563103235E-2</v>
      </c>
      <c r="D8" s="21">
        <f t="shared" si="2"/>
        <v>0.58237839662709578</v>
      </c>
      <c r="E8" s="21">
        <f t="shared" si="3"/>
        <v>2.6545079649818202E-2</v>
      </c>
      <c r="F8" s="21">
        <f t="shared" si="4"/>
        <v>1.8390863495499767E-2</v>
      </c>
      <c r="G8" s="21">
        <f t="shared" si="5"/>
        <v>0</v>
      </c>
      <c r="H8" s="21">
        <f t="shared" si="6"/>
        <v>3.7990567038591043E-2</v>
      </c>
      <c r="I8" s="21">
        <f t="shared" si="8"/>
        <v>0.58237839662709578</v>
      </c>
      <c r="J8" s="21">
        <f t="shared" si="9"/>
        <v>0.35039586466448286</v>
      </c>
      <c r="K8" s="21">
        <f t="shared" si="10"/>
        <v>0.99996828842782115</v>
      </c>
      <c r="L8" s="21">
        <f t="shared" si="11"/>
        <v>3.1711572178859694E-5</v>
      </c>
      <c r="M8" s="21">
        <f t="shared" si="12"/>
        <v>-0.23198253196261293</v>
      </c>
      <c r="N8" s="22" t="str">
        <f t="shared" si="13"/>
        <v>MSZP/DK</v>
      </c>
      <c r="O8" s="23" t="str">
        <f t="shared" si="14"/>
        <v>Fidesz</v>
      </c>
      <c r="P8" s="17">
        <v>0.31508265197869606</v>
      </c>
      <c r="Q8" s="17">
        <v>2.0043409772573791E-2</v>
      </c>
      <c r="R8" s="17"/>
      <c r="S8" s="17"/>
      <c r="T8" s="17">
        <v>0.52368577420304829</v>
      </c>
      <c r="U8" s="17">
        <v>2.3869842473909265E-2</v>
      </c>
      <c r="V8" s="17">
        <v>1.6537415611022819E-2</v>
      </c>
      <c r="W8" s="17">
        <v>0</v>
      </c>
      <c r="X8" s="17">
        <v>3.4161843274479242E-2</v>
      </c>
      <c r="Y8" s="17">
        <f t="shared" si="7"/>
        <v>0.89921909403925027</v>
      </c>
      <c r="Z8">
        <f t="shared" si="15"/>
        <v>1.1120760297782897</v>
      </c>
    </row>
    <row r="9" spans="1:26" x14ac:dyDescent="0.3">
      <c r="A9" s="20" t="s">
        <v>170</v>
      </c>
      <c r="B9" s="21">
        <f t="shared" si="0"/>
        <v>0.42401526490151237</v>
      </c>
      <c r="C9" s="21">
        <f t="shared" si="1"/>
        <v>2.7668265043219065E-2</v>
      </c>
      <c r="D9" s="21">
        <f t="shared" si="2"/>
        <v>0.49871082758863799</v>
      </c>
      <c r="E9" s="21">
        <f t="shared" si="3"/>
        <v>2.962590437970845E-2</v>
      </c>
      <c r="F9" s="21">
        <f t="shared" si="4"/>
        <v>1.9979738086922112E-2</v>
      </c>
      <c r="G9" s="21">
        <f t="shared" si="5"/>
        <v>0</v>
      </c>
      <c r="H9" s="21">
        <f t="shared" si="6"/>
        <v>4.3803537431334721E-2</v>
      </c>
      <c r="I9" s="21">
        <f t="shared" si="8"/>
        <v>0.49871082758863799</v>
      </c>
      <c r="J9" s="21">
        <f t="shared" si="9"/>
        <v>0.42401526490151237</v>
      </c>
      <c r="K9" s="21">
        <f t="shared" si="10"/>
        <v>0.90110169677071783</v>
      </c>
      <c r="L9" s="21">
        <f t="shared" si="11"/>
        <v>9.8898303229282156E-2</v>
      </c>
      <c r="M9" s="21">
        <f t="shared" si="12"/>
        <v>-7.4695562687125627E-2</v>
      </c>
      <c r="N9" s="22" t="str">
        <f t="shared" si="13"/>
        <v>MSZP/DK</v>
      </c>
      <c r="O9" s="23" t="str">
        <f t="shared" si="14"/>
        <v>Fidesz</v>
      </c>
      <c r="P9" s="17">
        <v>0.38699596527750069</v>
      </c>
      <c r="Q9" s="17">
        <v>2.5252644950038212E-2</v>
      </c>
      <c r="R9" s="17"/>
      <c r="S9" s="17"/>
      <c r="T9" s="17">
        <v>0.45517011790090817</v>
      </c>
      <c r="U9" s="17">
        <v>2.7039369597477231E-2</v>
      </c>
      <c r="V9" s="17">
        <v>1.8235376570077087E-2</v>
      </c>
      <c r="W9" s="17">
        <v>0</v>
      </c>
      <c r="X9" s="17">
        <v>3.9979202764659834E-2</v>
      </c>
      <c r="Y9" s="17">
        <f t="shared" si="7"/>
        <v>0.91269347429600145</v>
      </c>
      <c r="Z9">
        <f t="shared" si="15"/>
        <v>1.095658102268499</v>
      </c>
    </row>
    <row r="10" spans="1:26" x14ac:dyDescent="0.3">
      <c r="A10" s="20" t="s">
        <v>171</v>
      </c>
      <c r="B10" s="21">
        <f t="shared" si="0"/>
        <v>0.44234611236465549</v>
      </c>
      <c r="C10" s="21">
        <f t="shared" si="1"/>
        <v>3.4984840976872496E-2</v>
      </c>
      <c r="D10" s="21">
        <f t="shared" si="2"/>
        <v>0.47991310716892555</v>
      </c>
      <c r="E10" s="21">
        <f t="shared" si="3"/>
        <v>2.5187217357959993E-2</v>
      </c>
      <c r="F10" s="21">
        <f t="shared" si="4"/>
        <v>1.7568722131586348E-2</v>
      </c>
      <c r="G10" s="21">
        <f t="shared" si="5"/>
        <v>0</v>
      </c>
      <c r="H10" s="21">
        <f t="shared" si="6"/>
        <v>4.5409895668144594E-2</v>
      </c>
      <c r="I10" s="21">
        <f t="shared" si="8"/>
        <v>0.47991310716892555</v>
      </c>
      <c r="J10" s="21">
        <f t="shared" si="9"/>
        <v>0.44234611236465549</v>
      </c>
      <c r="K10" s="21">
        <f t="shared" si="10"/>
        <v>0.74141269961722733</v>
      </c>
      <c r="L10" s="21">
        <f t="shared" si="11"/>
        <v>0.25858730038277267</v>
      </c>
      <c r="M10" s="21">
        <f t="shared" si="12"/>
        <v>-3.756699480427006E-2</v>
      </c>
      <c r="N10" s="22" t="str">
        <f t="shared" si="13"/>
        <v>MSZP/DK</v>
      </c>
      <c r="O10" s="23" t="str">
        <f t="shared" si="14"/>
        <v>Fidesz</v>
      </c>
      <c r="P10" s="17">
        <v>0.40701004554563114</v>
      </c>
      <c r="Q10" s="17">
        <v>3.2190136459626498E-2</v>
      </c>
      <c r="R10" s="17"/>
      <c r="S10" s="17"/>
      <c r="T10" s="17">
        <v>0.44157606486602646</v>
      </c>
      <c r="U10" s="17">
        <v>2.3175179339159767E-2</v>
      </c>
      <c r="V10" s="17">
        <v>1.6165274645978445E-2</v>
      </c>
      <c r="W10" s="17">
        <v>0</v>
      </c>
      <c r="X10" s="17">
        <v>4.1782403388407552E-2</v>
      </c>
      <c r="Y10" s="17">
        <f t="shared" si="7"/>
        <v>0.92011670085642239</v>
      </c>
      <c r="Z10">
        <f t="shared" si="15"/>
        <v>1.0868186601430276</v>
      </c>
    </row>
    <row r="11" spans="1:26" x14ac:dyDescent="0.3">
      <c r="A11" s="20" t="s">
        <v>172</v>
      </c>
      <c r="B11" s="21">
        <f t="shared" si="0"/>
        <v>0.42124521308228069</v>
      </c>
      <c r="C11" s="21">
        <f t="shared" si="1"/>
        <v>3.3616991765047337E-2</v>
      </c>
      <c r="D11" s="21">
        <f t="shared" si="2"/>
        <v>0.49615222596574721</v>
      </c>
      <c r="E11" s="21">
        <f t="shared" si="3"/>
        <v>2.9230685804461313E-2</v>
      </c>
      <c r="F11" s="21">
        <f t="shared" si="4"/>
        <v>1.9754883382463489E-2</v>
      </c>
      <c r="G11" s="21">
        <f t="shared" si="5"/>
        <v>0</v>
      </c>
      <c r="H11" s="21">
        <f t="shared" si="6"/>
        <v>4.6868995758149658E-2</v>
      </c>
      <c r="I11" s="21">
        <f t="shared" si="8"/>
        <v>0.49615222596574721</v>
      </c>
      <c r="J11" s="21">
        <f t="shared" si="9"/>
        <v>0.42124521308228069</v>
      </c>
      <c r="K11" s="21">
        <f t="shared" si="10"/>
        <v>0.90173486093288002</v>
      </c>
      <c r="L11" s="21">
        <f t="shared" si="11"/>
        <v>9.8265139067120019E-2</v>
      </c>
      <c r="M11" s="21">
        <f t="shared" si="12"/>
        <v>-7.4907012883466517E-2</v>
      </c>
      <c r="N11" s="22" t="str">
        <f t="shared" si="13"/>
        <v>MSZP/DK</v>
      </c>
      <c r="O11" s="23" t="str">
        <f t="shared" si="14"/>
        <v>Fidesz</v>
      </c>
      <c r="P11" s="17">
        <v>0.38570036204555114</v>
      </c>
      <c r="Q11" s="17">
        <v>3.0780375638662601E-2</v>
      </c>
      <c r="R11" s="17"/>
      <c r="S11" s="17"/>
      <c r="T11" s="17">
        <v>0.4542866891814763</v>
      </c>
      <c r="U11" s="17">
        <v>2.6764188048870017E-2</v>
      </c>
      <c r="V11" s="17">
        <v>1.8087957883323222E-2</v>
      </c>
      <c r="W11" s="17">
        <v>0</v>
      </c>
      <c r="X11" s="17">
        <v>4.2914169873542789E-2</v>
      </c>
      <c r="Y11" s="17">
        <f t="shared" si="7"/>
        <v>0.9156195727978832</v>
      </c>
      <c r="Z11">
        <f t="shared" si="15"/>
        <v>1.0921566442100765</v>
      </c>
    </row>
    <row r="12" spans="1:26" x14ac:dyDescent="0.3">
      <c r="A12" s="20" t="s">
        <v>173</v>
      </c>
      <c r="B12" s="21">
        <f t="shared" si="0"/>
        <v>0.41359252418514553</v>
      </c>
      <c r="C12" s="21">
        <f t="shared" si="1"/>
        <v>3.2186758553338475E-2</v>
      </c>
      <c r="D12" s="21">
        <f t="shared" si="2"/>
        <v>0.50857428245256098</v>
      </c>
      <c r="E12" s="21">
        <f t="shared" si="3"/>
        <v>2.7048269825867503E-2</v>
      </c>
      <c r="F12" s="21">
        <f t="shared" si="4"/>
        <v>1.8598164983087653E-2</v>
      </c>
      <c r="G12" s="21">
        <f t="shared" si="5"/>
        <v>0</v>
      </c>
      <c r="H12" s="21">
        <f t="shared" si="6"/>
        <v>4.5321191907594066E-2</v>
      </c>
      <c r="I12" s="21">
        <f t="shared" si="8"/>
        <v>0.50857428245256098</v>
      </c>
      <c r="J12" s="21">
        <f t="shared" si="9"/>
        <v>0.41359252418514553</v>
      </c>
      <c r="K12" s="21">
        <f t="shared" si="10"/>
        <v>0.94924914283888073</v>
      </c>
      <c r="L12" s="21">
        <f t="shared" si="11"/>
        <v>5.0750857161119246E-2</v>
      </c>
      <c r="M12" s="21">
        <f t="shared" si="12"/>
        <v>-9.498175826741545E-2</v>
      </c>
      <c r="N12" s="22" t="str">
        <f t="shared" si="13"/>
        <v>MSZP/DK</v>
      </c>
      <c r="O12" s="23" t="str">
        <f t="shared" si="14"/>
        <v>Fidesz</v>
      </c>
      <c r="P12" s="17">
        <v>0.37754728604573207</v>
      </c>
      <c r="Q12" s="17">
        <v>2.9381631987579926E-2</v>
      </c>
      <c r="R12" s="17"/>
      <c r="S12" s="17"/>
      <c r="T12" s="17">
        <v>0.46425123488611686</v>
      </c>
      <c r="U12" s="17">
        <v>2.4690970624066499E-2</v>
      </c>
      <c r="V12" s="17">
        <v>1.697730569146419E-2</v>
      </c>
      <c r="W12" s="17">
        <v>0</v>
      </c>
      <c r="X12" s="17">
        <v>4.1371378843903399E-2</v>
      </c>
      <c r="Y12" s="17">
        <f t="shared" si="7"/>
        <v>0.91284842923495946</v>
      </c>
      <c r="Z12">
        <f t="shared" si="15"/>
        <v>1.0954721156042089</v>
      </c>
    </row>
    <row r="13" spans="1:26" x14ac:dyDescent="0.3">
      <c r="A13" s="20" t="s">
        <v>174</v>
      </c>
      <c r="B13" s="21">
        <f t="shared" si="0"/>
        <v>0.44267247870411081</v>
      </c>
      <c r="C13" s="21">
        <f t="shared" si="1"/>
        <v>3.7213982845349852E-2</v>
      </c>
      <c r="D13" s="21">
        <f t="shared" si="2"/>
        <v>0.47802553789429275</v>
      </c>
      <c r="E13" s="21">
        <f t="shared" si="3"/>
        <v>2.4778257648043867E-2</v>
      </c>
      <c r="F13" s="21">
        <f t="shared" si="4"/>
        <v>1.7309742908202662E-2</v>
      </c>
      <c r="G13" s="21">
        <f t="shared" si="5"/>
        <v>0</v>
      </c>
      <c r="H13" s="21">
        <f t="shared" si="6"/>
        <v>3.7404345791624584E-2</v>
      </c>
      <c r="I13" s="21">
        <f t="shared" si="8"/>
        <v>0.47802553789429275</v>
      </c>
      <c r="J13" s="21">
        <f t="shared" si="9"/>
        <v>0.44267247870411081</v>
      </c>
      <c r="K13" s="21">
        <f t="shared" si="10"/>
        <v>0.72891522629167715</v>
      </c>
      <c r="L13" s="21">
        <f t="shared" si="11"/>
        <v>0.27108477370832279</v>
      </c>
      <c r="M13" s="21">
        <f t="shared" si="12"/>
        <v>-3.5353059190181946E-2</v>
      </c>
      <c r="N13" s="22" t="str">
        <f t="shared" si="13"/>
        <v>MSZP/DK</v>
      </c>
      <c r="O13" s="23" t="str">
        <f t="shared" si="14"/>
        <v>Fidesz</v>
      </c>
      <c r="P13" s="17">
        <v>0.4113367047304507</v>
      </c>
      <c r="Q13" s="17">
        <v>3.457968997375481E-2</v>
      </c>
      <c r="R13" s="17"/>
      <c r="S13" s="17"/>
      <c r="T13" s="17">
        <v>0.44418720158537295</v>
      </c>
      <c r="U13" s="17">
        <v>2.3024261367558571E-2</v>
      </c>
      <c r="V13" s="17">
        <v>1.6084425732620661E-2</v>
      </c>
      <c r="W13" s="17">
        <v>0</v>
      </c>
      <c r="X13" s="17">
        <v>3.4756577561735558E-2</v>
      </c>
      <c r="Y13" s="17">
        <f t="shared" si="7"/>
        <v>0.9292122833897577</v>
      </c>
      <c r="Z13">
        <f t="shared" si="15"/>
        <v>1.0761803496096816</v>
      </c>
    </row>
    <row r="14" spans="1:26" x14ac:dyDescent="0.3">
      <c r="A14" s="20" t="s">
        <v>175</v>
      </c>
      <c r="B14" s="21">
        <f t="shared" si="0"/>
        <v>0.47540149785456015</v>
      </c>
      <c r="C14" s="21">
        <f t="shared" si="1"/>
        <v>2.7860194321528656E-2</v>
      </c>
      <c r="D14" s="21">
        <f t="shared" si="2"/>
        <v>0.45628771796743633</v>
      </c>
      <c r="E14" s="21">
        <f t="shared" si="3"/>
        <v>2.375370018646112E-2</v>
      </c>
      <c r="F14" s="21">
        <f t="shared" si="4"/>
        <v>1.669688967001378E-2</v>
      </c>
      <c r="G14" s="21">
        <f t="shared" si="5"/>
        <v>0</v>
      </c>
      <c r="H14" s="21">
        <f t="shared" si="6"/>
        <v>1.5168119453815788E-2</v>
      </c>
      <c r="I14" s="21">
        <f t="shared" si="8"/>
        <v>0.47540149785456015</v>
      </c>
      <c r="J14" s="21">
        <f t="shared" si="9"/>
        <v>0.45628771796743633</v>
      </c>
      <c r="K14" s="21">
        <f t="shared" si="10"/>
        <v>0.62912921350985607</v>
      </c>
      <c r="L14" s="21">
        <f t="shared" si="11"/>
        <v>0.37087078649014399</v>
      </c>
      <c r="M14" s="21">
        <f t="shared" si="12"/>
        <v>-1.9113779887123816E-2</v>
      </c>
      <c r="N14" s="22" t="str">
        <f t="shared" si="13"/>
        <v>Fidesz</v>
      </c>
      <c r="O14" s="23" t="str">
        <f t="shared" si="14"/>
        <v>MSZP/DK</v>
      </c>
      <c r="P14" s="17">
        <v>0.44886539654917829</v>
      </c>
      <c r="Q14" s="17">
        <v>2.6305085761206274E-2</v>
      </c>
      <c r="R14" s="17"/>
      <c r="S14" s="17"/>
      <c r="T14" s="17">
        <v>0.43081851527659915</v>
      </c>
      <c r="U14" s="17">
        <v>2.2427809129385742E-2</v>
      </c>
      <c r="V14" s="17">
        <v>1.5764897747885216E-2</v>
      </c>
      <c r="W14" s="17">
        <v>0</v>
      </c>
      <c r="X14" s="17">
        <v>1.4321460879421209E-2</v>
      </c>
      <c r="Y14" s="17">
        <f t="shared" si="7"/>
        <v>0.94418170446425465</v>
      </c>
      <c r="Z14">
        <f t="shared" si="15"/>
        <v>1.0591181710806583</v>
      </c>
    </row>
    <row r="15" spans="1:26" x14ac:dyDescent="0.3">
      <c r="A15" s="20" t="s">
        <v>176</v>
      </c>
      <c r="B15" s="21">
        <f t="shared" si="0"/>
        <v>0.49803653254989677</v>
      </c>
      <c r="C15" s="21">
        <f t="shared" si="1"/>
        <v>3.4750157184184186E-2</v>
      </c>
      <c r="D15" s="21">
        <f t="shared" si="2"/>
        <v>0.42628924721734857</v>
      </c>
      <c r="E15" s="21">
        <f t="shared" si="3"/>
        <v>2.4082933376973925E-2</v>
      </c>
      <c r="F15" s="21">
        <f t="shared" si="4"/>
        <v>1.6841129671596584E-2</v>
      </c>
      <c r="G15" s="21">
        <f t="shared" si="5"/>
        <v>0</v>
      </c>
      <c r="H15" s="21">
        <f t="shared" si="6"/>
        <v>2.1926196009533792E-2</v>
      </c>
      <c r="I15" s="21">
        <f t="shared" si="8"/>
        <v>0.49803653254989677</v>
      </c>
      <c r="J15" s="21">
        <f t="shared" si="9"/>
        <v>0.42628924721734857</v>
      </c>
      <c r="K15" s="21">
        <f t="shared" si="10"/>
        <v>0.89196057226339132</v>
      </c>
      <c r="L15" s="21">
        <f t="shared" si="11"/>
        <v>0.1080394277366087</v>
      </c>
      <c r="M15" s="21">
        <f t="shared" si="12"/>
        <v>-7.1747285332548205E-2</v>
      </c>
      <c r="N15" s="22" t="str">
        <f t="shared" si="13"/>
        <v>Fidesz</v>
      </c>
      <c r="O15" s="23" t="str">
        <f t="shared" si="14"/>
        <v>MSZP/DK</v>
      </c>
      <c r="P15" s="17">
        <v>0.47407269874788344</v>
      </c>
      <c r="Q15" s="17">
        <v>3.3078097130492846E-2</v>
      </c>
      <c r="R15" s="17"/>
      <c r="S15" s="17"/>
      <c r="T15" s="17">
        <v>0.40577765016722966</v>
      </c>
      <c r="U15" s="17">
        <v>2.2924144060945301E-2</v>
      </c>
      <c r="V15" s="17">
        <v>1.6030791461220696E-2</v>
      </c>
      <c r="W15" s="17">
        <v>0</v>
      </c>
      <c r="X15" s="17">
        <v>2.0871181602472814E-2</v>
      </c>
      <c r="Y15" s="17">
        <f t="shared" si="7"/>
        <v>0.95188338156777197</v>
      </c>
      <c r="Z15">
        <f t="shared" si="15"/>
        <v>1.0505488585723379</v>
      </c>
    </row>
    <row r="16" spans="1:26" x14ac:dyDescent="0.3">
      <c r="A16" s="20" t="s">
        <v>177</v>
      </c>
      <c r="B16" s="21">
        <f t="shared" si="0"/>
        <v>0.43990404844656533</v>
      </c>
      <c r="C16" s="21">
        <f t="shared" si="1"/>
        <v>3.8450673560041129E-2</v>
      </c>
      <c r="D16" s="21">
        <f t="shared" si="2"/>
        <v>0.48050952813406406</v>
      </c>
      <c r="E16" s="21">
        <f t="shared" si="3"/>
        <v>2.4167962411296449E-2</v>
      </c>
      <c r="F16" s="21">
        <f t="shared" si="4"/>
        <v>1.6967787448033088E-2</v>
      </c>
      <c r="G16" s="21">
        <f t="shared" si="5"/>
        <v>0</v>
      </c>
      <c r="H16" s="21">
        <f t="shared" si="6"/>
        <v>3.3903977908411202E-2</v>
      </c>
      <c r="I16" s="21">
        <f t="shared" si="8"/>
        <v>0.48050952813406406</v>
      </c>
      <c r="J16" s="21">
        <f t="shared" si="9"/>
        <v>0.43990404844656533</v>
      </c>
      <c r="K16" s="21">
        <f t="shared" si="10"/>
        <v>0.75806584773200014</v>
      </c>
      <c r="L16" s="21">
        <f t="shared" si="11"/>
        <v>0.2419341522679998</v>
      </c>
      <c r="M16" s="21">
        <f t="shared" si="12"/>
        <v>-4.0605479687498724E-2</v>
      </c>
      <c r="N16" s="22" t="str">
        <f t="shared" si="13"/>
        <v>MSZP/DK</v>
      </c>
      <c r="O16" s="23" t="str">
        <f t="shared" si="14"/>
        <v>Fidesz</v>
      </c>
      <c r="P16" s="17">
        <v>0.41029041051628506</v>
      </c>
      <c r="Q16" s="17">
        <v>3.5862235629079982E-2</v>
      </c>
      <c r="R16" s="17"/>
      <c r="S16" s="17"/>
      <c r="T16" s="17">
        <v>0.44816239416596088</v>
      </c>
      <c r="U16" s="17">
        <v>2.2541013782639552E-2</v>
      </c>
      <c r="V16" s="17">
        <v>1.5825543097842613E-2</v>
      </c>
      <c r="W16" s="17">
        <v>0</v>
      </c>
      <c r="X16" s="17">
        <v>3.1621616266772734E-2</v>
      </c>
      <c r="Y16" s="17">
        <f t="shared" si="7"/>
        <v>0.93268159719180799</v>
      </c>
      <c r="Z16">
        <f t="shared" si="15"/>
        <v>1.0721772607188558</v>
      </c>
    </row>
    <row r="17" spans="1:26" x14ac:dyDescent="0.3">
      <c r="A17" s="20" t="s">
        <v>178</v>
      </c>
      <c r="B17" s="21">
        <f t="shared" si="0"/>
        <v>0.42846850440943923</v>
      </c>
      <c r="C17" s="21">
        <f t="shared" si="1"/>
        <v>3.8608287188522189E-2</v>
      </c>
      <c r="D17" s="21">
        <f t="shared" si="2"/>
        <v>0.49181518833120236</v>
      </c>
      <c r="E17" s="21">
        <f t="shared" si="3"/>
        <v>2.4120582056842796E-2</v>
      </c>
      <c r="F17" s="21">
        <f t="shared" si="4"/>
        <v>1.6987438013993276E-2</v>
      </c>
      <c r="G17" s="21">
        <f t="shared" si="5"/>
        <v>0</v>
      </c>
      <c r="H17" s="21">
        <f t="shared" si="6"/>
        <v>4.3407493296734594E-2</v>
      </c>
      <c r="I17" s="21">
        <f t="shared" si="8"/>
        <v>0.49181518833120236</v>
      </c>
      <c r="J17" s="21">
        <f t="shared" si="9"/>
        <v>0.42846850440943923</v>
      </c>
      <c r="K17" s="21">
        <f t="shared" si="10"/>
        <v>0.86262392832139057</v>
      </c>
      <c r="L17" s="21">
        <f t="shared" si="11"/>
        <v>0.13737607167860949</v>
      </c>
      <c r="M17" s="21">
        <f t="shared" si="12"/>
        <v>-6.3346683921763125E-2</v>
      </c>
      <c r="N17" s="22" t="str">
        <f t="shared" si="13"/>
        <v>MSZP/DK</v>
      </c>
      <c r="O17" s="23" t="str">
        <f t="shared" si="14"/>
        <v>Fidesz</v>
      </c>
      <c r="P17" s="17">
        <v>0.39519832490802675</v>
      </c>
      <c r="Q17" s="17">
        <v>3.56103897193146E-2</v>
      </c>
      <c r="R17" s="17"/>
      <c r="S17" s="17"/>
      <c r="T17" s="17">
        <v>0.45362619794122488</v>
      </c>
      <c r="U17" s="17">
        <v>2.224764137053542E-2</v>
      </c>
      <c r="V17" s="17">
        <v>1.5668379305643968E-2</v>
      </c>
      <c r="W17" s="17">
        <v>0</v>
      </c>
      <c r="X17" s="17">
        <v>4.0036941952058196E-2</v>
      </c>
      <c r="Y17" s="17">
        <f t="shared" si="7"/>
        <v>0.92235093324474571</v>
      </c>
      <c r="Z17">
        <f t="shared" si="15"/>
        <v>1.0841860337063811</v>
      </c>
    </row>
    <row r="18" spans="1:26" x14ac:dyDescent="0.3">
      <c r="A18" s="20" t="s">
        <v>179</v>
      </c>
      <c r="B18" s="21">
        <f t="shared" si="0"/>
        <v>0.42445342267259695</v>
      </c>
      <c r="C18" s="21">
        <f t="shared" si="1"/>
        <v>4.4808130374811177E-2</v>
      </c>
      <c r="D18" s="21">
        <f t="shared" si="2"/>
        <v>0.48971633555319038</v>
      </c>
      <c r="E18" s="21">
        <f t="shared" si="3"/>
        <v>2.4058972378334542E-2</v>
      </c>
      <c r="F18" s="21">
        <f t="shared" si="4"/>
        <v>1.6963139021066991E-2</v>
      </c>
      <c r="G18" s="21">
        <f t="shared" si="5"/>
        <v>0</v>
      </c>
      <c r="H18" s="21">
        <f t="shared" si="6"/>
        <v>5.2437195611652394E-2</v>
      </c>
      <c r="I18" s="21">
        <f t="shared" si="8"/>
        <v>0.48971633555319038</v>
      </c>
      <c r="J18" s="21">
        <f t="shared" si="9"/>
        <v>0.42445342267259695</v>
      </c>
      <c r="K18" s="21">
        <f t="shared" si="10"/>
        <v>0.86975264829775367</v>
      </c>
      <c r="L18" s="21">
        <f t="shared" si="11"/>
        <v>0.13024735170224633</v>
      </c>
      <c r="M18" s="21">
        <f t="shared" si="12"/>
        <v>-6.5262912880593438E-2</v>
      </c>
      <c r="N18" s="22" t="str">
        <f t="shared" si="13"/>
        <v>MSZP/DK</v>
      </c>
      <c r="O18" s="23" t="str">
        <f t="shared" si="14"/>
        <v>Fidesz</v>
      </c>
      <c r="P18" s="17">
        <v>0.39065846341467181</v>
      </c>
      <c r="Q18" s="17">
        <v>4.1240509383782931E-2</v>
      </c>
      <c r="R18" s="17"/>
      <c r="S18" s="17"/>
      <c r="T18" s="17">
        <v>0.45072514659362745</v>
      </c>
      <c r="U18" s="17">
        <v>2.2143398259050016E-2</v>
      </c>
      <c r="V18" s="17">
        <v>1.5612534781633937E-2</v>
      </c>
      <c r="W18" s="17">
        <v>0</v>
      </c>
      <c r="X18" s="17">
        <v>4.8262148846479842E-2</v>
      </c>
      <c r="Y18" s="17">
        <f t="shared" si="7"/>
        <v>0.9203800524327661</v>
      </c>
      <c r="Z18">
        <f t="shared" si="15"/>
        <v>1.0865076849034059</v>
      </c>
    </row>
    <row r="19" spans="1:26" x14ac:dyDescent="0.3">
      <c r="A19" s="20" t="s">
        <v>180</v>
      </c>
      <c r="B19" s="21">
        <f t="shared" si="0"/>
        <v>0.47806029157746799</v>
      </c>
      <c r="C19" s="21">
        <f t="shared" si="1"/>
        <v>2.989303302680147E-2</v>
      </c>
      <c r="D19" s="21">
        <f t="shared" si="2"/>
        <v>0.45096749207297521</v>
      </c>
      <c r="E19" s="21">
        <f t="shared" si="3"/>
        <v>2.4165616243885114E-2</v>
      </c>
      <c r="F19" s="21">
        <f t="shared" si="4"/>
        <v>1.6913567078870203E-2</v>
      </c>
      <c r="G19" s="21">
        <f t="shared" si="5"/>
        <v>0</v>
      </c>
      <c r="H19" s="21">
        <f t="shared" si="6"/>
        <v>1.7775355001316977E-2</v>
      </c>
      <c r="I19" s="21">
        <f t="shared" si="8"/>
        <v>0.47806029157746799</v>
      </c>
      <c r="J19" s="21">
        <f t="shared" si="9"/>
        <v>0.45096749207297521</v>
      </c>
      <c r="K19" s="21">
        <f t="shared" si="10"/>
        <v>0.67979199725579187</v>
      </c>
      <c r="L19" s="21">
        <f t="shared" si="11"/>
        <v>0.32020800274420813</v>
      </c>
      <c r="M19" s="21">
        <f t="shared" si="12"/>
        <v>-2.7092799504492782E-2</v>
      </c>
      <c r="N19" s="22" t="str">
        <f t="shared" si="13"/>
        <v>Fidesz</v>
      </c>
      <c r="O19" s="23" t="str">
        <f t="shared" si="14"/>
        <v>MSZP/DK</v>
      </c>
      <c r="P19" s="17">
        <v>0.45182991049934046</v>
      </c>
      <c r="Q19" s="17">
        <v>2.8252851523153218E-2</v>
      </c>
      <c r="R19" s="17"/>
      <c r="S19" s="17"/>
      <c r="T19" s="17">
        <v>0.42622364829567888</v>
      </c>
      <c r="U19" s="17">
        <v>2.2839688668990141E-2</v>
      </c>
      <c r="V19" s="17">
        <v>1.5985547501244719E-2</v>
      </c>
      <c r="W19" s="17">
        <v>0</v>
      </c>
      <c r="X19" s="17">
        <v>1.6800050539310663E-2</v>
      </c>
      <c r="Y19" s="17">
        <f t="shared" si="7"/>
        <v>0.94513164648840742</v>
      </c>
      <c r="Z19">
        <f t="shared" si="15"/>
        <v>1.0580536623817998</v>
      </c>
    </row>
    <row r="20" spans="1:26" x14ac:dyDescent="0.3">
      <c r="A20" s="20" t="s">
        <v>181</v>
      </c>
      <c r="B20" s="21">
        <f t="shared" si="0"/>
        <v>0.420839151459658</v>
      </c>
      <c r="C20" s="21">
        <f t="shared" si="1"/>
        <v>9.1864427106560481E-2</v>
      </c>
      <c r="D20" s="21">
        <f t="shared" si="2"/>
        <v>0.43404806787857425</v>
      </c>
      <c r="E20" s="21">
        <f t="shared" si="3"/>
        <v>2.7345729951900141E-2</v>
      </c>
      <c r="F20" s="21">
        <f t="shared" si="4"/>
        <v>2.5902623603307119E-2</v>
      </c>
      <c r="G20" s="21">
        <f t="shared" si="5"/>
        <v>0</v>
      </c>
      <c r="H20" s="21">
        <f t="shared" si="6"/>
        <v>5.1180115034412561E-2</v>
      </c>
      <c r="I20" s="21">
        <f t="shared" si="8"/>
        <v>0.43404806787857425</v>
      </c>
      <c r="J20" s="21">
        <f t="shared" si="9"/>
        <v>0.420839151459658</v>
      </c>
      <c r="K20" s="21">
        <f t="shared" si="10"/>
        <v>0.59007578903455937</v>
      </c>
      <c r="L20" s="21">
        <f t="shared" si="11"/>
        <v>0.40992421096544057</v>
      </c>
      <c r="M20" s="21">
        <f t="shared" si="12"/>
        <v>-1.320891641891625E-2</v>
      </c>
      <c r="N20" s="22" t="str">
        <f t="shared" si="13"/>
        <v>MSZP/DK</v>
      </c>
      <c r="O20" s="23" t="str">
        <f t="shared" si="14"/>
        <v>Fidesz</v>
      </c>
      <c r="P20" s="17">
        <v>0.40965546827034022</v>
      </c>
      <c r="Q20" s="17">
        <v>8.9423155552893166E-2</v>
      </c>
      <c r="R20" s="17"/>
      <c r="S20" s="17"/>
      <c r="T20" s="17">
        <v>0.42251336141589663</v>
      </c>
      <c r="U20" s="17">
        <v>2.6619024797919222E-2</v>
      </c>
      <c r="V20" s="17">
        <v>2.5214268598439418E-2</v>
      </c>
      <c r="W20" s="17">
        <v>0</v>
      </c>
      <c r="X20" s="17">
        <v>4.9820017737969409E-2</v>
      </c>
      <c r="Y20" s="17">
        <f t="shared" si="7"/>
        <v>0.97342527863548867</v>
      </c>
      <c r="Z20">
        <f t="shared" si="15"/>
        <v>1.0273002170251453</v>
      </c>
    </row>
    <row r="21" spans="1:26" x14ac:dyDescent="0.3">
      <c r="A21" s="20" t="s">
        <v>182</v>
      </c>
      <c r="B21" s="21">
        <f t="shared" si="0"/>
        <v>0.40676833801802581</v>
      </c>
      <c r="C21" s="21">
        <f t="shared" si="1"/>
        <v>0.11214618234784443</v>
      </c>
      <c r="D21" s="21">
        <f t="shared" si="2"/>
        <v>0.43262298914020841</v>
      </c>
      <c r="E21" s="21">
        <f t="shared" si="3"/>
        <v>2.4686787570537261E-2</v>
      </c>
      <c r="F21" s="21">
        <f t="shared" si="4"/>
        <v>2.3775702923384066E-2</v>
      </c>
      <c r="G21" s="21">
        <f t="shared" si="5"/>
        <v>0</v>
      </c>
      <c r="H21" s="21">
        <f t="shared" si="6"/>
        <v>4.5514738347800579E-2</v>
      </c>
      <c r="I21" s="21">
        <f t="shared" si="8"/>
        <v>0.43262298914020841</v>
      </c>
      <c r="J21" s="21">
        <f t="shared" si="9"/>
        <v>0.40676833801802581</v>
      </c>
      <c r="K21" s="21">
        <f t="shared" si="10"/>
        <v>0.67211824755843252</v>
      </c>
      <c r="L21" s="21">
        <f t="shared" si="11"/>
        <v>0.32788175244156748</v>
      </c>
      <c r="M21" s="21">
        <f t="shared" si="12"/>
        <v>-2.5854651122182604E-2</v>
      </c>
      <c r="N21" s="22" t="str">
        <f t="shared" si="13"/>
        <v>MSZP/DK</v>
      </c>
      <c r="O21" s="23" t="str">
        <f t="shared" si="14"/>
        <v>Fidesz</v>
      </c>
      <c r="P21" s="17">
        <v>0.40594776329106214</v>
      </c>
      <c r="Q21" s="17">
        <v>0.11191994958988571</v>
      </c>
      <c r="R21" s="17"/>
      <c r="S21" s="17"/>
      <c r="T21" s="17">
        <v>0.43175025776460119</v>
      </c>
      <c r="U21" s="17">
        <v>2.4636986855788891E-2</v>
      </c>
      <c r="V21" s="17">
        <v>2.3727740141841661E-2</v>
      </c>
      <c r="W21" s="17">
        <v>0</v>
      </c>
      <c r="X21" s="17">
        <v>4.5422921358861494E-2</v>
      </c>
      <c r="Y21" s="17">
        <f t="shared" si="7"/>
        <v>0.99798269764317959</v>
      </c>
      <c r="Z21">
        <f t="shared" si="15"/>
        <v>1.0020213800916433</v>
      </c>
    </row>
    <row r="22" spans="1:26" x14ac:dyDescent="0.3">
      <c r="A22" s="20" t="s">
        <v>183</v>
      </c>
      <c r="B22" s="21">
        <f t="shared" si="0"/>
        <v>0.55604124982508329</v>
      </c>
      <c r="C22" s="21">
        <f t="shared" si="1"/>
        <v>9.8091997010356605E-2</v>
      </c>
      <c r="D22" s="21">
        <f t="shared" si="2"/>
        <v>0.30803297829287901</v>
      </c>
      <c r="E22" s="21">
        <f t="shared" si="3"/>
        <v>1.8743890128510486E-2</v>
      </c>
      <c r="F22" s="21">
        <f t="shared" si="4"/>
        <v>1.9089884743170624E-2</v>
      </c>
      <c r="G22" s="21">
        <f t="shared" si="5"/>
        <v>0</v>
      </c>
      <c r="H22" s="21">
        <f t="shared" si="6"/>
        <v>2.365853195019018E-2</v>
      </c>
      <c r="I22" s="21">
        <f t="shared" si="8"/>
        <v>0.55604124982508329</v>
      </c>
      <c r="J22" s="21">
        <f t="shared" si="9"/>
        <v>0.30803297829287901</v>
      </c>
      <c r="K22" s="21">
        <f t="shared" si="10"/>
        <v>0.99999048613883912</v>
      </c>
      <c r="L22" s="21">
        <f t="shared" si="11"/>
        <v>9.5138611609216813E-6</v>
      </c>
      <c r="M22" s="21">
        <f t="shared" si="12"/>
        <v>-0.24800827153220428</v>
      </c>
      <c r="N22" s="22" t="str">
        <f t="shared" si="13"/>
        <v>Fidesz</v>
      </c>
      <c r="O22" s="23" t="str">
        <f t="shared" si="14"/>
        <v>MSZP/DK</v>
      </c>
      <c r="P22" s="17">
        <v>0.58013426487595832</v>
      </c>
      <c r="Q22" s="17">
        <v>0.10234227873151372</v>
      </c>
      <c r="R22" s="17"/>
      <c r="S22" s="17"/>
      <c r="T22" s="17">
        <v>0.32137990747216344</v>
      </c>
      <c r="U22" s="17">
        <v>1.9556054382727617E-2</v>
      </c>
      <c r="V22" s="17">
        <v>1.9917040787045717E-2</v>
      </c>
      <c r="W22" s="17">
        <v>0</v>
      </c>
      <c r="X22" s="17">
        <v>2.4683645404519061E-2</v>
      </c>
      <c r="Y22" s="17">
        <f t="shared" si="7"/>
        <v>1.0433295462494088</v>
      </c>
      <c r="Z22">
        <f t="shared" si="15"/>
        <v>0.95846993272147707</v>
      </c>
    </row>
    <row r="23" spans="1:26" x14ac:dyDescent="0.3">
      <c r="A23" s="20" t="s">
        <v>184</v>
      </c>
      <c r="B23" s="21">
        <f t="shared" si="0"/>
        <v>0.4903818110356255</v>
      </c>
      <c r="C23" s="21">
        <f t="shared" si="1"/>
        <v>0.10790414632043756</v>
      </c>
      <c r="D23" s="21">
        <f t="shared" si="2"/>
        <v>0.36634031283118362</v>
      </c>
      <c r="E23" s="21">
        <f t="shared" si="3"/>
        <v>1.7288552241681885E-2</v>
      </c>
      <c r="F23" s="21">
        <f t="shared" si="4"/>
        <v>1.8085177571071531E-2</v>
      </c>
      <c r="G23" s="21">
        <f t="shared" si="5"/>
        <v>0</v>
      </c>
      <c r="H23" s="21">
        <f t="shared" si="6"/>
        <v>3.1658026036635603E-2</v>
      </c>
      <c r="I23" s="21">
        <f t="shared" si="8"/>
        <v>0.4903818110356255</v>
      </c>
      <c r="J23" s="21">
        <f t="shared" si="9"/>
        <v>0.36634031283118362</v>
      </c>
      <c r="K23" s="21">
        <f t="shared" si="10"/>
        <v>0.98376784657847993</v>
      </c>
      <c r="L23" s="21">
        <f t="shared" si="11"/>
        <v>1.6232153421520117E-2</v>
      </c>
      <c r="M23" s="21">
        <f t="shared" si="12"/>
        <v>-0.12404149820444188</v>
      </c>
      <c r="N23" s="22" t="str">
        <f t="shared" si="13"/>
        <v>Fidesz</v>
      </c>
      <c r="O23" s="23" t="str">
        <f t="shared" si="14"/>
        <v>MSZP/DK</v>
      </c>
      <c r="P23" s="17">
        <v>0.50295438798012782</v>
      </c>
      <c r="Q23" s="17">
        <v>0.11067062980680402</v>
      </c>
      <c r="R23" s="17"/>
      <c r="S23" s="17"/>
      <c r="T23" s="17">
        <v>0.37573267133081095</v>
      </c>
      <c r="U23" s="17">
        <v>1.7731802069522264E-2</v>
      </c>
      <c r="V23" s="17">
        <v>1.8548851552141695E-2</v>
      </c>
      <c r="W23" s="17">
        <v>0</v>
      </c>
      <c r="X23" s="17">
        <v>3.2469685358615927E-2</v>
      </c>
      <c r="Y23" s="17">
        <f t="shared" si="7"/>
        <v>1.0256383427394067</v>
      </c>
      <c r="Z23">
        <f t="shared" si="15"/>
        <v>0.97500255044002304</v>
      </c>
    </row>
    <row r="24" spans="1:26" x14ac:dyDescent="0.3">
      <c r="A24" s="20" t="s">
        <v>185</v>
      </c>
      <c r="B24" s="21">
        <f t="shared" si="0"/>
        <v>0.55506604150754135</v>
      </c>
      <c r="C24" s="21">
        <f t="shared" si="1"/>
        <v>0.1032677718637187</v>
      </c>
      <c r="D24" s="21">
        <f t="shared" si="2"/>
        <v>0.30248105902790418</v>
      </c>
      <c r="E24" s="21">
        <f t="shared" si="3"/>
        <v>1.9597056529058215E-2</v>
      </c>
      <c r="F24" s="21">
        <f t="shared" si="4"/>
        <v>1.9588071071777669E-2</v>
      </c>
      <c r="G24" s="21">
        <f t="shared" si="5"/>
        <v>0</v>
      </c>
      <c r="H24" s="21">
        <f t="shared" si="6"/>
        <v>3.9820327865235329E-3</v>
      </c>
      <c r="I24" s="21">
        <f t="shared" si="8"/>
        <v>0.55506604150754135</v>
      </c>
      <c r="J24" s="21">
        <f t="shared" si="9"/>
        <v>0.30248105902790418</v>
      </c>
      <c r="K24" s="21">
        <f t="shared" si="10"/>
        <v>0.99999334402604767</v>
      </c>
      <c r="L24" s="21">
        <f t="shared" si="11"/>
        <v>6.6559739523241204E-6</v>
      </c>
      <c r="M24" s="21">
        <f t="shared" si="12"/>
        <v>-0.25258498247963718</v>
      </c>
      <c r="N24" s="22" t="str">
        <f t="shared" si="13"/>
        <v>Fidesz</v>
      </c>
      <c r="O24" s="23" t="str">
        <f t="shared" si="14"/>
        <v>MSZP/DK</v>
      </c>
      <c r="P24" s="17">
        <v>0.59589583980592298</v>
      </c>
      <c r="Q24" s="17">
        <v>0.11086398921556266</v>
      </c>
      <c r="R24" s="17"/>
      <c r="S24" s="17"/>
      <c r="T24" s="17">
        <v>0.32473109723173188</v>
      </c>
      <c r="U24" s="17">
        <v>2.1038585654403853E-2</v>
      </c>
      <c r="V24" s="17">
        <v>2.1028939240802888E-2</v>
      </c>
      <c r="W24" s="17">
        <v>0</v>
      </c>
      <c r="X24" s="17">
        <v>4.2749449507224471E-3</v>
      </c>
      <c r="Y24" s="17">
        <f t="shared" si="7"/>
        <v>1.0735584511484242</v>
      </c>
      <c r="Z24">
        <f t="shared" si="15"/>
        <v>0.93148165237790637</v>
      </c>
    </row>
    <row r="25" spans="1:26" x14ac:dyDescent="0.3">
      <c r="A25" s="20" t="s">
        <v>186</v>
      </c>
      <c r="B25" s="21">
        <f t="shared" si="0"/>
        <v>0.56171100675744734</v>
      </c>
      <c r="C25" s="21">
        <f t="shared" si="1"/>
        <v>8.9742186998923668E-2</v>
      </c>
      <c r="D25" s="21">
        <f t="shared" si="2"/>
        <v>0.30868328030690467</v>
      </c>
      <c r="E25" s="21">
        <f t="shared" si="3"/>
        <v>1.9934066981976591E-2</v>
      </c>
      <c r="F25" s="21">
        <f t="shared" si="4"/>
        <v>1.9929458954747629E-2</v>
      </c>
      <c r="G25" s="21">
        <f t="shared" si="5"/>
        <v>0</v>
      </c>
      <c r="H25" s="21">
        <f t="shared" si="6"/>
        <v>4.6989345275381981E-3</v>
      </c>
      <c r="I25" s="21">
        <f t="shared" si="8"/>
        <v>0.56171100675744734</v>
      </c>
      <c r="J25" s="21">
        <f t="shared" si="9"/>
        <v>0.30868328030690467</v>
      </c>
      <c r="K25" s="21">
        <f t="shared" si="10"/>
        <v>0.99999357215240603</v>
      </c>
      <c r="L25" s="21">
        <f t="shared" si="11"/>
        <v>6.4278475939705666E-6</v>
      </c>
      <c r="M25" s="21">
        <f t="shared" si="12"/>
        <v>-0.25302772645054267</v>
      </c>
      <c r="N25" s="22" t="str">
        <f t="shared" si="13"/>
        <v>Fidesz</v>
      </c>
      <c r="O25" s="23" t="str">
        <f t="shared" si="14"/>
        <v>MSZP/DK</v>
      </c>
      <c r="P25" s="17">
        <v>0.59229500927747825</v>
      </c>
      <c r="Q25" s="17">
        <v>9.4628463465486395E-2</v>
      </c>
      <c r="R25" s="17"/>
      <c r="S25" s="17"/>
      <c r="T25" s="17">
        <v>0.32549044646392178</v>
      </c>
      <c r="U25" s="17">
        <v>2.1019435699122801E-2</v>
      </c>
      <c r="V25" s="17">
        <v>2.1014576774342097E-2</v>
      </c>
      <c r="W25" s="17">
        <v>0</v>
      </c>
      <c r="X25" s="17">
        <v>4.9547817936640426E-3</v>
      </c>
      <c r="Y25" s="17">
        <f t="shared" si="7"/>
        <v>1.0544479316803514</v>
      </c>
      <c r="Z25">
        <f t="shared" si="15"/>
        <v>0.94836356538384581</v>
      </c>
    </row>
    <row r="26" spans="1:26" x14ac:dyDescent="0.3">
      <c r="A26" s="20" t="s">
        <v>187</v>
      </c>
      <c r="B26" s="21">
        <f t="shared" si="0"/>
        <v>0.54495792688030187</v>
      </c>
      <c r="C26" s="21">
        <f t="shared" si="1"/>
        <v>0.11376919966600187</v>
      </c>
      <c r="D26" s="21">
        <f t="shared" si="2"/>
        <v>0.30721105405120785</v>
      </c>
      <c r="E26" s="21">
        <f t="shared" si="3"/>
        <v>1.6713503290090463E-2</v>
      </c>
      <c r="F26" s="21">
        <f t="shared" si="4"/>
        <v>1.734831611239801E-2</v>
      </c>
      <c r="G26" s="21">
        <f t="shared" si="5"/>
        <v>0</v>
      </c>
      <c r="H26" s="21">
        <f t="shared" si="6"/>
        <v>2.2371268865230731E-2</v>
      </c>
      <c r="I26" s="21">
        <f t="shared" si="8"/>
        <v>0.54495792688030187</v>
      </c>
      <c r="J26" s="21">
        <f t="shared" si="9"/>
        <v>0.30721105405120785</v>
      </c>
      <c r="K26" s="21">
        <f t="shared" si="10"/>
        <v>0.99997926057697351</v>
      </c>
      <c r="L26" s="21">
        <f t="shared" si="11"/>
        <v>2.0739423026504931E-5</v>
      </c>
      <c r="M26" s="21">
        <f t="shared" si="12"/>
        <v>-0.23774687282909401</v>
      </c>
      <c r="N26" s="22" t="str">
        <f t="shared" si="13"/>
        <v>Fidesz</v>
      </c>
      <c r="O26" s="23" t="str">
        <f t="shared" si="14"/>
        <v>MSZP/DK</v>
      </c>
      <c r="P26" s="17">
        <v>0.57919236201298596</v>
      </c>
      <c r="Q26" s="17">
        <v>0.12091621798420428</v>
      </c>
      <c r="R26" s="17"/>
      <c r="S26" s="17"/>
      <c r="T26" s="17">
        <v>0.32651015290488811</v>
      </c>
      <c r="U26" s="17">
        <v>1.7763451031010617E-2</v>
      </c>
      <c r="V26" s="17">
        <v>1.843814300235834E-2</v>
      </c>
      <c r="W26" s="17">
        <v>0</v>
      </c>
      <c r="X26" s="17">
        <v>2.3776639289305318E-2</v>
      </c>
      <c r="Y26" s="17">
        <f t="shared" si="7"/>
        <v>1.0628203269354473</v>
      </c>
      <c r="Z26">
        <f t="shared" si="15"/>
        <v>0.94089280629719951</v>
      </c>
    </row>
    <row r="27" spans="1:26" x14ac:dyDescent="0.3">
      <c r="A27" s="20" t="s">
        <v>188</v>
      </c>
      <c r="B27" s="21">
        <f t="shared" si="0"/>
        <v>0.57410705505905768</v>
      </c>
      <c r="C27" s="21">
        <f t="shared" si="1"/>
        <v>0.10631295272524371</v>
      </c>
      <c r="D27" s="21">
        <f t="shared" si="2"/>
        <v>0.28576347964025667</v>
      </c>
      <c r="E27" s="21">
        <f t="shared" si="3"/>
        <v>1.6565148149119035E-2</v>
      </c>
      <c r="F27" s="21">
        <f t="shared" si="4"/>
        <v>1.725136442632292E-2</v>
      </c>
      <c r="G27" s="21">
        <f t="shared" si="5"/>
        <v>0</v>
      </c>
      <c r="H27" s="21">
        <f t="shared" si="6"/>
        <v>6.4503550648238757E-4</v>
      </c>
      <c r="I27" s="21">
        <f t="shared" si="8"/>
        <v>0.57410705505905768</v>
      </c>
      <c r="J27" s="21">
        <f t="shared" si="9"/>
        <v>0.28576347964025667</v>
      </c>
      <c r="K27" s="21">
        <f t="shared" si="10"/>
        <v>0.99999966771447735</v>
      </c>
      <c r="L27" s="21">
        <f t="shared" si="11"/>
        <v>3.3228552259804123E-7</v>
      </c>
      <c r="M27" s="21">
        <f t="shared" si="12"/>
        <v>-0.28834357541880101</v>
      </c>
      <c r="N27" s="22" t="str">
        <f t="shared" si="13"/>
        <v>Fidesz</v>
      </c>
      <c r="O27" s="23" t="str">
        <f t="shared" si="14"/>
        <v>MSZP/DK</v>
      </c>
      <c r="P27" s="17">
        <v>0.62435214285967611</v>
      </c>
      <c r="Q27" s="17">
        <v>0.11561732130415513</v>
      </c>
      <c r="R27" s="17"/>
      <c r="S27" s="17"/>
      <c r="T27" s="17">
        <v>0.31077312026078152</v>
      </c>
      <c r="U27" s="17">
        <v>1.8014907938427176E-2</v>
      </c>
      <c r="V27" s="17">
        <v>1.8761180953820379E-2</v>
      </c>
      <c r="W27" s="17">
        <v>0</v>
      </c>
      <c r="X27" s="17">
        <v>7.0148815825199517E-4</v>
      </c>
      <c r="Y27" s="17">
        <f t="shared" si="7"/>
        <v>1.0875186733168603</v>
      </c>
      <c r="Z27">
        <f t="shared" si="15"/>
        <v>0.91952444085402774</v>
      </c>
    </row>
    <row r="28" spans="1:26" x14ac:dyDescent="0.3">
      <c r="A28" s="20" t="s">
        <v>189</v>
      </c>
      <c r="B28" s="21">
        <f t="shared" si="0"/>
        <v>0.55259710059746614</v>
      </c>
      <c r="C28" s="21">
        <f t="shared" si="1"/>
        <v>0.12092117308405317</v>
      </c>
      <c r="D28" s="21">
        <f t="shared" si="2"/>
        <v>0.29570189681846942</v>
      </c>
      <c r="E28" s="21">
        <f t="shared" si="3"/>
        <v>1.4849278088733531E-2</v>
      </c>
      <c r="F28" s="21">
        <f t="shared" si="4"/>
        <v>1.5930551411277798E-2</v>
      </c>
      <c r="G28" s="21">
        <f t="shared" si="5"/>
        <v>0</v>
      </c>
      <c r="H28" s="21">
        <f t="shared" si="6"/>
        <v>5.7412667903990232E-3</v>
      </c>
      <c r="I28" s="21">
        <f t="shared" si="8"/>
        <v>0.55259710059746614</v>
      </c>
      <c r="J28" s="21">
        <f t="shared" si="9"/>
        <v>0.29570189681846942</v>
      </c>
      <c r="K28" s="21">
        <f t="shared" si="10"/>
        <v>0.99999527144220246</v>
      </c>
      <c r="L28" s="21">
        <f t="shared" si="11"/>
        <v>4.7285577975775308E-6</v>
      </c>
      <c r="M28" s="21">
        <f t="shared" si="12"/>
        <v>-0.25689520377899672</v>
      </c>
      <c r="N28" s="22" t="str">
        <f t="shared" si="13"/>
        <v>Fidesz</v>
      </c>
      <c r="O28" s="23" t="str">
        <f t="shared" si="14"/>
        <v>MSZP/DK</v>
      </c>
      <c r="P28" s="17">
        <v>0.60521092886050609</v>
      </c>
      <c r="Q28" s="17">
        <v>0.1324343095575001</v>
      </c>
      <c r="R28" s="17"/>
      <c r="S28" s="17"/>
      <c r="T28" s="17">
        <v>0.3238562407327622</v>
      </c>
      <c r="U28" s="17">
        <v>1.6263106294393738E-2</v>
      </c>
      <c r="V28" s="17">
        <v>1.7447329720795303E-2</v>
      </c>
      <c r="W28" s="17">
        <v>0</v>
      </c>
      <c r="X28" s="17">
        <v>6.2879037969916238E-3</v>
      </c>
      <c r="Y28" s="17">
        <f t="shared" si="7"/>
        <v>1.0952119151659574</v>
      </c>
      <c r="Z28">
        <f t="shared" si="15"/>
        <v>0.91306530375764772</v>
      </c>
    </row>
    <row r="29" spans="1:26" x14ac:dyDescent="0.3">
      <c r="A29" s="20" t="s">
        <v>190</v>
      </c>
      <c r="B29" s="21">
        <f t="shared" si="0"/>
        <v>0.53657117081437822</v>
      </c>
      <c r="C29" s="21">
        <f t="shared" si="1"/>
        <v>8.9940923438607642E-2</v>
      </c>
      <c r="D29" s="21">
        <f t="shared" si="2"/>
        <v>0.3350973256187742</v>
      </c>
      <c r="E29" s="21">
        <f t="shared" si="3"/>
        <v>1.9086151998244039E-2</v>
      </c>
      <c r="F29" s="21">
        <f t="shared" si="4"/>
        <v>1.9304428129995797E-2</v>
      </c>
      <c r="G29" s="21">
        <f t="shared" si="5"/>
        <v>0</v>
      </c>
      <c r="H29" s="21">
        <f t="shared" si="6"/>
        <v>2.4468920291672438E-2</v>
      </c>
      <c r="I29" s="21">
        <f t="shared" si="8"/>
        <v>0.53657117081437822</v>
      </c>
      <c r="J29" s="21">
        <f t="shared" si="9"/>
        <v>0.3350973256187742</v>
      </c>
      <c r="K29" s="21">
        <f t="shared" si="10"/>
        <v>0.99974332023591972</v>
      </c>
      <c r="L29" s="21">
        <f t="shared" si="11"/>
        <v>2.5667976408024694E-4</v>
      </c>
      <c r="M29" s="21">
        <f t="shared" si="12"/>
        <v>-0.20147384519560402</v>
      </c>
      <c r="N29" s="22" t="str">
        <f t="shared" si="13"/>
        <v>Fidesz</v>
      </c>
      <c r="O29" s="23" t="str">
        <f t="shared" si="14"/>
        <v>MSZP/DK</v>
      </c>
      <c r="P29" s="17">
        <v>0.54950858356418009</v>
      </c>
      <c r="Q29" s="17">
        <v>9.2109513390724415E-2</v>
      </c>
      <c r="R29" s="17"/>
      <c r="S29" s="17"/>
      <c r="T29" s="17">
        <v>0.34317694794791459</v>
      </c>
      <c r="U29" s="17">
        <v>1.9546343375712136E-2</v>
      </c>
      <c r="V29" s="17">
        <v>1.9769882422364108E-2</v>
      </c>
      <c r="W29" s="17">
        <v>0</v>
      </c>
      <c r="X29" s="17">
        <v>2.5058897052583583E-2</v>
      </c>
      <c r="Y29" s="17">
        <f t="shared" si="7"/>
        <v>1.0241112707008955</v>
      </c>
      <c r="Z29">
        <f t="shared" si="15"/>
        <v>0.97645639551999674</v>
      </c>
    </row>
    <row r="30" spans="1:26" x14ac:dyDescent="0.3">
      <c r="A30" s="20" t="s">
        <v>191</v>
      </c>
      <c r="B30" s="21">
        <f t="shared" si="0"/>
        <v>0.46191744086211034</v>
      </c>
      <c r="C30" s="21">
        <f t="shared" si="1"/>
        <v>0.11101594135573882</v>
      </c>
      <c r="D30" s="21">
        <f t="shared" si="2"/>
        <v>0.38366420926163369</v>
      </c>
      <c r="E30" s="21">
        <f t="shared" si="3"/>
        <v>2.1836072690258168E-2</v>
      </c>
      <c r="F30" s="21">
        <f t="shared" si="4"/>
        <v>2.1566335830258944E-2</v>
      </c>
      <c r="G30" s="21">
        <f t="shared" si="5"/>
        <v>0</v>
      </c>
      <c r="H30" s="21">
        <f t="shared" si="6"/>
        <v>4.3759653025016103E-2</v>
      </c>
      <c r="I30" s="21">
        <f t="shared" si="8"/>
        <v>0.46191744086211034</v>
      </c>
      <c r="J30" s="21">
        <f t="shared" si="9"/>
        <v>0.38366420926163369</v>
      </c>
      <c r="K30" s="21">
        <f t="shared" si="10"/>
        <v>0.91136261278969721</v>
      </c>
      <c r="L30" s="21">
        <f t="shared" si="11"/>
        <v>8.8637387210302745E-2</v>
      </c>
      <c r="M30" s="21">
        <f t="shared" si="12"/>
        <v>-7.8253231600476647E-2</v>
      </c>
      <c r="N30" s="22" t="str">
        <f t="shared" si="13"/>
        <v>Fidesz</v>
      </c>
      <c r="O30" s="23" t="str">
        <f t="shared" si="14"/>
        <v>MSZP/DK</v>
      </c>
      <c r="P30" s="17">
        <v>0.46732223952747082</v>
      </c>
      <c r="Q30" s="17">
        <v>0.11231491549828987</v>
      </c>
      <c r="R30" s="17"/>
      <c r="S30" s="17"/>
      <c r="T30" s="17">
        <v>0.38815338334930982</v>
      </c>
      <c r="U30" s="17">
        <v>2.2091571976695052E-2</v>
      </c>
      <c r="V30" s="17">
        <v>2.1818678982521288E-2</v>
      </c>
      <c r="W30" s="17">
        <v>0</v>
      </c>
      <c r="X30" s="17">
        <v>4.4271675506403305E-2</v>
      </c>
      <c r="Y30" s="17">
        <f t="shared" si="7"/>
        <v>1.0117007893342869</v>
      </c>
      <c r="Z30">
        <f t="shared" si="15"/>
        <v>0.9884345357267279</v>
      </c>
    </row>
    <row r="31" spans="1:26" x14ac:dyDescent="0.3">
      <c r="A31" s="20" t="s">
        <v>192</v>
      </c>
      <c r="B31" s="21">
        <f t="shared" si="0"/>
        <v>0.51891846597286684</v>
      </c>
      <c r="C31" s="21">
        <f t="shared" si="1"/>
        <v>0.13058711745300089</v>
      </c>
      <c r="D31" s="21">
        <f t="shared" si="2"/>
        <v>0.31579397132429443</v>
      </c>
      <c r="E31" s="21">
        <f t="shared" si="3"/>
        <v>1.707248624307044E-2</v>
      </c>
      <c r="F31" s="21">
        <f t="shared" si="4"/>
        <v>1.7627959006767311E-2</v>
      </c>
      <c r="G31" s="21">
        <f t="shared" si="5"/>
        <v>0</v>
      </c>
      <c r="H31" s="21">
        <f t="shared" si="6"/>
        <v>1.4444942967599659E-2</v>
      </c>
      <c r="I31" s="21">
        <f t="shared" si="8"/>
        <v>0.51891846597286684</v>
      </c>
      <c r="J31" s="21">
        <f t="shared" si="9"/>
        <v>0.31579397132429443</v>
      </c>
      <c r="K31" s="21">
        <f t="shared" si="10"/>
        <v>0.99976923707891985</v>
      </c>
      <c r="L31" s="21">
        <f t="shared" si="11"/>
        <v>2.3076292108019288E-4</v>
      </c>
      <c r="M31" s="21">
        <f t="shared" si="12"/>
        <v>-0.20312449464857241</v>
      </c>
      <c r="N31" s="22" t="str">
        <f t="shared" si="13"/>
        <v>Fidesz</v>
      </c>
      <c r="O31" s="23" t="str">
        <f t="shared" si="14"/>
        <v>MSZP/DK</v>
      </c>
      <c r="P31" s="17">
        <v>0.56479085161458076</v>
      </c>
      <c r="Q31" s="17">
        <v>0.1421310169371196</v>
      </c>
      <c r="R31" s="17"/>
      <c r="S31" s="17"/>
      <c r="T31" s="17">
        <v>0.34371015428139473</v>
      </c>
      <c r="U31" s="17">
        <v>1.8581693804872516E-2</v>
      </c>
      <c r="V31" s="17">
        <v>1.9186270353654389E-2</v>
      </c>
      <c r="W31" s="17">
        <v>0</v>
      </c>
      <c r="X31" s="17">
        <v>1.5721875738030192E-2</v>
      </c>
      <c r="Y31" s="17">
        <f t="shared" si="7"/>
        <v>1.0883999869916221</v>
      </c>
      <c r="Z31">
        <f t="shared" si="15"/>
        <v>0.91877987132656724</v>
      </c>
    </row>
    <row r="32" spans="1:26" x14ac:dyDescent="0.3">
      <c r="A32" s="20" t="s">
        <v>193</v>
      </c>
      <c r="B32" s="21">
        <f t="shared" si="0"/>
        <v>0.53913534081604286</v>
      </c>
      <c r="C32" s="21">
        <f t="shared" si="1"/>
        <v>9.9615393636652574E-2</v>
      </c>
      <c r="D32" s="21">
        <f t="shared" si="2"/>
        <v>0.3264900618679889</v>
      </c>
      <c r="E32" s="21">
        <f t="shared" si="3"/>
        <v>1.6857055304310777E-2</v>
      </c>
      <c r="F32" s="21">
        <f t="shared" si="4"/>
        <v>1.7902148375004884E-2</v>
      </c>
      <c r="G32" s="21">
        <f t="shared" si="5"/>
        <v>0</v>
      </c>
      <c r="H32" s="21">
        <f t="shared" si="6"/>
        <v>6.2360348383614761E-2</v>
      </c>
      <c r="I32" s="21">
        <f t="shared" si="8"/>
        <v>0.53913534081604286</v>
      </c>
      <c r="J32" s="21">
        <f t="shared" si="9"/>
        <v>0.3264900618679889</v>
      </c>
      <c r="K32" s="21">
        <f t="shared" si="10"/>
        <v>0.9998769563886426</v>
      </c>
      <c r="L32" s="21">
        <f t="shared" si="11"/>
        <v>1.2304361135742192E-4</v>
      </c>
      <c r="M32" s="21">
        <f t="shared" si="12"/>
        <v>-0.21264527894805396</v>
      </c>
      <c r="N32" s="22" t="str">
        <f t="shared" si="13"/>
        <v>Fidesz</v>
      </c>
      <c r="O32" s="23" t="str">
        <f t="shared" si="14"/>
        <v>MSZP/DK</v>
      </c>
      <c r="P32" s="17">
        <v>0.53817616770247401</v>
      </c>
      <c r="Q32" s="17">
        <v>9.9438168364925389E-2</v>
      </c>
      <c r="R32" s="17"/>
      <c r="S32" s="17"/>
      <c r="T32" s="17">
        <v>0.32590920495603581</v>
      </c>
      <c r="U32" s="17">
        <v>1.682706499761457E-2</v>
      </c>
      <c r="V32" s="17">
        <v>1.7870298748210927E-2</v>
      </c>
      <c r="W32" s="17">
        <v>0</v>
      </c>
      <c r="X32" s="17">
        <v>6.2249403385218234E-2</v>
      </c>
      <c r="Y32" s="17">
        <f t="shared" si="7"/>
        <v>0.99822090476926062</v>
      </c>
      <c r="Z32">
        <f t="shared" si="15"/>
        <v>1.0017822660517719</v>
      </c>
    </row>
    <row r="33" spans="1:26" x14ac:dyDescent="0.3">
      <c r="A33" s="20" t="s">
        <v>194</v>
      </c>
      <c r="B33" s="21">
        <f t="shared" si="0"/>
        <v>0.50462364486047329</v>
      </c>
      <c r="C33" s="21">
        <f t="shared" si="1"/>
        <v>0.11785922950871484</v>
      </c>
      <c r="D33" s="21">
        <f t="shared" si="2"/>
        <v>0.3427088623778114</v>
      </c>
      <c r="E33" s="21">
        <f t="shared" si="3"/>
        <v>1.7013384325283171E-2</v>
      </c>
      <c r="F33" s="21">
        <f t="shared" si="4"/>
        <v>1.7794878927717327E-2</v>
      </c>
      <c r="G33" s="21">
        <f t="shared" si="5"/>
        <v>0</v>
      </c>
      <c r="H33" s="21">
        <f t="shared" si="6"/>
        <v>3.3015428888988653E-2</v>
      </c>
      <c r="I33" s="21">
        <f t="shared" si="8"/>
        <v>0.50462364486047329</v>
      </c>
      <c r="J33" s="21">
        <f t="shared" si="9"/>
        <v>0.3427088623778114</v>
      </c>
      <c r="K33" s="21">
        <f t="shared" si="10"/>
        <v>0.99737786955754382</v>
      </c>
      <c r="L33" s="21">
        <f t="shared" si="11"/>
        <v>2.6221304424561636E-3</v>
      </c>
      <c r="M33" s="21">
        <f t="shared" si="12"/>
        <v>-0.16191478248266189</v>
      </c>
      <c r="N33" s="22" t="str">
        <f t="shared" si="13"/>
        <v>Fidesz</v>
      </c>
      <c r="O33" s="23" t="str">
        <f t="shared" si="14"/>
        <v>MSZP/DK</v>
      </c>
      <c r="P33" s="17">
        <v>0.52618827524482281</v>
      </c>
      <c r="Q33" s="17">
        <v>0.12289583599282519</v>
      </c>
      <c r="R33" s="17"/>
      <c r="S33" s="17"/>
      <c r="T33" s="17">
        <v>0.35735421247562899</v>
      </c>
      <c r="U33" s="17">
        <v>1.7740435759155359E-2</v>
      </c>
      <c r="V33" s="17">
        <v>1.8555326819366513E-2</v>
      </c>
      <c r="W33" s="17">
        <v>0</v>
      </c>
      <c r="X33" s="17">
        <v>3.4426313076091446E-2</v>
      </c>
      <c r="Y33" s="17">
        <f t="shared" si="7"/>
        <v>1.0427340862917989</v>
      </c>
      <c r="Z33">
        <f t="shared" si="15"/>
        <v>0.95901727309618212</v>
      </c>
    </row>
    <row r="34" spans="1:26" x14ac:dyDescent="0.3">
      <c r="A34" s="20" t="s">
        <v>195</v>
      </c>
      <c r="B34" s="21">
        <f t="shared" ref="B34:B65" si="16">P34*Z34</f>
        <v>0.37962234150292312</v>
      </c>
      <c r="C34" s="21">
        <f t="shared" ref="C34:C65" si="17">Q34*Z34</f>
        <v>0.15969245314345812</v>
      </c>
      <c r="D34" s="21">
        <f t="shared" ref="D34:D65" si="18">T34*Z34</f>
        <v>0.42547406353754769</v>
      </c>
      <c r="E34" s="21">
        <f t="shared" ref="E34:E65" si="19">U34*Z34</f>
        <v>1.722100420741136E-2</v>
      </c>
      <c r="F34" s="21">
        <f t="shared" ref="F34:F65" si="20">V34*Z34</f>
        <v>1.7990137608659775E-2</v>
      </c>
      <c r="G34" s="21">
        <f t="shared" ref="G34:G65" si="21">W34*Z34</f>
        <v>0</v>
      </c>
      <c r="H34" s="21">
        <f t="shared" ref="H34:H65" si="22">X34*Z34</f>
        <v>5.5511011841277061E-2</v>
      </c>
      <c r="I34" s="21">
        <f t="shared" si="8"/>
        <v>0.42547406353754769</v>
      </c>
      <c r="J34" s="21">
        <f t="shared" si="9"/>
        <v>0.37962234150292312</v>
      </c>
      <c r="K34" s="21">
        <f t="shared" si="10"/>
        <v>0.78539578743431537</v>
      </c>
      <c r="L34" s="21">
        <f t="shared" si="11"/>
        <v>0.2146042125656846</v>
      </c>
      <c r="M34" s="21">
        <f t="shared" si="12"/>
        <v>-4.5851722034624565E-2</v>
      </c>
      <c r="N34" s="22" t="str">
        <f t="shared" si="13"/>
        <v>MSZP/DK</v>
      </c>
      <c r="O34" s="23" t="str">
        <f t="shared" si="14"/>
        <v>Fidesz</v>
      </c>
      <c r="P34" s="17">
        <v>0.39276040499302234</v>
      </c>
      <c r="Q34" s="17">
        <v>0.16521912889173543</v>
      </c>
      <c r="R34" s="17"/>
      <c r="S34" s="17"/>
      <c r="T34" s="17">
        <v>0.44019897471642194</v>
      </c>
      <c r="U34" s="17">
        <v>1.78169929623E-2</v>
      </c>
      <c r="V34" s="17">
        <v>1.8612744721724996E-2</v>
      </c>
      <c r="W34" s="17">
        <v>0</v>
      </c>
      <c r="X34" s="17">
        <v>5.7432150610620888E-2</v>
      </c>
      <c r="Y34" s="17">
        <f t="shared" ref="Y34:Y65" si="23">SUM(P34:W34)</f>
        <v>1.0346082462852046</v>
      </c>
      <c r="Z34">
        <f t="shared" si="15"/>
        <v>0.96654941963833485</v>
      </c>
    </row>
    <row r="35" spans="1:26" x14ac:dyDescent="0.3">
      <c r="A35" s="20" t="s">
        <v>196</v>
      </c>
      <c r="B35" s="21">
        <f t="shared" si="16"/>
        <v>0.34962839706567395</v>
      </c>
      <c r="C35" s="21">
        <f t="shared" si="17"/>
        <v>0.16192860438813084</v>
      </c>
      <c r="D35" s="21">
        <f t="shared" si="18"/>
        <v>0.45280667446622191</v>
      </c>
      <c r="E35" s="21">
        <f t="shared" si="19"/>
        <v>1.7429836575962653E-2</v>
      </c>
      <c r="F35" s="21">
        <f t="shared" si="20"/>
        <v>1.8206487504010389E-2</v>
      </c>
      <c r="G35" s="21">
        <f t="shared" si="21"/>
        <v>0</v>
      </c>
      <c r="H35" s="21">
        <f t="shared" si="22"/>
        <v>6.1268396475949977E-2</v>
      </c>
      <c r="I35" s="21">
        <f t="shared" si="8"/>
        <v>0.45280667446622191</v>
      </c>
      <c r="J35" s="21">
        <f t="shared" si="9"/>
        <v>0.34962839706567395</v>
      </c>
      <c r="K35" s="21">
        <f t="shared" si="10"/>
        <v>0.96237485743306472</v>
      </c>
      <c r="L35" s="21">
        <f t="shared" si="11"/>
        <v>3.7625142566935277E-2</v>
      </c>
      <c r="M35" s="21">
        <f t="shared" si="12"/>
        <v>-0.10317827740054797</v>
      </c>
      <c r="N35" s="22" t="str">
        <f t="shared" si="13"/>
        <v>MSZP/DK</v>
      </c>
      <c r="O35" s="23" t="str">
        <f t="shared" si="14"/>
        <v>Fidesz</v>
      </c>
      <c r="P35" s="17">
        <v>0.35752039960958953</v>
      </c>
      <c r="Q35" s="17">
        <v>0.16558374501311782</v>
      </c>
      <c r="R35" s="17"/>
      <c r="S35" s="17"/>
      <c r="T35" s="17">
        <v>0.46302767326603655</v>
      </c>
      <c r="U35" s="17">
        <v>1.7823272337336726E-2</v>
      </c>
      <c r="V35" s="17">
        <v>1.8617454253002541E-2</v>
      </c>
      <c r="W35" s="17">
        <v>0</v>
      </c>
      <c r="X35" s="17">
        <v>6.2651380080565477E-2</v>
      </c>
      <c r="Y35" s="17">
        <f t="shared" si="23"/>
        <v>1.0225725444790834</v>
      </c>
      <c r="Z35">
        <f t="shared" si="15"/>
        <v>0.97792572800731481</v>
      </c>
    </row>
    <row r="36" spans="1:26" x14ac:dyDescent="0.3">
      <c r="A36" s="20" t="s">
        <v>197</v>
      </c>
      <c r="B36" s="21">
        <f t="shared" si="16"/>
        <v>0.4300655018478724</v>
      </c>
      <c r="C36" s="21">
        <f t="shared" si="17"/>
        <v>0.15502279618532586</v>
      </c>
      <c r="D36" s="21">
        <f t="shared" si="18"/>
        <v>0.38452874828999634</v>
      </c>
      <c r="E36" s="21">
        <f t="shared" si="19"/>
        <v>1.4462391961589499E-2</v>
      </c>
      <c r="F36" s="21">
        <f t="shared" si="20"/>
        <v>1.5920561715215685E-2</v>
      </c>
      <c r="G36" s="21">
        <f t="shared" si="21"/>
        <v>0</v>
      </c>
      <c r="H36" s="21">
        <f t="shared" si="22"/>
        <v>6.3147942112896899E-2</v>
      </c>
      <c r="I36" s="21">
        <f t="shared" si="8"/>
        <v>0.4300655018478724</v>
      </c>
      <c r="J36" s="21">
        <f t="shared" si="9"/>
        <v>0.38452874828999634</v>
      </c>
      <c r="K36" s="21">
        <f t="shared" si="10"/>
        <v>0.78380734939638508</v>
      </c>
      <c r="L36" s="21">
        <f t="shared" si="11"/>
        <v>0.21619265060361492</v>
      </c>
      <c r="M36" s="21">
        <f t="shared" si="12"/>
        <v>-4.5536753557876064E-2</v>
      </c>
      <c r="N36" s="22" t="str">
        <f t="shared" si="13"/>
        <v>Fidesz</v>
      </c>
      <c r="O36" s="23" t="str">
        <f t="shared" si="14"/>
        <v>MSZP/DK</v>
      </c>
      <c r="P36" s="17">
        <v>0.44500339759557661</v>
      </c>
      <c r="Q36" s="17">
        <v>0.16040735820665519</v>
      </c>
      <c r="R36" s="17"/>
      <c r="S36" s="17"/>
      <c r="T36" s="17">
        <v>0.39788497037540094</v>
      </c>
      <c r="U36" s="17">
        <v>1.4964728704379621E-2</v>
      </c>
      <c r="V36" s="17">
        <v>1.6473546528284713E-2</v>
      </c>
      <c r="W36" s="17">
        <v>0</v>
      </c>
      <c r="X36" s="17">
        <v>6.5341322823303627E-2</v>
      </c>
      <c r="Y36" s="17">
        <f t="shared" si="23"/>
        <v>1.0347340014102973</v>
      </c>
      <c r="Z36">
        <f t="shared" si="15"/>
        <v>0.96643195124258374</v>
      </c>
    </row>
    <row r="37" spans="1:26" x14ac:dyDescent="0.3">
      <c r="A37" s="20" t="s">
        <v>198</v>
      </c>
      <c r="B37" s="21">
        <f t="shared" si="16"/>
        <v>0.41937201889456677</v>
      </c>
      <c r="C37" s="21">
        <f t="shared" si="17"/>
        <v>0.14611131981828848</v>
      </c>
      <c r="D37" s="21">
        <f t="shared" si="18"/>
        <v>0.40286581434326207</v>
      </c>
      <c r="E37" s="21">
        <f t="shared" si="19"/>
        <v>1.5173116537702744E-2</v>
      </c>
      <c r="F37" s="21">
        <f t="shared" si="20"/>
        <v>1.6477730406180106E-2</v>
      </c>
      <c r="G37" s="21">
        <f t="shared" si="21"/>
        <v>0</v>
      </c>
      <c r="H37" s="21">
        <f t="shared" si="22"/>
        <v>5.3802296390102325E-2</v>
      </c>
      <c r="I37" s="21">
        <f t="shared" si="8"/>
        <v>0.41937201889456677</v>
      </c>
      <c r="J37" s="21">
        <f t="shared" si="9"/>
        <v>0.40286581434326207</v>
      </c>
      <c r="K37" s="21">
        <f t="shared" si="10"/>
        <v>0.61202076124105131</v>
      </c>
      <c r="L37" s="21">
        <f t="shared" si="11"/>
        <v>0.38797923875894863</v>
      </c>
      <c r="M37" s="21">
        <f t="shared" si="12"/>
        <v>-1.6506204551304693E-2</v>
      </c>
      <c r="N37" s="22" t="str">
        <f t="shared" si="13"/>
        <v>Fidesz</v>
      </c>
      <c r="O37" s="23" t="str">
        <f t="shared" si="14"/>
        <v>MSZP/DK</v>
      </c>
      <c r="P37" s="17">
        <v>0.43188491754195152</v>
      </c>
      <c r="Q37" s="17">
        <v>0.15047087661690625</v>
      </c>
      <c r="R37" s="17"/>
      <c r="S37" s="17"/>
      <c r="T37" s="17">
        <v>0.4148862135979885</v>
      </c>
      <c r="U37" s="17">
        <v>1.5625840279028375E-2</v>
      </c>
      <c r="V37" s="17">
        <v>1.696938020927128E-2</v>
      </c>
      <c r="W37" s="17">
        <v>0</v>
      </c>
      <c r="X37" s="17">
        <v>5.540760778760679E-2</v>
      </c>
      <c r="Y37" s="17">
        <f t="shared" si="23"/>
        <v>1.0298372282451458</v>
      </c>
      <c r="Z37">
        <f t="shared" si="15"/>
        <v>0.97102723864820006</v>
      </c>
    </row>
    <row r="38" spans="1:26" x14ac:dyDescent="0.3">
      <c r="A38" s="20" t="s">
        <v>199</v>
      </c>
      <c r="B38" s="21">
        <f t="shared" si="16"/>
        <v>0.49887047337161367</v>
      </c>
      <c r="C38" s="21">
        <f t="shared" si="17"/>
        <v>0.13310491941944849</v>
      </c>
      <c r="D38" s="21">
        <f t="shared" si="18"/>
        <v>0.33642882821443726</v>
      </c>
      <c r="E38" s="21">
        <f t="shared" si="19"/>
        <v>1.5259719267189664E-2</v>
      </c>
      <c r="F38" s="21">
        <f t="shared" si="20"/>
        <v>1.6336059727310951E-2</v>
      </c>
      <c r="G38" s="21">
        <f t="shared" si="21"/>
        <v>0</v>
      </c>
      <c r="H38" s="21">
        <f t="shared" si="22"/>
        <v>2.276633357278602E-2</v>
      </c>
      <c r="I38" s="21">
        <f t="shared" si="8"/>
        <v>0.49887047337161367</v>
      </c>
      <c r="J38" s="21">
        <f t="shared" si="9"/>
        <v>0.33642882821443726</v>
      </c>
      <c r="K38" s="21">
        <f t="shared" si="10"/>
        <v>0.99745054741190664</v>
      </c>
      <c r="L38" s="21">
        <f t="shared" si="11"/>
        <v>2.5494525880933798E-3</v>
      </c>
      <c r="M38" s="21">
        <f t="shared" si="12"/>
        <v>-0.16244164515717641</v>
      </c>
      <c r="N38" s="22" t="str">
        <f t="shared" si="13"/>
        <v>Fidesz</v>
      </c>
      <c r="O38" s="23" t="str">
        <f t="shared" si="14"/>
        <v>MSZP/DK</v>
      </c>
      <c r="P38" s="17">
        <v>0.5354580378761804</v>
      </c>
      <c r="Q38" s="17">
        <v>0.14286694199861713</v>
      </c>
      <c r="R38" s="17"/>
      <c r="S38" s="17"/>
      <c r="T38" s="17">
        <v>0.36110279091722153</v>
      </c>
      <c r="U38" s="17">
        <v>1.63788794356328E-2</v>
      </c>
      <c r="V38" s="17">
        <v>1.7534159576724596E-2</v>
      </c>
      <c r="W38" s="17">
        <v>0</v>
      </c>
      <c r="X38" s="17">
        <v>2.4436034913290709E-2</v>
      </c>
      <c r="Y38" s="17">
        <f t="shared" si="23"/>
        <v>1.0733408098043764</v>
      </c>
      <c r="Z38">
        <f t="shared" si="15"/>
        <v>0.93167052893689628</v>
      </c>
    </row>
    <row r="39" spans="1:26" x14ac:dyDescent="0.3">
      <c r="A39" s="20" t="s">
        <v>200</v>
      </c>
      <c r="B39" s="21">
        <f t="shared" si="16"/>
        <v>0.44856039989265589</v>
      </c>
      <c r="C39" s="21">
        <f t="shared" si="17"/>
        <v>0.15047274692439996</v>
      </c>
      <c r="D39" s="21">
        <f t="shared" si="18"/>
        <v>0.36864016334602046</v>
      </c>
      <c r="E39" s="21">
        <f t="shared" si="19"/>
        <v>1.5651995238546417E-2</v>
      </c>
      <c r="F39" s="21">
        <f t="shared" si="20"/>
        <v>1.6674694598377098E-2</v>
      </c>
      <c r="G39" s="21">
        <f t="shared" si="21"/>
        <v>0</v>
      </c>
      <c r="H39" s="21">
        <f t="shared" si="22"/>
        <v>3.7639504371405258E-2</v>
      </c>
      <c r="I39" s="21">
        <f t="shared" si="8"/>
        <v>0.44856039989265589</v>
      </c>
      <c r="J39" s="21">
        <f t="shared" si="9"/>
        <v>0.36864016334602046</v>
      </c>
      <c r="K39" s="21">
        <f t="shared" si="10"/>
        <v>0.91588833863042884</v>
      </c>
      <c r="L39" s="21">
        <f t="shared" si="11"/>
        <v>8.4111661369571114E-2</v>
      </c>
      <c r="M39" s="21">
        <f t="shared" si="12"/>
        <v>-7.9920236546635437E-2</v>
      </c>
      <c r="N39" s="22" t="str">
        <f t="shared" si="13"/>
        <v>Fidesz</v>
      </c>
      <c r="O39" s="23" t="str">
        <f t="shared" si="14"/>
        <v>MSZP/DK</v>
      </c>
      <c r="P39" s="17">
        <v>0.47712441453659893</v>
      </c>
      <c r="Q39" s="17">
        <v>0.16005474691301125</v>
      </c>
      <c r="R39" s="17"/>
      <c r="S39" s="17"/>
      <c r="T39" s="17">
        <v>0.39211491284838662</v>
      </c>
      <c r="U39" s="17">
        <v>1.664870342167573E-2</v>
      </c>
      <c r="V39" s="17">
        <v>1.7736527566256793E-2</v>
      </c>
      <c r="W39" s="17">
        <v>0</v>
      </c>
      <c r="X39" s="17">
        <v>4.0036361861083052E-2</v>
      </c>
      <c r="Y39" s="17">
        <f t="shared" si="23"/>
        <v>1.0636793052859295</v>
      </c>
      <c r="Z39">
        <f t="shared" si="15"/>
        <v>0.94013298466043604</v>
      </c>
    </row>
    <row r="40" spans="1:26" x14ac:dyDescent="0.3">
      <c r="A40" s="20" t="s">
        <v>201</v>
      </c>
      <c r="B40" s="21">
        <f t="shared" si="16"/>
        <v>0.51761016830811835</v>
      </c>
      <c r="C40" s="21">
        <f t="shared" si="17"/>
        <v>0.13668477590317157</v>
      </c>
      <c r="D40" s="21">
        <f t="shared" si="18"/>
        <v>0.31550433595961874</v>
      </c>
      <c r="E40" s="21">
        <f t="shared" si="19"/>
        <v>1.4488592494116909E-2</v>
      </c>
      <c r="F40" s="21">
        <f t="shared" si="20"/>
        <v>1.5712127334974495E-2</v>
      </c>
      <c r="G40" s="21">
        <f t="shared" si="21"/>
        <v>0</v>
      </c>
      <c r="H40" s="21">
        <f t="shared" si="22"/>
        <v>2.4701850174390926E-2</v>
      </c>
      <c r="I40" s="21">
        <f t="shared" si="8"/>
        <v>0.51761016830811835</v>
      </c>
      <c r="J40" s="21">
        <f t="shared" si="9"/>
        <v>0.31550433595961874</v>
      </c>
      <c r="K40" s="21">
        <f t="shared" si="10"/>
        <v>0.99975354801067207</v>
      </c>
      <c r="L40" s="21">
        <f t="shared" si="11"/>
        <v>2.4645198932796462E-4</v>
      </c>
      <c r="M40" s="21">
        <f t="shared" si="12"/>
        <v>-0.2021058323484996</v>
      </c>
      <c r="N40" s="22" t="str">
        <f t="shared" si="13"/>
        <v>Fidesz</v>
      </c>
      <c r="O40" s="23" t="str">
        <f t="shared" si="14"/>
        <v>MSZP/DK</v>
      </c>
      <c r="P40" s="17">
        <v>0.56079883962476584</v>
      </c>
      <c r="Q40" s="17">
        <v>0.14808956317728414</v>
      </c>
      <c r="R40" s="17"/>
      <c r="S40" s="17"/>
      <c r="T40" s="17">
        <v>0.34182957819602283</v>
      </c>
      <c r="U40" s="17">
        <v>1.5697500466529023E-2</v>
      </c>
      <c r="V40" s="17">
        <v>1.7023125349896768E-2</v>
      </c>
      <c r="W40" s="17">
        <v>0</v>
      </c>
      <c r="X40" s="17">
        <v>2.6762938138682583E-2</v>
      </c>
      <c r="Y40" s="17">
        <f t="shared" si="23"/>
        <v>1.0834386068144986</v>
      </c>
      <c r="Z40">
        <f t="shared" si="15"/>
        <v>0.92298723131177429</v>
      </c>
    </row>
    <row r="41" spans="1:26" x14ac:dyDescent="0.3">
      <c r="A41" s="20" t="s">
        <v>202</v>
      </c>
      <c r="B41" s="21">
        <f t="shared" si="16"/>
        <v>0.44295074485804781</v>
      </c>
      <c r="C41" s="21">
        <f t="shared" si="17"/>
        <v>8.1068597221974736E-2</v>
      </c>
      <c r="D41" s="21">
        <f t="shared" si="18"/>
        <v>0.42599773943619246</v>
      </c>
      <c r="E41" s="21">
        <f t="shared" si="19"/>
        <v>2.5487296857963027E-2</v>
      </c>
      <c r="F41" s="21">
        <f t="shared" si="20"/>
        <v>2.4495621625821997E-2</v>
      </c>
      <c r="G41" s="21">
        <f t="shared" si="21"/>
        <v>0</v>
      </c>
      <c r="H41" s="21">
        <f t="shared" si="22"/>
        <v>3.9477247671535688E-2</v>
      </c>
      <c r="I41" s="21">
        <f t="shared" si="8"/>
        <v>0.44295074485804781</v>
      </c>
      <c r="J41" s="21">
        <f t="shared" si="9"/>
        <v>0.42599773943619246</v>
      </c>
      <c r="K41" s="21">
        <f t="shared" si="10"/>
        <v>0.61496877005900918</v>
      </c>
      <c r="L41" s="21">
        <f t="shared" si="11"/>
        <v>0.38503122994099082</v>
      </c>
      <c r="M41" s="21">
        <f t="shared" si="12"/>
        <v>-1.6953005421855349E-2</v>
      </c>
      <c r="N41" s="22" t="str">
        <f t="shared" si="13"/>
        <v>Fidesz</v>
      </c>
      <c r="O41" s="23" t="str">
        <f t="shared" si="14"/>
        <v>MSZP/DK</v>
      </c>
      <c r="P41" s="17">
        <v>0.43223550465494953</v>
      </c>
      <c r="Q41" s="17">
        <v>7.9107499961736313E-2</v>
      </c>
      <c r="R41" s="17"/>
      <c r="S41" s="17"/>
      <c r="T41" s="17">
        <v>0.41569260244968959</v>
      </c>
      <c r="U41" s="17">
        <v>2.487074408966761E-2</v>
      </c>
      <c r="V41" s="17">
        <v>2.3903058067250699E-2</v>
      </c>
      <c r="W41" s="17">
        <v>0</v>
      </c>
      <c r="X41" s="17">
        <v>3.8522269728122886E-2</v>
      </c>
      <c r="Y41" s="17">
        <f t="shared" si="23"/>
        <v>0.97580940922329373</v>
      </c>
      <c r="Z41">
        <f t="shared" si="15"/>
        <v>1.0247902823523305</v>
      </c>
    </row>
    <row r="42" spans="1:26" x14ac:dyDescent="0.3">
      <c r="A42" s="20" t="s">
        <v>203</v>
      </c>
      <c r="B42" s="21">
        <f t="shared" si="16"/>
        <v>0.47874906814845503</v>
      </c>
      <c r="C42" s="21">
        <f t="shared" si="17"/>
        <v>8.228875411906876E-2</v>
      </c>
      <c r="D42" s="21">
        <f t="shared" si="18"/>
        <v>0.39413131621079028</v>
      </c>
      <c r="E42" s="21">
        <f t="shared" si="19"/>
        <v>2.2663190834734333E-2</v>
      </c>
      <c r="F42" s="21">
        <f t="shared" si="20"/>
        <v>2.2167670686951638E-2</v>
      </c>
      <c r="G42" s="21">
        <f t="shared" si="21"/>
        <v>0</v>
      </c>
      <c r="H42" s="21">
        <f t="shared" si="22"/>
        <v>8.3964869593224287E-3</v>
      </c>
      <c r="I42" s="21">
        <f t="shared" si="8"/>
        <v>0.47874906814845503</v>
      </c>
      <c r="J42" s="21">
        <f t="shared" si="9"/>
        <v>0.39413131621079028</v>
      </c>
      <c r="K42" s="21">
        <f t="shared" si="10"/>
        <v>0.92770736619152794</v>
      </c>
      <c r="L42" s="21">
        <f t="shared" si="11"/>
        <v>7.229263380847209E-2</v>
      </c>
      <c r="M42" s="21">
        <f t="shared" si="12"/>
        <v>-8.4617751937664742E-2</v>
      </c>
      <c r="N42" s="22" t="str">
        <f t="shared" si="13"/>
        <v>Fidesz</v>
      </c>
      <c r="O42" s="23" t="str">
        <f t="shared" si="14"/>
        <v>MSZP/DK</v>
      </c>
      <c r="P42" s="17">
        <v>0.48613107868457228</v>
      </c>
      <c r="Q42" s="17">
        <v>8.3557595126447101E-2</v>
      </c>
      <c r="R42" s="17"/>
      <c r="S42" s="17"/>
      <c r="T42" s="17">
        <v>0.40020857405305432</v>
      </c>
      <c r="U42" s="17">
        <v>2.3012643031416556E-2</v>
      </c>
      <c r="V42" s="17">
        <v>2.2509482273562417E-2</v>
      </c>
      <c r="W42" s="17">
        <v>0</v>
      </c>
      <c r="X42" s="17">
        <v>8.5259555250573049E-3</v>
      </c>
      <c r="Y42" s="17">
        <f t="shared" si="23"/>
        <v>1.0154193731690526</v>
      </c>
      <c r="Z42">
        <f t="shared" si="15"/>
        <v>0.98481477350493141</v>
      </c>
    </row>
    <row r="43" spans="1:26" x14ac:dyDescent="0.3">
      <c r="A43" s="20" t="s">
        <v>204</v>
      </c>
      <c r="B43" s="21">
        <f t="shared" si="16"/>
        <v>0.50723559088510584</v>
      </c>
      <c r="C43" s="21">
        <f t="shared" si="17"/>
        <v>0.1244001793914383</v>
      </c>
      <c r="D43" s="21">
        <f t="shared" si="18"/>
        <v>0.33265644993096677</v>
      </c>
      <c r="E43" s="21">
        <f t="shared" si="19"/>
        <v>1.7562242269600199E-2</v>
      </c>
      <c r="F43" s="21">
        <f t="shared" si="20"/>
        <v>1.8145537522888836E-2</v>
      </c>
      <c r="G43" s="21">
        <f t="shared" si="21"/>
        <v>0</v>
      </c>
      <c r="H43" s="21">
        <f t="shared" si="22"/>
        <v>3.1277209286113911E-2</v>
      </c>
      <c r="I43" s="21">
        <f t="shared" si="8"/>
        <v>0.50723559088510584</v>
      </c>
      <c r="J43" s="21">
        <f t="shared" si="9"/>
        <v>0.33265644993096677</v>
      </c>
      <c r="K43" s="21">
        <f t="shared" si="10"/>
        <v>0.99869369785226425</v>
      </c>
      <c r="L43" s="21">
        <f t="shared" si="11"/>
        <v>1.3063021477358002E-3</v>
      </c>
      <c r="M43" s="21">
        <f t="shared" si="12"/>
        <v>-0.17457914095413907</v>
      </c>
      <c r="N43" s="22" t="str">
        <f t="shared" si="13"/>
        <v>Fidesz</v>
      </c>
      <c r="O43" s="23" t="str">
        <f t="shared" si="14"/>
        <v>MSZP/DK</v>
      </c>
      <c r="P43" s="17">
        <v>0.5353968727983921</v>
      </c>
      <c r="Q43" s="17">
        <v>0.13130676990846535</v>
      </c>
      <c r="R43" s="17"/>
      <c r="S43" s="17"/>
      <c r="T43" s="17">
        <v>0.3511252487201687</v>
      </c>
      <c r="U43" s="17">
        <v>1.8537282792132598E-2</v>
      </c>
      <c r="V43" s="17">
        <v>1.9152962094099446E-2</v>
      </c>
      <c r="W43" s="17">
        <v>0</v>
      </c>
      <c r="X43" s="17">
        <v>3.3013692931967979E-2</v>
      </c>
      <c r="Y43" s="17">
        <f t="shared" si="23"/>
        <v>1.0555191363132583</v>
      </c>
      <c r="Z43">
        <f t="shared" si="15"/>
        <v>0.94740110870260785</v>
      </c>
    </row>
    <row r="44" spans="1:26" x14ac:dyDescent="0.3">
      <c r="A44" s="20" t="s">
        <v>205</v>
      </c>
      <c r="B44" s="21">
        <f t="shared" si="16"/>
        <v>0.48835711610629162</v>
      </c>
      <c r="C44" s="21">
        <f t="shared" si="17"/>
        <v>0.12850574993408317</v>
      </c>
      <c r="D44" s="21">
        <f t="shared" si="18"/>
        <v>0.33854074565621739</v>
      </c>
      <c r="E44" s="21">
        <f t="shared" si="19"/>
        <v>2.2608556998733636E-2</v>
      </c>
      <c r="F44" s="21">
        <f t="shared" si="20"/>
        <v>2.1987831304674306E-2</v>
      </c>
      <c r="G44" s="21">
        <f t="shared" si="21"/>
        <v>0</v>
      </c>
      <c r="H44" s="21">
        <f t="shared" si="22"/>
        <v>4.4876064723527315E-2</v>
      </c>
      <c r="I44" s="21">
        <f t="shared" si="8"/>
        <v>0.48835711610629162</v>
      </c>
      <c r="J44" s="21">
        <f t="shared" si="9"/>
        <v>0.33854074565621739</v>
      </c>
      <c r="K44" s="21">
        <f t="shared" si="10"/>
        <v>0.99510331395698248</v>
      </c>
      <c r="L44" s="21">
        <f t="shared" si="11"/>
        <v>4.8966860430174949E-3</v>
      </c>
      <c r="M44" s="21">
        <f t="shared" si="12"/>
        <v>-0.14981637045007423</v>
      </c>
      <c r="N44" s="22" t="str">
        <f t="shared" si="13"/>
        <v>Fidesz</v>
      </c>
      <c r="O44" s="23" t="str">
        <f t="shared" si="14"/>
        <v>MSZP/DK</v>
      </c>
      <c r="P44" s="17">
        <v>0.50957346900895184</v>
      </c>
      <c r="Q44" s="17">
        <v>0.1340885975075157</v>
      </c>
      <c r="R44" s="17"/>
      <c r="S44" s="17"/>
      <c r="T44" s="17">
        <v>0.35324842512864824</v>
      </c>
      <c r="U44" s="17">
        <v>2.3590770850206704E-2</v>
      </c>
      <c r="V44" s="17">
        <v>2.2943078137655021E-2</v>
      </c>
      <c r="W44" s="17">
        <v>0</v>
      </c>
      <c r="X44" s="17">
        <v>4.6825675765643775E-2</v>
      </c>
      <c r="Y44" s="17">
        <f t="shared" si="23"/>
        <v>1.0434443406329774</v>
      </c>
      <c r="Z44">
        <f t="shared" si="15"/>
        <v>0.95836448678554043</v>
      </c>
    </row>
    <row r="45" spans="1:26" x14ac:dyDescent="0.3">
      <c r="A45" s="20" t="s">
        <v>206</v>
      </c>
      <c r="B45" s="21">
        <f t="shared" si="16"/>
        <v>0.48429600814944973</v>
      </c>
      <c r="C45" s="21">
        <f t="shared" si="17"/>
        <v>8.9064530907587702E-2</v>
      </c>
      <c r="D45" s="21">
        <f t="shared" si="18"/>
        <v>0.38322259420836213</v>
      </c>
      <c r="E45" s="21">
        <f t="shared" si="19"/>
        <v>2.187180547851373E-2</v>
      </c>
      <c r="F45" s="21">
        <f t="shared" si="20"/>
        <v>2.1545061256086673E-2</v>
      </c>
      <c r="G45" s="21">
        <f t="shared" si="21"/>
        <v>0</v>
      </c>
      <c r="H45" s="21">
        <f t="shared" si="22"/>
        <v>1.2636439621329798E-2</v>
      </c>
      <c r="I45" s="21">
        <f t="shared" si="8"/>
        <v>0.48429600814944973</v>
      </c>
      <c r="J45" s="21">
        <f t="shared" si="9"/>
        <v>0.38322259420836213</v>
      </c>
      <c r="K45" s="21">
        <f t="shared" si="10"/>
        <v>0.95930218374082377</v>
      </c>
      <c r="L45" s="21">
        <f t="shared" si="11"/>
        <v>4.0697816259176185E-2</v>
      </c>
      <c r="M45" s="21">
        <f t="shared" si="12"/>
        <v>-0.1010734139410876</v>
      </c>
      <c r="N45" s="22" t="str">
        <f t="shared" si="13"/>
        <v>Fidesz</v>
      </c>
      <c r="O45" s="23" t="str">
        <f t="shared" si="14"/>
        <v>MSZP/DK</v>
      </c>
      <c r="P45" s="17">
        <v>0.49454417415735807</v>
      </c>
      <c r="Q45" s="17">
        <v>9.0949221433213046E-2</v>
      </c>
      <c r="R45" s="17"/>
      <c r="S45" s="17"/>
      <c r="T45" s="17">
        <v>0.391331950257848</v>
      </c>
      <c r="U45" s="17">
        <v>2.2334633768783922E-2</v>
      </c>
      <c r="V45" s="17">
        <v>2.200097532658794E-2</v>
      </c>
      <c r="W45" s="17">
        <v>0</v>
      </c>
      <c r="X45" s="17">
        <v>1.2903838750806694E-2</v>
      </c>
      <c r="Y45" s="17">
        <f t="shared" si="23"/>
        <v>1.021160954943791</v>
      </c>
      <c r="Z45">
        <f t="shared" si="15"/>
        <v>0.97927755184788101</v>
      </c>
    </row>
    <row r="46" spans="1:26" x14ac:dyDescent="0.3">
      <c r="A46" s="20" t="s">
        <v>207</v>
      </c>
      <c r="B46" s="21">
        <f t="shared" si="16"/>
        <v>0.54935591889322155</v>
      </c>
      <c r="C46" s="21">
        <f t="shared" si="17"/>
        <v>0.11095548361514945</v>
      </c>
      <c r="D46" s="21">
        <f t="shared" si="18"/>
        <v>0.30267613283260919</v>
      </c>
      <c r="E46" s="21">
        <f t="shared" si="19"/>
        <v>1.8338172315535375E-2</v>
      </c>
      <c r="F46" s="21">
        <f t="shared" si="20"/>
        <v>1.8674292343484448E-2</v>
      </c>
      <c r="G46" s="21">
        <f t="shared" si="21"/>
        <v>0</v>
      </c>
      <c r="H46" s="21">
        <f t="shared" si="22"/>
        <v>1.7560575596558197E-2</v>
      </c>
      <c r="I46" s="21">
        <f t="shared" si="8"/>
        <v>0.54935591889322155</v>
      </c>
      <c r="J46" s="21">
        <f t="shared" si="9"/>
        <v>0.30267613283260919</v>
      </c>
      <c r="K46" s="21">
        <f t="shared" si="10"/>
        <v>0.99998945842023679</v>
      </c>
      <c r="L46" s="21">
        <f t="shared" si="11"/>
        <v>1.0541579763227357E-5</v>
      </c>
      <c r="M46" s="21">
        <f t="shared" si="12"/>
        <v>-0.24667978606061236</v>
      </c>
      <c r="N46" s="22" t="str">
        <f t="shared" si="13"/>
        <v>Fidesz</v>
      </c>
      <c r="O46" s="23" t="str">
        <f t="shared" si="14"/>
        <v>MSZP/DK</v>
      </c>
      <c r="P46" s="17">
        <v>0.58612396572821157</v>
      </c>
      <c r="Q46" s="17">
        <v>0.11838166448961773</v>
      </c>
      <c r="R46" s="17"/>
      <c r="S46" s="17"/>
      <c r="T46" s="17">
        <v>0.32293405642109818</v>
      </c>
      <c r="U46" s="17">
        <v>1.9565534678216642E-2</v>
      </c>
      <c r="V46" s="17">
        <v>1.9924151008662478E-2</v>
      </c>
      <c r="W46" s="17">
        <v>0</v>
      </c>
      <c r="X46" s="17">
        <v>1.8735893898915716E-2</v>
      </c>
      <c r="Y46" s="17">
        <f t="shared" si="23"/>
        <v>1.0669293723258066</v>
      </c>
      <c r="Z46">
        <f t="shared" si="15"/>
        <v>0.93726916320627029</v>
      </c>
    </row>
    <row r="47" spans="1:26" x14ac:dyDescent="0.3">
      <c r="A47" s="20" t="s">
        <v>208</v>
      </c>
      <c r="B47" s="21">
        <f t="shared" si="16"/>
        <v>0.55347375835751456</v>
      </c>
      <c r="C47" s="21">
        <f t="shared" si="17"/>
        <v>9.2748404568834861E-2</v>
      </c>
      <c r="D47" s="21">
        <f t="shared" si="18"/>
        <v>0.3118148168273886</v>
      </c>
      <c r="E47" s="21">
        <f t="shared" si="19"/>
        <v>2.110948846723874E-2</v>
      </c>
      <c r="F47" s="21">
        <f t="shared" si="20"/>
        <v>2.0853531779023271E-2</v>
      </c>
      <c r="G47" s="21">
        <f t="shared" si="21"/>
        <v>0</v>
      </c>
      <c r="H47" s="21">
        <f t="shared" si="22"/>
        <v>1.5097178470698492E-2</v>
      </c>
      <c r="I47" s="21">
        <f t="shared" si="8"/>
        <v>0.55347375835751456</v>
      </c>
      <c r="J47" s="21">
        <f t="shared" si="9"/>
        <v>0.3118148168273886</v>
      </c>
      <c r="K47" s="21">
        <f t="shared" si="10"/>
        <v>0.99998453667512144</v>
      </c>
      <c r="L47" s="21">
        <f t="shared" si="11"/>
        <v>1.5463324878601137E-5</v>
      </c>
      <c r="M47" s="21">
        <f t="shared" si="12"/>
        <v>-0.24165894153012596</v>
      </c>
      <c r="N47" s="22" t="str">
        <f t="shared" si="13"/>
        <v>Fidesz</v>
      </c>
      <c r="O47" s="23" t="str">
        <f t="shared" si="14"/>
        <v>MSZP/DK</v>
      </c>
      <c r="P47" s="17">
        <v>0.57866895752746617</v>
      </c>
      <c r="Q47" s="17">
        <v>9.6970491868405784E-2</v>
      </c>
      <c r="R47" s="17"/>
      <c r="S47" s="17"/>
      <c r="T47" s="17">
        <v>0.3260092321821873</v>
      </c>
      <c r="U47" s="17">
        <v>2.2070433332784335E-2</v>
      </c>
      <c r="V47" s="17">
        <v>2.1802824999588247E-2</v>
      </c>
      <c r="W47" s="17">
        <v>0</v>
      </c>
      <c r="X47" s="17">
        <v>1.5784431321858694E-2</v>
      </c>
      <c r="Y47" s="17">
        <f t="shared" si="23"/>
        <v>1.0455219399104319</v>
      </c>
      <c r="Z47">
        <f t="shared" si="15"/>
        <v>0.95646008163699403</v>
      </c>
    </row>
    <row r="48" spans="1:26" x14ac:dyDescent="0.3">
      <c r="A48" s="20" t="s">
        <v>209</v>
      </c>
      <c r="B48" s="21">
        <f t="shared" si="16"/>
        <v>0.40730304570151771</v>
      </c>
      <c r="C48" s="21">
        <f t="shared" si="17"/>
        <v>0.13520490314231956</v>
      </c>
      <c r="D48" s="21">
        <f t="shared" si="18"/>
        <v>0.41841674860540945</v>
      </c>
      <c r="E48" s="21">
        <f t="shared" si="19"/>
        <v>1.9356862852771311E-2</v>
      </c>
      <c r="F48" s="21">
        <f t="shared" si="20"/>
        <v>1.971843969798193E-2</v>
      </c>
      <c r="G48" s="21">
        <f t="shared" si="21"/>
        <v>0</v>
      </c>
      <c r="H48" s="21">
        <f t="shared" si="22"/>
        <v>5.9126147953865983E-2</v>
      </c>
      <c r="I48" s="21">
        <f t="shared" si="8"/>
        <v>0.41841674860540945</v>
      </c>
      <c r="J48" s="21">
        <f t="shared" si="9"/>
        <v>0.40730304570151771</v>
      </c>
      <c r="K48" s="21">
        <f t="shared" si="10"/>
        <v>0.57597832623731149</v>
      </c>
      <c r="L48" s="21">
        <f t="shared" si="11"/>
        <v>0.42402167376268857</v>
      </c>
      <c r="M48" s="21">
        <f t="shared" si="12"/>
        <v>-1.1113702903891742E-2</v>
      </c>
      <c r="N48" s="22" t="str">
        <f t="shared" si="13"/>
        <v>MSZP/DK</v>
      </c>
      <c r="O48" s="23" t="str">
        <f t="shared" si="14"/>
        <v>Fidesz</v>
      </c>
      <c r="P48" s="17">
        <v>0.4111567546522949</v>
      </c>
      <c r="Q48" s="17">
        <v>0.13648414804590508</v>
      </c>
      <c r="R48" s="17"/>
      <c r="S48" s="17"/>
      <c r="T48" s="17">
        <v>0.42237561016137587</v>
      </c>
      <c r="U48" s="17">
        <v>1.954000834216045E-2</v>
      </c>
      <c r="V48" s="17">
        <v>1.9905006256620335E-2</v>
      </c>
      <c r="W48" s="17">
        <v>0</v>
      </c>
      <c r="X48" s="17">
        <v>5.9685571626238346E-2</v>
      </c>
      <c r="Y48" s="17">
        <f t="shared" si="23"/>
        <v>1.0094615274583567</v>
      </c>
      <c r="Z48">
        <f t="shared" si="15"/>
        <v>0.99062715398160928</v>
      </c>
    </row>
    <row r="49" spans="1:26" x14ac:dyDescent="0.3">
      <c r="A49" s="20" t="s">
        <v>210</v>
      </c>
      <c r="B49" s="21">
        <f t="shared" si="16"/>
        <v>0.52188778656493096</v>
      </c>
      <c r="C49" s="21">
        <f t="shared" si="17"/>
        <v>0.14592574651528079</v>
      </c>
      <c r="D49" s="21">
        <f t="shared" si="18"/>
        <v>0.30088123775142039</v>
      </c>
      <c r="E49" s="21">
        <f t="shared" si="19"/>
        <v>1.5156559853233826E-2</v>
      </c>
      <c r="F49" s="21">
        <f t="shared" si="20"/>
        <v>1.6148669315133778E-2</v>
      </c>
      <c r="G49" s="21">
        <f t="shared" si="21"/>
        <v>0</v>
      </c>
      <c r="H49" s="21">
        <f t="shared" si="22"/>
        <v>2.6812413334488191E-2</v>
      </c>
      <c r="I49" s="21">
        <f t="shared" si="8"/>
        <v>0.52188778656493096</v>
      </c>
      <c r="J49" s="21">
        <f t="shared" si="9"/>
        <v>0.30088123775142039</v>
      </c>
      <c r="K49" s="21">
        <f t="shared" si="10"/>
        <v>0.9999306451379546</v>
      </c>
      <c r="L49" s="21">
        <f t="shared" si="11"/>
        <v>6.9354862045432637E-5</v>
      </c>
      <c r="M49" s="21">
        <f t="shared" si="12"/>
        <v>-0.22100654881351056</v>
      </c>
      <c r="N49" s="22" t="str">
        <f t="shared" si="13"/>
        <v>Fidesz</v>
      </c>
      <c r="O49" s="23" t="str">
        <f t="shared" si="14"/>
        <v>MSZP/DK</v>
      </c>
      <c r="P49" s="17">
        <v>0.57305332472724035</v>
      </c>
      <c r="Q49" s="17">
        <v>0.16023221151484474</v>
      </c>
      <c r="R49" s="17"/>
      <c r="S49" s="17"/>
      <c r="T49" s="17">
        <v>0.33037943803279035</v>
      </c>
      <c r="U49" s="17">
        <v>1.6642499094472379E-2</v>
      </c>
      <c r="V49" s="17">
        <v>1.7731874320854282E-2</v>
      </c>
      <c r="W49" s="17">
        <v>0</v>
      </c>
      <c r="X49" s="17">
        <v>2.9441084847801498E-2</v>
      </c>
      <c r="Y49" s="17">
        <f t="shared" si="23"/>
        <v>1.0980393476902024</v>
      </c>
      <c r="Z49">
        <f t="shared" si="15"/>
        <v>0.9107141762301737</v>
      </c>
    </row>
    <row r="50" spans="1:26" x14ac:dyDescent="0.3">
      <c r="A50" s="20" t="s">
        <v>211</v>
      </c>
      <c r="B50" s="21">
        <f t="shared" si="16"/>
        <v>0.52744086082716812</v>
      </c>
      <c r="C50" s="21">
        <f t="shared" si="17"/>
        <v>7.5427041056562685E-2</v>
      </c>
      <c r="D50" s="21">
        <f t="shared" si="18"/>
        <v>0.35571367997899533</v>
      </c>
      <c r="E50" s="21">
        <f t="shared" si="19"/>
        <v>2.0762266055547002E-2</v>
      </c>
      <c r="F50" s="21">
        <f t="shared" si="20"/>
        <v>2.0656152081726796E-2</v>
      </c>
      <c r="G50" s="21">
        <f t="shared" si="21"/>
        <v>0</v>
      </c>
      <c r="H50" s="21">
        <f t="shared" si="22"/>
        <v>2.1900399706986335E-2</v>
      </c>
      <c r="I50" s="21">
        <f t="shared" si="8"/>
        <v>0.52744086082716812</v>
      </c>
      <c r="J50" s="21">
        <f t="shared" si="9"/>
        <v>0.35571367997899533</v>
      </c>
      <c r="K50" s="21">
        <f t="shared" si="10"/>
        <v>0.99846586144022065</v>
      </c>
      <c r="L50" s="21">
        <f t="shared" si="11"/>
        <v>1.5341385597793856E-3</v>
      </c>
      <c r="M50" s="21">
        <f t="shared" si="12"/>
        <v>-0.17172718084817279</v>
      </c>
      <c r="N50" s="22" t="str">
        <f t="shared" si="13"/>
        <v>Fidesz</v>
      </c>
      <c r="O50" s="23" t="str">
        <f t="shared" si="14"/>
        <v>MSZP/DK</v>
      </c>
      <c r="P50" s="17">
        <v>0.53008731728516389</v>
      </c>
      <c r="Q50" s="17">
        <v>7.5805499372436441E-2</v>
      </c>
      <c r="R50" s="17"/>
      <c r="S50" s="17"/>
      <c r="T50" s="17">
        <v>0.35749848816412821</v>
      </c>
      <c r="U50" s="17">
        <v>2.0866441589082949E-2</v>
      </c>
      <c r="V50" s="17">
        <v>2.0759795183985311E-2</v>
      </c>
      <c r="W50" s="17">
        <v>0</v>
      </c>
      <c r="X50" s="17">
        <v>2.2010285873458817E-2</v>
      </c>
      <c r="Y50" s="17">
        <f t="shared" si="23"/>
        <v>1.0050175415947968</v>
      </c>
      <c r="Z50">
        <f t="shared" si="15"/>
        <v>0.99500750843927077</v>
      </c>
    </row>
    <row r="51" spans="1:26" x14ac:dyDescent="0.3">
      <c r="A51" s="20" t="s">
        <v>212</v>
      </c>
      <c r="B51" s="21">
        <f t="shared" si="16"/>
        <v>0.58669419559094949</v>
      </c>
      <c r="C51" s="21">
        <f t="shared" si="17"/>
        <v>8.6537826430685486E-2</v>
      </c>
      <c r="D51" s="21">
        <f t="shared" si="18"/>
        <v>0.28957326608950118</v>
      </c>
      <c r="E51" s="21">
        <f t="shared" si="19"/>
        <v>1.8485568554733038E-2</v>
      </c>
      <c r="F51" s="21">
        <f t="shared" si="20"/>
        <v>1.8709143334130932E-2</v>
      </c>
      <c r="G51" s="21">
        <f t="shared" si="21"/>
        <v>0</v>
      </c>
      <c r="H51" s="21">
        <f t="shared" si="22"/>
        <v>2.0729149777789151E-2</v>
      </c>
      <c r="I51" s="21">
        <f t="shared" si="8"/>
        <v>0.58669419559094949</v>
      </c>
      <c r="J51" s="21">
        <f t="shared" si="9"/>
        <v>0.28957326608950118</v>
      </c>
      <c r="K51" s="21">
        <f t="shared" si="10"/>
        <v>0.9999998494639516</v>
      </c>
      <c r="L51" s="21">
        <f t="shared" si="11"/>
        <v>1.5053604837059646E-7</v>
      </c>
      <c r="M51" s="21">
        <f t="shared" si="12"/>
        <v>-0.29712092950144831</v>
      </c>
      <c r="N51" s="22" t="str">
        <f t="shared" si="13"/>
        <v>Fidesz</v>
      </c>
      <c r="O51" s="23" t="str">
        <f t="shared" si="14"/>
        <v>MSZP/DK</v>
      </c>
      <c r="P51" s="17">
        <v>0.61007628846174344</v>
      </c>
      <c r="Q51" s="17">
        <v>8.9986702369198618E-2</v>
      </c>
      <c r="R51" s="17"/>
      <c r="S51" s="17"/>
      <c r="T51" s="17">
        <v>0.3011139103492998</v>
      </c>
      <c r="U51" s="17">
        <v>1.922229184936327E-2</v>
      </c>
      <c r="V51" s="17">
        <v>1.9454776971312249E-2</v>
      </c>
      <c r="W51" s="17">
        <v>0</v>
      </c>
      <c r="X51" s="17">
        <v>2.155528869117768E-2</v>
      </c>
      <c r="Y51" s="17">
        <f t="shared" si="23"/>
        <v>1.0398539700009173</v>
      </c>
      <c r="Z51">
        <f t="shared" si="15"/>
        <v>0.96167349344169728</v>
      </c>
    </row>
    <row r="52" spans="1:26" x14ac:dyDescent="0.3">
      <c r="A52" s="20" t="s">
        <v>213</v>
      </c>
      <c r="B52" s="21">
        <f t="shared" si="16"/>
        <v>0.61381122248748476</v>
      </c>
      <c r="C52" s="21">
        <f t="shared" si="17"/>
        <v>9.715345920643767E-2</v>
      </c>
      <c r="D52" s="21">
        <f t="shared" si="18"/>
        <v>0.2573220760050749</v>
      </c>
      <c r="E52" s="21">
        <f t="shared" si="19"/>
        <v>1.545457572665335E-2</v>
      </c>
      <c r="F52" s="21">
        <f t="shared" si="20"/>
        <v>1.6258666574349288E-2</v>
      </c>
      <c r="G52" s="21">
        <f t="shared" si="21"/>
        <v>0</v>
      </c>
      <c r="H52" s="21">
        <f t="shared" si="22"/>
        <v>2.1174833178725726E-2</v>
      </c>
      <c r="I52" s="21">
        <f t="shared" si="8"/>
        <v>0.61381122248748476</v>
      </c>
      <c r="J52" s="21">
        <f t="shared" si="9"/>
        <v>0.2573220760050749</v>
      </c>
      <c r="K52" s="21">
        <f t="shared" si="10"/>
        <v>0.99999999960360531</v>
      </c>
      <c r="L52" s="21">
        <f t="shared" si="11"/>
        <v>3.9639469478241871E-10</v>
      </c>
      <c r="M52" s="21">
        <f t="shared" si="12"/>
        <v>-0.35648914648240987</v>
      </c>
      <c r="N52" s="22" t="str">
        <f t="shared" si="13"/>
        <v>Fidesz</v>
      </c>
      <c r="O52" s="23" t="str">
        <f t="shared" si="14"/>
        <v>MSZP/DK</v>
      </c>
      <c r="P52" s="17">
        <v>0.65314837027039685</v>
      </c>
      <c r="Q52" s="17">
        <v>0.10337970571743671</v>
      </c>
      <c r="R52" s="17"/>
      <c r="S52" s="17"/>
      <c r="T52" s="17">
        <v>0.27381300377044948</v>
      </c>
      <c r="U52" s="17">
        <v>1.6445008789799185E-2</v>
      </c>
      <c r="V52" s="17">
        <v>1.730063118228917E-2</v>
      </c>
      <c r="W52" s="17">
        <v>0</v>
      </c>
      <c r="X52" s="17">
        <v>2.2531858777988089E-2</v>
      </c>
      <c r="Y52" s="17">
        <f t="shared" si="23"/>
        <v>1.0640867197303714</v>
      </c>
      <c r="Z52">
        <f t="shared" si="15"/>
        <v>0.93977302926343231</v>
      </c>
    </row>
    <row r="53" spans="1:26" x14ac:dyDescent="0.3">
      <c r="A53" s="20" t="s">
        <v>214</v>
      </c>
      <c r="B53" s="21">
        <f t="shared" si="16"/>
        <v>0.54714184690444689</v>
      </c>
      <c r="C53" s="21">
        <f t="shared" si="17"/>
        <v>8.6203247646133171E-2</v>
      </c>
      <c r="D53" s="21">
        <f t="shared" si="18"/>
        <v>0.32396825177308164</v>
      </c>
      <c r="E53" s="21">
        <f t="shared" si="19"/>
        <v>2.1538598558211761E-2</v>
      </c>
      <c r="F53" s="21">
        <f t="shared" si="20"/>
        <v>2.1148055118126754E-2</v>
      </c>
      <c r="G53" s="21">
        <f t="shared" si="21"/>
        <v>0</v>
      </c>
      <c r="H53" s="21">
        <f t="shared" si="22"/>
        <v>1.9477430478567814E-2</v>
      </c>
      <c r="I53" s="21">
        <f t="shared" si="8"/>
        <v>0.54714184690444689</v>
      </c>
      <c r="J53" s="21">
        <f t="shared" si="9"/>
        <v>0.32396825177308164</v>
      </c>
      <c r="K53" s="21">
        <f t="shared" si="10"/>
        <v>0.9999404133672396</v>
      </c>
      <c r="L53" s="21">
        <f t="shared" si="11"/>
        <v>5.9586632760374732E-5</v>
      </c>
      <c r="M53" s="21">
        <f t="shared" si="12"/>
        <v>-0.22317359513136525</v>
      </c>
      <c r="N53" s="22" t="str">
        <f t="shared" si="13"/>
        <v>Fidesz</v>
      </c>
      <c r="O53" s="23" t="str">
        <f t="shared" si="14"/>
        <v>MSZP/DK</v>
      </c>
      <c r="P53" s="17">
        <v>0.56317213249254827</v>
      </c>
      <c r="Q53" s="17">
        <v>8.8728849893900327E-2</v>
      </c>
      <c r="R53" s="17"/>
      <c r="S53" s="17"/>
      <c r="T53" s="17">
        <v>0.33345994689160069</v>
      </c>
      <c r="U53" s="17">
        <v>2.2169641290565409E-2</v>
      </c>
      <c r="V53" s="17">
        <v>2.176765562043614E-2</v>
      </c>
      <c r="W53" s="17">
        <v>0</v>
      </c>
      <c r="X53" s="17">
        <v>2.0048084642310404E-2</v>
      </c>
      <c r="Y53" s="17">
        <f t="shared" si="23"/>
        <v>1.0292982261890506</v>
      </c>
      <c r="Z53">
        <f t="shared" si="15"/>
        <v>0.97153572653328424</v>
      </c>
    </row>
    <row r="54" spans="1:26" x14ac:dyDescent="0.3">
      <c r="A54" s="20" t="s">
        <v>215</v>
      </c>
      <c r="B54" s="21">
        <f t="shared" si="16"/>
        <v>0.54959389084394317</v>
      </c>
      <c r="C54" s="21">
        <f t="shared" si="17"/>
        <v>9.6659120064851695E-2</v>
      </c>
      <c r="D54" s="21">
        <f t="shared" si="18"/>
        <v>0.31501667671697448</v>
      </c>
      <c r="E54" s="21">
        <f t="shared" si="19"/>
        <v>1.9285907975509324E-2</v>
      </c>
      <c r="F54" s="21">
        <f t="shared" si="20"/>
        <v>1.9444404398721412E-2</v>
      </c>
      <c r="G54" s="21">
        <f t="shared" si="21"/>
        <v>0</v>
      </c>
      <c r="H54" s="21">
        <f t="shared" si="22"/>
        <v>1.0014605898745484E-2</v>
      </c>
      <c r="I54" s="21">
        <f t="shared" si="8"/>
        <v>0.54959389084394317</v>
      </c>
      <c r="J54" s="21">
        <f t="shared" si="9"/>
        <v>0.31501667671697448</v>
      </c>
      <c r="K54" s="21">
        <f t="shared" si="10"/>
        <v>0.99997377524088649</v>
      </c>
      <c r="L54" s="21">
        <f t="shared" si="11"/>
        <v>2.6224759113461996E-5</v>
      </c>
      <c r="M54" s="21">
        <f t="shared" si="12"/>
        <v>-0.23457721412696869</v>
      </c>
      <c r="N54" s="22" t="str">
        <f t="shared" si="13"/>
        <v>Fidesz</v>
      </c>
      <c r="O54" s="23" t="str">
        <f t="shared" si="14"/>
        <v>MSZP/DK</v>
      </c>
      <c r="P54" s="17">
        <v>0.57939424275422635</v>
      </c>
      <c r="Q54" s="17">
        <v>0.1019002187037898</v>
      </c>
      <c r="R54" s="17"/>
      <c r="S54" s="17"/>
      <c r="T54" s="17">
        <v>0.33209766684471836</v>
      </c>
      <c r="U54" s="17">
        <v>2.0331638021192651E-2</v>
      </c>
      <c r="V54" s="17">
        <v>2.0498728515894488E-2</v>
      </c>
      <c r="W54" s="17">
        <v>0</v>
      </c>
      <c r="X54" s="17">
        <v>1.0557622815413057E-2</v>
      </c>
      <c r="Y54" s="17">
        <f t="shared" si="23"/>
        <v>1.0542224948398216</v>
      </c>
      <c r="Z54">
        <f t="shared" si="15"/>
        <v>0.94856636515988957</v>
      </c>
    </row>
    <row r="55" spans="1:26" x14ac:dyDescent="0.3">
      <c r="A55" s="20" t="s">
        <v>216</v>
      </c>
      <c r="B55" s="21">
        <f t="shared" si="16"/>
        <v>0.51451198856319957</v>
      </c>
      <c r="C55" s="21">
        <f t="shared" si="17"/>
        <v>9.1407601147875217E-2</v>
      </c>
      <c r="D55" s="21">
        <f t="shared" si="18"/>
        <v>0.35319425900535256</v>
      </c>
      <c r="E55" s="21">
        <f t="shared" si="19"/>
        <v>2.0464107268399933E-2</v>
      </c>
      <c r="F55" s="21">
        <f t="shared" si="20"/>
        <v>2.0422044015172683E-2</v>
      </c>
      <c r="G55" s="21">
        <f t="shared" si="21"/>
        <v>0</v>
      </c>
      <c r="H55" s="21">
        <f t="shared" si="22"/>
        <v>1.070104553741077E-2</v>
      </c>
      <c r="I55" s="21">
        <f t="shared" si="8"/>
        <v>0.51451198856319957</v>
      </c>
      <c r="J55" s="21">
        <f t="shared" si="9"/>
        <v>0.35319425900535256</v>
      </c>
      <c r="K55" s="21">
        <f t="shared" si="10"/>
        <v>0.99729325096767607</v>
      </c>
      <c r="L55" s="21">
        <f t="shared" si="11"/>
        <v>2.7067490323238897E-3</v>
      </c>
      <c r="M55" s="21">
        <f t="shared" si="12"/>
        <v>-0.16131772955784701</v>
      </c>
      <c r="N55" s="22" t="str">
        <f t="shared" si="13"/>
        <v>Fidesz</v>
      </c>
      <c r="O55" s="23" t="str">
        <f t="shared" si="14"/>
        <v>MSZP/DK</v>
      </c>
      <c r="P55" s="17">
        <v>0.53236250240139582</v>
      </c>
      <c r="Q55" s="17">
        <v>9.4578902663633863E-2</v>
      </c>
      <c r="R55" s="17"/>
      <c r="S55" s="17"/>
      <c r="T55" s="17">
        <v>0.36544800458969295</v>
      </c>
      <c r="U55" s="17">
        <v>2.1174090394353924E-2</v>
      </c>
      <c r="V55" s="17">
        <v>2.1130567795765436E-2</v>
      </c>
      <c r="W55" s="17">
        <v>0</v>
      </c>
      <c r="X55" s="17">
        <v>1.1072308337296444E-2</v>
      </c>
      <c r="Y55" s="17">
        <f t="shared" si="23"/>
        <v>1.034694067844842</v>
      </c>
      <c r="Z55">
        <f t="shared" si="15"/>
        <v>0.96646925026147479</v>
      </c>
    </row>
    <row r="56" spans="1:26" x14ac:dyDescent="0.3">
      <c r="A56" s="20" t="s">
        <v>217</v>
      </c>
      <c r="B56" s="21">
        <f t="shared" si="16"/>
        <v>0.49707394276209521</v>
      </c>
      <c r="C56" s="21">
        <f t="shared" si="17"/>
        <v>0.11351570801894753</v>
      </c>
      <c r="D56" s="21">
        <f t="shared" si="18"/>
        <v>0.3492501017370091</v>
      </c>
      <c r="E56" s="21">
        <f t="shared" si="19"/>
        <v>2.0099562486648168E-2</v>
      </c>
      <c r="F56" s="21">
        <f t="shared" si="20"/>
        <v>2.0060684995299796E-2</v>
      </c>
      <c r="G56" s="21">
        <f t="shared" si="21"/>
        <v>0</v>
      </c>
      <c r="H56" s="21">
        <f t="shared" si="22"/>
        <v>1.7613744615298996E-2</v>
      </c>
      <c r="I56" s="21">
        <f t="shared" si="8"/>
        <v>0.49707394276209521</v>
      </c>
      <c r="J56" s="21">
        <f t="shared" si="9"/>
        <v>0.3492501017370091</v>
      </c>
      <c r="K56" s="21">
        <f t="shared" si="10"/>
        <v>0.99459353373285697</v>
      </c>
      <c r="L56" s="21">
        <f t="shared" si="11"/>
        <v>5.4064662671429791E-3</v>
      </c>
      <c r="M56" s="21">
        <f t="shared" si="12"/>
        <v>-0.14782384102508611</v>
      </c>
      <c r="N56" s="22" t="str">
        <f t="shared" si="13"/>
        <v>Fidesz</v>
      </c>
      <c r="O56" s="23" t="str">
        <f t="shared" si="14"/>
        <v>MSZP/DK</v>
      </c>
      <c r="P56" s="17">
        <v>0.52339176237524776</v>
      </c>
      <c r="Q56" s="17">
        <v>0.11952585192289343</v>
      </c>
      <c r="R56" s="17"/>
      <c r="S56" s="17"/>
      <c r="T56" s="17">
        <v>0.36774131679912903</v>
      </c>
      <c r="U56" s="17">
        <v>2.1163743515505817E-2</v>
      </c>
      <c r="V56" s="17">
        <v>2.1122807636629357E-2</v>
      </c>
      <c r="W56" s="17">
        <v>0</v>
      </c>
      <c r="X56" s="17">
        <v>1.8546312818173871E-2</v>
      </c>
      <c r="Y56" s="17">
        <f t="shared" si="23"/>
        <v>1.0529454822494055</v>
      </c>
      <c r="Z56">
        <f t="shared" si="15"/>
        <v>0.94971678672641413</v>
      </c>
    </row>
    <row r="57" spans="1:26" x14ac:dyDescent="0.3">
      <c r="A57" s="20" t="s">
        <v>218</v>
      </c>
      <c r="B57" s="21">
        <f t="shared" si="16"/>
        <v>0.55403346241682616</v>
      </c>
      <c r="C57" s="21">
        <f t="shared" si="17"/>
        <v>0.12232108613289047</v>
      </c>
      <c r="D57" s="21">
        <f t="shared" si="18"/>
        <v>0.29110334556150819</v>
      </c>
      <c r="E57" s="21">
        <f t="shared" si="19"/>
        <v>1.5876490355052352E-2</v>
      </c>
      <c r="F57" s="21">
        <f t="shared" si="20"/>
        <v>1.6665615533722755E-2</v>
      </c>
      <c r="G57" s="21">
        <f t="shared" si="21"/>
        <v>0</v>
      </c>
      <c r="H57" s="21">
        <f t="shared" si="22"/>
        <v>2.1280918489220775E-3</v>
      </c>
      <c r="I57" s="21">
        <f t="shared" si="8"/>
        <v>0.55403346241682616</v>
      </c>
      <c r="J57" s="21">
        <f t="shared" si="9"/>
        <v>0.29110334556150819</v>
      </c>
      <c r="K57" s="21">
        <f t="shared" si="10"/>
        <v>0.99999709623333355</v>
      </c>
      <c r="L57" s="21">
        <f t="shared" si="11"/>
        <v>2.9037666664822295E-6</v>
      </c>
      <c r="M57" s="21">
        <f t="shared" si="12"/>
        <v>-0.26293011685531797</v>
      </c>
      <c r="N57" s="22" t="str">
        <f t="shared" si="13"/>
        <v>Fidesz</v>
      </c>
      <c r="O57" s="23" t="str">
        <f t="shared" si="14"/>
        <v>MSZP/DK</v>
      </c>
      <c r="P57" s="17">
        <v>0.61129134501905569</v>
      </c>
      <c r="Q57" s="17">
        <v>0.13496264456696375</v>
      </c>
      <c r="R57" s="17"/>
      <c r="S57" s="17"/>
      <c r="T57" s="17">
        <v>0.32118810093452749</v>
      </c>
      <c r="U57" s="17">
        <v>1.7517283344196916E-2</v>
      </c>
      <c r="V57" s="17">
        <v>1.8387962508147688E-2</v>
      </c>
      <c r="W57" s="17">
        <v>0</v>
      </c>
      <c r="X57" s="17">
        <v>2.3480244730650361E-3</v>
      </c>
      <c r="Y57" s="17">
        <f t="shared" si="23"/>
        <v>1.1033473363728916</v>
      </c>
      <c r="Z57">
        <f t="shared" si="15"/>
        <v>0.90633290808256961</v>
      </c>
    </row>
    <row r="58" spans="1:26" x14ac:dyDescent="0.3">
      <c r="A58" s="20" t="s">
        <v>219</v>
      </c>
      <c r="B58" s="21">
        <f t="shared" si="16"/>
        <v>0.51010796158517313</v>
      </c>
      <c r="C58" s="21">
        <f t="shared" si="17"/>
        <v>0.14145283457529537</v>
      </c>
      <c r="D58" s="21">
        <f t="shared" si="18"/>
        <v>0.31682857135190101</v>
      </c>
      <c r="E58" s="21">
        <f t="shared" si="19"/>
        <v>1.5342119604715305E-2</v>
      </c>
      <c r="F58" s="21">
        <f t="shared" si="20"/>
        <v>1.6268512882915313E-2</v>
      </c>
      <c r="G58" s="21">
        <f t="shared" si="21"/>
        <v>0</v>
      </c>
      <c r="H58" s="21">
        <f t="shared" si="22"/>
        <v>1.3047686816643129E-2</v>
      </c>
      <c r="I58" s="21">
        <f t="shared" si="8"/>
        <v>0.51010796158517313</v>
      </c>
      <c r="J58" s="21">
        <f t="shared" si="9"/>
        <v>0.31682857135190101</v>
      </c>
      <c r="K58" s="21">
        <f t="shared" si="10"/>
        <v>0.99956950303935987</v>
      </c>
      <c r="L58" s="21">
        <f t="shared" si="11"/>
        <v>4.3049696064009958E-4</v>
      </c>
      <c r="M58" s="21">
        <f t="shared" si="12"/>
        <v>-0.19327939023327212</v>
      </c>
      <c r="N58" s="22" t="str">
        <f t="shared" si="13"/>
        <v>Fidesz</v>
      </c>
      <c r="O58" s="23" t="str">
        <f t="shared" si="14"/>
        <v>MSZP/DK</v>
      </c>
      <c r="P58" s="17">
        <v>0.56239185250180712</v>
      </c>
      <c r="Q58" s="17">
        <v>0.15595114695175991</v>
      </c>
      <c r="R58" s="17"/>
      <c r="S58" s="17"/>
      <c r="T58" s="17">
        <v>0.34930214893018369</v>
      </c>
      <c r="U58" s="17">
        <v>1.6914621444032218E-2</v>
      </c>
      <c r="V58" s="17">
        <v>1.7935966083024162E-2</v>
      </c>
      <c r="W58" s="17">
        <v>0</v>
      </c>
      <c r="X58" s="17">
        <v>1.4385019078848701E-2</v>
      </c>
      <c r="Y58" s="17">
        <f t="shared" si="23"/>
        <v>1.102495735910807</v>
      </c>
      <c r="Z58">
        <f t="shared" si="15"/>
        <v>0.90703298654834985</v>
      </c>
    </row>
    <row r="59" spans="1:26" x14ac:dyDescent="0.3">
      <c r="A59" s="20" t="s">
        <v>220</v>
      </c>
      <c r="B59" s="21">
        <f t="shared" si="16"/>
        <v>0.49954603873894632</v>
      </c>
      <c r="C59" s="21">
        <f t="shared" si="17"/>
        <v>0.14244510979104366</v>
      </c>
      <c r="D59" s="21">
        <f t="shared" si="18"/>
        <v>0.32480790395431758</v>
      </c>
      <c r="E59" s="21">
        <f t="shared" si="19"/>
        <v>1.6138866664768214E-2</v>
      </c>
      <c r="F59" s="21">
        <f t="shared" si="20"/>
        <v>1.7062080850924012E-2</v>
      </c>
      <c r="G59" s="21">
        <f t="shared" si="21"/>
        <v>0</v>
      </c>
      <c r="H59" s="21">
        <f t="shared" si="22"/>
        <v>4.8693629506623211E-2</v>
      </c>
      <c r="I59" s="21">
        <f t="shared" si="8"/>
        <v>0.49954603873894632</v>
      </c>
      <c r="J59" s="21">
        <f t="shared" si="9"/>
        <v>0.32480790395431758</v>
      </c>
      <c r="K59" s="21">
        <f t="shared" si="10"/>
        <v>0.99870543911899856</v>
      </c>
      <c r="L59" s="21">
        <f t="shared" si="11"/>
        <v>1.2945608810014094E-3</v>
      </c>
      <c r="M59" s="21">
        <f t="shared" si="12"/>
        <v>-0.17473813478462874</v>
      </c>
      <c r="N59" s="22" t="str">
        <f t="shared" si="13"/>
        <v>Fidesz</v>
      </c>
      <c r="O59" s="23" t="str">
        <f t="shared" si="14"/>
        <v>MSZP/DK</v>
      </c>
      <c r="P59" s="17">
        <v>0.52897403805813803</v>
      </c>
      <c r="Q59" s="17">
        <v>0.15083647769085723</v>
      </c>
      <c r="R59" s="17"/>
      <c r="S59" s="17"/>
      <c r="T59" s="17">
        <v>0.34394216993821985</v>
      </c>
      <c r="U59" s="17">
        <v>1.7089598970487722E-2</v>
      </c>
      <c r="V59" s="17">
        <v>1.8067199227865791E-2</v>
      </c>
      <c r="W59" s="17">
        <v>0</v>
      </c>
      <c r="X59" s="17">
        <v>5.1562146089373491E-2</v>
      </c>
      <c r="Y59" s="17">
        <f t="shared" si="23"/>
        <v>1.0589094838855688</v>
      </c>
      <c r="Z59">
        <f t="shared" si="15"/>
        <v>0.94436778139959043</v>
      </c>
    </row>
    <row r="60" spans="1:26" x14ac:dyDescent="0.3">
      <c r="A60" s="20" t="s">
        <v>221</v>
      </c>
      <c r="B60" s="21">
        <f t="shared" si="16"/>
        <v>0.52173278385188027</v>
      </c>
      <c r="C60" s="21">
        <f t="shared" si="17"/>
        <v>0.1354721165669924</v>
      </c>
      <c r="D60" s="21">
        <f t="shared" si="18"/>
        <v>0.31037200183083818</v>
      </c>
      <c r="E60" s="21">
        <f t="shared" si="19"/>
        <v>1.5764317067982467E-2</v>
      </c>
      <c r="F60" s="21">
        <f t="shared" si="20"/>
        <v>1.6658780682306567E-2</v>
      </c>
      <c r="G60" s="21">
        <f t="shared" si="21"/>
        <v>0</v>
      </c>
      <c r="H60" s="21">
        <f t="shared" si="22"/>
        <v>2.341320705691418E-2</v>
      </c>
      <c r="I60" s="21">
        <f t="shared" si="8"/>
        <v>0.52173278385188027</v>
      </c>
      <c r="J60" s="21">
        <f t="shared" si="9"/>
        <v>0.31037200183083818</v>
      </c>
      <c r="K60" s="21">
        <f t="shared" si="10"/>
        <v>0.99986586227046303</v>
      </c>
      <c r="L60" s="21">
        <f t="shared" si="11"/>
        <v>1.3413772953693327E-4</v>
      </c>
      <c r="M60" s="21">
        <f t="shared" si="12"/>
        <v>-0.21136078202104208</v>
      </c>
      <c r="N60" s="22" t="str">
        <f t="shared" si="13"/>
        <v>Fidesz</v>
      </c>
      <c r="O60" s="23" t="str">
        <f t="shared" si="14"/>
        <v>MSZP/DK</v>
      </c>
      <c r="P60" s="17">
        <v>0.56645079620818373</v>
      </c>
      <c r="Q60" s="17">
        <v>0.14708350839453227</v>
      </c>
      <c r="R60" s="17"/>
      <c r="S60" s="17"/>
      <c r="T60" s="17">
        <v>0.33697416186849904</v>
      </c>
      <c r="U60" s="17">
        <v>1.7115485611063439E-2</v>
      </c>
      <c r="V60" s="17">
        <v>1.8086614208297574E-2</v>
      </c>
      <c r="W60" s="17">
        <v>0</v>
      </c>
      <c r="X60" s="17">
        <v>2.541996629244081E-2</v>
      </c>
      <c r="Y60" s="17">
        <f t="shared" si="23"/>
        <v>1.0857105662905762</v>
      </c>
      <c r="Z60">
        <f t="shared" si="15"/>
        <v>0.92105578691804235</v>
      </c>
    </row>
    <row r="61" spans="1:26" x14ac:dyDescent="0.3">
      <c r="A61" s="20" t="s">
        <v>222</v>
      </c>
      <c r="B61" s="21">
        <f t="shared" si="16"/>
        <v>0.42982929439943429</v>
      </c>
      <c r="C61" s="21">
        <f t="shared" si="17"/>
        <v>0.14520059236913369</v>
      </c>
      <c r="D61" s="21">
        <f t="shared" si="18"/>
        <v>0.38695391183341243</v>
      </c>
      <c r="E61" s="21">
        <f t="shared" si="19"/>
        <v>1.8886386804874328E-2</v>
      </c>
      <c r="F61" s="21">
        <f t="shared" si="20"/>
        <v>1.9129814593145323E-2</v>
      </c>
      <c r="G61" s="21">
        <f t="shared" si="21"/>
        <v>0</v>
      </c>
      <c r="H61" s="21">
        <f t="shared" si="22"/>
        <v>3.278594198004163E-2</v>
      </c>
      <c r="I61" s="21">
        <f t="shared" si="8"/>
        <v>0.42982929439943429</v>
      </c>
      <c r="J61" s="21">
        <f t="shared" si="9"/>
        <v>0.38695391183341243</v>
      </c>
      <c r="K61" s="21">
        <f t="shared" si="10"/>
        <v>0.77011654932499396</v>
      </c>
      <c r="L61" s="21">
        <f t="shared" si="11"/>
        <v>0.22988345067500601</v>
      </c>
      <c r="M61" s="21">
        <f t="shared" si="12"/>
        <v>-4.2875382566021858E-2</v>
      </c>
      <c r="N61" s="22" t="str">
        <f t="shared" si="13"/>
        <v>Fidesz</v>
      </c>
      <c r="O61" s="23" t="str">
        <f t="shared" si="14"/>
        <v>MSZP/DK</v>
      </c>
      <c r="P61" s="17">
        <v>0.45450003325744281</v>
      </c>
      <c r="Q61" s="17">
        <v>0.1535346122766697</v>
      </c>
      <c r="R61" s="17"/>
      <c r="S61" s="17"/>
      <c r="T61" s="17">
        <v>0.40916374963021834</v>
      </c>
      <c r="U61" s="17">
        <v>1.9970401140112729E-2</v>
      </c>
      <c r="V61" s="17">
        <v>2.0227800855084545E-2</v>
      </c>
      <c r="W61" s="17">
        <v>0</v>
      </c>
      <c r="X61" s="17">
        <v>3.4667743484365743E-2</v>
      </c>
      <c r="Y61" s="17">
        <f t="shared" si="23"/>
        <v>1.0573965971595281</v>
      </c>
      <c r="Z61">
        <f t="shared" si="15"/>
        <v>0.94571895037896669</v>
      </c>
    </row>
    <row r="62" spans="1:26" x14ac:dyDescent="0.3">
      <c r="A62" s="20" t="s">
        <v>223</v>
      </c>
      <c r="B62" s="21">
        <f t="shared" si="16"/>
        <v>0.40863227374985528</v>
      </c>
      <c r="C62" s="21">
        <f t="shared" si="17"/>
        <v>0.17805211751762079</v>
      </c>
      <c r="D62" s="21">
        <f t="shared" si="18"/>
        <v>0.38173427044692249</v>
      </c>
      <c r="E62" s="21">
        <f t="shared" si="19"/>
        <v>1.5287248991772879E-2</v>
      </c>
      <c r="F62" s="21">
        <f t="shared" si="20"/>
        <v>1.6294089293828657E-2</v>
      </c>
      <c r="G62" s="21">
        <f t="shared" si="21"/>
        <v>0</v>
      </c>
      <c r="H62" s="21">
        <f t="shared" si="22"/>
        <v>3.8624292205499483E-2</v>
      </c>
      <c r="I62" s="21">
        <f t="shared" si="8"/>
        <v>0.40863227374985528</v>
      </c>
      <c r="J62" s="21">
        <f t="shared" si="9"/>
        <v>0.38173427044692249</v>
      </c>
      <c r="K62" s="21">
        <f t="shared" si="10"/>
        <v>0.67858967399608361</v>
      </c>
      <c r="L62" s="21">
        <f t="shared" si="11"/>
        <v>0.32141032600391639</v>
      </c>
      <c r="M62" s="21">
        <f t="shared" si="12"/>
        <v>-2.6898003302932794E-2</v>
      </c>
      <c r="N62" s="22" t="str">
        <f t="shared" si="13"/>
        <v>Fidesz</v>
      </c>
      <c r="O62" s="23" t="str">
        <f t="shared" si="14"/>
        <v>MSZP/DK</v>
      </c>
      <c r="P62" s="17">
        <v>0.44428946066686542</v>
      </c>
      <c r="Q62" s="17">
        <v>0.19358891684341686</v>
      </c>
      <c r="R62" s="17"/>
      <c r="S62" s="17"/>
      <c r="T62" s="17">
        <v>0.41504434189342493</v>
      </c>
      <c r="U62" s="17">
        <v>1.6621211896230604E-2</v>
      </c>
      <c r="V62" s="17">
        <v>1.7715908922172952E-2</v>
      </c>
      <c r="W62" s="17">
        <v>0</v>
      </c>
      <c r="X62" s="17">
        <v>4.1994641772043484E-2</v>
      </c>
      <c r="Y62" s="17">
        <f t="shared" si="23"/>
        <v>1.0872598402221108</v>
      </c>
      <c r="Z62">
        <f t="shared" si="15"/>
        <v>0.91974334285695236</v>
      </c>
    </row>
    <row r="63" spans="1:26" x14ac:dyDescent="0.3">
      <c r="A63" s="20" t="s">
        <v>224</v>
      </c>
      <c r="B63" s="21">
        <f t="shared" si="16"/>
        <v>0.45494528445152305</v>
      </c>
      <c r="C63" s="21">
        <f t="shared" si="17"/>
        <v>0.15564295600511552</v>
      </c>
      <c r="D63" s="21">
        <f t="shared" si="18"/>
        <v>0.35823866389134262</v>
      </c>
      <c r="E63" s="21">
        <f t="shared" si="19"/>
        <v>1.5026639561365851E-2</v>
      </c>
      <c r="F63" s="21">
        <f t="shared" si="20"/>
        <v>1.6146456090652832E-2</v>
      </c>
      <c r="G63" s="21">
        <f t="shared" si="21"/>
        <v>0</v>
      </c>
      <c r="H63" s="21">
        <f t="shared" si="22"/>
        <v>3.4605687223465444E-2</v>
      </c>
      <c r="I63" s="21">
        <f t="shared" si="8"/>
        <v>0.45494528445152305</v>
      </c>
      <c r="J63" s="21">
        <f t="shared" si="9"/>
        <v>0.35823866389134262</v>
      </c>
      <c r="K63" s="21">
        <f t="shared" si="10"/>
        <v>0.95227813424455232</v>
      </c>
      <c r="L63" s="21">
        <f t="shared" si="11"/>
        <v>4.7721865755447672E-2</v>
      </c>
      <c r="M63" s="21">
        <f t="shared" si="12"/>
        <v>-9.6706620560180423E-2</v>
      </c>
      <c r="N63" s="22" t="str">
        <f t="shared" si="13"/>
        <v>Fidesz</v>
      </c>
      <c r="O63" s="23" t="str">
        <f t="shared" si="14"/>
        <v>MSZP/DK</v>
      </c>
      <c r="P63" s="17">
        <v>0.48979273923208672</v>
      </c>
      <c r="Q63" s="17">
        <v>0.16756474321045023</v>
      </c>
      <c r="R63" s="17"/>
      <c r="S63" s="17"/>
      <c r="T63" s="17">
        <v>0.38567867935529743</v>
      </c>
      <c r="U63" s="17">
        <v>1.6177635429472981E-2</v>
      </c>
      <c r="V63" s="17">
        <v>1.7383226572104733E-2</v>
      </c>
      <c r="W63" s="17">
        <v>0</v>
      </c>
      <c r="X63" s="17">
        <v>3.7256379871316241E-2</v>
      </c>
      <c r="Y63" s="17">
        <f t="shared" si="23"/>
        <v>1.0765970237994122</v>
      </c>
      <c r="Z63">
        <f t="shared" si="15"/>
        <v>0.92885265135779949</v>
      </c>
    </row>
    <row r="64" spans="1:26" x14ac:dyDescent="0.3">
      <c r="A64" s="20" t="s">
        <v>225</v>
      </c>
      <c r="B64" s="21">
        <f t="shared" si="16"/>
        <v>0.4185894552348004</v>
      </c>
      <c r="C64" s="21">
        <f t="shared" si="17"/>
        <v>0.13532832117382204</v>
      </c>
      <c r="D64" s="21">
        <f t="shared" si="18"/>
        <v>0.4073129315568022</v>
      </c>
      <c r="E64" s="21">
        <f t="shared" si="19"/>
        <v>1.9226527571957742E-2</v>
      </c>
      <c r="F64" s="21">
        <f t="shared" si="20"/>
        <v>1.9542764462617858E-2</v>
      </c>
      <c r="G64" s="21">
        <f t="shared" si="21"/>
        <v>0</v>
      </c>
      <c r="H64" s="21">
        <f t="shared" si="22"/>
        <v>4.7523549932683366E-2</v>
      </c>
      <c r="I64" s="21">
        <f t="shared" si="8"/>
        <v>0.4185894552348004</v>
      </c>
      <c r="J64" s="21">
        <f t="shared" si="9"/>
        <v>0.4073129315568022</v>
      </c>
      <c r="K64" s="21">
        <f t="shared" si="10"/>
        <v>0.57707758927096553</v>
      </c>
      <c r="L64" s="21">
        <f t="shared" si="11"/>
        <v>0.42292241072903447</v>
      </c>
      <c r="M64" s="21">
        <f t="shared" si="12"/>
        <v>-1.1276523677998196E-2</v>
      </c>
      <c r="N64" s="22" t="str">
        <f t="shared" si="13"/>
        <v>Fidesz</v>
      </c>
      <c r="O64" s="23" t="str">
        <f t="shared" si="14"/>
        <v>MSZP/DK</v>
      </c>
      <c r="P64" s="17">
        <v>0.42897734312396835</v>
      </c>
      <c r="Q64" s="17">
        <v>0.13868668438866805</v>
      </c>
      <c r="R64" s="17"/>
      <c r="S64" s="17"/>
      <c r="T64" s="17">
        <v>0.41742097660167088</v>
      </c>
      <c r="U64" s="17">
        <v>1.9703660978969782E-2</v>
      </c>
      <c r="V64" s="17">
        <v>2.0027745734227331E-2</v>
      </c>
      <c r="W64" s="17">
        <v>0</v>
      </c>
      <c r="X64" s="17">
        <v>4.8702913871794248E-2</v>
      </c>
      <c r="Y64" s="17">
        <f t="shared" si="23"/>
        <v>1.0248164108275042</v>
      </c>
      <c r="Z64">
        <f t="shared" si="15"/>
        <v>0.97578453021896305</v>
      </c>
    </row>
    <row r="65" spans="1:26" x14ac:dyDescent="0.3">
      <c r="A65" s="20" t="s">
        <v>226</v>
      </c>
      <c r="B65" s="21">
        <f t="shared" si="16"/>
        <v>0.47450401940284542</v>
      </c>
      <c r="C65" s="21">
        <f t="shared" si="17"/>
        <v>0.15135821152469994</v>
      </c>
      <c r="D65" s="21">
        <f t="shared" si="18"/>
        <v>0.34251094714181335</v>
      </c>
      <c r="E65" s="21">
        <f t="shared" si="19"/>
        <v>1.5281301286130608E-2</v>
      </c>
      <c r="F65" s="21">
        <f t="shared" si="20"/>
        <v>1.6345520644510801E-2</v>
      </c>
      <c r="G65" s="21">
        <f t="shared" si="21"/>
        <v>0</v>
      </c>
      <c r="H65" s="21">
        <f t="shared" si="22"/>
        <v>3.7302642613953933E-2</v>
      </c>
      <c r="I65" s="21">
        <f t="shared" si="8"/>
        <v>0.47450401940284542</v>
      </c>
      <c r="J65" s="21">
        <f t="shared" si="9"/>
        <v>0.34251094714181335</v>
      </c>
      <c r="K65" s="21">
        <f t="shared" si="10"/>
        <v>0.98856929072969046</v>
      </c>
      <c r="L65" s="21">
        <f t="shared" si="11"/>
        <v>1.1430709270309551E-2</v>
      </c>
      <c r="M65" s="21">
        <f t="shared" si="12"/>
        <v>-0.13199307226103207</v>
      </c>
      <c r="N65" s="22" t="str">
        <f t="shared" si="13"/>
        <v>Fidesz</v>
      </c>
      <c r="O65" s="23" t="str">
        <f t="shared" si="14"/>
        <v>MSZP/DK</v>
      </c>
      <c r="P65" s="17">
        <v>0.510005796877958</v>
      </c>
      <c r="Q65" s="17">
        <v>0.16268263729319682</v>
      </c>
      <c r="R65" s="17"/>
      <c r="S65" s="17"/>
      <c r="T65" s="17">
        <v>0.36813717354032</v>
      </c>
      <c r="U65" s="17">
        <v>1.6424628498559923E-2</v>
      </c>
      <c r="V65" s="17">
        <v>1.7568471373919946E-2</v>
      </c>
      <c r="W65" s="17">
        <v>0</v>
      </c>
      <c r="X65" s="17">
        <v>4.0093578123796117E-2</v>
      </c>
      <c r="Y65" s="17">
        <f t="shared" si="23"/>
        <v>1.0748187075839546</v>
      </c>
      <c r="Z65">
        <f t="shared" si="15"/>
        <v>0.93038946284054103</v>
      </c>
    </row>
    <row r="66" spans="1:26" x14ac:dyDescent="0.3">
      <c r="A66" s="20" t="s">
        <v>227</v>
      </c>
      <c r="B66" s="21">
        <f t="shared" ref="B66:B97" si="24">P66*Z66</f>
        <v>0.55572387280400326</v>
      </c>
      <c r="C66" s="21">
        <f t="shared" ref="C66:C97" si="25">Q66*Z66</f>
        <v>0.1255738214596247</v>
      </c>
      <c r="D66" s="21">
        <f t="shared" ref="D66:D97" si="26">T66*Z66</f>
        <v>0.28874139517988612</v>
      </c>
      <c r="E66" s="21">
        <f t="shared" ref="E66:E97" si="27">U66*Z66</f>
        <v>1.4410083704588491E-2</v>
      </c>
      <c r="F66" s="21">
        <f t="shared" ref="F66:F97" si="28">V66*Z66</f>
        <v>1.5550826851897384E-2</v>
      </c>
      <c r="G66" s="21">
        <f t="shared" ref="G66:G97" si="29">W66*Z66</f>
        <v>0</v>
      </c>
      <c r="H66" s="21">
        <f t="shared" ref="H66:H97" si="30">X66*Z66</f>
        <v>3.3713518710927859E-3</v>
      </c>
      <c r="I66" s="21">
        <f t="shared" si="8"/>
        <v>0.55572387280400326</v>
      </c>
      <c r="J66" s="21">
        <f t="shared" si="9"/>
        <v>0.28874139517988612</v>
      </c>
      <c r="K66" s="21">
        <f t="shared" si="10"/>
        <v>0.99999791922028947</v>
      </c>
      <c r="L66" s="21">
        <f t="shared" si="11"/>
        <v>2.080779710498647E-6</v>
      </c>
      <c r="M66" s="21">
        <f t="shared" si="12"/>
        <v>-0.26698247762411714</v>
      </c>
      <c r="N66" s="22" t="str">
        <f t="shared" si="13"/>
        <v>Fidesz</v>
      </c>
      <c r="O66" s="23" t="str">
        <f t="shared" si="14"/>
        <v>MSZP/DK</v>
      </c>
      <c r="P66" s="17">
        <v>0.61509338022060467</v>
      </c>
      <c r="Q66" s="17">
        <v>0.13898921764705383</v>
      </c>
      <c r="R66" s="17"/>
      <c r="S66" s="17"/>
      <c r="T66" s="17">
        <v>0.3195884313457375</v>
      </c>
      <c r="U66" s="17">
        <v>1.5949552518581919E-2</v>
      </c>
      <c r="V66" s="17">
        <v>1.7212164388936437E-2</v>
      </c>
      <c r="W66" s="17">
        <v>0</v>
      </c>
      <c r="X66" s="17">
        <v>3.7315226496215112E-3</v>
      </c>
      <c r="Y66" s="17">
        <f t="shared" ref="Y66:Y97" si="31">SUM(P66:W66)</f>
        <v>1.1068327461209144</v>
      </c>
      <c r="Z66">
        <f t="shared" si="15"/>
        <v>0.90347887113447978</v>
      </c>
    </row>
    <row r="67" spans="1:26" x14ac:dyDescent="0.3">
      <c r="A67" s="20" t="s">
        <v>228</v>
      </c>
      <c r="B67" s="21">
        <f t="shared" si="24"/>
        <v>0.46345059642996533</v>
      </c>
      <c r="C67" s="21">
        <f t="shared" si="25"/>
        <v>0.15295588220857556</v>
      </c>
      <c r="D67" s="21">
        <f t="shared" si="26"/>
        <v>0.35181340483941598</v>
      </c>
      <c r="E67" s="21">
        <f t="shared" si="27"/>
        <v>1.5390370021475598E-2</v>
      </c>
      <c r="F67" s="21">
        <f t="shared" si="28"/>
        <v>1.6389746500567355E-2</v>
      </c>
      <c r="G67" s="21">
        <f t="shared" si="29"/>
        <v>0</v>
      </c>
      <c r="H67" s="21">
        <f t="shared" si="30"/>
        <v>2.856202784343765E-2</v>
      </c>
      <c r="I67" s="21">
        <f t="shared" ref="I67:I107" si="32">LARGE(B67:H67,1)</f>
        <v>0.46345059642996533</v>
      </c>
      <c r="J67" s="21">
        <f t="shared" ref="J67:J107" si="33">LARGE(B67:H67,2)</f>
        <v>0.35181340483941598</v>
      </c>
      <c r="K67" s="21">
        <f t="shared" ref="K67:K107" si="34">NORMDIST(I67,J67,0.058,TRUE)</f>
        <v>0.97287150420976864</v>
      </c>
      <c r="L67" s="21">
        <f t="shared" ref="L67:L107" si="35">NORMDIST(J67,I67,0.058,TRUE)</f>
        <v>2.7128495790231306E-2</v>
      </c>
      <c r="M67" s="21">
        <f t="shared" ref="M67:M107" si="36">J67-I67</f>
        <v>-0.11163719159054936</v>
      </c>
      <c r="N67" s="22" t="str">
        <f t="shared" ref="N67:N107" si="37">IF(I67=B67,"Fidesz","MSZP/DK")</f>
        <v>Fidesz</v>
      </c>
      <c r="O67" s="23" t="str">
        <f t="shared" ref="O67:O107" si="38">IF(N67="Fidesz","MSZP/DK","Fidesz")</f>
        <v>MSZP/DK</v>
      </c>
      <c r="P67" s="17">
        <v>0.5019870436674686</v>
      </c>
      <c r="Q67" s="17">
        <v>0.16567433878151314</v>
      </c>
      <c r="R67" s="17"/>
      <c r="S67" s="17"/>
      <c r="T67" s="17">
        <v>0.38106709189360727</v>
      </c>
      <c r="U67" s="17">
        <v>1.6670096893912304E-2</v>
      </c>
      <c r="V67" s="17">
        <v>1.7752572670434227E-2</v>
      </c>
      <c r="W67" s="17">
        <v>0</v>
      </c>
      <c r="X67" s="17">
        <v>3.0936993130921239E-2</v>
      </c>
      <c r="Y67" s="17">
        <f t="shared" si="31"/>
        <v>1.0831511439069357</v>
      </c>
      <c r="Z67">
        <f t="shared" ref="Z67:Z107" si="39">1/Y67</f>
        <v>0.92323218751631575</v>
      </c>
    </row>
    <row r="68" spans="1:26" x14ac:dyDescent="0.3">
      <c r="A68" s="20" t="s">
        <v>229</v>
      </c>
      <c r="B68" s="21">
        <f t="shared" si="24"/>
        <v>0.4782708922687916</v>
      </c>
      <c r="C68" s="21">
        <f t="shared" si="25"/>
        <v>8.5479063942308628E-2</v>
      </c>
      <c r="D68" s="21">
        <f t="shared" si="26"/>
        <v>0.39509936846523386</v>
      </c>
      <c r="E68" s="21">
        <f t="shared" si="27"/>
        <v>2.0504531599381801E-2</v>
      </c>
      <c r="F68" s="21">
        <f t="shared" si="28"/>
        <v>2.0646143724284038E-2</v>
      </c>
      <c r="G68" s="21">
        <f t="shared" si="29"/>
        <v>0</v>
      </c>
      <c r="H68" s="21">
        <f t="shared" si="30"/>
        <v>2.9553487484527373E-2</v>
      </c>
      <c r="I68" s="21">
        <f t="shared" si="32"/>
        <v>0.4782708922687916</v>
      </c>
      <c r="J68" s="21">
        <f t="shared" si="33"/>
        <v>0.39509936846523386</v>
      </c>
      <c r="K68" s="21">
        <f t="shared" si="34"/>
        <v>0.92421269708446641</v>
      </c>
      <c r="L68" s="21">
        <f t="shared" si="35"/>
        <v>7.5787302915533594E-2</v>
      </c>
      <c r="M68" s="21">
        <f t="shared" si="36"/>
        <v>-8.3171523803557745E-2</v>
      </c>
      <c r="N68" s="22" t="str">
        <f t="shared" si="37"/>
        <v>Fidesz</v>
      </c>
      <c r="O68" s="23" t="str">
        <f t="shared" si="38"/>
        <v>MSZP/DK</v>
      </c>
      <c r="P68" s="17">
        <v>0.47665977996560721</v>
      </c>
      <c r="Q68" s="17">
        <v>8.519111756336667E-2</v>
      </c>
      <c r="R68" s="17"/>
      <c r="S68" s="17"/>
      <c r="T68" s="17">
        <v>0.39376842931797551</v>
      </c>
      <c r="U68" s="17">
        <v>2.0435459649437101E-2</v>
      </c>
      <c r="V68" s="17">
        <v>2.0576594737077823E-2</v>
      </c>
      <c r="W68" s="17">
        <v>0</v>
      </c>
      <c r="X68" s="17">
        <v>2.9453933051970416E-2</v>
      </c>
      <c r="Y68" s="17">
        <f t="shared" si="31"/>
        <v>0.99663138123346429</v>
      </c>
      <c r="Z68">
        <f t="shared" si="39"/>
        <v>1.0033800047138457</v>
      </c>
    </row>
    <row r="69" spans="1:26" x14ac:dyDescent="0.3">
      <c r="A69" s="20" t="s">
        <v>230</v>
      </c>
      <c r="B69" s="21">
        <f t="shared" si="24"/>
        <v>0.50027233127378834</v>
      </c>
      <c r="C69" s="21">
        <f t="shared" si="25"/>
        <v>0.10266045916461684</v>
      </c>
      <c r="D69" s="21">
        <f t="shared" si="26"/>
        <v>0.35948569937527075</v>
      </c>
      <c r="E69" s="21">
        <f t="shared" si="27"/>
        <v>1.8606009882611314E-2</v>
      </c>
      <c r="F69" s="21">
        <f t="shared" si="28"/>
        <v>1.8975500303712728E-2</v>
      </c>
      <c r="G69" s="21">
        <f t="shared" si="29"/>
        <v>0</v>
      </c>
      <c r="H69" s="21">
        <f t="shared" si="30"/>
        <v>9.9554073148276877E-3</v>
      </c>
      <c r="I69" s="21">
        <f t="shared" si="32"/>
        <v>0.50027233127378834</v>
      </c>
      <c r="J69" s="21">
        <f t="shared" si="33"/>
        <v>0.35948569937527075</v>
      </c>
      <c r="K69" s="21">
        <f t="shared" si="34"/>
        <v>0.99239533252413825</v>
      </c>
      <c r="L69" s="21">
        <f t="shared" si="35"/>
        <v>7.6046674758617787E-3</v>
      </c>
      <c r="M69" s="21">
        <f t="shared" si="36"/>
        <v>-0.14078663189851759</v>
      </c>
      <c r="N69" s="22" t="str">
        <f t="shared" si="37"/>
        <v>Fidesz</v>
      </c>
      <c r="O69" s="23" t="str">
        <f t="shared" si="38"/>
        <v>MSZP/DK</v>
      </c>
      <c r="P69" s="17">
        <v>0.52308971468584597</v>
      </c>
      <c r="Q69" s="17">
        <v>0.10734279498769274</v>
      </c>
      <c r="R69" s="17"/>
      <c r="S69" s="17"/>
      <c r="T69" s="17">
        <v>0.37588181509270824</v>
      </c>
      <c r="U69" s="17">
        <v>1.9454628594302036E-2</v>
      </c>
      <c r="V69" s="17">
        <v>1.9840971445726524E-2</v>
      </c>
      <c r="W69" s="17">
        <v>0</v>
      </c>
      <c r="X69" s="17">
        <v>1.0409472693872825E-2</v>
      </c>
      <c r="Y69" s="17">
        <f t="shared" si="31"/>
        <v>1.0456099248062756</v>
      </c>
      <c r="Z69">
        <f t="shared" si="39"/>
        <v>0.95637959842937992</v>
      </c>
    </row>
    <row r="70" spans="1:26" x14ac:dyDescent="0.3">
      <c r="A70" s="20" t="s">
        <v>231</v>
      </c>
      <c r="B70" s="21">
        <f t="shared" si="24"/>
        <v>0.51496897578766421</v>
      </c>
      <c r="C70" s="21">
        <f t="shared" si="25"/>
        <v>0.10308023987055183</v>
      </c>
      <c r="D70" s="21">
        <f t="shared" si="26"/>
        <v>0.34395050861563864</v>
      </c>
      <c r="E70" s="21">
        <f t="shared" si="27"/>
        <v>1.884461598075618E-2</v>
      </c>
      <c r="F70" s="21">
        <f t="shared" si="28"/>
        <v>1.915565974538936E-2</v>
      </c>
      <c r="G70" s="21">
        <f t="shared" si="29"/>
        <v>0</v>
      </c>
      <c r="H70" s="21">
        <f t="shared" si="30"/>
        <v>1.5421642216798152E-2</v>
      </c>
      <c r="I70" s="21">
        <f t="shared" si="32"/>
        <v>0.51496897578766421</v>
      </c>
      <c r="J70" s="21">
        <f t="shared" si="33"/>
        <v>0.34395050861563864</v>
      </c>
      <c r="K70" s="21">
        <f t="shared" si="34"/>
        <v>0.9984038861368868</v>
      </c>
      <c r="L70" s="21">
        <f t="shared" si="35"/>
        <v>1.5961138631132253E-3</v>
      </c>
      <c r="M70" s="21">
        <f t="shared" si="36"/>
        <v>-0.17101846717202557</v>
      </c>
      <c r="N70" s="22" t="str">
        <f t="shared" si="37"/>
        <v>Fidesz</v>
      </c>
      <c r="O70" s="23" t="str">
        <f t="shared" si="38"/>
        <v>MSZP/DK</v>
      </c>
      <c r="P70" s="17">
        <v>0.53832749170373917</v>
      </c>
      <c r="Q70" s="17">
        <v>0.10775586410590755</v>
      </c>
      <c r="R70" s="17"/>
      <c r="S70" s="17"/>
      <c r="T70" s="17">
        <v>0.3595517852120626</v>
      </c>
      <c r="U70" s="17">
        <v>1.9699390312832282E-2</v>
      </c>
      <c r="V70" s="17">
        <v>2.0024542734624208E-2</v>
      </c>
      <c r="W70" s="17">
        <v>0</v>
      </c>
      <c r="X70" s="17">
        <v>1.6121153628378071E-2</v>
      </c>
      <c r="Y70" s="17">
        <f t="shared" si="31"/>
        <v>1.0453590740691656</v>
      </c>
      <c r="Z70">
        <f t="shared" si="39"/>
        <v>0.95660909710899544</v>
      </c>
    </row>
    <row r="71" spans="1:26" x14ac:dyDescent="0.3">
      <c r="A71" s="20" t="s">
        <v>232</v>
      </c>
      <c r="B71" s="21">
        <f t="shared" si="24"/>
        <v>0.44155821645279009</v>
      </c>
      <c r="C71" s="21">
        <f t="shared" si="25"/>
        <v>0.12966447830854194</v>
      </c>
      <c r="D71" s="21">
        <f t="shared" si="26"/>
        <v>0.39352900376189914</v>
      </c>
      <c r="E71" s="21">
        <f t="shared" si="27"/>
        <v>1.7084482173064113E-2</v>
      </c>
      <c r="F71" s="21">
        <f t="shared" si="28"/>
        <v>1.8163819303704663E-2</v>
      </c>
      <c r="G71" s="21">
        <f t="shared" si="29"/>
        <v>0</v>
      </c>
      <c r="H71" s="21">
        <f t="shared" si="30"/>
        <v>8.9231677499441955E-2</v>
      </c>
      <c r="I71" s="21">
        <f t="shared" si="32"/>
        <v>0.44155821645279009</v>
      </c>
      <c r="J71" s="21">
        <f t="shared" si="33"/>
        <v>0.39352900376189914</v>
      </c>
      <c r="K71" s="21">
        <f t="shared" si="34"/>
        <v>0.79619019814371095</v>
      </c>
      <c r="L71" s="21">
        <f t="shared" si="35"/>
        <v>0.20380980185628905</v>
      </c>
      <c r="M71" s="21">
        <f t="shared" si="36"/>
        <v>-4.8029212690890943E-2</v>
      </c>
      <c r="N71" s="22" t="str">
        <f t="shared" si="37"/>
        <v>Fidesz</v>
      </c>
      <c r="O71" s="23" t="str">
        <f t="shared" si="38"/>
        <v>MSZP/DK</v>
      </c>
      <c r="P71" s="17">
        <v>0.4332677272979063</v>
      </c>
      <c r="Q71" s="17">
        <v>0.12722995911914403</v>
      </c>
      <c r="R71" s="17"/>
      <c r="S71" s="17"/>
      <c r="T71" s="17">
        <v>0.38614028848890625</v>
      </c>
      <c r="U71" s="17">
        <v>1.6763711980380503E-2</v>
      </c>
      <c r="V71" s="17">
        <v>1.7822783985285372E-2</v>
      </c>
      <c r="W71" s="17">
        <v>0</v>
      </c>
      <c r="X71" s="17">
        <v>8.7556305539377197E-2</v>
      </c>
      <c r="Y71" s="17">
        <f t="shared" si="31"/>
        <v>0.98122447087162246</v>
      </c>
      <c r="Z71">
        <f t="shared" si="39"/>
        <v>1.0191347950298255</v>
      </c>
    </row>
    <row r="72" spans="1:26" x14ac:dyDescent="0.3">
      <c r="A72" s="20" t="s">
        <v>233</v>
      </c>
      <c r="B72" s="21">
        <f t="shared" si="24"/>
        <v>0.53816659429268088</v>
      </c>
      <c r="C72" s="21">
        <f t="shared" si="25"/>
        <v>0.11431811047392919</v>
      </c>
      <c r="D72" s="21">
        <f t="shared" si="26"/>
        <v>0.3137119371700961</v>
      </c>
      <c r="E72" s="21">
        <f t="shared" si="27"/>
        <v>1.6482847056535816E-2</v>
      </c>
      <c r="F72" s="21">
        <f t="shared" si="28"/>
        <v>1.7320511006758046E-2</v>
      </c>
      <c r="G72" s="21">
        <f t="shared" si="29"/>
        <v>0</v>
      </c>
      <c r="H72" s="21">
        <f t="shared" si="30"/>
        <v>2.4310383744151971E-2</v>
      </c>
      <c r="I72" s="21">
        <f t="shared" si="32"/>
        <v>0.53816659429268088</v>
      </c>
      <c r="J72" s="21">
        <f t="shared" si="33"/>
        <v>0.3137119371700961</v>
      </c>
      <c r="K72" s="21">
        <f t="shared" si="34"/>
        <v>0.99994556175772842</v>
      </c>
      <c r="L72" s="21">
        <f t="shared" si="35"/>
        <v>5.4438242271543548E-5</v>
      </c>
      <c r="M72" s="21">
        <f t="shared" si="36"/>
        <v>-0.22445465712258478</v>
      </c>
      <c r="N72" s="22" t="str">
        <f t="shared" si="37"/>
        <v>Fidesz</v>
      </c>
      <c r="O72" s="23" t="str">
        <f t="shared" si="38"/>
        <v>MSZP/DK</v>
      </c>
      <c r="P72" s="17">
        <v>0.56981858229422866</v>
      </c>
      <c r="Q72" s="17">
        <v>0.12104167061209815</v>
      </c>
      <c r="R72" s="17"/>
      <c r="S72" s="17"/>
      <c r="T72" s="17">
        <v>0.33216274139420593</v>
      </c>
      <c r="U72" s="17">
        <v>1.7452277122983018E-2</v>
      </c>
      <c r="V72" s="17">
        <v>1.8339207842237262E-2</v>
      </c>
      <c r="W72" s="17">
        <v>0</v>
      </c>
      <c r="X72" s="17">
        <v>2.5740186304814894E-2</v>
      </c>
      <c r="Y72" s="17">
        <f t="shared" si="31"/>
        <v>1.058814479265753</v>
      </c>
      <c r="Z72">
        <f t="shared" si="39"/>
        <v>0.9444525170202257</v>
      </c>
    </row>
    <row r="73" spans="1:26" x14ac:dyDescent="0.3">
      <c r="A73" s="20" t="s">
        <v>234</v>
      </c>
      <c r="B73" s="21">
        <f t="shared" si="24"/>
        <v>0.47642556244076684</v>
      </c>
      <c r="C73" s="21">
        <f t="shared" si="25"/>
        <v>8.6338246882318628E-2</v>
      </c>
      <c r="D73" s="21">
        <f t="shared" si="26"/>
        <v>0.39444200052166362</v>
      </c>
      <c r="E73" s="21">
        <f t="shared" si="27"/>
        <v>2.1463239369670851E-2</v>
      </c>
      <c r="F73" s="21">
        <f t="shared" si="28"/>
        <v>2.1330950785580047E-2</v>
      </c>
      <c r="G73" s="21">
        <f t="shared" si="29"/>
        <v>0</v>
      </c>
      <c r="H73" s="21">
        <f t="shared" si="30"/>
        <v>2.427221603260089E-2</v>
      </c>
      <c r="I73" s="21">
        <f t="shared" si="32"/>
        <v>0.47642556244076684</v>
      </c>
      <c r="J73" s="21">
        <f t="shared" si="33"/>
        <v>0.39444200052166362</v>
      </c>
      <c r="K73" s="21">
        <f t="shared" si="34"/>
        <v>0.9212470426119248</v>
      </c>
      <c r="L73" s="21">
        <f t="shared" si="35"/>
        <v>7.8752957388075195E-2</v>
      </c>
      <c r="M73" s="21">
        <f t="shared" si="36"/>
        <v>-8.1983561919103221E-2</v>
      </c>
      <c r="N73" s="22" t="str">
        <f t="shared" si="37"/>
        <v>Fidesz</v>
      </c>
      <c r="O73" s="23" t="str">
        <f t="shared" si="38"/>
        <v>MSZP/DK</v>
      </c>
      <c r="P73" s="17">
        <v>0.47792567935677727</v>
      </c>
      <c r="Q73" s="17">
        <v>8.6610099349644948E-2</v>
      </c>
      <c r="R73" s="17"/>
      <c r="S73" s="17"/>
      <c r="T73" s="17">
        <v>0.39568397652802267</v>
      </c>
      <c r="U73" s="17">
        <v>2.1530820479899015E-2</v>
      </c>
      <c r="V73" s="17">
        <v>2.1398115359924256E-2</v>
      </c>
      <c r="W73" s="17">
        <v>0</v>
      </c>
      <c r="X73" s="17">
        <v>2.434864174257545E-2</v>
      </c>
      <c r="Y73" s="17">
        <f t="shared" si="31"/>
        <v>1.0031486910742682</v>
      </c>
      <c r="Z73">
        <f t="shared" si="39"/>
        <v>0.9968611920622692</v>
      </c>
    </row>
    <row r="74" spans="1:26" x14ac:dyDescent="0.3">
      <c r="A74" s="20" t="s">
        <v>235</v>
      </c>
      <c r="B74" s="21">
        <f t="shared" si="24"/>
        <v>0.52130851168942371</v>
      </c>
      <c r="C74" s="21">
        <f t="shared" si="25"/>
        <v>6.1628934368198725E-2</v>
      </c>
      <c r="D74" s="21">
        <f t="shared" si="26"/>
        <v>0.3588002815076739</v>
      </c>
      <c r="E74" s="21">
        <f t="shared" si="27"/>
        <v>3.0246620881765246E-2</v>
      </c>
      <c r="F74" s="21">
        <f t="shared" si="28"/>
        <v>2.8015651552938507E-2</v>
      </c>
      <c r="G74" s="21">
        <f t="shared" si="29"/>
        <v>0</v>
      </c>
      <c r="H74" s="21">
        <f t="shared" si="30"/>
        <v>2.880780805204234E-2</v>
      </c>
      <c r="I74" s="21">
        <f t="shared" si="32"/>
        <v>0.52130851168942371</v>
      </c>
      <c r="J74" s="21">
        <f t="shared" si="33"/>
        <v>0.3588002815076739</v>
      </c>
      <c r="K74" s="21">
        <f t="shared" si="34"/>
        <v>0.99745960167124381</v>
      </c>
      <c r="L74" s="21">
        <f t="shared" si="35"/>
        <v>2.5403983287561973E-3</v>
      </c>
      <c r="M74" s="21">
        <f t="shared" si="36"/>
        <v>-0.16250823018174981</v>
      </c>
      <c r="N74" s="22" t="str">
        <f t="shared" si="37"/>
        <v>Fidesz</v>
      </c>
      <c r="O74" s="23" t="str">
        <f t="shared" si="38"/>
        <v>MSZP/DK</v>
      </c>
      <c r="P74" s="17">
        <v>0.51341792445034229</v>
      </c>
      <c r="Q74" s="17">
        <v>6.0696111534541242E-2</v>
      </c>
      <c r="R74" s="17"/>
      <c r="S74" s="17"/>
      <c r="T74" s="17">
        <v>0.35336943804519472</v>
      </c>
      <c r="U74" s="17">
        <v>2.9788804453674433E-2</v>
      </c>
      <c r="V74" s="17">
        <v>2.7591603340255826E-2</v>
      </c>
      <c r="W74" s="17">
        <v>0</v>
      </c>
      <c r="X74" s="17">
        <v>2.8371769664975344E-2</v>
      </c>
      <c r="Y74" s="17">
        <f t="shared" si="31"/>
        <v>0.98486388182400841</v>
      </c>
      <c r="Z74">
        <f t="shared" si="39"/>
        <v>1.0153687412599179</v>
      </c>
    </row>
    <row r="75" spans="1:26" x14ac:dyDescent="0.3">
      <c r="A75" s="20" t="s">
        <v>236</v>
      </c>
      <c r="B75" s="21">
        <f t="shared" si="24"/>
        <v>0.52591178892914736</v>
      </c>
      <c r="C75" s="21">
        <f t="shared" si="25"/>
        <v>7.5937993724618333E-2</v>
      </c>
      <c r="D75" s="21">
        <f t="shared" si="26"/>
        <v>0.35107826867675374</v>
      </c>
      <c r="E75" s="21">
        <f t="shared" si="27"/>
        <v>2.39147644430413E-2</v>
      </c>
      <c r="F75" s="21">
        <f t="shared" si="28"/>
        <v>2.3157184226439337E-2</v>
      </c>
      <c r="G75" s="21">
        <f t="shared" si="29"/>
        <v>0</v>
      </c>
      <c r="H75" s="21">
        <f t="shared" si="30"/>
        <v>2.3890130002137355E-2</v>
      </c>
      <c r="I75" s="21">
        <f t="shared" si="32"/>
        <v>0.52591178892914736</v>
      </c>
      <c r="J75" s="21">
        <f t="shared" si="33"/>
        <v>0.35107826867675374</v>
      </c>
      <c r="K75" s="21">
        <f t="shared" si="34"/>
        <v>0.99871243668831344</v>
      </c>
      <c r="L75" s="21">
        <f t="shared" si="35"/>
        <v>1.2875633116865145E-3</v>
      </c>
      <c r="M75" s="21">
        <f t="shared" si="36"/>
        <v>-0.17483352025239363</v>
      </c>
      <c r="N75" s="22" t="str">
        <f t="shared" si="37"/>
        <v>Fidesz</v>
      </c>
      <c r="O75" s="23" t="str">
        <f t="shared" si="38"/>
        <v>MSZP/DK</v>
      </c>
      <c r="P75" s="17">
        <v>0.52882172929274673</v>
      </c>
      <c r="Q75" s="17">
        <v>7.6358168814284921E-2</v>
      </c>
      <c r="R75" s="17"/>
      <c r="S75" s="17"/>
      <c r="T75" s="17">
        <v>0.3530208317573138</v>
      </c>
      <c r="U75" s="17">
        <v>2.4047088037613074E-2</v>
      </c>
      <c r="V75" s="17">
        <v>2.3285316028209806E-2</v>
      </c>
      <c r="W75" s="17">
        <v>0</v>
      </c>
      <c r="X75" s="17">
        <v>2.4022317291048312E-2</v>
      </c>
      <c r="Y75" s="17">
        <f t="shared" si="31"/>
        <v>1.0055331339301683</v>
      </c>
      <c r="Z75">
        <f t="shared" si="39"/>
        <v>0.99449731317302115</v>
      </c>
    </row>
    <row r="76" spans="1:26" x14ac:dyDescent="0.3">
      <c r="A76" s="20" t="s">
        <v>237</v>
      </c>
      <c r="B76" s="21">
        <f t="shared" si="24"/>
        <v>0.5151609234510699</v>
      </c>
      <c r="C76" s="21">
        <f t="shared" si="25"/>
        <v>0.10402075651981287</v>
      </c>
      <c r="D76" s="21">
        <f t="shared" si="26"/>
        <v>0.34341961013406158</v>
      </c>
      <c r="E76" s="21">
        <f t="shared" si="27"/>
        <v>1.848865033741702E-2</v>
      </c>
      <c r="F76" s="21">
        <f t="shared" si="28"/>
        <v>1.8910059557638546E-2</v>
      </c>
      <c r="G76" s="21">
        <f t="shared" si="29"/>
        <v>0</v>
      </c>
      <c r="H76" s="21">
        <f t="shared" si="30"/>
        <v>2.0579587192820565E-2</v>
      </c>
      <c r="I76" s="21">
        <f t="shared" si="32"/>
        <v>0.5151609234510699</v>
      </c>
      <c r="J76" s="21">
        <f t="shared" si="33"/>
        <v>0.34341961013406158</v>
      </c>
      <c r="K76" s="21">
        <f t="shared" si="34"/>
        <v>0.99846707466236517</v>
      </c>
      <c r="L76" s="21">
        <f t="shared" si="35"/>
        <v>1.5329253376348533E-3</v>
      </c>
      <c r="M76" s="21">
        <f t="shared" si="36"/>
        <v>-0.17174131331700832</v>
      </c>
      <c r="N76" s="22" t="str">
        <f t="shared" si="37"/>
        <v>Fidesz</v>
      </c>
      <c r="O76" s="23" t="str">
        <f t="shared" si="38"/>
        <v>MSZP/DK</v>
      </c>
      <c r="P76" s="17">
        <v>0.53624592905852375</v>
      </c>
      <c r="Q76" s="17">
        <v>0.10827821886734312</v>
      </c>
      <c r="R76" s="17"/>
      <c r="S76" s="17"/>
      <c r="T76" s="17">
        <v>0.35747542080556732</v>
      </c>
      <c r="U76" s="17">
        <v>1.9245371739007797E-2</v>
      </c>
      <c r="V76" s="17">
        <v>1.9684028804255842E-2</v>
      </c>
      <c r="W76" s="17">
        <v>0</v>
      </c>
      <c r="X76" s="17">
        <v>2.1421888484721485E-2</v>
      </c>
      <c r="Y76" s="17">
        <f t="shared" si="31"/>
        <v>1.0409289692746979</v>
      </c>
      <c r="Z76">
        <f t="shared" si="39"/>
        <v>0.96068034372872091</v>
      </c>
    </row>
    <row r="77" spans="1:26" x14ac:dyDescent="0.3">
      <c r="A77" s="20" t="s">
        <v>238</v>
      </c>
      <c r="B77" s="21">
        <f t="shared" si="24"/>
        <v>0.4609044424811391</v>
      </c>
      <c r="C77" s="21">
        <f t="shared" si="25"/>
        <v>8.8892477166290548E-2</v>
      </c>
      <c r="D77" s="21">
        <f t="shared" si="26"/>
        <v>0.40148349276646</v>
      </c>
      <c r="E77" s="21">
        <f t="shared" si="27"/>
        <v>2.4828615262486402E-2</v>
      </c>
      <c r="F77" s="21">
        <f t="shared" si="28"/>
        <v>2.3890972323623982E-2</v>
      </c>
      <c r="G77" s="21">
        <f t="shared" si="29"/>
        <v>0</v>
      </c>
      <c r="H77" s="21">
        <f t="shared" si="30"/>
        <v>3.2484450063385004E-2</v>
      </c>
      <c r="I77" s="21">
        <f t="shared" si="32"/>
        <v>0.4609044424811391</v>
      </c>
      <c r="J77" s="21">
        <f t="shared" si="33"/>
        <v>0.40148349276646</v>
      </c>
      <c r="K77" s="21">
        <f t="shared" si="34"/>
        <v>0.8472002099375604</v>
      </c>
      <c r="L77" s="21">
        <f t="shared" si="35"/>
        <v>0.15279979006243963</v>
      </c>
      <c r="M77" s="21">
        <f t="shared" si="36"/>
        <v>-5.9420949714679094E-2</v>
      </c>
      <c r="N77" s="22" t="str">
        <f t="shared" si="37"/>
        <v>Fidesz</v>
      </c>
      <c r="O77" s="23" t="str">
        <f t="shared" si="38"/>
        <v>MSZP/DK</v>
      </c>
      <c r="P77" s="17">
        <v>0.45919789893557506</v>
      </c>
      <c r="Q77" s="17">
        <v>8.856334412009835E-2</v>
      </c>
      <c r="R77" s="17"/>
      <c r="S77" s="17"/>
      <c r="T77" s="17">
        <v>0.39999696106903737</v>
      </c>
      <c r="U77" s="17">
        <v>2.4736684898584077E-2</v>
      </c>
      <c r="V77" s="17">
        <v>2.3802513673938049E-2</v>
      </c>
      <c r="W77" s="17">
        <v>0</v>
      </c>
      <c r="X77" s="17">
        <v>3.2364173226198438E-2</v>
      </c>
      <c r="Y77" s="17">
        <f t="shared" si="31"/>
        <v>0.99629740269723288</v>
      </c>
      <c r="Z77">
        <f t="shared" si="39"/>
        <v>1.0037163574779411</v>
      </c>
    </row>
    <row r="78" spans="1:26" x14ac:dyDescent="0.3">
      <c r="A78" s="20" t="s">
        <v>239</v>
      </c>
      <c r="B78" s="21">
        <f t="shared" si="24"/>
        <v>0.48648269149167422</v>
      </c>
      <c r="C78" s="21">
        <f t="shared" si="25"/>
        <v>0.10326033195032358</v>
      </c>
      <c r="D78" s="21">
        <f t="shared" si="26"/>
        <v>0.36533495307256203</v>
      </c>
      <c r="E78" s="21">
        <f t="shared" si="27"/>
        <v>2.2678244949526343E-2</v>
      </c>
      <c r="F78" s="21">
        <f t="shared" si="28"/>
        <v>2.2243778535913892E-2</v>
      </c>
      <c r="G78" s="21">
        <f t="shared" si="29"/>
        <v>0</v>
      </c>
      <c r="H78" s="21">
        <f t="shared" si="30"/>
        <v>5.0242656542293526E-2</v>
      </c>
      <c r="I78" s="21">
        <f t="shared" si="32"/>
        <v>0.48648269149167422</v>
      </c>
      <c r="J78" s="21">
        <f t="shared" si="33"/>
        <v>0.36533495307256203</v>
      </c>
      <c r="K78" s="21">
        <f t="shared" si="34"/>
        <v>0.9816350684083085</v>
      </c>
      <c r="L78" s="21">
        <f t="shared" si="35"/>
        <v>1.8364931591691485E-2</v>
      </c>
      <c r="M78" s="21">
        <f t="shared" si="36"/>
        <v>-0.12114773841911219</v>
      </c>
      <c r="N78" s="22" t="str">
        <f t="shared" si="37"/>
        <v>Fidesz</v>
      </c>
      <c r="O78" s="23" t="str">
        <f t="shared" si="38"/>
        <v>MSZP/DK</v>
      </c>
      <c r="P78" s="17">
        <v>0.4878677877495346</v>
      </c>
      <c r="Q78" s="17">
        <v>0.10355433110357457</v>
      </c>
      <c r="R78" s="17"/>
      <c r="S78" s="17"/>
      <c r="T78" s="17">
        <v>0.36637512178815357</v>
      </c>
      <c r="U78" s="17">
        <v>2.2742813643878274E-2</v>
      </c>
      <c r="V78" s="17">
        <v>2.2307110232908701E-2</v>
      </c>
      <c r="W78" s="17">
        <v>0</v>
      </c>
      <c r="X78" s="17">
        <v>5.03857056512933E-2</v>
      </c>
      <c r="Y78" s="17">
        <f t="shared" si="31"/>
        <v>1.0028471645180497</v>
      </c>
      <c r="Z78">
        <f t="shared" si="39"/>
        <v>0.99716091881316937</v>
      </c>
    </row>
    <row r="79" spans="1:26" x14ac:dyDescent="0.3">
      <c r="A79" s="20" t="s">
        <v>240</v>
      </c>
      <c r="B79" s="21">
        <f t="shared" si="24"/>
        <v>0.47558931145305539</v>
      </c>
      <c r="C79" s="21">
        <f t="shared" si="25"/>
        <v>0.10384474208013979</v>
      </c>
      <c r="D79" s="21">
        <f t="shared" si="26"/>
        <v>0.38177085612551998</v>
      </c>
      <c r="E79" s="21">
        <f t="shared" si="27"/>
        <v>1.92341298253897E-2</v>
      </c>
      <c r="F79" s="21">
        <f t="shared" si="28"/>
        <v>1.9560960515894975E-2</v>
      </c>
      <c r="G79" s="21">
        <f t="shared" si="29"/>
        <v>0</v>
      </c>
      <c r="H79" s="21">
        <f t="shared" si="30"/>
        <v>2.645920613050233E-2</v>
      </c>
      <c r="I79" s="21">
        <f t="shared" si="32"/>
        <v>0.47558931145305539</v>
      </c>
      <c r="J79" s="21">
        <f t="shared" si="33"/>
        <v>0.38177085612551998</v>
      </c>
      <c r="K79" s="21">
        <f t="shared" si="34"/>
        <v>0.94712122647335784</v>
      </c>
      <c r="L79" s="21">
        <f t="shared" si="35"/>
        <v>5.287877352664215E-2</v>
      </c>
      <c r="M79" s="21">
        <f t="shared" si="36"/>
        <v>-9.3818455327535411E-2</v>
      </c>
      <c r="N79" s="22" t="str">
        <f t="shared" si="37"/>
        <v>Fidesz</v>
      </c>
      <c r="O79" s="23" t="str">
        <f t="shared" si="38"/>
        <v>MSZP/DK</v>
      </c>
      <c r="P79" s="17">
        <v>0.48620590476815218</v>
      </c>
      <c r="Q79" s="17">
        <v>0.10616287112136569</v>
      </c>
      <c r="R79" s="17"/>
      <c r="S79" s="17"/>
      <c r="T79" s="17">
        <v>0.39029313747506844</v>
      </c>
      <c r="U79" s="17">
        <v>1.9663493835909714E-2</v>
      </c>
      <c r="V79" s="17">
        <v>1.9997620376932288E-2</v>
      </c>
      <c r="W79" s="17">
        <v>0</v>
      </c>
      <c r="X79" s="17">
        <v>2.7049855718630399E-2</v>
      </c>
      <c r="Y79" s="17">
        <f t="shared" si="31"/>
        <v>1.0223230275774284</v>
      </c>
      <c r="Z79">
        <f t="shared" si="39"/>
        <v>0.97816440892432333</v>
      </c>
    </row>
    <row r="80" spans="1:26" x14ac:dyDescent="0.3">
      <c r="A80" s="20" t="s">
        <v>241</v>
      </c>
      <c r="B80" s="21">
        <f t="shared" si="24"/>
        <v>0.4463888316407274</v>
      </c>
      <c r="C80" s="21">
        <f t="shared" si="25"/>
        <v>9.8975645432553508E-2</v>
      </c>
      <c r="D80" s="21">
        <f t="shared" si="26"/>
        <v>0.41372748886605648</v>
      </c>
      <c r="E80" s="21">
        <f t="shared" si="27"/>
        <v>2.0395476432331451E-2</v>
      </c>
      <c r="F80" s="21">
        <f t="shared" si="28"/>
        <v>2.0512557628331179E-2</v>
      </c>
      <c r="G80" s="21">
        <f t="shared" si="29"/>
        <v>0</v>
      </c>
      <c r="H80" s="21">
        <f t="shared" si="30"/>
        <v>2.8241813946954249E-2</v>
      </c>
      <c r="I80" s="21">
        <f t="shared" si="32"/>
        <v>0.4463888316407274</v>
      </c>
      <c r="J80" s="21">
        <f t="shared" si="33"/>
        <v>0.41372748886605648</v>
      </c>
      <c r="K80" s="21">
        <f t="shared" si="34"/>
        <v>0.71332566007232878</v>
      </c>
      <c r="L80" s="21">
        <f t="shared" si="35"/>
        <v>0.28667433992767122</v>
      </c>
      <c r="M80" s="21">
        <f t="shared" si="36"/>
        <v>-3.2661342774670921E-2</v>
      </c>
      <c r="N80" s="22" t="str">
        <f t="shared" si="37"/>
        <v>Fidesz</v>
      </c>
      <c r="O80" s="23" t="str">
        <f t="shared" si="38"/>
        <v>MSZP/DK</v>
      </c>
      <c r="P80" s="17">
        <v>0.4493028555658396</v>
      </c>
      <c r="Q80" s="17">
        <v>9.9621757920927798E-2</v>
      </c>
      <c r="R80" s="17"/>
      <c r="S80" s="17"/>
      <c r="T80" s="17">
        <v>0.41642829971878548</v>
      </c>
      <c r="U80" s="17">
        <v>2.0528617994295329E-2</v>
      </c>
      <c r="V80" s="17">
        <v>2.0646463495721492E-2</v>
      </c>
      <c r="W80" s="17">
        <v>0</v>
      </c>
      <c r="X80" s="17">
        <v>2.8426176358593232E-2</v>
      </c>
      <c r="Y80" s="17">
        <f t="shared" si="31"/>
        <v>1.0065279946955696</v>
      </c>
      <c r="Z80">
        <f t="shared" si="39"/>
        <v>0.99351434363477975</v>
      </c>
    </row>
    <row r="81" spans="1:26" x14ac:dyDescent="0.3">
      <c r="A81" s="20" t="s">
        <v>242</v>
      </c>
      <c r="B81" s="21">
        <f t="shared" si="24"/>
        <v>0.53830175888253406</v>
      </c>
      <c r="C81" s="21">
        <f t="shared" si="25"/>
        <v>0.12248082110781811</v>
      </c>
      <c r="D81" s="21">
        <f t="shared" si="26"/>
        <v>0.30707223853668275</v>
      </c>
      <c r="E81" s="21">
        <f t="shared" si="27"/>
        <v>1.5635786227274087E-2</v>
      </c>
      <c r="F81" s="21">
        <f t="shared" si="28"/>
        <v>1.6509395245690728E-2</v>
      </c>
      <c r="G81" s="21">
        <f t="shared" si="29"/>
        <v>0</v>
      </c>
      <c r="H81" s="21">
        <f t="shared" si="30"/>
        <v>1.3219006934236054E-3</v>
      </c>
      <c r="I81" s="21">
        <f t="shared" si="32"/>
        <v>0.53830175888253406</v>
      </c>
      <c r="J81" s="21">
        <f t="shared" si="33"/>
        <v>0.30707223853668275</v>
      </c>
      <c r="K81" s="21">
        <f t="shared" si="34"/>
        <v>0.99996650291281219</v>
      </c>
      <c r="L81" s="21">
        <f t="shared" si="35"/>
        <v>3.3497087187790429E-5</v>
      </c>
      <c r="M81" s="21">
        <f t="shared" si="36"/>
        <v>-0.23122952034585131</v>
      </c>
      <c r="N81" s="22" t="str">
        <f t="shared" si="37"/>
        <v>Fidesz</v>
      </c>
      <c r="O81" s="23" t="str">
        <f t="shared" si="38"/>
        <v>MSZP/DK</v>
      </c>
      <c r="P81" s="17">
        <v>0.59091508497407108</v>
      </c>
      <c r="Q81" s="17">
        <v>0.13445203107429168</v>
      </c>
      <c r="R81" s="17"/>
      <c r="S81" s="17"/>
      <c r="T81" s="17">
        <v>0.3370853149444718</v>
      </c>
      <c r="U81" s="17">
        <v>1.7164019612914298E-2</v>
      </c>
      <c r="V81" s="17">
        <v>1.8123014709685723E-2</v>
      </c>
      <c r="W81" s="17">
        <v>0</v>
      </c>
      <c r="X81" s="17">
        <v>1.4511025603989312E-3</v>
      </c>
      <c r="Y81" s="17">
        <f t="shared" si="31"/>
        <v>1.0977394653154349</v>
      </c>
      <c r="Z81">
        <f t="shared" si="39"/>
        <v>0.9109629667114596</v>
      </c>
    </row>
    <row r="82" spans="1:26" x14ac:dyDescent="0.3">
      <c r="A82" s="20" t="s">
        <v>243</v>
      </c>
      <c r="B82" s="21">
        <f t="shared" si="24"/>
        <v>0.50502012121314566</v>
      </c>
      <c r="C82" s="21">
        <f t="shared" si="25"/>
        <v>0.12748724368744693</v>
      </c>
      <c r="D82" s="21">
        <f t="shared" si="26"/>
        <v>0.33282001451051324</v>
      </c>
      <c r="E82" s="21">
        <f t="shared" si="27"/>
        <v>1.7023495584679582E-2</v>
      </c>
      <c r="F82" s="21">
        <f t="shared" si="28"/>
        <v>1.7649125004214491E-2</v>
      </c>
      <c r="G82" s="21">
        <f t="shared" si="29"/>
        <v>0</v>
      </c>
      <c r="H82" s="21">
        <f t="shared" si="30"/>
        <v>1.6650641057687991E-2</v>
      </c>
      <c r="I82" s="21">
        <f t="shared" si="32"/>
        <v>0.50502012121314566</v>
      </c>
      <c r="J82" s="21">
        <f t="shared" si="33"/>
        <v>0.33282001451051324</v>
      </c>
      <c r="K82" s="21">
        <f t="shared" si="34"/>
        <v>0.99850598831748594</v>
      </c>
      <c r="L82" s="21">
        <f t="shared" si="35"/>
        <v>1.4940116825140945E-3</v>
      </c>
      <c r="M82" s="21">
        <f t="shared" si="36"/>
        <v>-0.17220010670263242</v>
      </c>
      <c r="N82" s="22" t="str">
        <f t="shared" si="37"/>
        <v>Fidesz</v>
      </c>
      <c r="O82" s="23" t="str">
        <f t="shared" si="38"/>
        <v>MSZP/DK</v>
      </c>
      <c r="P82" s="17">
        <v>0.54314326241243271</v>
      </c>
      <c r="Q82" s="17">
        <v>0.13711104675598484</v>
      </c>
      <c r="R82" s="17"/>
      <c r="S82" s="17"/>
      <c r="T82" s="17">
        <v>0.35794405189867501</v>
      </c>
      <c r="U82" s="17">
        <v>1.8308571364078621E-2</v>
      </c>
      <c r="V82" s="17">
        <v>1.8981428523058966E-2</v>
      </c>
      <c r="W82" s="17">
        <v>0</v>
      </c>
      <c r="X82" s="17">
        <v>1.7907570659970069E-2</v>
      </c>
      <c r="Y82" s="17">
        <f t="shared" si="31"/>
        <v>1.0754883609542303</v>
      </c>
      <c r="Z82">
        <f t="shared" si="39"/>
        <v>0.92981015537234357</v>
      </c>
    </row>
    <row r="83" spans="1:26" x14ac:dyDescent="0.3">
      <c r="A83" s="20" t="s">
        <v>244</v>
      </c>
      <c r="B83" s="21">
        <f t="shared" si="24"/>
        <v>0.5258576445160198</v>
      </c>
      <c r="C83" s="21">
        <f t="shared" si="25"/>
        <v>0.10522173081810389</v>
      </c>
      <c r="D83" s="21">
        <f t="shared" si="26"/>
        <v>0.33140582480300573</v>
      </c>
      <c r="E83" s="21">
        <f t="shared" si="27"/>
        <v>1.8605557645485795E-2</v>
      </c>
      <c r="F83" s="21">
        <f t="shared" si="28"/>
        <v>1.890924221738487E-2</v>
      </c>
      <c r="G83" s="21">
        <f t="shared" si="29"/>
        <v>0</v>
      </c>
      <c r="H83" s="21">
        <f t="shared" si="30"/>
        <v>8.7522293985817338E-3</v>
      </c>
      <c r="I83" s="21">
        <f t="shared" si="32"/>
        <v>0.5258576445160198</v>
      </c>
      <c r="J83" s="21">
        <f t="shared" si="33"/>
        <v>0.33140582480300573</v>
      </c>
      <c r="K83" s="21">
        <f t="shared" si="34"/>
        <v>0.99959974384770389</v>
      </c>
      <c r="L83" s="21">
        <f t="shared" si="35"/>
        <v>4.0025615229614373E-4</v>
      </c>
      <c r="M83" s="21">
        <f t="shared" si="36"/>
        <v>-0.19445181971301406</v>
      </c>
      <c r="N83" s="22" t="str">
        <f t="shared" si="37"/>
        <v>Fidesz</v>
      </c>
      <c r="O83" s="23" t="str">
        <f t="shared" si="38"/>
        <v>MSZP/DK</v>
      </c>
      <c r="P83" s="17">
        <v>0.5571566929232622</v>
      </c>
      <c r="Q83" s="17">
        <v>0.11148452851766141</v>
      </c>
      <c r="R83" s="17"/>
      <c r="S83" s="17"/>
      <c r="T83" s="17">
        <v>0.35113110038114825</v>
      </c>
      <c r="U83" s="17">
        <v>1.971296048627888E-2</v>
      </c>
      <c r="V83" s="17">
        <v>2.0034720364709154E-2</v>
      </c>
      <c r="W83" s="17">
        <v>0</v>
      </c>
      <c r="X83" s="17">
        <v>9.2731621157805515E-3</v>
      </c>
      <c r="Y83" s="17">
        <f t="shared" si="31"/>
        <v>1.0595200026730598</v>
      </c>
      <c r="Z83">
        <f t="shared" si="39"/>
        <v>0.94382361586105312</v>
      </c>
    </row>
    <row r="84" spans="1:26" x14ac:dyDescent="0.3">
      <c r="A84" s="20" t="s">
        <v>245</v>
      </c>
      <c r="B84" s="21">
        <f t="shared" si="24"/>
        <v>0.48159363225219759</v>
      </c>
      <c r="C84" s="21">
        <f t="shared" si="25"/>
        <v>0.14423521207363826</v>
      </c>
      <c r="D84" s="21">
        <f t="shared" si="26"/>
        <v>0.34081428561828359</v>
      </c>
      <c r="E84" s="21">
        <f t="shared" si="27"/>
        <v>1.6293367480074782E-2</v>
      </c>
      <c r="F84" s="21">
        <f t="shared" si="28"/>
        <v>1.7063502575805897E-2</v>
      </c>
      <c r="G84" s="21">
        <f t="shared" si="29"/>
        <v>0</v>
      </c>
      <c r="H84" s="21">
        <f t="shared" si="30"/>
        <v>2.3199432032439044E-2</v>
      </c>
      <c r="I84" s="21">
        <f t="shared" si="32"/>
        <v>0.48159363225219759</v>
      </c>
      <c r="J84" s="21">
        <f t="shared" si="33"/>
        <v>0.34081428561828359</v>
      </c>
      <c r="K84" s="21">
        <f t="shared" si="34"/>
        <v>0.99239269892331705</v>
      </c>
      <c r="L84" s="21">
        <f t="shared" si="35"/>
        <v>7.6073010766829789E-3</v>
      </c>
      <c r="M84" s="21">
        <f t="shared" si="36"/>
        <v>-0.140779346633914</v>
      </c>
      <c r="N84" s="22" t="str">
        <f t="shared" si="37"/>
        <v>Fidesz</v>
      </c>
      <c r="O84" s="23" t="str">
        <f t="shared" si="38"/>
        <v>MSZP/DK</v>
      </c>
      <c r="P84" s="17">
        <v>0.52201478136535806</v>
      </c>
      <c r="Q84" s="17">
        <v>0.15634117158836822</v>
      </c>
      <c r="R84" s="17"/>
      <c r="S84" s="17"/>
      <c r="T84" s="17">
        <v>0.36941953314709169</v>
      </c>
      <c r="U84" s="17">
        <v>1.7660903494593205E-2</v>
      </c>
      <c r="V84" s="17">
        <v>1.8495677620944902E-2</v>
      </c>
      <c r="W84" s="17">
        <v>0</v>
      </c>
      <c r="X84" s="17">
        <v>2.5146608321166997E-2</v>
      </c>
      <c r="Y84" s="17">
        <f t="shared" si="31"/>
        <v>1.0839320672163559</v>
      </c>
      <c r="Z84">
        <f t="shared" si="39"/>
        <v>0.92256704109520282</v>
      </c>
    </row>
    <row r="85" spans="1:26" x14ac:dyDescent="0.3">
      <c r="A85" s="20" t="s">
        <v>246</v>
      </c>
      <c r="B85" s="21">
        <f t="shared" si="24"/>
        <v>0.45150909583946186</v>
      </c>
      <c r="C85" s="21">
        <f t="shared" si="25"/>
        <v>0.11598798102766136</v>
      </c>
      <c r="D85" s="21">
        <f t="shared" si="26"/>
        <v>0.39203993990670793</v>
      </c>
      <c r="E85" s="21">
        <f t="shared" si="27"/>
        <v>2.0179283590697525E-2</v>
      </c>
      <c r="F85" s="21">
        <f t="shared" si="28"/>
        <v>2.0283699635471348E-2</v>
      </c>
      <c r="G85" s="21">
        <f t="shared" si="29"/>
        <v>0</v>
      </c>
      <c r="H85" s="21">
        <f t="shared" si="30"/>
        <v>3.8364294989762522E-2</v>
      </c>
      <c r="I85" s="21">
        <f t="shared" si="32"/>
        <v>0.45150909583946186</v>
      </c>
      <c r="J85" s="21">
        <f t="shared" si="33"/>
        <v>0.39203993990670793</v>
      </c>
      <c r="K85" s="21">
        <f t="shared" si="34"/>
        <v>0.84739631228034729</v>
      </c>
      <c r="L85" s="21">
        <f t="shared" si="35"/>
        <v>0.15260368771965271</v>
      </c>
      <c r="M85" s="21">
        <f t="shared" si="36"/>
        <v>-5.9469155932753925E-2</v>
      </c>
      <c r="N85" s="22" t="str">
        <f t="shared" si="37"/>
        <v>Fidesz</v>
      </c>
      <c r="O85" s="23" t="str">
        <f t="shared" si="38"/>
        <v>MSZP/DK</v>
      </c>
      <c r="P85" s="17">
        <v>0.46034447038480103</v>
      </c>
      <c r="Q85" s="17">
        <v>0.11825769666479984</v>
      </c>
      <c r="R85" s="17"/>
      <c r="S85" s="17"/>
      <c r="T85" s="17">
        <v>0.3997115897975434</v>
      </c>
      <c r="U85" s="17">
        <v>2.0574162742022135E-2</v>
      </c>
      <c r="V85" s="17">
        <v>2.0680622056516593E-2</v>
      </c>
      <c r="W85" s="17">
        <v>0</v>
      </c>
      <c r="X85" s="17">
        <v>3.9115028293976957E-2</v>
      </c>
      <c r="Y85" s="17">
        <f t="shared" si="31"/>
        <v>1.019568541645683</v>
      </c>
      <c r="Z85">
        <f t="shared" si="39"/>
        <v>0.98080703665680247</v>
      </c>
    </row>
    <row r="86" spans="1:26" x14ac:dyDescent="0.3">
      <c r="A86" s="20" t="s">
        <v>247</v>
      </c>
      <c r="B86" s="21">
        <f t="shared" si="24"/>
        <v>0.5139005020001236</v>
      </c>
      <c r="C86" s="21">
        <f t="shared" si="25"/>
        <v>0.12304206189074884</v>
      </c>
      <c r="D86" s="21">
        <f t="shared" si="26"/>
        <v>0.3313811683271618</v>
      </c>
      <c r="E86" s="21">
        <f t="shared" si="27"/>
        <v>1.526281818360219E-2</v>
      </c>
      <c r="F86" s="21">
        <f t="shared" si="28"/>
        <v>1.6413449598363668E-2</v>
      </c>
      <c r="G86" s="21">
        <f t="shared" si="29"/>
        <v>0</v>
      </c>
      <c r="H86" s="21">
        <f t="shared" si="30"/>
        <v>2.8692821169405903E-2</v>
      </c>
      <c r="I86" s="21">
        <f t="shared" si="32"/>
        <v>0.5139005020001236</v>
      </c>
      <c r="J86" s="21">
        <f t="shared" si="33"/>
        <v>0.3313811683271618</v>
      </c>
      <c r="K86" s="21">
        <f t="shared" si="34"/>
        <v>0.99917490092159345</v>
      </c>
      <c r="L86" s="21">
        <f t="shared" si="35"/>
        <v>8.2509907840655819E-4</v>
      </c>
      <c r="M86" s="21">
        <f t="shared" si="36"/>
        <v>-0.1825193336729618</v>
      </c>
      <c r="N86" s="22" t="str">
        <f t="shared" si="37"/>
        <v>Fidesz</v>
      </c>
      <c r="O86" s="23" t="str">
        <f t="shared" si="38"/>
        <v>MSZP/DK</v>
      </c>
      <c r="P86" s="17">
        <v>0.54325314615666875</v>
      </c>
      <c r="Q86" s="17">
        <v>0.13006990063562301</v>
      </c>
      <c r="R86" s="17"/>
      <c r="S86" s="17"/>
      <c r="T86" s="17">
        <v>0.35030878851089348</v>
      </c>
      <c r="U86" s="17">
        <v>1.6134590188544139E-2</v>
      </c>
      <c r="V86" s="17">
        <v>1.7350942641408101E-2</v>
      </c>
      <c r="W86" s="17">
        <v>0</v>
      </c>
      <c r="X86" s="17">
        <v>3.0331679598917138E-2</v>
      </c>
      <c r="Y86" s="17">
        <f t="shared" si="31"/>
        <v>1.0571173681331374</v>
      </c>
      <c r="Z86">
        <f t="shared" si="39"/>
        <v>0.94596875441181494</v>
      </c>
    </row>
    <row r="87" spans="1:26" x14ac:dyDescent="0.3">
      <c r="A87" s="20" t="s">
        <v>248</v>
      </c>
      <c r="B87" s="21">
        <f t="shared" si="24"/>
        <v>0.51756843077395742</v>
      </c>
      <c r="C87" s="21">
        <f t="shared" si="25"/>
        <v>0.11633376578450122</v>
      </c>
      <c r="D87" s="21">
        <f t="shared" si="26"/>
        <v>0.3321366546710402</v>
      </c>
      <c r="E87" s="21">
        <f t="shared" si="27"/>
        <v>1.6593650380020721E-2</v>
      </c>
      <c r="F87" s="21">
        <f t="shared" si="28"/>
        <v>1.7367498390480306E-2</v>
      </c>
      <c r="G87" s="21">
        <f t="shared" si="29"/>
        <v>0</v>
      </c>
      <c r="H87" s="21">
        <f t="shared" si="30"/>
        <v>1.337827473791694E-2</v>
      </c>
      <c r="I87" s="21">
        <f t="shared" si="32"/>
        <v>0.51756843077395742</v>
      </c>
      <c r="J87" s="21">
        <f t="shared" si="33"/>
        <v>0.3321366546710402</v>
      </c>
      <c r="K87" s="21">
        <f t="shared" si="34"/>
        <v>0.99930591504485855</v>
      </c>
      <c r="L87" s="21">
        <f t="shared" si="35"/>
        <v>6.940849551414119E-4</v>
      </c>
      <c r="M87" s="21">
        <f t="shared" si="36"/>
        <v>-0.18543177610291722</v>
      </c>
      <c r="N87" s="22" t="str">
        <f t="shared" si="37"/>
        <v>Fidesz</v>
      </c>
      <c r="O87" s="23" t="str">
        <f t="shared" si="38"/>
        <v>MSZP/DK</v>
      </c>
      <c r="P87" s="17">
        <v>0.55202974392427773</v>
      </c>
      <c r="Q87" s="17">
        <v>0.12407962912214868</v>
      </c>
      <c r="R87" s="17"/>
      <c r="S87" s="17"/>
      <c r="T87" s="17">
        <v>0.35425134441013945</v>
      </c>
      <c r="U87" s="17">
        <v>1.7698507144946887E-2</v>
      </c>
      <c r="V87" s="17">
        <v>1.8523880358710162E-2</v>
      </c>
      <c r="W87" s="17">
        <v>0</v>
      </c>
      <c r="X87" s="17">
        <v>1.4269041808978365E-2</v>
      </c>
      <c r="Y87" s="17">
        <f t="shared" si="31"/>
        <v>1.066583104960223</v>
      </c>
      <c r="Z87">
        <f t="shared" si="39"/>
        <v>0.93757344865995584</v>
      </c>
    </row>
    <row r="88" spans="1:26" x14ac:dyDescent="0.3">
      <c r="A88" s="20" t="s">
        <v>249</v>
      </c>
      <c r="B88" s="21">
        <f t="shared" si="24"/>
        <v>0.51678981174817717</v>
      </c>
      <c r="C88" s="21">
        <f t="shared" si="25"/>
        <v>0.10293109149216599</v>
      </c>
      <c r="D88" s="21">
        <f t="shared" si="26"/>
        <v>0.34347111747985393</v>
      </c>
      <c r="E88" s="21">
        <f t="shared" si="27"/>
        <v>1.8138192547324825E-2</v>
      </c>
      <c r="F88" s="21">
        <f t="shared" si="28"/>
        <v>1.8669786732478075E-2</v>
      </c>
      <c r="G88" s="21">
        <f t="shared" si="29"/>
        <v>0</v>
      </c>
      <c r="H88" s="21">
        <f t="shared" si="30"/>
        <v>2.3705996470823873E-2</v>
      </c>
      <c r="I88" s="21">
        <f t="shared" si="32"/>
        <v>0.51678981174817717</v>
      </c>
      <c r="J88" s="21">
        <f t="shared" si="33"/>
        <v>0.34347111747985393</v>
      </c>
      <c r="K88" s="21">
        <f t="shared" si="34"/>
        <v>0.99859711566754661</v>
      </c>
      <c r="L88" s="21">
        <f t="shared" si="35"/>
        <v>1.4028843324533915E-3</v>
      </c>
      <c r="M88" s="21">
        <f t="shared" si="36"/>
        <v>-0.17331869426832325</v>
      </c>
      <c r="N88" s="22" t="str">
        <f t="shared" si="37"/>
        <v>Fidesz</v>
      </c>
      <c r="O88" s="23" t="str">
        <f t="shared" si="38"/>
        <v>MSZP/DK</v>
      </c>
      <c r="P88" s="17">
        <v>0.53554486614090302</v>
      </c>
      <c r="Q88" s="17">
        <v>0.10666661060603526</v>
      </c>
      <c r="R88" s="17"/>
      <c r="S88" s="17"/>
      <c r="T88" s="17">
        <v>0.35593618421341405</v>
      </c>
      <c r="U88" s="17">
        <v>1.879645395278879E-2</v>
      </c>
      <c r="V88" s="17">
        <v>1.9347340464591588E-2</v>
      </c>
      <c r="W88" s="17">
        <v>0</v>
      </c>
      <c r="X88" s="17">
        <v>2.4566321583929466E-2</v>
      </c>
      <c r="Y88" s="17">
        <f t="shared" si="31"/>
        <v>1.0362914553777327</v>
      </c>
      <c r="Z88">
        <f t="shared" si="39"/>
        <v>0.96497948990180149</v>
      </c>
    </row>
    <row r="89" spans="1:26" x14ac:dyDescent="0.3">
      <c r="A89" s="20" t="s">
        <v>250</v>
      </c>
      <c r="B89" s="21">
        <f t="shared" si="24"/>
        <v>0.40620028839149497</v>
      </c>
      <c r="C89" s="21">
        <f t="shared" si="25"/>
        <v>0.12380877252826629</v>
      </c>
      <c r="D89" s="21">
        <f t="shared" si="26"/>
        <v>0.43187571877988451</v>
      </c>
      <c r="E89" s="21">
        <f t="shared" si="27"/>
        <v>1.8768270509577883E-2</v>
      </c>
      <c r="F89" s="21">
        <f t="shared" si="28"/>
        <v>1.9346949790776433E-2</v>
      </c>
      <c r="G89" s="21">
        <f t="shared" si="29"/>
        <v>0</v>
      </c>
      <c r="H89" s="21">
        <f t="shared" si="30"/>
        <v>5.781833810090848E-2</v>
      </c>
      <c r="I89" s="21">
        <f t="shared" si="32"/>
        <v>0.43187571877988451</v>
      </c>
      <c r="J89" s="21">
        <f t="shared" si="33"/>
        <v>0.40620028839149497</v>
      </c>
      <c r="K89" s="21">
        <f t="shared" si="34"/>
        <v>0.671001334727788</v>
      </c>
      <c r="L89" s="21">
        <f t="shared" si="35"/>
        <v>0.328998665272212</v>
      </c>
      <c r="M89" s="21">
        <f t="shared" si="36"/>
        <v>-2.5675430388389542E-2</v>
      </c>
      <c r="N89" s="22" t="str">
        <f t="shared" si="37"/>
        <v>MSZP/DK</v>
      </c>
      <c r="O89" s="23" t="str">
        <f t="shared" si="38"/>
        <v>Fidesz</v>
      </c>
      <c r="P89" s="17">
        <v>0.40460138781822352</v>
      </c>
      <c r="Q89" s="17">
        <v>0.12332143186645787</v>
      </c>
      <c r="R89" s="17"/>
      <c r="S89" s="17"/>
      <c r="T89" s="17">
        <v>0.43017575362950616</v>
      </c>
      <c r="U89" s="17">
        <v>1.8694394150218542E-2</v>
      </c>
      <c r="V89" s="17">
        <v>1.9270795612663906E-2</v>
      </c>
      <c r="W89" s="17">
        <v>0</v>
      </c>
      <c r="X89" s="17">
        <v>5.7590751423653233E-2</v>
      </c>
      <c r="Y89" s="17">
        <f t="shared" si="31"/>
        <v>0.99606376307707001</v>
      </c>
      <c r="Z89">
        <f t="shared" si="39"/>
        <v>1.0039517921129568</v>
      </c>
    </row>
    <row r="90" spans="1:26" x14ac:dyDescent="0.3">
      <c r="A90" s="20" t="s">
        <v>251</v>
      </c>
      <c r="B90" s="21">
        <f t="shared" si="24"/>
        <v>0.47827469609107209</v>
      </c>
      <c r="C90" s="21">
        <f t="shared" si="25"/>
        <v>0.14086828272067412</v>
      </c>
      <c r="D90" s="21">
        <f t="shared" si="26"/>
        <v>0.34927027762857898</v>
      </c>
      <c r="E90" s="21">
        <f t="shared" si="27"/>
        <v>1.5223868224449495E-2</v>
      </c>
      <c r="F90" s="21">
        <f t="shared" si="28"/>
        <v>1.6362875335225336E-2</v>
      </c>
      <c r="G90" s="21">
        <f t="shared" si="29"/>
        <v>0</v>
      </c>
      <c r="H90" s="21">
        <f t="shared" si="30"/>
        <v>3.6401520990901833E-2</v>
      </c>
      <c r="I90" s="21">
        <f t="shared" si="32"/>
        <v>0.47827469609107209</v>
      </c>
      <c r="J90" s="21">
        <f t="shared" si="33"/>
        <v>0.34927027762857898</v>
      </c>
      <c r="K90" s="21">
        <f t="shared" si="34"/>
        <v>0.98693297896471333</v>
      </c>
      <c r="L90" s="21">
        <f t="shared" si="35"/>
        <v>1.3067021035286678E-2</v>
      </c>
      <c r="M90" s="21">
        <f t="shared" si="36"/>
        <v>-0.12900441846249311</v>
      </c>
      <c r="N90" s="22" t="str">
        <f t="shared" si="37"/>
        <v>Fidesz</v>
      </c>
      <c r="O90" s="23" t="str">
        <f t="shared" si="38"/>
        <v>MSZP/DK</v>
      </c>
      <c r="P90" s="17">
        <v>0.50777659695201549</v>
      </c>
      <c r="Q90" s="17">
        <v>0.14955760319955916</v>
      </c>
      <c r="R90" s="17"/>
      <c r="S90" s="17"/>
      <c r="T90" s="17">
        <v>0.37081466872534408</v>
      </c>
      <c r="U90" s="17">
        <v>1.6162937455476204E-2</v>
      </c>
      <c r="V90" s="17">
        <v>1.7372203091607148E-2</v>
      </c>
      <c r="W90" s="17">
        <v>0</v>
      </c>
      <c r="X90" s="17">
        <v>3.8646912754752627E-2</v>
      </c>
      <c r="Y90" s="17">
        <f t="shared" si="31"/>
        <v>1.0616840094240021</v>
      </c>
      <c r="Z90">
        <f t="shared" si="39"/>
        <v>0.94189984131204196</v>
      </c>
    </row>
    <row r="91" spans="1:26" x14ac:dyDescent="0.3">
      <c r="A91" s="20" t="s">
        <v>252</v>
      </c>
      <c r="B91" s="21">
        <f t="shared" si="24"/>
        <v>0.52826812553586644</v>
      </c>
      <c r="C91" s="21">
        <f t="shared" si="25"/>
        <v>0.13283019262004628</v>
      </c>
      <c r="D91" s="21">
        <f t="shared" si="26"/>
        <v>0.3095733623335053</v>
      </c>
      <c r="E91" s="21">
        <f t="shared" si="27"/>
        <v>1.4014135070135483E-2</v>
      </c>
      <c r="F91" s="21">
        <f t="shared" si="28"/>
        <v>1.5314184440446708E-2</v>
      </c>
      <c r="G91" s="21">
        <f t="shared" si="29"/>
        <v>0</v>
      </c>
      <c r="H91" s="21">
        <f t="shared" si="30"/>
        <v>1.4849330148156339E-2</v>
      </c>
      <c r="I91" s="21">
        <f t="shared" si="32"/>
        <v>0.52826812553586644</v>
      </c>
      <c r="J91" s="21">
        <f t="shared" si="33"/>
        <v>0.3095733623335053</v>
      </c>
      <c r="K91" s="21">
        <f t="shared" si="34"/>
        <v>0.9999185720292455</v>
      </c>
      <c r="L91" s="21">
        <f t="shared" si="35"/>
        <v>8.1427970754530083E-5</v>
      </c>
      <c r="M91" s="21">
        <f t="shared" si="36"/>
        <v>-0.21869476320236114</v>
      </c>
      <c r="N91" s="22" t="str">
        <f t="shared" si="37"/>
        <v>Fidesz</v>
      </c>
      <c r="O91" s="23" t="str">
        <f t="shared" si="38"/>
        <v>MSZP/DK</v>
      </c>
      <c r="P91" s="17">
        <v>0.57736226884738728</v>
      </c>
      <c r="Q91" s="17">
        <v>0.14517465218018064</v>
      </c>
      <c r="R91" s="17"/>
      <c r="S91" s="17"/>
      <c r="T91" s="17">
        <v>0.33834329616287206</v>
      </c>
      <c r="U91" s="17">
        <v>1.5316526644153571E-2</v>
      </c>
      <c r="V91" s="17">
        <v>1.6737394983115175E-2</v>
      </c>
      <c r="W91" s="17">
        <v>0</v>
      </c>
      <c r="X91" s="17">
        <v>1.6229339857495084E-2</v>
      </c>
      <c r="Y91" s="17">
        <f t="shared" si="31"/>
        <v>1.0929341388177085</v>
      </c>
      <c r="Z91">
        <f t="shared" si="39"/>
        <v>0.91496821673239992</v>
      </c>
    </row>
    <row r="92" spans="1:26" x14ac:dyDescent="0.3">
      <c r="A92" s="20" t="s">
        <v>253</v>
      </c>
      <c r="B92" s="21">
        <f t="shared" si="24"/>
        <v>0.56827780735758671</v>
      </c>
      <c r="C92" s="21">
        <f t="shared" si="25"/>
        <v>0.1281145666233707</v>
      </c>
      <c r="D92" s="21">
        <f t="shared" si="26"/>
        <v>0.27654372121574444</v>
      </c>
      <c r="E92" s="21">
        <f t="shared" si="27"/>
        <v>1.2772126128683385E-2</v>
      </c>
      <c r="F92" s="21">
        <f t="shared" si="28"/>
        <v>1.4291778674614961E-2</v>
      </c>
      <c r="G92" s="21">
        <f t="shared" si="29"/>
        <v>0</v>
      </c>
      <c r="H92" s="21">
        <f t="shared" si="30"/>
        <v>4.5224464096875316E-3</v>
      </c>
      <c r="I92" s="21">
        <f t="shared" si="32"/>
        <v>0.56827780735758671</v>
      </c>
      <c r="J92" s="21">
        <f t="shared" si="33"/>
        <v>0.27654372121574444</v>
      </c>
      <c r="K92" s="21">
        <f t="shared" si="34"/>
        <v>0.99999975462963209</v>
      </c>
      <c r="L92" s="21">
        <f t="shared" si="35"/>
        <v>2.4537036795643931E-7</v>
      </c>
      <c r="M92" s="21">
        <f t="shared" si="36"/>
        <v>-0.29173408614184226</v>
      </c>
      <c r="N92" s="22" t="str">
        <f t="shared" si="37"/>
        <v>Fidesz</v>
      </c>
      <c r="O92" s="23" t="str">
        <f t="shared" si="38"/>
        <v>MSZP/DK</v>
      </c>
      <c r="P92" s="17">
        <v>0.63306991073092034</v>
      </c>
      <c r="Q92" s="17">
        <v>0.14272152845932362</v>
      </c>
      <c r="R92" s="17"/>
      <c r="S92" s="17"/>
      <c r="T92" s="17">
        <v>0.30807380938788753</v>
      </c>
      <c r="U92" s="17">
        <v>1.4228338047770676E-2</v>
      </c>
      <c r="V92" s="17">
        <v>1.5921253535828007E-2</v>
      </c>
      <c r="W92" s="17">
        <v>0</v>
      </c>
      <c r="X92" s="17">
        <v>5.0380724142280453E-3</v>
      </c>
      <c r="Y92" s="17">
        <f t="shared" si="31"/>
        <v>1.11401484016173</v>
      </c>
      <c r="Z92">
        <f t="shared" si="39"/>
        <v>0.89765411011474716</v>
      </c>
    </row>
    <row r="93" spans="1:26" x14ac:dyDescent="0.3">
      <c r="A93" s="20" t="s">
        <v>254</v>
      </c>
      <c r="B93" s="21">
        <f t="shared" si="24"/>
        <v>0.54287009011344789</v>
      </c>
      <c r="C93" s="21">
        <f t="shared" si="25"/>
        <v>0.13206124221891533</v>
      </c>
      <c r="D93" s="21">
        <f t="shared" si="26"/>
        <v>0.29768307865264054</v>
      </c>
      <c r="E93" s="21">
        <f t="shared" si="27"/>
        <v>1.2955115698146237E-2</v>
      </c>
      <c r="F93" s="21">
        <f t="shared" si="28"/>
        <v>1.4430473316850012E-2</v>
      </c>
      <c r="G93" s="21">
        <f t="shared" si="29"/>
        <v>0</v>
      </c>
      <c r="H93" s="21">
        <f t="shared" si="30"/>
        <v>1.1637420274446452E-3</v>
      </c>
      <c r="I93" s="21">
        <f t="shared" si="32"/>
        <v>0.54287009011344789</v>
      </c>
      <c r="J93" s="21">
        <f t="shared" si="33"/>
        <v>0.29768307865264054</v>
      </c>
      <c r="K93" s="21">
        <f t="shared" si="34"/>
        <v>0.99998817765900072</v>
      </c>
      <c r="L93" s="21">
        <f t="shared" si="35"/>
        <v>1.1822340999262205E-5</v>
      </c>
      <c r="M93" s="21">
        <f t="shared" si="36"/>
        <v>-0.24518701146080735</v>
      </c>
      <c r="N93" s="22" t="str">
        <f t="shared" si="37"/>
        <v>Fidesz</v>
      </c>
      <c r="O93" s="23" t="str">
        <f t="shared" si="38"/>
        <v>MSZP/DK</v>
      </c>
      <c r="P93" s="17">
        <v>0.60457900337705595</v>
      </c>
      <c r="Q93" s="17">
        <v>0.14707285529170103</v>
      </c>
      <c r="R93" s="17"/>
      <c r="S93" s="17"/>
      <c r="T93" s="17">
        <v>0.33152119133403868</v>
      </c>
      <c r="U93" s="17">
        <v>1.4427744464210411E-2</v>
      </c>
      <c r="V93" s="17">
        <v>1.6070808348157807E-2</v>
      </c>
      <c r="W93" s="17">
        <v>0</v>
      </c>
      <c r="X93" s="17">
        <v>1.2960264489676465E-3</v>
      </c>
      <c r="Y93" s="17">
        <f t="shared" si="31"/>
        <v>1.1136716028151639</v>
      </c>
      <c r="Z93">
        <f t="shared" si="39"/>
        <v>0.89793077014101619</v>
      </c>
    </row>
    <row r="94" spans="1:26" x14ac:dyDescent="0.3">
      <c r="A94" s="20" t="s">
        <v>255</v>
      </c>
      <c r="B94" s="21">
        <f t="shared" si="24"/>
        <v>0.51166181949894962</v>
      </c>
      <c r="C94" s="21">
        <f t="shared" si="25"/>
        <v>0.13956790099245303</v>
      </c>
      <c r="D94" s="21">
        <f t="shared" si="26"/>
        <v>0.3202274478877627</v>
      </c>
      <c r="E94" s="21">
        <f t="shared" si="27"/>
        <v>1.3562605152153056E-2</v>
      </c>
      <c r="F94" s="21">
        <f t="shared" si="28"/>
        <v>1.4980226468681518E-2</v>
      </c>
      <c r="G94" s="21">
        <f t="shared" si="29"/>
        <v>0</v>
      </c>
      <c r="H94" s="21">
        <f t="shared" si="30"/>
        <v>1.8747747658215966E-2</v>
      </c>
      <c r="I94" s="21">
        <f t="shared" si="32"/>
        <v>0.51166181949894962</v>
      </c>
      <c r="J94" s="21">
        <f t="shared" si="33"/>
        <v>0.3202274478877627</v>
      </c>
      <c r="K94" s="21">
        <f t="shared" si="34"/>
        <v>0.99951759567848242</v>
      </c>
      <c r="L94" s="21">
        <f t="shared" si="35"/>
        <v>4.824043215176E-4</v>
      </c>
      <c r="M94" s="21">
        <f t="shared" si="36"/>
        <v>-0.19143437161118693</v>
      </c>
      <c r="N94" s="22" t="str">
        <f t="shared" si="37"/>
        <v>Fidesz</v>
      </c>
      <c r="O94" s="23" t="str">
        <f t="shared" si="38"/>
        <v>MSZP/DK</v>
      </c>
      <c r="P94" s="17">
        <v>0.55866727477518729</v>
      </c>
      <c r="Q94" s="17">
        <v>0.15238975417376624</v>
      </c>
      <c r="R94" s="17"/>
      <c r="S94" s="17"/>
      <c r="T94" s="17">
        <v>0.34964617018885646</v>
      </c>
      <c r="U94" s="17">
        <v>1.4808577404945136E-2</v>
      </c>
      <c r="V94" s="17">
        <v>1.635643305370885E-2</v>
      </c>
      <c r="W94" s="17">
        <v>0</v>
      </c>
      <c r="X94" s="17">
        <v>2.0470069669542571E-2</v>
      </c>
      <c r="Y94" s="17">
        <f t="shared" si="31"/>
        <v>1.091868209596464</v>
      </c>
      <c r="Z94">
        <f t="shared" si="39"/>
        <v>0.9158614484889005</v>
      </c>
    </row>
    <row r="95" spans="1:26" x14ac:dyDescent="0.3">
      <c r="A95" s="20" t="s">
        <v>256</v>
      </c>
      <c r="B95" s="21">
        <f t="shared" si="24"/>
        <v>0.46350744832847424</v>
      </c>
      <c r="C95" s="21">
        <f t="shared" si="25"/>
        <v>0.10428635044326069</v>
      </c>
      <c r="D95" s="21">
        <f t="shared" si="26"/>
        <v>0.37582364908832899</v>
      </c>
      <c r="E95" s="21">
        <f t="shared" si="27"/>
        <v>2.9281145210145808E-2</v>
      </c>
      <c r="F95" s="21">
        <f t="shared" si="28"/>
        <v>2.7101406929790239E-2</v>
      </c>
      <c r="G95" s="21">
        <f t="shared" si="29"/>
        <v>0</v>
      </c>
      <c r="H95" s="21">
        <f t="shared" si="30"/>
        <v>3.1213184619377211E-2</v>
      </c>
      <c r="I95" s="21">
        <f t="shared" si="32"/>
        <v>0.46350744832847424</v>
      </c>
      <c r="J95" s="21">
        <f t="shared" si="33"/>
        <v>0.37582364908832899</v>
      </c>
      <c r="K95" s="21">
        <f t="shared" si="34"/>
        <v>0.93470630737118565</v>
      </c>
      <c r="L95" s="21">
        <f t="shared" si="35"/>
        <v>6.5293692628814334E-2</v>
      </c>
      <c r="M95" s="21">
        <f t="shared" si="36"/>
        <v>-8.7683799240145244E-2</v>
      </c>
      <c r="N95" s="22" t="str">
        <f t="shared" si="37"/>
        <v>Fidesz</v>
      </c>
      <c r="O95" s="23" t="str">
        <f t="shared" si="38"/>
        <v>MSZP/DK</v>
      </c>
      <c r="P95" s="17">
        <v>0.47337639746279581</v>
      </c>
      <c r="Q95" s="17">
        <v>0.10650680383972738</v>
      </c>
      <c r="R95" s="17"/>
      <c r="S95" s="17"/>
      <c r="T95" s="17">
        <v>0.3838256445032967</v>
      </c>
      <c r="U95" s="17">
        <v>2.9904596103363872E-2</v>
      </c>
      <c r="V95" s="17">
        <v>2.7678447077522896E-2</v>
      </c>
      <c r="W95" s="17">
        <v>0</v>
      </c>
      <c r="X95" s="17">
        <v>3.1877772281214571E-2</v>
      </c>
      <c r="Y95" s="17">
        <f t="shared" si="31"/>
        <v>1.0212918889867066</v>
      </c>
      <c r="Z95">
        <f t="shared" si="39"/>
        <v>0.97915200422493143</v>
      </c>
    </row>
    <row r="96" spans="1:26" x14ac:dyDescent="0.3">
      <c r="A96" s="20" t="s">
        <v>257</v>
      </c>
      <c r="B96" s="21">
        <f t="shared" si="24"/>
        <v>0.5126216862273244</v>
      </c>
      <c r="C96" s="21">
        <f t="shared" si="25"/>
        <v>0.11718273087526496</v>
      </c>
      <c r="D96" s="21">
        <f t="shared" si="26"/>
        <v>0.33716361793537392</v>
      </c>
      <c r="E96" s="21">
        <f t="shared" si="27"/>
        <v>1.6092226278052658E-2</v>
      </c>
      <c r="F96" s="21">
        <f t="shared" si="28"/>
        <v>1.693973868398416E-2</v>
      </c>
      <c r="G96" s="21">
        <f t="shared" si="29"/>
        <v>0</v>
      </c>
      <c r="H96" s="21">
        <f t="shared" si="30"/>
        <v>2.6923658841242742E-3</v>
      </c>
      <c r="I96" s="21">
        <f t="shared" si="32"/>
        <v>0.5126216862273244</v>
      </c>
      <c r="J96" s="21">
        <f t="shared" si="33"/>
        <v>0.33716361793537392</v>
      </c>
      <c r="K96" s="21">
        <f t="shared" si="34"/>
        <v>0.99875740602536522</v>
      </c>
      <c r="L96" s="21">
        <f t="shared" si="35"/>
        <v>1.2425939746348225E-3</v>
      </c>
      <c r="M96" s="21">
        <f t="shared" si="36"/>
        <v>-0.17545806829195049</v>
      </c>
      <c r="N96" s="22" t="str">
        <f t="shared" si="37"/>
        <v>Fidesz</v>
      </c>
      <c r="O96" s="23" t="str">
        <f t="shared" si="38"/>
        <v>MSZP/DK</v>
      </c>
      <c r="P96" s="17">
        <v>0.55255635763740507</v>
      </c>
      <c r="Q96" s="17">
        <v>0.12631159525648117</v>
      </c>
      <c r="R96" s="17"/>
      <c r="S96" s="17"/>
      <c r="T96" s="17">
        <v>0.36342961224547854</v>
      </c>
      <c r="U96" s="17">
        <v>1.7345855974057595E-2</v>
      </c>
      <c r="V96" s="17">
        <v>1.8259391980543195E-2</v>
      </c>
      <c r="W96" s="17">
        <v>0</v>
      </c>
      <c r="X96" s="17">
        <v>2.9021087603757767E-3</v>
      </c>
      <c r="Y96" s="17">
        <f t="shared" si="31"/>
        <v>1.0779028130939654</v>
      </c>
      <c r="Z96">
        <f t="shared" si="39"/>
        <v>0.92772742389422236</v>
      </c>
    </row>
    <row r="97" spans="1:26" x14ac:dyDescent="0.3">
      <c r="A97" s="20" t="s">
        <v>258</v>
      </c>
      <c r="B97" s="21">
        <f t="shared" si="24"/>
        <v>0.54189708302072725</v>
      </c>
      <c r="C97" s="21">
        <f t="shared" si="25"/>
        <v>0.11377773356121802</v>
      </c>
      <c r="D97" s="21">
        <f t="shared" si="26"/>
        <v>0.30992962406824093</v>
      </c>
      <c r="E97" s="21">
        <f t="shared" si="27"/>
        <v>1.6866800322600396E-2</v>
      </c>
      <c r="F97" s="21">
        <f t="shared" si="28"/>
        <v>1.7528759027213268E-2</v>
      </c>
      <c r="G97" s="21">
        <f t="shared" si="29"/>
        <v>0</v>
      </c>
      <c r="H97" s="21">
        <f t="shared" si="30"/>
        <v>9.8628459572989366E-3</v>
      </c>
      <c r="I97" s="21">
        <f t="shared" si="32"/>
        <v>0.54189708302072725</v>
      </c>
      <c r="J97" s="21">
        <f t="shared" si="33"/>
        <v>0.30992962406824093</v>
      </c>
      <c r="K97" s="21">
        <f t="shared" si="34"/>
        <v>0.99996825358806507</v>
      </c>
      <c r="L97" s="21">
        <f t="shared" si="35"/>
        <v>3.1746411934923662E-5</v>
      </c>
      <c r="M97" s="21">
        <f t="shared" si="36"/>
        <v>-0.23196745895248633</v>
      </c>
      <c r="N97" s="22" t="str">
        <f t="shared" si="37"/>
        <v>Fidesz</v>
      </c>
      <c r="O97" s="23" t="str">
        <f t="shared" si="38"/>
        <v>MSZP/DK</v>
      </c>
      <c r="P97" s="17">
        <v>0.58314381289640971</v>
      </c>
      <c r="Q97" s="17">
        <v>0.12243797475666184</v>
      </c>
      <c r="R97" s="17"/>
      <c r="S97" s="17"/>
      <c r="T97" s="17">
        <v>0.33352005089459386</v>
      </c>
      <c r="U97" s="17">
        <v>1.8150624093887908E-2</v>
      </c>
      <c r="V97" s="17">
        <v>1.8862968070415927E-2</v>
      </c>
      <c r="W97" s="17">
        <v>0</v>
      </c>
      <c r="X97" s="17">
        <v>1.0613560725384552E-2</v>
      </c>
      <c r="Y97" s="17">
        <f t="shared" si="31"/>
        <v>1.0761154307119694</v>
      </c>
      <c r="Z97">
        <f t="shared" si="39"/>
        <v>0.92926834005009051</v>
      </c>
    </row>
    <row r="98" spans="1:26" x14ac:dyDescent="0.3">
      <c r="A98" s="20" t="s">
        <v>259</v>
      </c>
      <c r="B98" s="21">
        <f t="shared" ref="B98:B107" si="40">P98*Z98</f>
        <v>0.49317111019278759</v>
      </c>
      <c r="C98" s="21">
        <f t="shared" ref="C98:C107" si="41">Q98*Z98</f>
        <v>8.1824373636463513E-2</v>
      </c>
      <c r="D98" s="21">
        <f t="shared" ref="D98:D107" si="42">T98*Z98</f>
        <v>0.38117087507266689</v>
      </c>
      <c r="E98" s="21">
        <f t="shared" ref="E98:E107" si="43">U98*Z98</f>
        <v>2.2090678602255932E-2</v>
      </c>
      <c r="F98" s="21">
        <f t="shared" ref="F98:F107" si="44">V98*Z98</f>
        <v>2.1742962495826017E-2</v>
      </c>
      <c r="G98" s="21">
        <f t="shared" ref="G98:G107" si="45">W98*Z98</f>
        <v>0</v>
      </c>
      <c r="H98" s="21">
        <f t="shared" ref="H98:H107" si="46">X98*Z98</f>
        <v>1.226235951589444E-2</v>
      </c>
      <c r="I98" s="21">
        <f t="shared" si="32"/>
        <v>0.49317111019278759</v>
      </c>
      <c r="J98" s="21">
        <f t="shared" si="33"/>
        <v>0.38117087507266689</v>
      </c>
      <c r="K98" s="21">
        <f t="shared" si="34"/>
        <v>0.9732608565314107</v>
      </c>
      <c r="L98" s="21">
        <f t="shared" si="35"/>
        <v>2.6739143468589289E-2</v>
      </c>
      <c r="M98" s="21">
        <f t="shared" si="36"/>
        <v>-0.11200023512012069</v>
      </c>
      <c r="N98" s="22" t="str">
        <f t="shared" si="37"/>
        <v>Fidesz</v>
      </c>
      <c r="O98" s="23" t="str">
        <f t="shared" si="38"/>
        <v>MSZP/DK</v>
      </c>
      <c r="P98" s="17">
        <v>0.50032300897599313</v>
      </c>
      <c r="Q98" s="17">
        <v>8.3010979311760297E-2</v>
      </c>
      <c r="R98" s="17"/>
      <c r="S98" s="17"/>
      <c r="T98" s="17">
        <v>0.38669856203827185</v>
      </c>
      <c r="U98" s="17">
        <v>2.2411034547992287E-2</v>
      </c>
      <c r="V98" s="17">
        <v>2.205827591099422E-2</v>
      </c>
      <c r="W98" s="17">
        <v>0</v>
      </c>
      <c r="X98" s="17">
        <v>1.2440186546489707E-2</v>
      </c>
      <c r="Y98" s="17">
        <f t="shared" ref="Y98:Y107" si="47">SUM(P98:W98)</f>
        <v>1.0145018607850118</v>
      </c>
      <c r="Z98">
        <f t="shared" si="39"/>
        <v>0.98570543697791702</v>
      </c>
    </row>
    <row r="99" spans="1:26" x14ac:dyDescent="0.3">
      <c r="A99" s="20" t="s">
        <v>260</v>
      </c>
      <c r="B99" s="21">
        <f t="shared" si="40"/>
        <v>0.56120452353905226</v>
      </c>
      <c r="C99" s="21">
        <f t="shared" si="41"/>
        <v>8.6921895389567849E-2</v>
      </c>
      <c r="D99" s="21">
        <f t="shared" si="42"/>
        <v>0.3159900309547119</v>
      </c>
      <c r="E99" s="21">
        <f t="shared" si="43"/>
        <v>1.7669058759884219E-2</v>
      </c>
      <c r="F99" s="21">
        <f t="shared" si="44"/>
        <v>1.82144913567838E-2</v>
      </c>
      <c r="G99" s="21">
        <f t="shared" si="45"/>
        <v>0</v>
      </c>
      <c r="H99" s="21">
        <f t="shared" si="46"/>
        <v>2.1567657351914564E-2</v>
      </c>
      <c r="I99" s="21">
        <f t="shared" si="32"/>
        <v>0.56120452353905226</v>
      </c>
      <c r="J99" s="21">
        <f t="shared" si="33"/>
        <v>0.3159900309547119</v>
      </c>
      <c r="K99" s="21">
        <f t="shared" si="34"/>
        <v>0.99998820252076726</v>
      </c>
      <c r="L99" s="21">
        <f t="shared" si="35"/>
        <v>1.1797479232771734E-5</v>
      </c>
      <c r="M99" s="21">
        <f t="shared" si="36"/>
        <v>-0.24521449258434036</v>
      </c>
      <c r="N99" s="22" t="str">
        <f t="shared" si="37"/>
        <v>Fidesz</v>
      </c>
      <c r="O99" s="23" t="str">
        <f t="shared" si="38"/>
        <v>MSZP/DK</v>
      </c>
      <c r="P99" s="17">
        <v>0.57803350420204713</v>
      </c>
      <c r="Q99" s="17">
        <v>8.9528444045799599E-2</v>
      </c>
      <c r="R99" s="17"/>
      <c r="S99" s="17"/>
      <c r="T99" s="17">
        <v>0.32546570318753903</v>
      </c>
      <c r="U99" s="17">
        <v>1.8198905252083279E-2</v>
      </c>
      <c r="V99" s="17">
        <v>1.8760693872929897E-2</v>
      </c>
      <c r="W99" s="17">
        <v>0</v>
      </c>
      <c r="X99" s="17">
        <v>2.2214412096927254E-2</v>
      </c>
      <c r="Y99" s="17">
        <f t="shared" si="47"/>
        <v>1.0299872505603989</v>
      </c>
      <c r="Z99">
        <f t="shared" si="39"/>
        <v>0.97088580412613523</v>
      </c>
    </row>
    <row r="100" spans="1:26" x14ac:dyDescent="0.3">
      <c r="A100" s="20" t="s">
        <v>261</v>
      </c>
      <c r="B100" s="21">
        <f t="shared" si="40"/>
        <v>0.56120452353905226</v>
      </c>
      <c r="C100" s="21">
        <f t="shared" si="41"/>
        <v>8.6921895389567849E-2</v>
      </c>
      <c r="D100" s="21">
        <f t="shared" si="42"/>
        <v>0.3159900309547119</v>
      </c>
      <c r="E100" s="21">
        <f t="shared" si="43"/>
        <v>1.7669058759884219E-2</v>
      </c>
      <c r="F100" s="21">
        <f t="shared" si="44"/>
        <v>1.82144913567838E-2</v>
      </c>
      <c r="G100" s="21">
        <f t="shared" si="45"/>
        <v>0</v>
      </c>
      <c r="H100" s="21">
        <f t="shared" si="46"/>
        <v>2.1567657351914564E-2</v>
      </c>
      <c r="I100" s="21">
        <f t="shared" si="32"/>
        <v>0.56120452353905226</v>
      </c>
      <c r="J100" s="21">
        <f t="shared" si="33"/>
        <v>0.3159900309547119</v>
      </c>
      <c r="K100" s="21">
        <f t="shared" si="34"/>
        <v>0.99998820252076726</v>
      </c>
      <c r="L100" s="21">
        <f t="shared" si="35"/>
        <v>1.1797479232771734E-5</v>
      </c>
      <c r="M100" s="21">
        <f t="shared" si="36"/>
        <v>-0.24521449258434036</v>
      </c>
      <c r="N100" s="22" t="str">
        <f t="shared" si="37"/>
        <v>Fidesz</v>
      </c>
      <c r="O100" s="23" t="str">
        <f t="shared" si="38"/>
        <v>MSZP/DK</v>
      </c>
      <c r="P100" s="17">
        <v>0.57803350420204713</v>
      </c>
      <c r="Q100" s="17">
        <v>8.9528444045799599E-2</v>
      </c>
      <c r="R100" s="17"/>
      <c r="S100" s="17"/>
      <c r="T100" s="17">
        <v>0.32546570318753903</v>
      </c>
      <c r="U100" s="17">
        <v>1.8198905252083279E-2</v>
      </c>
      <c r="V100" s="17">
        <v>1.8760693872929897E-2</v>
      </c>
      <c r="W100" s="17">
        <v>0</v>
      </c>
      <c r="X100" s="17">
        <v>2.2214412096927254E-2</v>
      </c>
      <c r="Y100" s="17">
        <f t="shared" si="47"/>
        <v>1.0299872505603989</v>
      </c>
      <c r="Z100">
        <f t="shared" si="39"/>
        <v>0.97088580412613523</v>
      </c>
    </row>
    <row r="101" spans="1:26" x14ac:dyDescent="0.3">
      <c r="A101" s="20" t="s">
        <v>262</v>
      </c>
      <c r="B101" s="21">
        <f t="shared" si="40"/>
        <v>0.51352653978626994</v>
      </c>
      <c r="C101" s="21">
        <f t="shared" si="41"/>
        <v>8.6325699600784553E-2</v>
      </c>
      <c r="D101" s="21">
        <f t="shared" si="42"/>
        <v>0.35718237170170908</v>
      </c>
      <c r="E101" s="21">
        <f t="shared" si="43"/>
        <v>2.1648364290245168E-2</v>
      </c>
      <c r="F101" s="21">
        <f t="shared" si="44"/>
        <v>2.131702462099121E-2</v>
      </c>
      <c r="G101" s="21">
        <f t="shared" si="45"/>
        <v>0</v>
      </c>
      <c r="H101" s="21">
        <f t="shared" si="46"/>
        <v>5.7493267703559283E-3</v>
      </c>
      <c r="I101" s="21">
        <f t="shared" si="32"/>
        <v>0.51352653978626994</v>
      </c>
      <c r="J101" s="21">
        <f t="shared" si="33"/>
        <v>0.35718237170170908</v>
      </c>
      <c r="K101" s="21">
        <f t="shared" si="34"/>
        <v>0.99648678589523332</v>
      </c>
      <c r="L101" s="21">
        <f t="shared" si="35"/>
        <v>3.5132141047666942E-3</v>
      </c>
      <c r="M101" s="21">
        <f t="shared" si="36"/>
        <v>-0.15634416808456086</v>
      </c>
      <c r="N101" s="22" t="str">
        <f t="shared" si="37"/>
        <v>Fidesz</v>
      </c>
      <c r="O101" s="23" t="str">
        <f t="shared" si="38"/>
        <v>MSZP/DK</v>
      </c>
      <c r="P101" s="17">
        <v>0.53063299497844629</v>
      </c>
      <c r="Q101" s="17">
        <v>8.9201357619878768E-2</v>
      </c>
      <c r="R101" s="17"/>
      <c r="S101" s="17"/>
      <c r="T101" s="17">
        <v>0.36908073286429588</v>
      </c>
      <c r="U101" s="17">
        <v>2.2369508661613236E-2</v>
      </c>
      <c r="V101" s="17">
        <v>2.2027131496209922E-2</v>
      </c>
      <c r="W101" s="17">
        <v>0</v>
      </c>
      <c r="X101" s="17">
        <v>5.9408467662322986E-3</v>
      </c>
      <c r="Y101" s="17">
        <f t="shared" si="47"/>
        <v>1.033311725620444</v>
      </c>
      <c r="Z101">
        <f t="shared" si="39"/>
        <v>0.96776217205854087</v>
      </c>
    </row>
    <row r="102" spans="1:26" x14ac:dyDescent="0.3">
      <c r="A102" s="20" t="s">
        <v>263</v>
      </c>
      <c r="B102" s="21">
        <f t="shared" si="40"/>
        <v>0.49989396360227578</v>
      </c>
      <c r="C102" s="21">
        <f t="shared" si="41"/>
        <v>9.9553926955201072E-2</v>
      </c>
      <c r="D102" s="21">
        <f t="shared" si="42"/>
        <v>0.36107396325945113</v>
      </c>
      <c r="E102" s="21">
        <f t="shared" si="43"/>
        <v>1.9664319773474732E-2</v>
      </c>
      <c r="F102" s="21">
        <f t="shared" si="44"/>
        <v>1.9813826409597276E-2</v>
      </c>
      <c r="G102" s="21">
        <f t="shared" si="45"/>
        <v>0</v>
      </c>
      <c r="H102" s="21">
        <f t="shared" si="46"/>
        <v>1.4973362919806443E-2</v>
      </c>
      <c r="I102" s="21">
        <f t="shared" si="32"/>
        <v>0.49989396360227578</v>
      </c>
      <c r="J102" s="21">
        <f t="shared" si="33"/>
        <v>0.36107396325945113</v>
      </c>
      <c r="K102" s="21">
        <f t="shared" si="34"/>
        <v>0.9916545828726494</v>
      </c>
      <c r="L102" s="21">
        <f t="shared" si="35"/>
        <v>8.3454171273505684E-3</v>
      </c>
      <c r="M102" s="21">
        <f t="shared" si="36"/>
        <v>-0.13882000034282466</v>
      </c>
      <c r="N102" s="22" t="str">
        <f t="shared" si="37"/>
        <v>Fidesz</v>
      </c>
      <c r="O102" s="23" t="str">
        <f t="shared" si="38"/>
        <v>MSZP/DK</v>
      </c>
      <c r="P102" s="17">
        <v>0.518092676480428</v>
      </c>
      <c r="Q102" s="17">
        <v>0.10317820223049066</v>
      </c>
      <c r="R102" s="17"/>
      <c r="S102" s="17"/>
      <c r="T102" s="17">
        <v>0.37421891371611099</v>
      </c>
      <c r="U102" s="17">
        <v>2.0380202211667888E-2</v>
      </c>
      <c r="V102" s="17">
        <v>2.0535151658750913E-2</v>
      </c>
      <c r="W102" s="17">
        <v>0</v>
      </c>
      <c r="X102" s="17">
        <v>1.5518470387466787E-2</v>
      </c>
      <c r="Y102" s="17">
        <f t="shared" si="47"/>
        <v>1.0364051462974484</v>
      </c>
      <c r="Z102">
        <f t="shared" si="39"/>
        <v>0.96487363418880578</v>
      </c>
    </row>
    <row r="103" spans="1:26" x14ac:dyDescent="0.3">
      <c r="A103" s="20" t="s">
        <v>264</v>
      </c>
      <c r="B103" s="21">
        <f t="shared" si="40"/>
        <v>0.47278352368436827</v>
      </c>
      <c r="C103" s="21">
        <f t="shared" si="41"/>
        <v>0.1210027674513129</v>
      </c>
      <c r="D103" s="21">
        <f t="shared" si="42"/>
        <v>0.37240296149988283</v>
      </c>
      <c r="E103" s="21">
        <f t="shared" si="43"/>
        <v>1.646437323769967E-2</v>
      </c>
      <c r="F103" s="21">
        <f t="shared" si="44"/>
        <v>1.7346374126736428E-2</v>
      </c>
      <c r="G103" s="21">
        <f t="shared" si="45"/>
        <v>0</v>
      </c>
      <c r="H103" s="21">
        <f t="shared" si="46"/>
        <v>1.9801072540849868E-2</v>
      </c>
      <c r="I103" s="21">
        <f t="shared" si="32"/>
        <v>0.47278352368436827</v>
      </c>
      <c r="J103" s="21">
        <f t="shared" si="33"/>
        <v>0.37240296149988283</v>
      </c>
      <c r="K103" s="21">
        <f t="shared" si="34"/>
        <v>0.95824729919574092</v>
      </c>
      <c r="L103" s="21">
        <f t="shared" si="35"/>
        <v>4.1752700804259094E-2</v>
      </c>
      <c r="M103" s="21">
        <f t="shared" si="36"/>
        <v>-0.10038056218448543</v>
      </c>
      <c r="N103" s="22" t="str">
        <f t="shared" si="37"/>
        <v>Fidesz</v>
      </c>
      <c r="O103" s="23" t="str">
        <f t="shared" si="38"/>
        <v>MSZP/DK</v>
      </c>
      <c r="P103" s="17">
        <v>0.49661198864696915</v>
      </c>
      <c r="Q103" s="17">
        <v>0.12710135181424062</v>
      </c>
      <c r="R103" s="17"/>
      <c r="S103" s="17"/>
      <c r="T103" s="17">
        <v>0.39117220889436888</v>
      </c>
      <c r="U103" s="17">
        <v>1.729418375598589E-2</v>
      </c>
      <c r="V103" s="17">
        <v>1.8220637816989415E-2</v>
      </c>
      <c r="W103" s="17">
        <v>0</v>
      </c>
      <c r="X103" s="17">
        <v>2.0799053941691903E-2</v>
      </c>
      <c r="Y103" s="17">
        <f t="shared" si="47"/>
        <v>1.0504003709285539</v>
      </c>
      <c r="Z103">
        <f t="shared" si="39"/>
        <v>0.95201794256412919</v>
      </c>
    </row>
    <row r="104" spans="1:26" x14ac:dyDescent="0.3">
      <c r="A104" s="20" t="s">
        <v>265</v>
      </c>
      <c r="B104" s="21">
        <f t="shared" si="40"/>
        <v>0.54140226001524183</v>
      </c>
      <c r="C104" s="21">
        <f t="shared" si="41"/>
        <v>0.11322674508528756</v>
      </c>
      <c r="D104" s="21">
        <f t="shared" si="42"/>
        <v>0.31315109821408643</v>
      </c>
      <c r="E104" s="21">
        <f t="shared" si="43"/>
        <v>1.5680049558859425E-2</v>
      </c>
      <c r="F104" s="21">
        <f t="shared" si="44"/>
        <v>1.6539847126524815E-2</v>
      </c>
      <c r="G104" s="21">
        <f t="shared" si="45"/>
        <v>0</v>
      </c>
      <c r="H104" s="21">
        <f t="shared" si="46"/>
        <v>2.0859468149596147E-2</v>
      </c>
      <c r="I104" s="21">
        <f t="shared" si="32"/>
        <v>0.54140226001524183</v>
      </c>
      <c r="J104" s="21">
        <f t="shared" si="33"/>
        <v>0.31315109821408643</v>
      </c>
      <c r="K104" s="21">
        <f t="shared" si="34"/>
        <v>0.99995846480089368</v>
      </c>
      <c r="L104" s="21">
        <f t="shared" si="35"/>
        <v>4.1535199106377918E-5</v>
      </c>
      <c r="M104" s="21">
        <f t="shared" si="36"/>
        <v>-0.2282511618011554</v>
      </c>
      <c r="N104" s="22" t="str">
        <f t="shared" si="37"/>
        <v>Fidesz</v>
      </c>
      <c r="O104" s="23" t="str">
        <f t="shared" si="38"/>
        <v>MSZP/DK</v>
      </c>
      <c r="P104" s="17">
        <v>0.57470493905101783</v>
      </c>
      <c r="Q104" s="17">
        <v>0.12019153675375013</v>
      </c>
      <c r="R104" s="17"/>
      <c r="S104" s="17"/>
      <c r="T104" s="17">
        <v>0.33241361572413691</v>
      </c>
      <c r="U104" s="17">
        <v>1.6644559122800027E-2</v>
      </c>
      <c r="V104" s="17">
        <v>1.755724446827206E-2</v>
      </c>
      <c r="W104" s="17">
        <v>0</v>
      </c>
      <c r="X104" s="17">
        <v>2.2142573566672603E-2</v>
      </c>
      <c r="Y104" s="17">
        <f t="shared" si="47"/>
        <v>1.0615118951199769</v>
      </c>
      <c r="Z104">
        <f t="shared" si="39"/>
        <v>0.94205256163142237</v>
      </c>
    </row>
    <row r="105" spans="1:26" x14ac:dyDescent="0.3">
      <c r="A105" s="20" t="s">
        <v>266</v>
      </c>
      <c r="B105" s="21">
        <f t="shared" si="40"/>
        <v>0.4986804955615633</v>
      </c>
      <c r="C105" s="21">
        <f t="shared" si="41"/>
        <v>0.11256584686803128</v>
      </c>
      <c r="D105" s="21">
        <f t="shared" si="42"/>
        <v>0.35055141392364603</v>
      </c>
      <c r="E105" s="21">
        <f t="shared" si="43"/>
        <v>1.8901368094670235E-2</v>
      </c>
      <c r="F105" s="21">
        <f t="shared" si="44"/>
        <v>1.9300875552089199E-2</v>
      </c>
      <c r="G105" s="21">
        <f t="shared" si="45"/>
        <v>0</v>
      </c>
      <c r="H105" s="21">
        <f t="shared" si="46"/>
        <v>4.2583204944377416E-2</v>
      </c>
      <c r="I105" s="21">
        <f t="shared" si="32"/>
        <v>0.4986804955615633</v>
      </c>
      <c r="J105" s="21">
        <f t="shared" si="33"/>
        <v>0.35055141392364603</v>
      </c>
      <c r="K105" s="21">
        <f t="shared" si="34"/>
        <v>0.99467456766013063</v>
      </c>
      <c r="L105" s="21">
        <f t="shared" si="35"/>
        <v>5.3254323398693884E-3</v>
      </c>
      <c r="M105" s="21">
        <f t="shared" si="36"/>
        <v>-0.14812908163791727</v>
      </c>
      <c r="N105" s="22" t="str">
        <f t="shared" si="37"/>
        <v>Fidesz</v>
      </c>
      <c r="O105" s="23" t="str">
        <f t="shared" si="38"/>
        <v>MSZP/DK</v>
      </c>
      <c r="P105" s="17">
        <v>0.51085843815712328</v>
      </c>
      <c r="Q105" s="17">
        <v>0.11531474206962886</v>
      </c>
      <c r="R105" s="17"/>
      <c r="S105" s="17"/>
      <c r="T105" s="17">
        <v>0.35911199536517052</v>
      </c>
      <c r="U105" s="17">
        <v>1.9362945753478081E-2</v>
      </c>
      <c r="V105" s="17">
        <v>1.9772209315108556E-2</v>
      </c>
      <c r="W105" s="17">
        <v>0</v>
      </c>
      <c r="X105" s="17">
        <v>4.3623100889703344E-2</v>
      </c>
      <c r="Y105" s="17">
        <f t="shared" si="47"/>
        <v>1.0244203306605093</v>
      </c>
      <c r="Z105">
        <f t="shared" si="39"/>
        <v>0.97616180592124335</v>
      </c>
    </row>
    <row r="106" spans="1:26" x14ac:dyDescent="0.3">
      <c r="A106" s="20" t="s">
        <v>267</v>
      </c>
      <c r="B106" s="21">
        <f t="shared" si="40"/>
        <v>0.5321795934932646</v>
      </c>
      <c r="C106" s="21">
        <f t="shared" si="41"/>
        <v>0.12060415984042118</v>
      </c>
      <c r="D106" s="21">
        <f t="shared" si="42"/>
        <v>0.31201835555981661</v>
      </c>
      <c r="E106" s="21">
        <f t="shared" si="43"/>
        <v>1.7352332604969448E-2</v>
      </c>
      <c r="F106" s="21">
        <f t="shared" si="44"/>
        <v>1.7845558501528067E-2</v>
      </c>
      <c r="G106" s="21">
        <f t="shared" si="45"/>
        <v>0</v>
      </c>
      <c r="H106" s="21">
        <f t="shared" si="46"/>
        <v>7.1449550617550227E-3</v>
      </c>
      <c r="I106" s="21">
        <f t="shared" si="32"/>
        <v>0.5321795934932646</v>
      </c>
      <c r="J106" s="21">
        <f t="shared" si="33"/>
        <v>0.31201835555981661</v>
      </c>
      <c r="K106" s="21">
        <f t="shared" si="34"/>
        <v>0.99992644068518532</v>
      </c>
      <c r="L106" s="21">
        <f t="shared" si="35"/>
        <v>7.3559314814717526E-5</v>
      </c>
      <c r="M106" s="21">
        <f t="shared" si="36"/>
        <v>-0.220161237933448</v>
      </c>
      <c r="N106" s="22" t="str">
        <f t="shared" si="37"/>
        <v>Fidesz</v>
      </c>
      <c r="O106" s="23" t="str">
        <f t="shared" si="38"/>
        <v>MSZP/DK</v>
      </c>
      <c r="P106" s="17">
        <v>0.57829934665664395</v>
      </c>
      <c r="Q106" s="17">
        <v>0.1310559587262185</v>
      </c>
      <c r="R106" s="17"/>
      <c r="S106" s="17"/>
      <c r="T106" s="17">
        <v>0.33905849335691612</v>
      </c>
      <c r="U106" s="17">
        <v>1.885612062377889E-2</v>
      </c>
      <c r="V106" s="17">
        <v>1.9392090467834168E-2</v>
      </c>
      <c r="W106" s="17">
        <v>0</v>
      </c>
      <c r="X106" s="17">
        <v>7.7641512275616886E-3</v>
      </c>
      <c r="Y106" s="17">
        <f t="shared" si="47"/>
        <v>1.0866620098313917</v>
      </c>
      <c r="Z106">
        <f t="shared" si="39"/>
        <v>0.92024934243828183</v>
      </c>
    </row>
    <row r="107" spans="1:26" ht="15" thickBot="1" x14ac:dyDescent="0.35">
      <c r="A107" s="24" t="s">
        <v>268</v>
      </c>
      <c r="B107" s="25">
        <f t="shared" si="40"/>
        <v>0.43994842532919115</v>
      </c>
      <c r="C107" s="25">
        <f t="shared" si="41"/>
        <v>0.14091946477443065</v>
      </c>
      <c r="D107" s="25">
        <f t="shared" si="42"/>
        <v>0.38439015433355078</v>
      </c>
      <c r="E107" s="25">
        <f t="shared" si="43"/>
        <v>1.6988801122585693E-2</v>
      </c>
      <c r="F107" s="25">
        <f t="shared" si="44"/>
        <v>1.7753154440241788E-2</v>
      </c>
      <c r="G107" s="25">
        <f t="shared" si="45"/>
        <v>0</v>
      </c>
      <c r="H107" s="25">
        <f t="shared" si="46"/>
        <v>3.8171450417703125E-2</v>
      </c>
      <c r="I107" s="25">
        <f t="shared" si="32"/>
        <v>0.43994842532919115</v>
      </c>
      <c r="J107" s="25">
        <f t="shared" si="33"/>
        <v>0.38439015433355078</v>
      </c>
      <c r="K107" s="25">
        <f t="shared" si="34"/>
        <v>0.83094371541619172</v>
      </c>
      <c r="L107" s="25">
        <f t="shared" si="35"/>
        <v>0.16905628458380828</v>
      </c>
      <c r="M107" s="25">
        <f t="shared" si="36"/>
        <v>-5.5558270995640369E-2</v>
      </c>
      <c r="N107" s="22" t="str">
        <f t="shared" si="37"/>
        <v>Fidesz</v>
      </c>
      <c r="O107" s="23" t="str">
        <f t="shared" si="38"/>
        <v>MSZP/DK</v>
      </c>
      <c r="P107" s="17">
        <v>0.4608808800848882</v>
      </c>
      <c r="Q107" s="17">
        <v>0.14762431959549435</v>
      </c>
      <c r="R107" s="17"/>
      <c r="S107" s="17"/>
      <c r="T107" s="17">
        <v>0.40267918334439873</v>
      </c>
      <c r="U107" s="17">
        <v>1.7797117030492329E-2</v>
      </c>
      <c r="V107" s="17">
        <v>1.8597837772869243E-2</v>
      </c>
      <c r="W107" s="17">
        <v>0</v>
      </c>
      <c r="X107" s="17">
        <v>3.9987622752517223E-2</v>
      </c>
      <c r="Y107" s="17">
        <f t="shared" si="47"/>
        <v>1.0475793378281428</v>
      </c>
      <c r="Z107">
        <f t="shared" si="39"/>
        <v>0.95458163777190852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Default</vt:lpstr>
      <vt:lpstr>Sheet1</vt:lpstr>
      <vt:lpstr>Probability</vt:lpstr>
      <vt:lpstr>Zavecz 2017-DEC</vt:lpstr>
      <vt:lpstr>Zavecz 2017-DEC -4% Fidesz</vt:lpstr>
      <vt:lpstr>Závecz v2</vt:lpstr>
      <vt:lpstr>code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Sanyo</dc:creator>
  <cp:lastModifiedBy>Adam Sanyo</cp:lastModifiedBy>
  <dcterms:created xsi:type="dcterms:W3CDTF">2017-10-18T09:47:29Z</dcterms:created>
  <dcterms:modified xsi:type="dcterms:W3CDTF">2018-02-27T16:10:53Z</dcterms:modified>
</cp:coreProperties>
</file>